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\\192.168.10.200\Nutricia\99. Sales\박종혁\Domestic\주간재고현황\"/>
    </mc:Choice>
  </mc:AlternateContent>
  <xr:revisionPtr revIDLastSave="0" documentId="13_ncr:1_{028AAC67-ABC2-46E2-B98E-98A866C325D3}" xr6:coauthVersionLast="47" xr6:coauthVersionMax="47" xr10:uidLastSave="{00000000-0000-0000-0000-000000000000}"/>
  <bookViews>
    <workbookView xWindow="-120" yWindow="-120" windowWidth="29040" windowHeight="15720" firstSheet="1" activeTab="3" xr2:uid="{50E31F68-3D65-4F8C-9B14-64A623277EAD}"/>
  </bookViews>
  <sheets>
    <sheet name="6개월" sheetId="27" state="hidden" r:id="rId1"/>
    <sheet name="전체재고" sheetId="30" r:id="rId2"/>
    <sheet name="재고" sheetId="19" r:id="rId3"/>
    <sheet name="sim" sheetId="3" r:id="rId4"/>
    <sheet name="오프라인 판매량" sheetId="5" r:id="rId5"/>
    <sheet name="10월" sheetId="7" state="hidden" r:id="rId6"/>
    <sheet name="11월" sheetId="13" state="hidden" r:id="rId7"/>
    <sheet name="12월 판매량-raw" sheetId="18" state="hidden" r:id="rId8"/>
    <sheet name="1월 판매량-raw" sheetId="20" state="hidden" r:id="rId9"/>
    <sheet name="3월 판매량-raw" sheetId="31" state="hidden" r:id="rId10"/>
    <sheet name="4월 판매량-raw" sheetId="32" state="hidden" r:id="rId11"/>
    <sheet name="6월 판매량-raw" sheetId="34" state="hidden" r:id="rId12"/>
    <sheet name="5월 판매량-raw" sheetId="33" state="hidden" r:id="rId13"/>
    <sheet name="7월 판매량-raw" sheetId="35" state="hidden" r:id="rId14"/>
    <sheet name="8월 판매량-raw" sheetId="36" state="hidden" r:id="rId15"/>
    <sheet name="9월 판매량-raw" sheetId="37" r:id="rId16"/>
    <sheet name="폐기변동추이" sheetId="21" r:id="rId17"/>
    <sheet name="기부 수량" sheetId="29" state="hidden" r:id="rId18"/>
    <sheet name="2월 판매량-raw" sheetId="22" state="hidden" r:id="rId19"/>
  </sheets>
  <definedNames>
    <definedName name="_xlnm._FilterDatabase" localSheetId="4" hidden="1">'오프라인 판매량'!$A$1:$BJ$54</definedName>
    <definedName name="_xlnm._FilterDatabase" localSheetId="1" hidden="1">전체재고!$B$3:$O$50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3" i="3" l="1" a="1"/>
  <c r="B123" i="3" s="1"/>
  <c r="C124" i="3"/>
  <c r="C123" i="3"/>
  <c r="BE120" i="3"/>
  <c r="BE87" i="3"/>
  <c r="BE45" i="3"/>
  <c r="B86" i="3" a="1"/>
  <c r="B86" i="3" s="1"/>
  <c r="B44" i="3" a="1"/>
  <c r="B44" i="3" s="1"/>
  <c r="B48" i="3" a="1"/>
  <c r="B48" i="3" s="1"/>
  <c r="B52" i="3" a="1"/>
  <c r="B52" i="3" s="1"/>
  <c r="B56" i="3" a="1"/>
  <c r="B56" i="3" s="1"/>
  <c r="B60" i="3" a="1"/>
  <c r="B60" i="3" s="1"/>
  <c r="B90" i="3" a="1"/>
  <c r="B90" i="3" s="1"/>
  <c r="B94" i="3" a="1"/>
  <c r="B94" i="3" s="1"/>
  <c r="B98" i="3" a="1"/>
  <c r="B98" i="3" s="1"/>
  <c r="B102" i="3" a="1"/>
  <c r="B102" i="3" s="1"/>
  <c r="B119" i="3" a="1"/>
  <c r="B119" i="3" s="1"/>
  <c r="E123" i="3"/>
  <c r="E119" i="3"/>
  <c r="E102" i="3"/>
  <c r="E98" i="3"/>
  <c r="E94" i="3"/>
  <c r="E90" i="3"/>
  <c r="E86" i="3"/>
  <c r="E60" i="3"/>
  <c r="E56" i="3"/>
  <c r="E52" i="3"/>
  <c r="E48" i="3"/>
  <c r="E44" i="3"/>
  <c r="D6" i="3"/>
  <c r="D7" i="3" s="1"/>
  <c r="D9" i="3" s="1"/>
  <c r="D11" i="3"/>
  <c r="D12" i="3" s="1"/>
  <c r="D15" i="3" s="1"/>
  <c r="D17" i="3"/>
  <c r="D18" i="3" s="1"/>
  <c r="D19" i="3" s="1"/>
  <c r="D21" i="3"/>
  <c r="D22" i="3" s="1"/>
  <c r="D23" i="3" s="1"/>
  <c r="D25" i="3"/>
  <c r="D26" i="3" s="1"/>
  <c r="D27" i="3" s="1"/>
  <c r="D29" i="3"/>
  <c r="D30" i="3" s="1"/>
  <c r="D31" i="3" s="1"/>
  <c r="D33" i="3"/>
  <c r="D34" i="3" s="1"/>
  <c r="D35" i="3" s="1"/>
  <c r="D37" i="3"/>
  <c r="D38" i="3" s="1"/>
  <c r="D39" i="3" s="1"/>
  <c r="D41" i="3"/>
  <c r="D42" i="3"/>
  <c r="D43" i="3" s="1"/>
  <c r="D65" i="3"/>
  <c r="D66" i="3" s="1"/>
  <c r="D67" i="3" s="1"/>
  <c r="D68" i="3" s="1"/>
  <c r="D70" i="3"/>
  <c r="D71" i="3" s="1"/>
  <c r="D72" i="3" s="1"/>
  <c r="D74" i="3"/>
  <c r="D75" i="3" s="1"/>
  <c r="D76" i="3" s="1"/>
  <c r="D78" i="3"/>
  <c r="D79" i="3" s="1"/>
  <c r="D80" i="3" s="1"/>
  <c r="D82" i="3"/>
  <c r="D83" i="3" s="1"/>
  <c r="D85" i="3" s="1"/>
  <c r="D107" i="3"/>
  <c r="D108" i="3" s="1"/>
  <c r="D112" i="3"/>
  <c r="D113" i="3" s="1"/>
  <c r="D114" i="3" s="1"/>
  <c r="D116" i="3"/>
  <c r="D117" i="3" s="1"/>
  <c r="D118" i="3" s="1"/>
  <c r="D109" i="3" l="1"/>
  <c r="D110" i="3"/>
  <c r="C30" i="30" l="1" a="1"/>
  <c r="C30" i="30" s="1"/>
  <c r="C11" i="30" a="1"/>
  <c r="C11" i="30" s="1"/>
  <c r="C10" i="30" a="1"/>
  <c r="C10" i="30" s="1"/>
  <c r="I4" i="19"/>
  <c r="C12" i="30" a="1"/>
  <c r="C12" i="30" s="1"/>
  <c r="C4" i="30" a="1"/>
  <c r="C4" i="30" s="1"/>
  <c r="C6" i="30" a="1"/>
  <c r="C6" i="30" s="1"/>
  <c r="C7" i="30" a="1"/>
  <c r="C7" i="30" s="1"/>
  <c r="C8" i="30" a="1"/>
  <c r="C8" i="30" s="1"/>
  <c r="C9" i="30" a="1"/>
  <c r="C9" i="30" s="1"/>
  <c r="C13" i="30" a="1"/>
  <c r="C13" i="30" s="1"/>
  <c r="C14" i="30" a="1"/>
  <c r="C14" i="30" s="1"/>
  <c r="C15" i="30" a="1"/>
  <c r="C15" i="30" s="1"/>
  <c r="C16" i="30" a="1"/>
  <c r="C16" i="30" s="1"/>
  <c r="C17" i="30" a="1"/>
  <c r="C17" i="30" s="1"/>
  <c r="C18" i="30" a="1"/>
  <c r="C18" i="30" s="1"/>
  <c r="C19" i="30" a="1"/>
  <c r="C19" i="30" s="1"/>
  <c r="C20" i="30" a="1"/>
  <c r="C20" i="30" s="1"/>
  <c r="C21" i="30" a="1"/>
  <c r="C21" i="30" s="1"/>
  <c r="C22" i="30" a="1"/>
  <c r="C22" i="30"/>
  <c r="C23" i="30" a="1"/>
  <c r="C23" i="30"/>
  <c r="C24" i="30" a="1"/>
  <c r="C24" i="30"/>
  <c r="C25" i="30" a="1"/>
  <c r="C25" i="30"/>
  <c r="C26" i="30" a="1"/>
  <c r="C26" i="30"/>
  <c r="C27" i="30" a="1"/>
  <c r="C27" i="30"/>
  <c r="C28" i="30" a="1"/>
  <c r="C28" i="30" s="1"/>
  <c r="C29" i="30" a="1"/>
  <c r="C29" i="30" s="1"/>
  <c r="C31" i="30" a="1"/>
  <c r="C31" i="30"/>
  <c r="C32" i="30" a="1"/>
  <c r="C32" i="30"/>
  <c r="C33" i="30" a="1"/>
  <c r="C33" i="30" s="1"/>
  <c r="C34" i="30" a="1"/>
  <c r="C34" i="30" s="1"/>
  <c r="C35" i="30" a="1"/>
  <c r="C35" i="30" s="1"/>
  <c r="C36" i="30" a="1"/>
  <c r="C36" i="30" s="1"/>
  <c r="C37" i="30" a="1"/>
  <c r="C37" i="30" s="1"/>
  <c r="C38" i="30" a="1"/>
  <c r="C38" i="30" s="1"/>
  <c r="C39" i="30" a="1"/>
  <c r="C39" i="30" s="1"/>
  <c r="C40" i="30" a="1"/>
  <c r="C40" i="30" s="1"/>
  <c r="C41" i="30" a="1"/>
  <c r="C41" i="30" s="1"/>
  <c r="C42" i="30" a="1"/>
  <c r="C42" i="30" s="1"/>
  <c r="C43" i="30" a="1"/>
  <c r="C43" i="30" s="1"/>
  <c r="C44" i="30" a="1"/>
  <c r="C44" i="30" s="1"/>
  <c r="C45" i="30" a="1"/>
  <c r="C45" i="30" s="1"/>
  <c r="C46" i="30" a="1"/>
  <c r="C46" i="30" s="1"/>
  <c r="C47" i="30" a="1"/>
  <c r="C47" i="30" s="1"/>
  <c r="C48" i="30" a="1"/>
  <c r="C48" i="30" s="1"/>
  <c r="C49" i="30" a="1"/>
  <c r="C49" i="30" s="1"/>
  <c r="C50" i="30" a="1"/>
  <c r="C50" i="30" s="1"/>
  <c r="C5" i="30" a="1"/>
  <c r="C5" i="30" s="1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AP72" i="22" l="1"/>
  <c r="AF72" i="22"/>
  <c r="V72" i="22"/>
  <c r="L72" i="22"/>
  <c r="AP71" i="22"/>
  <c r="AF71" i="22"/>
  <c r="V71" i="22"/>
  <c r="L71" i="22"/>
  <c r="AP70" i="22"/>
  <c r="AF70" i="22"/>
  <c r="V70" i="22"/>
  <c r="L70" i="22"/>
  <c r="AP69" i="22"/>
  <c r="AF69" i="22"/>
  <c r="V69" i="22"/>
  <c r="L69" i="22"/>
  <c r="AP68" i="22"/>
  <c r="AF68" i="22"/>
  <c r="V68" i="22"/>
  <c r="L68" i="22"/>
  <c r="AP67" i="22"/>
  <c r="AF67" i="22"/>
  <c r="V67" i="22"/>
  <c r="L67" i="22"/>
  <c r="AP66" i="22"/>
  <c r="AF66" i="22"/>
  <c r="V66" i="22"/>
  <c r="L66" i="22"/>
  <c r="AP65" i="22"/>
  <c r="AF65" i="22"/>
  <c r="V65" i="22"/>
  <c r="L65" i="22"/>
  <c r="AP64" i="22"/>
  <c r="AF64" i="22"/>
  <c r="V64" i="22"/>
  <c r="L64" i="22"/>
  <c r="AP63" i="22"/>
  <c r="AF63" i="22"/>
  <c r="V63" i="22"/>
  <c r="L63" i="22"/>
  <c r="AP62" i="22"/>
  <c r="AF62" i="22"/>
  <c r="V62" i="22"/>
  <c r="L62" i="22"/>
  <c r="AP61" i="22"/>
  <c r="AF61" i="22"/>
  <c r="V61" i="22"/>
  <c r="L61" i="22"/>
  <c r="AP60" i="22"/>
  <c r="AF60" i="22"/>
  <c r="V60" i="22"/>
  <c r="L60" i="22"/>
  <c r="AP59" i="22"/>
  <c r="AF59" i="22"/>
  <c r="V59" i="22"/>
  <c r="L59" i="22"/>
  <c r="AP58" i="22"/>
  <c r="AF58" i="22"/>
  <c r="V58" i="22"/>
  <c r="L58" i="22"/>
  <c r="AP57" i="22"/>
  <c r="AF57" i="22"/>
  <c r="V57" i="22"/>
  <c r="L57" i="22"/>
  <c r="AP56" i="22"/>
  <c r="AF56" i="22"/>
  <c r="V56" i="22"/>
  <c r="L56" i="22"/>
  <c r="AP55" i="22"/>
  <c r="AF55" i="22"/>
  <c r="V55" i="22"/>
  <c r="L55" i="22"/>
  <c r="AP54" i="22"/>
  <c r="AF54" i="22"/>
  <c r="V54" i="22"/>
  <c r="L54" i="22"/>
  <c r="A54" i="22"/>
  <c r="AP53" i="22"/>
  <c r="AF53" i="22"/>
  <c r="V53" i="22"/>
  <c r="L53" i="22"/>
  <c r="A53" i="22"/>
  <c r="AP52" i="22"/>
  <c r="AF52" i="22"/>
  <c r="V52" i="22"/>
  <c r="L52" i="22"/>
  <c r="A52" i="22"/>
  <c r="AP51" i="22"/>
  <c r="AF51" i="22"/>
  <c r="V51" i="22"/>
  <c r="L51" i="22"/>
  <c r="A51" i="22"/>
  <c r="AP50" i="22"/>
  <c r="AF50" i="22"/>
  <c r="V50" i="22"/>
  <c r="L50" i="22"/>
  <c r="A50" i="22"/>
  <c r="AP49" i="22"/>
  <c r="AF49" i="22"/>
  <c r="V49" i="22"/>
  <c r="L49" i="22"/>
  <c r="A49" i="22"/>
  <c r="AP48" i="22"/>
  <c r="AF48" i="22"/>
  <c r="V48" i="22"/>
  <c r="L48" i="22"/>
  <c r="AP47" i="22"/>
  <c r="AO47" i="22"/>
  <c r="AN47" i="22"/>
  <c r="AM47" i="22"/>
  <c r="AL47" i="22"/>
  <c r="AK47" i="22"/>
  <c r="AJ47" i="22"/>
  <c r="AI47" i="22"/>
  <c r="AF47" i="22"/>
  <c r="AE47" i="22"/>
  <c r="AD47" i="22"/>
  <c r="AC47" i="22"/>
  <c r="AB47" i="22"/>
  <c r="AA47" i="22"/>
  <c r="Z47" i="22"/>
  <c r="Y47" i="22"/>
  <c r="V47" i="22"/>
  <c r="U47" i="22"/>
  <c r="T47" i="22"/>
  <c r="S47" i="22"/>
  <c r="R47" i="22"/>
  <c r="Q47" i="22"/>
  <c r="P47" i="22"/>
  <c r="O47" i="22"/>
  <c r="L47" i="22"/>
  <c r="K47" i="22"/>
  <c r="J47" i="22"/>
  <c r="I47" i="22"/>
  <c r="H47" i="22"/>
  <c r="G47" i="22"/>
  <c r="F47" i="22"/>
  <c r="E47" i="22"/>
  <c r="A47" i="22"/>
  <c r="AP46" i="22"/>
  <c r="AO46" i="22"/>
  <c r="AN46" i="22"/>
  <c r="AM46" i="22"/>
  <c r="AL46" i="22"/>
  <c r="AK46" i="22"/>
  <c r="AJ46" i="22"/>
  <c r="AI46" i="22"/>
  <c r="AF46" i="22"/>
  <c r="AE46" i="22"/>
  <c r="AD46" i="22"/>
  <c r="AC46" i="22"/>
  <c r="AB46" i="22"/>
  <c r="AA46" i="22"/>
  <c r="Z46" i="22"/>
  <c r="Y46" i="22"/>
  <c r="V46" i="22"/>
  <c r="U46" i="22"/>
  <c r="T46" i="22"/>
  <c r="S46" i="22"/>
  <c r="R46" i="22"/>
  <c r="Q46" i="22"/>
  <c r="P46" i="22"/>
  <c r="O46" i="22"/>
  <c r="L46" i="22"/>
  <c r="K46" i="22"/>
  <c r="J46" i="22"/>
  <c r="I46" i="22"/>
  <c r="H46" i="22"/>
  <c r="G46" i="22"/>
  <c r="F46" i="22"/>
  <c r="E46" i="22"/>
  <c r="A46" i="22"/>
  <c r="AP45" i="22"/>
  <c r="AO45" i="22"/>
  <c r="AN45" i="22"/>
  <c r="AM45" i="22"/>
  <c r="AL45" i="22"/>
  <c r="AK45" i="22"/>
  <c r="AJ45" i="22"/>
  <c r="AI45" i="22"/>
  <c r="AF45" i="22"/>
  <c r="AE45" i="22"/>
  <c r="AD45" i="22"/>
  <c r="AC45" i="22"/>
  <c r="AB45" i="22"/>
  <c r="AA45" i="22"/>
  <c r="Z45" i="22"/>
  <c r="Y45" i="22"/>
  <c r="V45" i="22"/>
  <c r="U45" i="22"/>
  <c r="T45" i="22"/>
  <c r="S45" i="22"/>
  <c r="R45" i="22"/>
  <c r="Q45" i="22"/>
  <c r="P45" i="22"/>
  <c r="O45" i="22"/>
  <c r="L45" i="22"/>
  <c r="K45" i="22"/>
  <c r="J45" i="22"/>
  <c r="I45" i="22"/>
  <c r="H45" i="22"/>
  <c r="G45" i="22"/>
  <c r="F45" i="22"/>
  <c r="E45" i="22"/>
  <c r="A45" i="22"/>
  <c r="AP44" i="22"/>
  <c r="AO44" i="22"/>
  <c r="AN44" i="22"/>
  <c r="AM44" i="22"/>
  <c r="AL44" i="22"/>
  <c r="AK44" i="22"/>
  <c r="AJ44" i="22"/>
  <c r="AI44" i="22"/>
  <c r="AF44" i="22"/>
  <c r="AE44" i="22"/>
  <c r="AD44" i="22"/>
  <c r="AC44" i="22"/>
  <c r="AB44" i="22"/>
  <c r="AA44" i="22"/>
  <c r="Z44" i="22"/>
  <c r="Y44" i="22"/>
  <c r="V44" i="22"/>
  <c r="U44" i="22"/>
  <c r="T44" i="22"/>
  <c r="S44" i="22"/>
  <c r="R44" i="22"/>
  <c r="Q44" i="22"/>
  <c r="P44" i="22"/>
  <c r="O44" i="22"/>
  <c r="L44" i="22"/>
  <c r="K44" i="22"/>
  <c r="J44" i="22"/>
  <c r="I44" i="22"/>
  <c r="H44" i="22"/>
  <c r="G44" i="22"/>
  <c r="F44" i="22"/>
  <c r="E44" i="22"/>
  <c r="A44" i="22"/>
  <c r="AP43" i="22"/>
  <c r="AO43" i="22"/>
  <c r="AN43" i="22"/>
  <c r="AM43" i="22"/>
  <c r="AL43" i="22"/>
  <c r="AK43" i="22"/>
  <c r="AJ43" i="22"/>
  <c r="AI43" i="22"/>
  <c r="AF43" i="22"/>
  <c r="AE43" i="22"/>
  <c r="AD43" i="22"/>
  <c r="AC43" i="22"/>
  <c r="AB43" i="22"/>
  <c r="AA43" i="22"/>
  <c r="Z43" i="22"/>
  <c r="Y43" i="22"/>
  <c r="V43" i="22"/>
  <c r="U43" i="22"/>
  <c r="T43" i="22"/>
  <c r="S43" i="22"/>
  <c r="R43" i="22"/>
  <c r="Q43" i="22"/>
  <c r="P43" i="22"/>
  <c r="O43" i="22"/>
  <c r="L43" i="22"/>
  <c r="A43" i="22"/>
  <c r="AP42" i="22"/>
  <c r="AO42" i="22"/>
  <c r="AN42" i="22"/>
  <c r="AM42" i="22"/>
  <c r="AL42" i="22"/>
  <c r="AK42" i="22"/>
  <c r="AJ42" i="22"/>
  <c r="AI42" i="22"/>
  <c r="AF42" i="22"/>
  <c r="AE42" i="22"/>
  <c r="AD42" i="22"/>
  <c r="AC42" i="22"/>
  <c r="AB42" i="22"/>
  <c r="AA42" i="22"/>
  <c r="Z42" i="22"/>
  <c r="Y42" i="22"/>
  <c r="V42" i="22"/>
  <c r="U42" i="22"/>
  <c r="T42" i="22"/>
  <c r="S42" i="22"/>
  <c r="R42" i="22"/>
  <c r="Q42" i="22"/>
  <c r="P42" i="22"/>
  <c r="O42" i="22"/>
  <c r="L42" i="22"/>
  <c r="A42" i="22"/>
  <c r="AP41" i="22"/>
  <c r="AF41" i="22"/>
  <c r="AE41" i="22"/>
  <c r="AD41" i="22"/>
  <c r="AC41" i="22"/>
  <c r="AB41" i="22"/>
  <c r="AA41" i="22"/>
  <c r="Z41" i="22"/>
  <c r="Y41" i="22"/>
  <c r="V41" i="22"/>
  <c r="U41" i="22"/>
  <c r="T41" i="22"/>
  <c r="S41" i="22"/>
  <c r="R41" i="22"/>
  <c r="Q41" i="22"/>
  <c r="P41" i="22"/>
  <c r="O41" i="22"/>
  <c r="L41" i="22"/>
  <c r="K41" i="22"/>
  <c r="J41" i="22"/>
  <c r="I41" i="22"/>
  <c r="H41" i="22"/>
  <c r="G41" i="22"/>
  <c r="F41" i="22"/>
  <c r="E41" i="22"/>
  <c r="AP40" i="22"/>
  <c r="AF40" i="22"/>
  <c r="V40" i="22"/>
  <c r="L40" i="22"/>
  <c r="A40" i="22"/>
  <c r="AP39" i="22"/>
  <c r="AF39" i="22"/>
  <c r="V39" i="22"/>
  <c r="L39" i="22"/>
  <c r="A39" i="22"/>
  <c r="AP38" i="22"/>
  <c r="AF38" i="22"/>
  <c r="V38" i="22"/>
  <c r="L38" i="22"/>
  <c r="A38" i="22"/>
  <c r="AP37" i="22"/>
  <c r="AF37" i="22"/>
  <c r="V37" i="22"/>
  <c r="L37" i="22"/>
  <c r="A37" i="22"/>
  <c r="AP36" i="22"/>
  <c r="AF36" i="22"/>
  <c r="V36" i="22"/>
  <c r="L36" i="22"/>
  <c r="A36" i="22"/>
  <c r="AP35" i="22"/>
  <c r="AF35" i="22"/>
  <c r="V35" i="22"/>
  <c r="L35" i="22"/>
  <c r="AP34" i="22"/>
  <c r="AF34" i="22"/>
  <c r="V34" i="22"/>
  <c r="L34" i="22"/>
  <c r="AP33" i="22"/>
  <c r="AF33" i="22"/>
  <c r="V33" i="22"/>
  <c r="L33" i="22"/>
  <c r="A33" i="22"/>
  <c r="AP32" i="22"/>
  <c r="AF32" i="22"/>
  <c r="V32" i="22"/>
  <c r="L32" i="22"/>
  <c r="A32" i="22"/>
  <c r="AP31" i="22"/>
  <c r="AF31" i="22"/>
  <c r="V31" i="22"/>
  <c r="L31" i="22"/>
  <c r="A31" i="22"/>
  <c r="AP30" i="22"/>
  <c r="AF30" i="22"/>
  <c r="V30" i="22"/>
  <c r="L30" i="22"/>
  <c r="A30" i="22"/>
  <c r="AP29" i="22"/>
  <c r="AF29" i="22"/>
  <c r="V29" i="22"/>
  <c r="L29" i="22"/>
  <c r="A29" i="22"/>
  <c r="AP28" i="22"/>
  <c r="AF28" i="22"/>
  <c r="V28" i="22"/>
  <c r="L28" i="22"/>
  <c r="AP27" i="22"/>
  <c r="AF27" i="22"/>
  <c r="V27" i="22"/>
  <c r="L27" i="22"/>
  <c r="AP26" i="22"/>
  <c r="AF26" i="22"/>
  <c r="V26" i="22"/>
  <c r="L26" i="22"/>
  <c r="A26" i="22"/>
  <c r="AP25" i="22"/>
  <c r="AF25" i="22"/>
  <c r="V25" i="22"/>
  <c r="L25" i="22"/>
  <c r="A25" i="22"/>
  <c r="AP24" i="22"/>
  <c r="AF24" i="22"/>
  <c r="V24" i="22"/>
  <c r="L24" i="22"/>
  <c r="A24" i="22"/>
  <c r="AP23" i="22"/>
  <c r="AF23" i="22"/>
  <c r="V23" i="22"/>
  <c r="L23" i="22"/>
  <c r="A23" i="22"/>
  <c r="AP22" i="22"/>
  <c r="AF22" i="22"/>
  <c r="V22" i="22"/>
  <c r="L22" i="22"/>
  <c r="A22" i="22"/>
  <c r="AP21" i="22"/>
  <c r="AF21" i="22"/>
  <c r="V21" i="22"/>
  <c r="L21" i="22"/>
  <c r="AP20" i="22"/>
  <c r="AF20" i="22"/>
  <c r="V20" i="22"/>
  <c r="L20" i="22"/>
  <c r="AP19" i="22"/>
  <c r="AF19" i="22"/>
  <c r="V19" i="22"/>
  <c r="L19" i="22"/>
  <c r="A19" i="22"/>
  <c r="AP18" i="22"/>
  <c r="AF18" i="22"/>
  <c r="V18" i="22"/>
  <c r="L18" i="22"/>
  <c r="AP17" i="22"/>
  <c r="AF17" i="22"/>
  <c r="V17" i="22"/>
  <c r="L17" i="22"/>
  <c r="AP16" i="22"/>
  <c r="AF16" i="22"/>
  <c r="V16" i="22"/>
  <c r="L16" i="22"/>
  <c r="AP15" i="22"/>
  <c r="AF15" i="22"/>
  <c r="V15" i="22"/>
  <c r="L15" i="22"/>
  <c r="AP14" i="22"/>
  <c r="AF14" i="22"/>
  <c r="V14" i="22"/>
  <c r="L14" i="22"/>
  <c r="AP13" i="22"/>
  <c r="AF13" i="22"/>
  <c r="V13" i="22"/>
  <c r="L13" i="22"/>
  <c r="AP12" i="22"/>
  <c r="AF12" i="22"/>
  <c r="V12" i="22"/>
  <c r="L12" i="22"/>
  <c r="AP11" i="22"/>
  <c r="AF11" i="22"/>
  <c r="V11" i="22"/>
  <c r="L11" i="22"/>
  <c r="AP10" i="22"/>
  <c r="AF10" i="22"/>
  <c r="V10" i="22"/>
  <c r="L10" i="22"/>
  <c r="AP9" i="22"/>
  <c r="AF9" i="22"/>
  <c r="V9" i="22"/>
  <c r="L9" i="22"/>
  <c r="AP8" i="22"/>
  <c r="AF8" i="22"/>
  <c r="V8" i="22"/>
  <c r="L8" i="22"/>
  <c r="AR7" i="22"/>
  <c r="AP7" i="22"/>
  <c r="AO7" i="22"/>
  <c r="AN7" i="22"/>
  <c r="AM7" i="22"/>
  <c r="AL7" i="22"/>
  <c r="AK7" i="22"/>
  <c r="AJ7" i="22"/>
  <c r="AI7" i="22"/>
  <c r="AH7" i="22"/>
  <c r="AF7" i="22"/>
  <c r="AE7" i="22"/>
  <c r="AD7" i="22"/>
  <c r="AC7" i="22"/>
  <c r="AB7" i="22"/>
  <c r="AA7" i="22"/>
  <c r="Z7" i="22"/>
  <c r="Y7" i="22"/>
  <c r="X7" i="22"/>
  <c r="V7" i="22"/>
  <c r="U7" i="22"/>
  <c r="T7" i="22"/>
  <c r="S7" i="22"/>
  <c r="R7" i="22"/>
  <c r="Q7" i="22"/>
  <c r="P7" i="22"/>
  <c r="O7" i="22"/>
  <c r="N7" i="22"/>
  <c r="L7" i="22"/>
  <c r="K7" i="22"/>
  <c r="J7" i="22"/>
  <c r="I7" i="22"/>
  <c r="H7" i="22"/>
  <c r="G7" i="22"/>
  <c r="F7" i="22"/>
  <c r="E7" i="22"/>
  <c r="AR6" i="22"/>
  <c r="AP6" i="22"/>
  <c r="AO6" i="22"/>
  <c r="AN6" i="22"/>
  <c r="AM6" i="22"/>
  <c r="AL6" i="22"/>
  <c r="AK6" i="22"/>
  <c r="AJ6" i="22"/>
  <c r="AI6" i="22"/>
  <c r="AH6" i="22"/>
  <c r="AF6" i="22"/>
  <c r="AE6" i="22"/>
  <c r="AD6" i="22"/>
  <c r="AC6" i="22"/>
  <c r="AB6" i="22"/>
  <c r="AA6" i="22"/>
  <c r="Z6" i="22"/>
  <c r="Y6" i="22"/>
  <c r="X6" i="22"/>
  <c r="V6" i="22"/>
  <c r="U6" i="22"/>
  <c r="T6" i="22"/>
  <c r="S6" i="22"/>
  <c r="R6" i="22"/>
  <c r="Q6" i="22"/>
  <c r="P6" i="22"/>
  <c r="O6" i="22"/>
  <c r="N6" i="22"/>
  <c r="L6" i="22"/>
  <c r="K6" i="22"/>
  <c r="J6" i="22"/>
  <c r="I6" i="22"/>
  <c r="H6" i="22"/>
  <c r="G6" i="22"/>
  <c r="F6" i="22"/>
  <c r="E6" i="22"/>
  <c r="AR5" i="22"/>
  <c r="AP5" i="22"/>
  <c r="AO5" i="22"/>
  <c r="AN5" i="22"/>
  <c r="AM5" i="22"/>
  <c r="AL5" i="22"/>
  <c r="AK5" i="22"/>
  <c r="AJ5" i="22"/>
  <c r="AI5" i="22"/>
  <c r="AH5" i="22"/>
  <c r="AF5" i="22"/>
  <c r="AE5" i="22"/>
  <c r="AD5" i="22"/>
  <c r="AC5" i="22"/>
  <c r="AB5" i="22"/>
  <c r="AA5" i="22"/>
  <c r="Z5" i="22"/>
  <c r="Y5" i="22"/>
  <c r="X5" i="22"/>
  <c r="V5" i="22"/>
  <c r="U5" i="22"/>
  <c r="T5" i="22"/>
  <c r="S5" i="22"/>
  <c r="R5" i="22"/>
  <c r="Q5" i="22"/>
  <c r="P5" i="22"/>
  <c r="O5" i="22"/>
  <c r="N5" i="22"/>
  <c r="L5" i="22"/>
  <c r="K5" i="22"/>
  <c r="J5" i="22"/>
  <c r="I5" i="22"/>
  <c r="H5" i="22"/>
  <c r="G5" i="22"/>
  <c r="F5" i="22"/>
  <c r="E5" i="22"/>
  <c r="AR4" i="22"/>
  <c r="AP4" i="22"/>
  <c r="AO4" i="22"/>
  <c r="AN4" i="22"/>
  <c r="AM4" i="22"/>
  <c r="AL4" i="22"/>
  <c r="AK4" i="22"/>
  <c r="AJ4" i="22"/>
  <c r="AI4" i="22"/>
  <c r="AH4" i="22"/>
  <c r="AF4" i="22"/>
  <c r="AE4" i="22"/>
  <c r="AD4" i="22"/>
  <c r="AC4" i="22"/>
  <c r="AB4" i="22"/>
  <c r="AA4" i="22"/>
  <c r="Z4" i="22"/>
  <c r="Y4" i="22"/>
  <c r="X4" i="22"/>
  <c r="V4" i="22"/>
  <c r="U4" i="22"/>
  <c r="T4" i="22"/>
  <c r="S4" i="22"/>
  <c r="R4" i="22"/>
  <c r="Q4" i="22"/>
  <c r="P4" i="22"/>
  <c r="O4" i="22"/>
  <c r="N4" i="22"/>
  <c r="L4" i="22"/>
  <c r="K4" i="22"/>
  <c r="J4" i="22"/>
  <c r="I4" i="22"/>
  <c r="H4" i="22"/>
  <c r="G4" i="22"/>
  <c r="F4" i="22"/>
  <c r="E4" i="22"/>
  <c r="AR3" i="22"/>
  <c r="AP3" i="22"/>
  <c r="AO3" i="22"/>
  <c r="AN3" i="22"/>
  <c r="AM3" i="22"/>
  <c r="AL3" i="22"/>
  <c r="AK3" i="22"/>
  <c r="AJ3" i="22"/>
  <c r="AI3" i="22"/>
  <c r="AH3" i="22"/>
  <c r="AF3" i="22"/>
  <c r="AE3" i="22"/>
  <c r="AD3" i="22"/>
  <c r="AC3" i="22"/>
  <c r="AB3" i="22"/>
  <c r="AA3" i="22"/>
  <c r="Z3" i="22"/>
  <c r="Y3" i="22"/>
  <c r="X3" i="22"/>
  <c r="V3" i="22"/>
  <c r="U3" i="22"/>
  <c r="T3" i="22"/>
  <c r="S3" i="22"/>
  <c r="R3" i="22"/>
  <c r="Q3" i="22"/>
  <c r="P3" i="22"/>
  <c r="O3" i="22"/>
  <c r="N3" i="22"/>
  <c r="L3" i="22"/>
  <c r="K3" i="22"/>
  <c r="J3" i="22"/>
  <c r="I3" i="22"/>
  <c r="H3" i="22"/>
  <c r="G3" i="22"/>
  <c r="F3" i="22"/>
  <c r="E3" i="22"/>
  <c r="AR2" i="22"/>
  <c r="AP2" i="22"/>
  <c r="AO2" i="22"/>
  <c r="AN2" i="22"/>
  <c r="AM2" i="22"/>
  <c r="AL2" i="22"/>
  <c r="AK2" i="22"/>
  <c r="AJ2" i="22"/>
  <c r="AI2" i="22"/>
  <c r="AH2" i="22"/>
  <c r="AF2" i="22"/>
  <c r="AE2" i="22"/>
  <c r="AD2" i="22"/>
  <c r="AC2" i="22"/>
  <c r="AB2" i="22"/>
  <c r="AA2" i="22"/>
  <c r="Z2" i="22"/>
  <c r="Y2" i="22"/>
  <c r="X2" i="22"/>
  <c r="V2" i="22"/>
  <c r="U2" i="22"/>
  <c r="T2" i="22"/>
  <c r="S2" i="22"/>
  <c r="R2" i="22"/>
  <c r="Q2" i="22"/>
  <c r="P2" i="22"/>
  <c r="O2" i="22"/>
  <c r="N2" i="22"/>
  <c r="L2" i="22"/>
  <c r="K2" i="22"/>
  <c r="J2" i="22"/>
  <c r="I2" i="22"/>
  <c r="H2" i="22"/>
  <c r="G2" i="22"/>
  <c r="F2" i="22"/>
  <c r="E2" i="22"/>
  <c r="H8" i="29"/>
  <c r="H7" i="29"/>
  <c r="H6" i="29"/>
  <c r="H5" i="29"/>
  <c r="AA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K56" i="21"/>
  <c r="J56" i="21"/>
  <c r="I56" i="21"/>
  <c r="H56" i="21"/>
  <c r="G56" i="21"/>
  <c r="F56" i="21"/>
  <c r="E56" i="21"/>
  <c r="D56" i="21"/>
  <c r="C56" i="21"/>
  <c r="P55" i="21"/>
  <c r="O55" i="21"/>
  <c r="P54" i="21"/>
  <c r="O54" i="21"/>
  <c r="AA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K53" i="21"/>
  <c r="J53" i="21"/>
  <c r="I53" i="21"/>
  <c r="H53" i="21"/>
  <c r="G53" i="21"/>
  <c r="F53" i="21"/>
  <c r="E53" i="21"/>
  <c r="D53" i="21"/>
  <c r="C53" i="21"/>
  <c r="AA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K50" i="21"/>
  <c r="J50" i="21"/>
  <c r="I50" i="21"/>
  <c r="H50" i="21"/>
  <c r="G50" i="21"/>
  <c r="F50" i="21"/>
  <c r="E50" i="21"/>
  <c r="D50" i="21"/>
  <c r="C50" i="21"/>
  <c r="AZ62" i="37"/>
  <c r="AP62" i="37"/>
  <c r="AF62" i="37"/>
  <c r="V62" i="37"/>
  <c r="L62" i="37"/>
  <c r="AZ61" i="37"/>
  <c r="AP61" i="37"/>
  <c r="AF61" i="37"/>
  <c r="V61" i="37"/>
  <c r="L61" i="37"/>
  <c r="AZ60" i="37"/>
  <c r="AP60" i="37"/>
  <c r="AF60" i="37"/>
  <c r="V60" i="37"/>
  <c r="L60" i="37"/>
  <c r="AZ59" i="37"/>
  <c r="AP59" i="37"/>
  <c r="AF59" i="37"/>
  <c r="V59" i="37"/>
  <c r="L59" i="37"/>
  <c r="AZ58" i="37"/>
  <c r="AP58" i="37"/>
  <c r="AF58" i="37"/>
  <c r="V58" i="37"/>
  <c r="L58" i="37"/>
  <c r="AZ57" i="37"/>
  <c r="AP57" i="37"/>
  <c r="AF57" i="37"/>
  <c r="V57" i="37"/>
  <c r="L57" i="37"/>
  <c r="AZ56" i="37"/>
  <c r="AP56" i="37"/>
  <c r="AF56" i="37"/>
  <c r="V56" i="37"/>
  <c r="L56" i="37"/>
  <c r="AZ55" i="37"/>
  <c r="AP55" i="37"/>
  <c r="AF55" i="37"/>
  <c r="V55" i="37"/>
  <c r="L55" i="37"/>
  <c r="AZ54" i="37"/>
  <c r="AP54" i="37"/>
  <c r="AF54" i="37"/>
  <c r="V54" i="37"/>
  <c r="L54" i="37"/>
  <c r="AZ53" i="37"/>
  <c r="AP53" i="37"/>
  <c r="AF53" i="37"/>
  <c r="V53" i="37"/>
  <c r="L53" i="37"/>
  <c r="AZ52" i="37"/>
  <c r="AP52" i="37"/>
  <c r="AF52" i="37"/>
  <c r="V52" i="37"/>
  <c r="L52" i="37"/>
  <c r="AZ51" i="37"/>
  <c r="AP51" i="37"/>
  <c r="AF51" i="37"/>
  <c r="V51" i="37"/>
  <c r="L51" i="37"/>
  <c r="AZ50" i="37"/>
  <c r="AP50" i="37"/>
  <c r="AF50" i="37"/>
  <c r="V50" i="37"/>
  <c r="L50" i="37"/>
  <c r="AZ49" i="37"/>
  <c r="AP49" i="37"/>
  <c r="AF49" i="37"/>
  <c r="V49" i="37"/>
  <c r="L49" i="37"/>
  <c r="AZ48" i="37"/>
  <c r="AP48" i="37"/>
  <c r="AF48" i="37"/>
  <c r="V48" i="37"/>
  <c r="L48" i="37"/>
  <c r="AZ47" i="37"/>
  <c r="AP47" i="37"/>
  <c r="AF47" i="37"/>
  <c r="V47" i="37"/>
  <c r="L47" i="37"/>
  <c r="AZ46" i="37"/>
  <c r="AP46" i="37"/>
  <c r="AF46" i="37"/>
  <c r="V46" i="37"/>
  <c r="L46" i="37"/>
  <c r="AZ45" i="37"/>
  <c r="AP45" i="37"/>
  <c r="AF45" i="37"/>
  <c r="V45" i="37"/>
  <c r="L45" i="37"/>
  <c r="AZ44" i="37"/>
  <c r="AP44" i="37"/>
  <c r="AF44" i="37"/>
  <c r="V44" i="37"/>
  <c r="L44" i="37"/>
  <c r="AZ43" i="37"/>
  <c r="AP43" i="37"/>
  <c r="AF43" i="37"/>
  <c r="V43" i="37"/>
  <c r="L43" i="37"/>
  <c r="AZ42" i="37"/>
  <c r="AP42" i="37"/>
  <c r="AF42" i="37"/>
  <c r="V42" i="37"/>
  <c r="L42" i="37"/>
  <c r="AZ41" i="37"/>
  <c r="AP41" i="37"/>
  <c r="AF41" i="37"/>
  <c r="V41" i="37"/>
  <c r="L41" i="37"/>
  <c r="AZ40" i="37"/>
  <c r="AP40" i="37"/>
  <c r="AF40" i="37"/>
  <c r="V40" i="37"/>
  <c r="L40" i="37"/>
  <c r="AZ39" i="37"/>
  <c r="AP39" i="37"/>
  <c r="AF39" i="37"/>
  <c r="V39" i="37"/>
  <c r="L39" i="37"/>
  <c r="AZ38" i="37"/>
  <c r="AP38" i="37"/>
  <c r="AF38" i="37"/>
  <c r="V38" i="37"/>
  <c r="L38" i="37"/>
  <c r="AZ37" i="37"/>
  <c r="AY37" i="37"/>
  <c r="AX37" i="37"/>
  <c r="AW37" i="37"/>
  <c r="AV37" i="37"/>
  <c r="AU37" i="37"/>
  <c r="AT37" i="37"/>
  <c r="AS37" i="37"/>
  <c r="AP37" i="37"/>
  <c r="AO37" i="37"/>
  <c r="AN37" i="37"/>
  <c r="AM37" i="37"/>
  <c r="AL37" i="37"/>
  <c r="AK37" i="37"/>
  <c r="AJ37" i="37"/>
  <c r="AI37" i="37"/>
  <c r="AF37" i="37"/>
  <c r="AE37" i="37"/>
  <c r="AD37" i="37"/>
  <c r="AC37" i="37"/>
  <c r="AB37" i="37"/>
  <c r="AA37" i="37"/>
  <c r="Z37" i="37"/>
  <c r="Y37" i="37"/>
  <c r="V37" i="37"/>
  <c r="U37" i="37"/>
  <c r="T37" i="37"/>
  <c r="S37" i="37"/>
  <c r="R37" i="37"/>
  <c r="Q37" i="37"/>
  <c r="P37" i="37"/>
  <c r="O37" i="37"/>
  <c r="L37" i="37"/>
  <c r="K37" i="37"/>
  <c r="J37" i="37"/>
  <c r="I37" i="37"/>
  <c r="H37" i="37"/>
  <c r="G37" i="37"/>
  <c r="F37" i="37"/>
  <c r="E37" i="37"/>
  <c r="AZ36" i="37"/>
  <c r="AY36" i="37"/>
  <c r="AX36" i="37"/>
  <c r="AW36" i="37"/>
  <c r="AV36" i="37"/>
  <c r="AU36" i="37"/>
  <c r="AT36" i="37"/>
  <c r="AS36" i="37"/>
  <c r="AP36" i="37"/>
  <c r="AO36" i="37"/>
  <c r="AN36" i="37"/>
  <c r="AM36" i="37"/>
  <c r="AL36" i="37"/>
  <c r="AK36" i="37"/>
  <c r="AJ36" i="37"/>
  <c r="AI36" i="37"/>
  <c r="AF36" i="37"/>
  <c r="AE36" i="37"/>
  <c r="AD36" i="37"/>
  <c r="AC36" i="37"/>
  <c r="AB36" i="37"/>
  <c r="AA36" i="37"/>
  <c r="Z36" i="37"/>
  <c r="Y36" i="37"/>
  <c r="V36" i="37"/>
  <c r="U36" i="37"/>
  <c r="T36" i="37"/>
  <c r="S36" i="37"/>
  <c r="R36" i="37"/>
  <c r="Q36" i="37"/>
  <c r="P36" i="37"/>
  <c r="O36" i="37"/>
  <c r="L36" i="37"/>
  <c r="K36" i="37"/>
  <c r="J36" i="37"/>
  <c r="I36" i="37"/>
  <c r="H36" i="37"/>
  <c r="G36" i="37"/>
  <c r="F36" i="37"/>
  <c r="E36" i="37"/>
  <c r="AZ35" i="37"/>
  <c r="AY35" i="37"/>
  <c r="AX35" i="37"/>
  <c r="AW35" i="37"/>
  <c r="AV35" i="37"/>
  <c r="AU35" i="37"/>
  <c r="AT35" i="37"/>
  <c r="AS35" i="37"/>
  <c r="AP35" i="37"/>
  <c r="AO35" i="37"/>
  <c r="AN35" i="37"/>
  <c r="AM35" i="37"/>
  <c r="AL35" i="37"/>
  <c r="AK35" i="37"/>
  <c r="AJ35" i="37"/>
  <c r="AI35" i="37"/>
  <c r="AF35" i="37"/>
  <c r="AE35" i="37"/>
  <c r="AD35" i="37"/>
  <c r="AC35" i="37"/>
  <c r="AB35" i="37"/>
  <c r="AA35" i="37"/>
  <c r="Z35" i="37"/>
  <c r="Y35" i="37"/>
  <c r="V35" i="37"/>
  <c r="U35" i="37"/>
  <c r="T35" i="37"/>
  <c r="S35" i="37"/>
  <c r="R35" i="37"/>
  <c r="Q35" i="37"/>
  <c r="P35" i="37"/>
  <c r="O35" i="37"/>
  <c r="L35" i="37"/>
  <c r="K35" i="37"/>
  <c r="J35" i="37"/>
  <c r="I35" i="37"/>
  <c r="H35" i="37"/>
  <c r="G35" i="37"/>
  <c r="F35" i="37"/>
  <c r="E35" i="37"/>
  <c r="AZ34" i="37"/>
  <c r="AY34" i="37"/>
  <c r="AX34" i="37"/>
  <c r="AW34" i="37"/>
  <c r="AV34" i="37"/>
  <c r="AU34" i="37"/>
  <c r="AT34" i="37"/>
  <c r="AS34" i="37"/>
  <c r="AP34" i="37"/>
  <c r="AO34" i="37"/>
  <c r="AN34" i="37"/>
  <c r="AM34" i="37"/>
  <c r="AL34" i="37"/>
  <c r="AK34" i="37"/>
  <c r="AJ34" i="37"/>
  <c r="AI34" i="37"/>
  <c r="AF34" i="37"/>
  <c r="AE34" i="37"/>
  <c r="AD34" i="37"/>
  <c r="AC34" i="37"/>
  <c r="AB34" i="37"/>
  <c r="AA34" i="37"/>
  <c r="Z34" i="37"/>
  <c r="Y34" i="37"/>
  <c r="V34" i="37"/>
  <c r="U34" i="37"/>
  <c r="T34" i="37"/>
  <c r="S34" i="37"/>
  <c r="R34" i="37"/>
  <c r="Q34" i="37"/>
  <c r="P34" i="37"/>
  <c r="O34" i="37"/>
  <c r="L34" i="37"/>
  <c r="K34" i="37"/>
  <c r="J34" i="37"/>
  <c r="I34" i="37"/>
  <c r="H34" i="37"/>
  <c r="G34" i="37"/>
  <c r="F34" i="37"/>
  <c r="E34" i="37"/>
  <c r="AZ33" i="37"/>
  <c r="AY33" i="37"/>
  <c r="AX33" i="37"/>
  <c r="AW33" i="37"/>
  <c r="AV33" i="37"/>
  <c r="AU33" i="37"/>
  <c r="AT33" i="37"/>
  <c r="AS33" i="37"/>
  <c r="AP33" i="37"/>
  <c r="AO33" i="37"/>
  <c r="AN33" i="37"/>
  <c r="AM33" i="37"/>
  <c r="AL33" i="37"/>
  <c r="AK33" i="37"/>
  <c r="AJ33" i="37"/>
  <c r="AI33" i="37"/>
  <c r="AF33" i="37"/>
  <c r="AE33" i="37"/>
  <c r="AD33" i="37"/>
  <c r="AC33" i="37"/>
  <c r="AB33" i="37"/>
  <c r="AA33" i="37"/>
  <c r="Z33" i="37"/>
  <c r="Y33" i="37"/>
  <c r="V33" i="37"/>
  <c r="U33" i="37"/>
  <c r="T33" i="37"/>
  <c r="S33" i="37"/>
  <c r="R33" i="37"/>
  <c r="Q33" i="37"/>
  <c r="P33" i="37"/>
  <c r="O33" i="37"/>
  <c r="L33" i="37"/>
  <c r="K33" i="37"/>
  <c r="J33" i="37"/>
  <c r="I33" i="37"/>
  <c r="H33" i="37"/>
  <c r="G33" i="37"/>
  <c r="F33" i="37"/>
  <c r="E33" i="37"/>
  <c r="AZ32" i="37"/>
  <c r="AY32" i="37"/>
  <c r="AX32" i="37"/>
  <c r="AW32" i="37"/>
  <c r="AV32" i="37"/>
  <c r="AU32" i="37"/>
  <c r="AT32" i="37"/>
  <c r="AS32" i="37"/>
  <c r="AP32" i="37"/>
  <c r="AO32" i="37"/>
  <c r="AN32" i="37"/>
  <c r="AM32" i="37"/>
  <c r="AL32" i="37"/>
  <c r="AK32" i="37"/>
  <c r="AJ32" i="37"/>
  <c r="AI32" i="37"/>
  <c r="AF32" i="37"/>
  <c r="AE32" i="37"/>
  <c r="AD32" i="37"/>
  <c r="AC32" i="37"/>
  <c r="AB32" i="37"/>
  <c r="AA32" i="37"/>
  <c r="Z32" i="37"/>
  <c r="Y32" i="37"/>
  <c r="V32" i="37"/>
  <c r="U32" i="37"/>
  <c r="T32" i="37"/>
  <c r="S32" i="37"/>
  <c r="R32" i="37"/>
  <c r="Q32" i="37"/>
  <c r="P32" i="37"/>
  <c r="O32" i="37"/>
  <c r="L32" i="37"/>
  <c r="K32" i="37"/>
  <c r="J32" i="37"/>
  <c r="I32" i="37"/>
  <c r="H32" i="37"/>
  <c r="G32" i="37"/>
  <c r="F32" i="37"/>
  <c r="E32" i="37"/>
  <c r="AZ31" i="37"/>
  <c r="AP31" i="37"/>
  <c r="AF31" i="37"/>
  <c r="V31" i="37"/>
  <c r="L31" i="37"/>
  <c r="AZ30" i="37"/>
  <c r="AP30" i="37"/>
  <c r="AF30" i="37"/>
  <c r="V30" i="37"/>
  <c r="L30" i="37"/>
  <c r="AZ29" i="37"/>
  <c r="AP29" i="37"/>
  <c r="AF29" i="37"/>
  <c r="V29" i="37"/>
  <c r="L29" i="37"/>
  <c r="AZ28" i="37"/>
  <c r="AP28" i="37"/>
  <c r="AF28" i="37"/>
  <c r="V28" i="37"/>
  <c r="L28" i="37"/>
  <c r="AZ27" i="37"/>
  <c r="AP27" i="37"/>
  <c r="AF27" i="37"/>
  <c r="V27" i="37"/>
  <c r="L27" i="37"/>
  <c r="AZ26" i="37"/>
  <c r="AP26" i="37"/>
  <c r="AF26" i="37"/>
  <c r="V26" i="37"/>
  <c r="L26" i="37"/>
  <c r="AZ25" i="37"/>
  <c r="AP25" i="37"/>
  <c r="AF25" i="37"/>
  <c r="V25" i="37"/>
  <c r="L25" i="37"/>
  <c r="AZ24" i="37"/>
  <c r="AP24" i="37"/>
  <c r="AF24" i="37"/>
  <c r="V24" i="37"/>
  <c r="L24" i="37"/>
  <c r="AZ23" i="37"/>
  <c r="AP23" i="37"/>
  <c r="AF23" i="37"/>
  <c r="V23" i="37"/>
  <c r="L23" i="37"/>
  <c r="AZ22" i="37"/>
  <c r="AP22" i="37"/>
  <c r="AF22" i="37"/>
  <c r="V22" i="37"/>
  <c r="L22" i="37"/>
  <c r="AZ21" i="37"/>
  <c r="AP21" i="37"/>
  <c r="AF21" i="37"/>
  <c r="V21" i="37"/>
  <c r="L21" i="37"/>
  <c r="AZ20" i="37"/>
  <c r="AP20" i="37"/>
  <c r="AF20" i="37"/>
  <c r="V20" i="37"/>
  <c r="L20" i="37"/>
  <c r="AZ19" i="37"/>
  <c r="AP19" i="37"/>
  <c r="AF19" i="37"/>
  <c r="V19" i="37"/>
  <c r="L19" i="37"/>
  <c r="AZ18" i="37"/>
  <c r="AP18" i="37"/>
  <c r="AF18" i="37"/>
  <c r="V18" i="37"/>
  <c r="L18" i="37"/>
  <c r="AZ17" i="37"/>
  <c r="AP17" i="37"/>
  <c r="AF17" i="37"/>
  <c r="V17" i="37"/>
  <c r="L17" i="37"/>
  <c r="AZ16" i="37"/>
  <c r="AP16" i="37"/>
  <c r="AF16" i="37"/>
  <c r="V16" i="37"/>
  <c r="L16" i="37"/>
  <c r="AZ15" i="37"/>
  <c r="AP15" i="37"/>
  <c r="AF15" i="37"/>
  <c r="V15" i="37"/>
  <c r="L15" i="37"/>
  <c r="AZ14" i="37"/>
  <c r="AP14" i="37"/>
  <c r="AF14" i="37"/>
  <c r="V14" i="37"/>
  <c r="L14" i="37"/>
  <c r="AZ13" i="37"/>
  <c r="AP13" i="37"/>
  <c r="AF13" i="37"/>
  <c r="V13" i="37"/>
  <c r="L13" i="37"/>
  <c r="A13" i="37"/>
  <c r="AZ12" i="37"/>
  <c r="AP12" i="37"/>
  <c r="AF12" i="37"/>
  <c r="V12" i="37"/>
  <c r="L12" i="37"/>
  <c r="AZ11" i="37"/>
  <c r="AP11" i="37"/>
  <c r="AF11" i="37"/>
  <c r="V11" i="37"/>
  <c r="L11" i="37"/>
  <c r="AZ10" i="37"/>
  <c r="AP10" i="37"/>
  <c r="AF10" i="37"/>
  <c r="V10" i="37"/>
  <c r="L10" i="37"/>
  <c r="AZ9" i="37"/>
  <c r="AP9" i="37"/>
  <c r="AF9" i="37"/>
  <c r="V9" i="37"/>
  <c r="L9" i="37"/>
  <c r="AZ8" i="37"/>
  <c r="AP8" i="37"/>
  <c r="AF8" i="37"/>
  <c r="V8" i="37"/>
  <c r="L8" i="37"/>
  <c r="BB7" i="37"/>
  <c r="AZ7" i="37"/>
  <c r="AY7" i="37"/>
  <c r="AX7" i="37"/>
  <c r="AW7" i="37"/>
  <c r="AV7" i="37"/>
  <c r="AU7" i="37"/>
  <c r="AT7" i="37"/>
  <c r="AS7" i="37"/>
  <c r="AR7" i="37"/>
  <c r="AP7" i="37"/>
  <c r="AO7" i="37"/>
  <c r="AN7" i="37"/>
  <c r="AM7" i="37"/>
  <c r="AL7" i="37"/>
  <c r="AK7" i="37"/>
  <c r="AJ7" i="37"/>
  <c r="AI7" i="37"/>
  <c r="AH7" i="37"/>
  <c r="AF7" i="37"/>
  <c r="AE7" i="37"/>
  <c r="AD7" i="37"/>
  <c r="AC7" i="37"/>
  <c r="AB7" i="37"/>
  <c r="AA7" i="37"/>
  <c r="Z7" i="37"/>
  <c r="Y7" i="37"/>
  <c r="X7" i="37"/>
  <c r="V7" i="37"/>
  <c r="U7" i="37"/>
  <c r="T7" i="37"/>
  <c r="S7" i="37"/>
  <c r="R7" i="37"/>
  <c r="Q7" i="37"/>
  <c r="P7" i="37"/>
  <c r="O7" i="37"/>
  <c r="N7" i="37"/>
  <c r="L7" i="37"/>
  <c r="K7" i="37"/>
  <c r="J7" i="37"/>
  <c r="I7" i="37"/>
  <c r="H7" i="37"/>
  <c r="G7" i="37"/>
  <c r="F7" i="37"/>
  <c r="E7" i="37"/>
  <c r="BB6" i="37"/>
  <c r="AZ6" i="37"/>
  <c r="AY6" i="37"/>
  <c r="AX6" i="37"/>
  <c r="AW6" i="37"/>
  <c r="AV6" i="37"/>
  <c r="AU6" i="37"/>
  <c r="AT6" i="37"/>
  <c r="AS6" i="37"/>
  <c r="AR6" i="37"/>
  <c r="AP6" i="37"/>
  <c r="AO6" i="37"/>
  <c r="AN6" i="37"/>
  <c r="AM6" i="37"/>
  <c r="AL6" i="37"/>
  <c r="AK6" i="37"/>
  <c r="AJ6" i="37"/>
  <c r="AI6" i="37"/>
  <c r="AH6" i="37"/>
  <c r="AF6" i="37"/>
  <c r="AE6" i="37"/>
  <c r="AD6" i="37"/>
  <c r="AC6" i="37"/>
  <c r="AB6" i="37"/>
  <c r="AA6" i="37"/>
  <c r="Z6" i="37"/>
  <c r="Y6" i="37"/>
  <c r="X6" i="37"/>
  <c r="V6" i="37"/>
  <c r="U6" i="37"/>
  <c r="T6" i="37"/>
  <c r="S6" i="37"/>
  <c r="R6" i="37"/>
  <c r="Q6" i="37"/>
  <c r="P6" i="37"/>
  <c r="O6" i="37"/>
  <c r="N6" i="37"/>
  <c r="L6" i="37"/>
  <c r="K6" i="37"/>
  <c r="J6" i="37"/>
  <c r="I6" i="37"/>
  <c r="H6" i="37"/>
  <c r="G6" i="37"/>
  <c r="F6" i="37"/>
  <c r="E6" i="37"/>
  <c r="BB5" i="37"/>
  <c r="AZ5" i="37"/>
  <c r="AY5" i="37"/>
  <c r="AX5" i="37"/>
  <c r="AW5" i="37"/>
  <c r="AV5" i="37"/>
  <c r="AU5" i="37"/>
  <c r="AT5" i="37"/>
  <c r="AS5" i="37"/>
  <c r="AR5" i="37"/>
  <c r="AP5" i="37"/>
  <c r="AO5" i="37"/>
  <c r="AN5" i="37"/>
  <c r="AM5" i="37"/>
  <c r="AL5" i="37"/>
  <c r="AK5" i="37"/>
  <c r="AJ5" i="37"/>
  <c r="AI5" i="37"/>
  <c r="AH5" i="37"/>
  <c r="AF5" i="37"/>
  <c r="AE5" i="37"/>
  <c r="AD5" i="37"/>
  <c r="AC5" i="37"/>
  <c r="AB5" i="37"/>
  <c r="AA5" i="37"/>
  <c r="Z5" i="37"/>
  <c r="Y5" i="37"/>
  <c r="X5" i="37"/>
  <c r="V5" i="37"/>
  <c r="U5" i="37"/>
  <c r="T5" i="37"/>
  <c r="S5" i="37"/>
  <c r="R5" i="37"/>
  <c r="Q5" i="37"/>
  <c r="P5" i="37"/>
  <c r="O5" i="37"/>
  <c r="N5" i="37"/>
  <c r="L5" i="37"/>
  <c r="K5" i="37"/>
  <c r="J5" i="37"/>
  <c r="I5" i="37"/>
  <c r="H5" i="37"/>
  <c r="G5" i="37"/>
  <c r="F5" i="37"/>
  <c r="E5" i="37"/>
  <c r="BB4" i="37"/>
  <c r="AZ4" i="37"/>
  <c r="AY4" i="37"/>
  <c r="AX4" i="37"/>
  <c r="AW4" i="37"/>
  <c r="AV4" i="37"/>
  <c r="AU4" i="37"/>
  <c r="AT4" i="37"/>
  <c r="AS4" i="37"/>
  <c r="AR4" i="37"/>
  <c r="AP4" i="37"/>
  <c r="AO4" i="37"/>
  <c r="AN4" i="37"/>
  <c r="AM4" i="37"/>
  <c r="AL4" i="37"/>
  <c r="AK4" i="37"/>
  <c r="AJ4" i="37"/>
  <c r="AI4" i="37"/>
  <c r="AH4" i="37"/>
  <c r="AF4" i="37"/>
  <c r="AE4" i="37"/>
  <c r="AD4" i="37"/>
  <c r="AC4" i="37"/>
  <c r="AB4" i="37"/>
  <c r="AA4" i="37"/>
  <c r="Z4" i="37"/>
  <c r="Y4" i="37"/>
  <c r="X4" i="37"/>
  <c r="V4" i="37"/>
  <c r="U4" i="37"/>
  <c r="T4" i="37"/>
  <c r="S4" i="37"/>
  <c r="R4" i="37"/>
  <c r="Q4" i="37"/>
  <c r="P4" i="37"/>
  <c r="O4" i="37"/>
  <c r="N4" i="37"/>
  <c r="L4" i="37"/>
  <c r="K4" i="37"/>
  <c r="J4" i="37"/>
  <c r="I4" i="37"/>
  <c r="H4" i="37"/>
  <c r="G4" i="37"/>
  <c r="F4" i="37"/>
  <c r="E4" i="37"/>
  <c r="BB3" i="37"/>
  <c r="AZ3" i="37"/>
  <c r="AY3" i="37"/>
  <c r="AX3" i="37"/>
  <c r="AW3" i="37"/>
  <c r="AV3" i="37"/>
  <c r="AU3" i="37"/>
  <c r="AT3" i="37"/>
  <c r="AS3" i="37"/>
  <c r="AR3" i="37"/>
  <c r="AP3" i="37"/>
  <c r="AO3" i="37"/>
  <c r="AN3" i="37"/>
  <c r="AM3" i="37"/>
  <c r="AL3" i="37"/>
  <c r="AK3" i="37"/>
  <c r="AJ3" i="37"/>
  <c r="AI3" i="37"/>
  <c r="AH3" i="37"/>
  <c r="AF3" i="37"/>
  <c r="AE3" i="37"/>
  <c r="AD3" i="37"/>
  <c r="AC3" i="37"/>
  <c r="AB3" i="37"/>
  <c r="AA3" i="37"/>
  <c r="Z3" i="37"/>
  <c r="Y3" i="37"/>
  <c r="X3" i="37"/>
  <c r="V3" i="37"/>
  <c r="U3" i="37"/>
  <c r="T3" i="37"/>
  <c r="S3" i="37"/>
  <c r="R3" i="37"/>
  <c r="Q3" i="37"/>
  <c r="P3" i="37"/>
  <c r="O3" i="37"/>
  <c r="N3" i="37"/>
  <c r="L3" i="37"/>
  <c r="K3" i="37"/>
  <c r="J3" i="37"/>
  <c r="I3" i="37"/>
  <c r="H3" i="37"/>
  <c r="G3" i="37"/>
  <c r="F3" i="37"/>
  <c r="E3" i="37"/>
  <c r="BB2" i="37"/>
  <c r="AZ2" i="37"/>
  <c r="AY2" i="37"/>
  <c r="AX2" i="37"/>
  <c r="AW2" i="37"/>
  <c r="AV2" i="37"/>
  <c r="AU2" i="37"/>
  <c r="AT2" i="37"/>
  <c r="AS2" i="37"/>
  <c r="AR2" i="37"/>
  <c r="AP2" i="37"/>
  <c r="AO2" i="37"/>
  <c r="AN2" i="37"/>
  <c r="AM2" i="37"/>
  <c r="AL2" i="37"/>
  <c r="AK2" i="37"/>
  <c r="AJ2" i="37"/>
  <c r="AI2" i="37"/>
  <c r="AH2" i="37"/>
  <c r="AF2" i="37"/>
  <c r="AE2" i="37"/>
  <c r="AD2" i="37"/>
  <c r="AC2" i="37"/>
  <c r="AB2" i="37"/>
  <c r="AA2" i="37"/>
  <c r="Z2" i="37"/>
  <c r="Y2" i="37"/>
  <c r="X2" i="37"/>
  <c r="V2" i="37"/>
  <c r="U2" i="37"/>
  <c r="T2" i="37"/>
  <c r="S2" i="37"/>
  <c r="R2" i="37"/>
  <c r="Q2" i="37"/>
  <c r="P2" i="37"/>
  <c r="O2" i="37"/>
  <c r="N2" i="37"/>
  <c r="L2" i="37"/>
  <c r="K2" i="37"/>
  <c r="J2" i="37"/>
  <c r="I2" i="37"/>
  <c r="H2" i="37"/>
  <c r="G2" i="37"/>
  <c r="F2" i="37"/>
  <c r="E2" i="37"/>
  <c r="AP71" i="36"/>
  <c r="AF71" i="36"/>
  <c r="V71" i="36"/>
  <c r="L71" i="36"/>
  <c r="AP70" i="36"/>
  <c r="AF70" i="36"/>
  <c r="V70" i="36"/>
  <c r="L70" i="36"/>
  <c r="AP69" i="36"/>
  <c r="AF69" i="36"/>
  <c r="V69" i="36"/>
  <c r="L69" i="36"/>
  <c r="AP68" i="36"/>
  <c r="AF68" i="36"/>
  <c r="V68" i="36"/>
  <c r="L68" i="36"/>
  <c r="AP67" i="36"/>
  <c r="AF67" i="36"/>
  <c r="V67" i="36"/>
  <c r="L67" i="36"/>
  <c r="AP66" i="36"/>
  <c r="AF66" i="36"/>
  <c r="V66" i="36"/>
  <c r="L66" i="36"/>
  <c r="AP65" i="36"/>
  <c r="AF65" i="36"/>
  <c r="V65" i="36"/>
  <c r="L65" i="36"/>
  <c r="AP64" i="36"/>
  <c r="AF64" i="36"/>
  <c r="V64" i="36"/>
  <c r="L64" i="36"/>
  <c r="AP63" i="36"/>
  <c r="AF63" i="36"/>
  <c r="V63" i="36"/>
  <c r="L63" i="36"/>
  <c r="AP62" i="36"/>
  <c r="AF62" i="36"/>
  <c r="V62" i="36"/>
  <c r="L62" i="36"/>
  <c r="AP61" i="36"/>
  <c r="AF61" i="36"/>
  <c r="V61" i="36"/>
  <c r="L61" i="36"/>
  <c r="AP60" i="36"/>
  <c r="AF60" i="36"/>
  <c r="V60" i="36"/>
  <c r="L60" i="36"/>
  <c r="AP59" i="36"/>
  <c r="AF59" i="36"/>
  <c r="V59" i="36"/>
  <c r="L59" i="36"/>
  <c r="AP58" i="36"/>
  <c r="AF58" i="36"/>
  <c r="V58" i="36"/>
  <c r="L58" i="36"/>
  <c r="AP57" i="36"/>
  <c r="AF57" i="36"/>
  <c r="V57" i="36"/>
  <c r="L57" i="36"/>
  <c r="AP56" i="36"/>
  <c r="AF56" i="36"/>
  <c r="V56" i="36"/>
  <c r="L56" i="36"/>
  <c r="AP55" i="36"/>
  <c r="AF55" i="36"/>
  <c r="V55" i="36"/>
  <c r="L55" i="36"/>
  <c r="AP54" i="36"/>
  <c r="AF54" i="36"/>
  <c r="V54" i="36"/>
  <c r="L54" i="36"/>
  <c r="AP53" i="36"/>
  <c r="AF53" i="36"/>
  <c r="V53" i="36"/>
  <c r="L53" i="36"/>
  <c r="AP52" i="36"/>
  <c r="AF52" i="36"/>
  <c r="V52" i="36"/>
  <c r="L52" i="36"/>
  <c r="AP51" i="36"/>
  <c r="AF51" i="36"/>
  <c r="V51" i="36"/>
  <c r="L51" i="36"/>
  <c r="AP50" i="36"/>
  <c r="AF50" i="36"/>
  <c r="V50" i="36"/>
  <c r="L50" i="36"/>
  <c r="AP49" i="36"/>
  <c r="AF49" i="36"/>
  <c r="V49" i="36"/>
  <c r="L49" i="36"/>
  <c r="AP48" i="36"/>
  <c r="AF48" i="36"/>
  <c r="V48" i="36"/>
  <c r="L48" i="36"/>
  <c r="AP47" i="36"/>
  <c r="AF47" i="36"/>
  <c r="V47" i="36"/>
  <c r="L47" i="36"/>
  <c r="AP46" i="36"/>
  <c r="AF46" i="36"/>
  <c r="V46" i="36"/>
  <c r="L46" i="36"/>
  <c r="AP45" i="36"/>
  <c r="AO45" i="36"/>
  <c r="AN45" i="36"/>
  <c r="AM45" i="36"/>
  <c r="AL45" i="36"/>
  <c r="AK45" i="36"/>
  <c r="AJ45" i="36"/>
  <c r="AI45" i="36"/>
  <c r="AF45" i="36"/>
  <c r="AE45" i="36"/>
  <c r="AD45" i="36"/>
  <c r="AC45" i="36"/>
  <c r="AB45" i="36"/>
  <c r="AA45" i="36"/>
  <c r="Z45" i="36"/>
  <c r="Y45" i="36"/>
  <c r="V45" i="36"/>
  <c r="U45" i="36"/>
  <c r="T45" i="36"/>
  <c r="S45" i="36"/>
  <c r="R45" i="36"/>
  <c r="Q45" i="36"/>
  <c r="P45" i="36"/>
  <c r="O45" i="36"/>
  <c r="L45" i="36"/>
  <c r="K45" i="36"/>
  <c r="J45" i="36"/>
  <c r="I45" i="36"/>
  <c r="H45" i="36"/>
  <c r="G45" i="36"/>
  <c r="F45" i="36"/>
  <c r="E45" i="36"/>
  <c r="AP44" i="36"/>
  <c r="AO44" i="36"/>
  <c r="AN44" i="36"/>
  <c r="AM44" i="36"/>
  <c r="AL44" i="36"/>
  <c r="AK44" i="36"/>
  <c r="AJ44" i="36"/>
  <c r="AI44" i="36"/>
  <c r="AF44" i="36"/>
  <c r="AE44" i="36"/>
  <c r="AD44" i="36"/>
  <c r="AC44" i="36"/>
  <c r="AB44" i="36"/>
  <c r="AA44" i="36"/>
  <c r="Z44" i="36"/>
  <c r="Y44" i="36"/>
  <c r="V44" i="36"/>
  <c r="U44" i="36"/>
  <c r="T44" i="36"/>
  <c r="S44" i="36"/>
  <c r="R44" i="36"/>
  <c r="Q44" i="36"/>
  <c r="P44" i="36"/>
  <c r="O44" i="36"/>
  <c r="L44" i="36"/>
  <c r="K44" i="36"/>
  <c r="J44" i="36"/>
  <c r="I44" i="36"/>
  <c r="H44" i="36"/>
  <c r="G44" i="36"/>
  <c r="F44" i="36"/>
  <c r="E44" i="36"/>
  <c r="AP43" i="36"/>
  <c r="AO43" i="36"/>
  <c r="AN43" i="36"/>
  <c r="AM43" i="36"/>
  <c r="AL43" i="36"/>
  <c r="AK43" i="36"/>
  <c r="AJ43" i="36"/>
  <c r="AI43" i="36"/>
  <c r="AF43" i="36"/>
  <c r="AE43" i="36"/>
  <c r="AD43" i="36"/>
  <c r="AC43" i="36"/>
  <c r="AB43" i="36"/>
  <c r="AA43" i="36"/>
  <c r="Z43" i="36"/>
  <c r="Y43" i="36"/>
  <c r="V43" i="36"/>
  <c r="U43" i="36"/>
  <c r="T43" i="36"/>
  <c r="S43" i="36"/>
  <c r="R43" i="36"/>
  <c r="Q43" i="36"/>
  <c r="P43" i="36"/>
  <c r="O43" i="36"/>
  <c r="L43" i="36"/>
  <c r="K43" i="36"/>
  <c r="J43" i="36"/>
  <c r="I43" i="36"/>
  <c r="H43" i="36"/>
  <c r="G43" i="36"/>
  <c r="F43" i="36"/>
  <c r="E43" i="36"/>
  <c r="AP42" i="36"/>
  <c r="AO42" i="36"/>
  <c r="AN42" i="36"/>
  <c r="AM42" i="36"/>
  <c r="AL42" i="36"/>
  <c r="AK42" i="36"/>
  <c r="AJ42" i="36"/>
  <c r="AI42" i="36"/>
  <c r="AF42" i="36"/>
  <c r="AE42" i="36"/>
  <c r="AD42" i="36"/>
  <c r="AC42" i="36"/>
  <c r="AB42" i="36"/>
  <c r="AA42" i="36"/>
  <c r="Z42" i="36"/>
  <c r="Y42" i="36"/>
  <c r="V42" i="36"/>
  <c r="U42" i="36"/>
  <c r="T42" i="36"/>
  <c r="S42" i="36"/>
  <c r="R42" i="36"/>
  <c r="Q42" i="36"/>
  <c r="P42" i="36"/>
  <c r="O42" i="36"/>
  <c r="L42" i="36"/>
  <c r="K42" i="36"/>
  <c r="J42" i="36"/>
  <c r="I42" i="36"/>
  <c r="H42" i="36"/>
  <c r="G42" i="36"/>
  <c r="F42" i="36"/>
  <c r="E42" i="36"/>
  <c r="AP41" i="36"/>
  <c r="AO41" i="36"/>
  <c r="AN41" i="36"/>
  <c r="AM41" i="36"/>
  <c r="AL41" i="36"/>
  <c r="AK41" i="36"/>
  <c r="AJ41" i="36"/>
  <c r="AI41" i="36"/>
  <c r="AF41" i="36"/>
  <c r="AE41" i="36"/>
  <c r="AD41" i="36"/>
  <c r="AC41" i="36"/>
  <c r="AB41" i="36"/>
  <c r="AA41" i="36"/>
  <c r="Z41" i="36"/>
  <c r="Y41" i="36"/>
  <c r="V41" i="36"/>
  <c r="U41" i="36"/>
  <c r="T41" i="36"/>
  <c r="S41" i="36"/>
  <c r="R41" i="36"/>
  <c r="Q41" i="36"/>
  <c r="P41" i="36"/>
  <c r="O41" i="36"/>
  <c r="L41" i="36"/>
  <c r="K41" i="36"/>
  <c r="J41" i="36"/>
  <c r="I41" i="36"/>
  <c r="H41" i="36"/>
  <c r="G41" i="36"/>
  <c r="F41" i="36"/>
  <c r="E41" i="36"/>
  <c r="AP40" i="36"/>
  <c r="AO40" i="36"/>
  <c r="AN40" i="36"/>
  <c r="AM40" i="36"/>
  <c r="AL40" i="36"/>
  <c r="AK40" i="36"/>
  <c r="AJ40" i="36"/>
  <c r="AI40" i="36"/>
  <c r="AF40" i="36"/>
  <c r="AE40" i="36"/>
  <c r="AD40" i="36"/>
  <c r="AC40" i="36"/>
  <c r="AB40" i="36"/>
  <c r="AA40" i="36"/>
  <c r="Z40" i="36"/>
  <c r="Y40" i="36"/>
  <c r="V40" i="36"/>
  <c r="U40" i="36"/>
  <c r="T40" i="36"/>
  <c r="S40" i="36"/>
  <c r="R40" i="36"/>
  <c r="Q40" i="36"/>
  <c r="P40" i="36"/>
  <c r="O40" i="36"/>
  <c r="L40" i="36"/>
  <c r="K40" i="36"/>
  <c r="J40" i="36"/>
  <c r="I40" i="36"/>
  <c r="H40" i="36"/>
  <c r="G40" i="36"/>
  <c r="F40" i="36"/>
  <c r="E40" i="36"/>
  <c r="AP39" i="36"/>
  <c r="AO39" i="36"/>
  <c r="AN39" i="36"/>
  <c r="AM39" i="36"/>
  <c r="AL39" i="36"/>
  <c r="AK39" i="36"/>
  <c r="AJ39" i="36"/>
  <c r="AI39" i="36"/>
  <c r="AF39" i="36"/>
  <c r="AE39" i="36"/>
  <c r="AD39" i="36"/>
  <c r="AC39" i="36"/>
  <c r="AB39" i="36"/>
  <c r="AA39" i="36"/>
  <c r="Z39" i="36"/>
  <c r="Y39" i="36"/>
  <c r="V39" i="36"/>
  <c r="U39" i="36"/>
  <c r="T39" i="36"/>
  <c r="S39" i="36"/>
  <c r="R39" i="36"/>
  <c r="Q39" i="36"/>
  <c r="P39" i="36"/>
  <c r="O39" i="36"/>
  <c r="L39" i="36"/>
  <c r="K39" i="36"/>
  <c r="J39" i="36"/>
  <c r="I39" i="36"/>
  <c r="H39" i="36"/>
  <c r="G39" i="36"/>
  <c r="F39" i="36"/>
  <c r="E39" i="36"/>
  <c r="AP38" i="36"/>
  <c r="AO38" i="36"/>
  <c r="AN38" i="36"/>
  <c r="AM38" i="36"/>
  <c r="AL38" i="36"/>
  <c r="AK38" i="36"/>
  <c r="AJ38" i="36"/>
  <c r="AI38" i="36"/>
  <c r="AF38" i="36"/>
  <c r="AE38" i="36"/>
  <c r="AD38" i="36"/>
  <c r="AC38" i="36"/>
  <c r="AB38" i="36"/>
  <c r="AA38" i="36"/>
  <c r="Z38" i="36"/>
  <c r="Y38" i="36"/>
  <c r="V38" i="36"/>
  <c r="U38" i="36"/>
  <c r="T38" i="36"/>
  <c r="S38" i="36"/>
  <c r="R38" i="36"/>
  <c r="Q38" i="36"/>
  <c r="P38" i="36"/>
  <c r="O38" i="36"/>
  <c r="L38" i="36"/>
  <c r="K38" i="36"/>
  <c r="J38" i="36"/>
  <c r="I38" i="36"/>
  <c r="H38" i="36"/>
  <c r="G38" i="36"/>
  <c r="F38" i="36"/>
  <c r="E38" i="36"/>
  <c r="AP37" i="36"/>
  <c r="AF37" i="36"/>
  <c r="V37" i="36"/>
  <c r="L37" i="36"/>
  <c r="AP36" i="36"/>
  <c r="AF36" i="36"/>
  <c r="V36" i="36"/>
  <c r="L36" i="36"/>
  <c r="AP35" i="36"/>
  <c r="AF35" i="36"/>
  <c r="V35" i="36"/>
  <c r="L35" i="36"/>
  <c r="AP34" i="36"/>
  <c r="AF34" i="36"/>
  <c r="V34" i="36"/>
  <c r="L34" i="36"/>
  <c r="AP33" i="36"/>
  <c r="AF33" i="36"/>
  <c r="V33" i="36"/>
  <c r="L33" i="36"/>
  <c r="AP32" i="36"/>
  <c r="AF32" i="36"/>
  <c r="V32" i="36"/>
  <c r="L32" i="36"/>
  <c r="AP31" i="36"/>
  <c r="AF31" i="36"/>
  <c r="V31" i="36"/>
  <c r="L31" i="36"/>
  <c r="AP30" i="36"/>
  <c r="AF30" i="36"/>
  <c r="V30" i="36"/>
  <c r="L30" i="36"/>
  <c r="AP29" i="36"/>
  <c r="AF29" i="36"/>
  <c r="V29" i="36"/>
  <c r="L29" i="36"/>
  <c r="AP28" i="36"/>
  <c r="AF28" i="36"/>
  <c r="V28" i="36"/>
  <c r="L28" i="36"/>
  <c r="AP27" i="36"/>
  <c r="AF27" i="36"/>
  <c r="V27" i="36"/>
  <c r="L27" i="36"/>
  <c r="AP26" i="36"/>
  <c r="AF26" i="36"/>
  <c r="V26" i="36"/>
  <c r="L26" i="36"/>
  <c r="AP25" i="36"/>
  <c r="AF25" i="36"/>
  <c r="V25" i="36"/>
  <c r="L25" i="36"/>
  <c r="AP24" i="36"/>
  <c r="AF24" i="36"/>
  <c r="V24" i="36"/>
  <c r="L24" i="36"/>
  <c r="AP23" i="36"/>
  <c r="AF23" i="36"/>
  <c r="V23" i="36"/>
  <c r="L23" i="36"/>
  <c r="AP22" i="36"/>
  <c r="AF22" i="36"/>
  <c r="V22" i="36"/>
  <c r="L22" i="36"/>
  <c r="AP21" i="36"/>
  <c r="AF21" i="36"/>
  <c r="V21" i="36"/>
  <c r="L21" i="36"/>
  <c r="AP20" i="36"/>
  <c r="AF20" i="36"/>
  <c r="V20" i="36"/>
  <c r="L20" i="36"/>
  <c r="AP19" i="36"/>
  <c r="AF19" i="36"/>
  <c r="V19" i="36"/>
  <c r="L19" i="36"/>
  <c r="AP18" i="36"/>
  <c r="AF18" i="36"/>
  <c r="V18" i="36"/>
  <c r="L18" i="36"/>
  <c r="AP17" i="36"/>
  <c r="AF17" i="36"/>
  <c r="V17" i="36"/>
  <c r="L17" i="36"/>
  <c r="AP16" i="36"/>
  <c r="AF16" i="36"/>
  <c r="V16" i="36"/>
  <c r="L16" i="36"/>
  <c r="AP15" i="36"/>
  <c r="AF15" i="36"/>
  <c r="V15" i="36"/>
  <c r="L15" i="36"/>
  <c r="AP14" i="36"/>
  <c r="AF14" i="36"/>
  <c r="V14" i="36"/>
  <c r="L14" i="36"/>
  <c r="AP13" i="36"/>
  <c r="AF13" i="36"/>
  <c r="V13" i="36"/>
  <c r="L13" i="36"/>
  <c r="A13" i="36"/>
  <c r="AP12" i="36"/>
  <c r="AF12" i="36"/>
  <c r="V12" i="36"/>
  <c r="L12" i="36"/>
  <c r="AP11" i="36"/>
  <c r="AF11" i="36"/>
  <c r="V11" i="36"/>
  <c r="L11" i="36"/>
  <c r="AP10" i="36"/>
  <c r="AF10" i="36"/>
  <c r="V10" i="36"/>
  <c r="L10" i="36"/>
  <c r="AP9" i="36"/>
  <c r="AF9" i="36"/>
  <c r="V9" i="36"/>
  <c r="L9" i="36"/>
  <c r="AP8" i="36"/>
  <c r="AF8" i="36"/>
  <c r="V8" i="36"/>
  <c r="L8" i="36"/>
  <c r="AR7" i="36"/>
  <c r="AP7" i="36"/>
  <c r="AO7" i="36"/>
  <c r="AN7" i="36"/>
  <c r="AM7" i="36"/>
  <c r="AL7" i="36"/>
  <c r="AK7" i="36"/>
  <c r="AJ7" i="36"/>
  <c r="AI7" i="36"/>
  <c r="AH7" i="36"/>
  <c r="AF7" i="36"/>
  <c r="AE7" i="36"/>
  <c r="AD7" i="36"/>
  <c r="AC7" i="36"/>
  <c r="AB7" i="36"/>
  <c r="AA7" i="36"/>
  <c r="Z7" i="36"/>
  <c r="Y7" i="36"/>
  <c r="X7" i="36"/>
  <c r="V7" i="36"/>
  <c r="U7" i="36"/>
  <c r="T7" i="36"/>
  <c r="S7" i="36"/>
  <c r="R7" i="36"/>
  <c r="Q7" i="36"/>
  <c r="P7" i="36"/>
  <c r="O7" i="36"/>
  <c r="N7" i="36"/>
  <c r="L7" i="36"/>
  <c r="K7" i="36"/>
  <c r="J7" i="36"/>
  <c r="I7" i="36"/>
  <c r="H7" i="36"/>
  <c r="G7" i="36"/>
  <c r="F7" i="36"/>
  <c r="E7" i="36"/>
  <c r="AR6" i="36"/>
  <c r="AP6" i="36"/>
  <c r="AO6" i="36"/>
  <c r="AN6" i="36"/>
  <c r="AM6" i="36"/>
  <c r="AL6" i="36"/>
  <c r="AK6" i="36"/>
  <c r="AJ6" i="36"/>
  <c r="AI6" i="36"/>
  <c r="AH6" i="36"/>
  <c r="AF6" i="36"/>
  <c r="AE6" i="36"/>
  <c r="AD6" i="36"/>
  <c r="AC6" i="36"/>
  <c r="AB6" i="36"/>
  <c r="AA6" i="36"/>
  <c r="Z6" i="36"/>
  <c r="Y6" i="36"/>
  <c r="X6" i="36"/>
  <c r="V6" i="36"/>
  <c r="U6" i="36"/>
  <c r="T6" i="36"/>
  <c r="S6" i="36"/>
  <c r="R6" i="36"/>
  <c r="Q6" i="36"/>
  <c r="P6" i="36"/>
  <c r="O6" i="36"/>
  <c r="N6" i="36"/>
  <c r="L6" i="36"/>
  <c r="K6" i="36"/>
  <c r="J6" i="36"/>
  <c r="I6" i="36"/>
  <c r="H6" i="36"/>
  <c r="G6" i="36"/>
  <c r="F6" i="36"/>
  <c r="E6" i="36"/>
  <c r="AR5" i="36"/>
  <c r="AP5" i="36"/>
  <c r="AO5" i="36"/>
  <c r="AN5" i="36"/>
  <c r="AM5" i="36"/>
  <c r="AL5" i="36"/>
  <c r="AK5" i="36"/>
  <c r="AJ5" i="36"/>
  <c r="AI5" i="36"/>
  <c r="AH5" i="36"/>
  <c r="AF5" i="36"/>
  <c r="AE5" i="36"/>
  <c r="AD5" i="36"/>
  <c r="AC5" i="36"/>
  <c r="AB5" i="36"/>
  <c r="AA5" i="36"/>
  <c r="Z5" i="36"/>
  <c r="Y5" i="36"/>
  <c r="X5" i="36"/>
  <c r="V5" i="36"/>
  <c r="U5" i="36"/>
  <c r="T5" i="36"/>
  <c r="S5" i="36"/>
  <c r="R5" i="36"/>
  <c r="Q5" i="36"/>
  <c r="P5" i="36"/>
  <c r="O5" i="36"/>
  <c r="N5" i="36"/>
  <c r="L5" i="36"/>
  <c r="K5" i="36"/>
  <c r="J5" i="36"/>
  <c r="I5" i="36"/>
  <c r="H5" i="36"/>
  <c r="G5" i="36"/>
  <c r="F5" i="36"/>
  <c r="E5" i="36"/>
  <c r="AR4" i="36"/>
  <c r="AP4" i="36"/>
  <c r="AO4" i="36"/>
  <c r="AN4" i="36"/>
  <c r="AM4" i="36"/>
  <c r="AL4" i="36"/>
  <c r="AK4" i="36"/>
  <c r="AJ4" i="36"/>
  <c r="AI4" i="36"/>
  <c r="AH4" i="36"/>
  <c r="AF4" i="36"/>
  <c r="AE4" i="36"/>
  <c r="AD4" i="36"/>
  <c r="AC4" i="36"/>
  <c r="AB4" i="36"/>
  <c r="AA4" i="36"/>
  <c r="Z4" i="36"/>
  <c r="Y4" i="36"/>
  <c r="X4" i="36"/>
  <c r="V4" i="36"/>
  <c r="U4" i="36"/>
  <c r="T4" i="36"/>
  <c r="S4" i="36"/>
  <c r="R4" i="36"/>
  <c r="Q4" i="36"/>
  <c r="P4" i="36"/>
  <c r="O4" i="36"/>
  <c r="N4" i="36"/>
  <c r="L4" i="36"/>
  <c r="K4" i="36"/>
  <c r="J4" i="36"/>
  <c r="I4" i="36"/>
  <c r="H4" i="36"/>
  <c r="G4" i="36"/>
  <c r="F4" i="36"/>
  <c r="E4" i="36"/>
  <c r="AR3" i="36"/>
  <c r="AP3" i="36"/>
  <c r="AO3" i="36"/>
  <c r="AN3" i="36"/>
  <c r="AM3" i="36"/>
  <c r="AL3" i="36"/>
  <c r="AK3" i="36"/>
  <c r="AJ3" i="36"/>
  <c r="AI3" i="36"/>
  <c r="AH3" i="36"/>
  <c r="AF3" i="36"/>
  <c r="AE3" i="36"/>
  <c r="AD3" i="36"/>
  <c r="AC3" i="36"/>
  <c r="AB3" i="36"/>
  <c r="AA3" i="36"/>
  <c r="Z3" i="36"/>
  <c r="Y3" i="36"/>
  <c r="X3" i="36"/>
  <c r="V3" i="36"/>
  <c r="U3" i="36"/>
  <c r="T3" i="36"/>
  <c r="S3" i="36"/>
  <c r="R3" i="36"/>
  <c r="Q3" i="36"/>
  <c r="P3" i="36"/>
  <c r="O3" i="36"/>
  <c r="N3" i="36"/>
  <c r="L3" i="36"/>
  <c r="K3" i="36"/>
  <c r="J3" i="36"/>
  <c r="I3" i="36"/>
  <c r="H3" i="36"/>
  <c r="G3" i="36"/>
  <c r="F3" i="36"/>
  <c r="E3" i="36"/>
  <c r="AR2" i="36"/>
  <c r="AP2" i="36"/>
  <c r="AO2" i="36"/>
  <c r="AN2" i="36"/>
  <c r="AM2" i="36"/>
  <c r="AL2" i="36"/>
  <c r="AK2" i="36"/>
  <c r="AJ2" i="36"/>
  <c r="AI2" i="36"/>
  <c r="AH2" i="36"/>
  <c r="AF2" i="36"/>
  <c r="AE2" i="36"/>
  <c r="AD2" i="36"/>
  <c r="AC2" i="36"/>
  <c r="AB2" i="36"/>
  <c r="AA2" i="36"/>
  <c r="Z2" i="36"/>
  <c r="Y2" i="36"/>
  <c r="X2" i="36"/>
  <c r="V2" i="36"/>
  <c r="U2" i="36"/>
  <c r="T2" i="36"/>
  <c r="S2" i="36"/>
  <c r="R2" i="36"/>
  <c r="Q2" i="36"/>
  <c r="P2" i="36"/>
  <c r="O2" i="36"/>
  <c r="N2" i="36"/>
  <c r="L2" i="36"/>
  <c r="K2" i="36"/>
  <c r="J2" i="36"/>
  <c r="I2" i="36"/>
  <c r="H2" i="36"/>
  <c r="G2" i="36"/>
  <c r="F2" i="36"/>
  <c r="E2" i="36"/>
  <c r="AP66" i="35"/>
  <c r="AF66" i="35"/>
  <c r="V66" i="35"/>
  <c r="L66" i="35"/>
  <c r="AP65" i="35"/>
  <c r="AF65" i="35"/>
  <c r="V65" i="35"/>
  <c r="L65" i="35"/>
  <c r="AP64" i="35"/>
  <c r="AF64" i="35"/>
  <c r="V64" i="35"/>
  <c r="L64" i="35"/>
  <c r="AP63" i="35"/>
  <c r="AF63" i="35"/>
  <c r="V63" i="35"/>
  <c r="L63" i="35"/>
  <c r="AP62" i="35"/>
  <c r="AF62" i="35"/>
  <c r="V62" i="35"/>
  <c r="L62" i="35"/>
  <c r="AP61" i="35"/>
  <c r="AF61" i="35"/>
  <c r="V61" i="35"/>
  <c r="L61" i="35"/>
  <c r="AP60" i="35"/>
  <c r="AF60" i="35"/>
  <c r="V60" i="35"/>
  <c r="L60" i="35"/>
  <c r="AP59" i="35"/>
  <c r="AF59" i="35"/>
  <c r="V59" i="35"/>
  <c r="L59" i="35"/>
  <c r="AP58" i="35"/>
  <c r="AF58" i="35"/>
  <c r="V58" i="35"/>
  <c r="L58" i="35"/>
  <c r="AP57" i="35"/>
  <c r="AF57" i="35"/>
  <c r="V57" i="35"/>
  <c r="L57" i="35"/>
  <c r="AP56" i="35"/>
  <c r="AF56" i="35"/>
  <c r="V56" i="35"/>
  <c r="L56" i="35"/>
  <c r="AP55" i="35"/>
  <c r="AF55" i="35"/>
  <c r="V55" i="35"/>
  <c r="L55" i="35"/>
  <c r="AP54" i="35"/>
  <c r="AF54" i="35"/>
  <c r="V54" i="35"/>
  <c r="L54" i="35"/>
  <c r="AP53" i="35"/>
  <c r="AF53" i="35"/>
  <c r="V53" i="35"/>
  <c r="L53" i="35"/>
  <c r="AP52" i="35"/>
  <c r="AF52" i="35"/>
  <c r="V52" i="35"/>
  <c r="L52" i="35"/>
  <c r="AP51" i="35"/>
  <c r="AF51" i="35"/>
  <c r="V51" i="35"/>
  <c r="L51" i="35"/>
  <c r="AP50" i="35"/>
  <c r="AF50" i="35"/>
  <c r="V50" i="35"/>
  <c r="L50" i="35"/>
  <c r="AP49" i="35"/>
  <c r="AF49" i="35"/>
  <c r="V49" i="35"/>
  <c r="L49" i="35"/>
  <c r="AP48" i="35"/>
  <c r="AF48" i="35"/>
  <c r="V48" i="35"/>
  <c r="L48" i="35"/>
  <c r="AP47" i="35"/>
  <c r="AF47" i="35"/>
  <c r="V47" i="35"/>
  <c r="L47" i="35"/>
  <c r="AP46" i="35"/>
  <c r="AF46" i="35"/>
  <c r="V46" i="35"/>
  <c r="L46" i="35"/>
  <c r="AP45" i="35"/>
  <c r="AF45" i="35"/>
  <c r="V45" i="35"/>
  <c r="L45" i="35"/>
  <c r="AP44" i="35"/>
  <c r="AF44" i="35"/>
  <c r="V44" i="35"/>
  <c r="L44" i="35"/>
  <c r="AP43" i="35"/>
  <c r="AF43" i="35"/>
  <c r="V43" i="35"/>
  <c r="L43" i="35"/>
  <c r="AP42" i="35"/>
  <c r="AF42" i="35"/>
  <c r="V42" i="35"/>
  <c r="L42" i="35"/>
  <c r="AP41" i="35"/>
  <c r="AO41" i="35"/>
  <c r="AN41" i="35"/>
  <c r="AM41" i="35"/>
  <c r="AL41" i="35"/>
  <c r="AK41" i="35"/>
  <c r="AJ41" i="35"/>
  <c r="AI41" i="35"/>
  <c r="AF41" i="35"/>
  <c r="AE41" i="35"/>
  <c r="AD41" i="35"/>
  <c r="AC41" i="35"/>
  <c r="AB41" i="35"/>
  <c r="AA41" i="35"/>
  <c r="Z41" i="35"/>
  <c r="Y41" i="35"/>
  <c r="V41" i="35"/>
  <c r="U41" i="35"/>
  <c r="T41" i="35"/>
  <c r="S41" i="35"/>
  <c r="R41" i="35"/>
  <c r="Q41" i="35"/>
  <c r="P41" i="35"/>
  <c r="O41" i="35"/>
  <c r="L41" i="35"/>
  <c r="K41" i="35"/>
  <c r="J41" i="35"/>
  <c r="I41" i="35"/>
  <c r="H41" i="35"/>
  <c r="G41" i="35"/>
  <c r="F41" i="35"/>
  <c r="E41" i="35"/>
  <c r="AP40" i="35"/>
  <c r="AO40" i="35"/>
  <c r="AN40" i="35"/>
  <c r="AM40" i="35"/>
  <c r="AL40" i="35"/>
  <c r="AK40" i="35"/>
  <c r="AJ40" i="35"/>
  <c r="AI40" i="35"/>
  <c r="AF40" i="35"/>
  <c r="AE40" i="35"/>
  <c r="AD40" i="35"/>
  <c r="AC40" i="35"/>
  <c r="AB40" i="35"/>
  <c r="AA40" i="35"/>
  <c r="Z40" i="35"/>
  <c r="Y40" i="35"/>
  <c r="V40" i="35"/>
  <c r="U40" i="35"/>
  <c r="T40" i="35"/>
  <c r="S40" i="35"/>
  <c r="R40" i="35"/>
  <c r="Q40" i="35"/>
  <c r="P40" i="35"/>
  <c r="O40" i="35"/>
  <c r="L40" i="35"/>
  <c r="K40" i="35"/>
  <c r="J40" i="35"/>
  <c r="I40" i="35"/>
  <c r="H40" i="35"/>
  <c r="G40" i="35"/>
  <c r="F40" i="35"/>
  <c r="E40" i="35"/>
  <c r="AP39" i="35"/>
  <c r="AO39" i="35"/>
  <c r="AN39" i="35"/>
  <c r="AM39" i="35"/>
  <c r="AL39" i="35"/>
  <c r="AK39" i="35"/>
  <c r="AJ39" i="35"/>
  <c r="AI39" i="35"/>
  <c r="AF39" i="35"/>
  <c r="AE39" i="35"/>
  <c r="AD39" i="35"/>
  <c r="AC39" i="35"/>
  <c r="AB39" i="35"/>
  <c r="AA39" i="35"/>
  <c r="Z39" i="35"/>
  <c r="Y39" i="35"/>
  <c r="V39" i="35"/>
  <c r="U39" i="35"/>
  <c r="T39" i="35"/>
  <c r="S39" i="35"/>
  <c r="R39" i="35"/>
  <c r="Q39" i="35"/>
  <c r="P39" i="35"/>
  <c r="O39" i="35"/>
  <c r="L39" i="35"/>
  <c r="K39" i="35"/>
  <c r="J39" i="35"/>
  <c r="I39" i="35"/>
  <c r="H39" i="35"/>
  <c r="G39" i="35"/>
  <c r="F39" i="35"/>
  <c r="E39" i="35"/>
  <c r="AP38" i="35"/>
  <c r="AO38" i="35"/>
  <c r="AN38" i="35"/>
  <c r="AM38" i="35"/>
  <c r="AL38" i="35"/>
  <c r="AK38" i="35"/>
  <c r="AJ38" i="35"/>
  <c r="AI38" i="35"/>
  <c r="AF38" i="35"/>
  <c r="AE38" i="35"/>
  <c r="AD38" i="35"/>
  <c r="AC38" i="35"/>
  <c r="AB38" i="35"/>
  <c r="AA38" i="35"/>
  <c r="Z38" i="35"/>
  <c r="Y38" i="35"/>
  <c r="V38" i="35"/>
  <c r="U38" i="35"/>
  <c r="T38" i="35"/>
  <c r="S38" i="35"/>
  <c r="R38" i="35"/>
  <c r="Q38" i="35"/>
  <c r="P38" i="35"/>
  <c r="O38" i="35"/>
  <c r="L38" i="35"/>
  <c r="K38" i="35"/>
  <c r="J38" i="35"/>
  <c r="I38" i="35"/>
  <c r="H38" i="35"/>
  <c r="G38" i="35"/>
  <c r="F38" i="35"/>
  <c r="E38" i="35"/>
  <c r="AP37" i="35"/>
  <c r="AO37" i="35"/>
  <c r="AN37" i="35"/>
  <c r="AM37" i="35"/>
  <c r="AL37" i="35"/>
  <c r="AK37" i="35"/>
  <c r="AJ37" i="35"/>
  <c r="AI37" i="35"/>
  <c r="AF37" i="35"/>
  <c r="AE37" i="35"/>
  <c r="AD37" i="35"/>
  <c r="AC37" i="35"/>
  <c r="AB37" i="35"/>
  <c r="AA37" i="35"/>
  <c r="Z37" i="35"/>
  <c r="Y37" i="35"/>
  <c r="V37" i="35"/>
  <c r="U37" i="35"/>
  <c r="T37" i="35"/>
  <c r="S37" i="35"/>
  <c r="R37" i="35"/>
  <c r="Q37" i="35"/>
  <c r="P37" i="35"/>
  <c r="O37" i="35"/>
  <c r="L37" i="35"/>
  <c r="K37" i="35"/>
  <c r="J37" i="35"/>
  <c r="I37" i="35"/>
  <c r="H37" i="35"/>
  <c r="G37" i="35"/>
  <c r="F37" i="35"/>
  <c r="E37" i="35"/>
  <c r="AP36" i="35"/>
  <c r="AO36" i="35"/>
  <c r="AN36" i="35"/>
  <c r="AM36" i="35"/>
  <c r="AL36" i="35"/>
  <c r="AK36" i="35"/>
  <c r="AJ36" i="35"/>
  <c r="AI36" i="35"/>
  <c r="AF36" i="35"/>
  <c r="AE36" i="35"/>
  <c r="AD36" i="35"/>
  <c r="AC36" i="35"/>
  <c r="AB36" i="35"/>
  <c r="AA36" i="35"/>
  <c r="Z36" i="35"/>
  <c r="Y36" i="35"/>
  <c r="V36" i="35"/>
  <c r="U36" i="35"/>
  <c r="T36" i="35"/>
  <c r="S36" i="35"/>
  <c r="R36" i="35"/>
  <c r="Q36" i="35"/>
  <c r="P36" i="35"/>
  <c r="O36" i="35"/>
  <c r="L36" i="35"/>
  <c r="K36" i="35"/>
  <c r="J36" i="35"/>
  <c r="I36" i="35"/>
  <c r="H36" i="35"/>
  <c r="G36" i="35"/>
  <c r="F36" i="35"/>
  <c r="E36" i="35"/>
  <c r="AP35" i="35"/>
  <c r="AO35" i="35"/>
  <c r="AN35" i="35"/>
  <c r="AM35" i="35"/>
  <c r="AL35" i="35"/>
  <c r="AK35" i="35"/>
  <c r="AJ35" i="35"/>
  <c r="AI35" i="35"/>
  <c r="AF35" i="35"/>
  <c r="AE35" i="35"/>
  <c r="AD35" i="35"/>
  <c r="AC35" i="35"/>
  <c r="AB35" i="35"/>
  <c r="AA35" i="35"/>
  <c r="Z35" i="35"/>
  <c r="Y35" i="35"/>
  <c r="V35" i="35"/>
  <c r="U35" i="35"/>
  <c r="T35" i="35"/>
  <c r="S35" i="35"/>
  <c r="R35" i="35"/>
  <c r="Q35" i="35"/>
  <c r="P35" i="35"/>
  <c r="O35" i="35"/>
  <c r="L35" i="35"/>
  <c r="K35" i="35"/>
  <c r="J35" i="35"/>
  <c r="I35" i="35"/>
  <c r="H35" i="35"/>
  <c r="G35" i="35"/>
  <c r="F35" i="35"/>
  <c r="E35" i="35"/>
  <c r="AP34" i="35"/>
  <c r="AF34" i="35"/>
  <c r="V34" i="35"/>
  <c r="L34" i="35"/>
  <c r="AP33" i="35"/>
  <c r="AF33" i="35"/>
  <c r="V33" i="35"/>
  <c r="L33" i="35"/>
  <c r="AP32" i="35"/>
  <c r="AF32" i="35"/>
  <c r="V32" i="35"/>
  <c r="L32" i="35"/>
  <c r="AP31" i="35"/>
  <c r="AF31" i="35"/>
  <c r="V31" i="35"/>
  <c r="L31" i="35"/>
  <c r="AP30" i="35"/>
  <c r="AF30" i="35"/>
  <c r="V30" i="35"/>
  <c r="L30" i="35"/>
  <c r="AP29" i="35"/>
  <c r="AF29" i="35"/>
  <c r="V29" i="35"/>
  <c r="L29" i="35"/>
  <c r="AP28" i="35"/>
  <c r="AF28" i="35"/>
  <c r="V28" i="35"/>
  <c r="L28" i="35"/>
  <c r="AP27" i="35"/>
  <c r="AF27" i="35"/>
  <c r="V27" i="35"/>
  <c r="L27" i="35"/>
  <c r="AP26" i="35"/>
  <c r="AF26" i="35"/>
  <c r="V26" i="35"/>
  <c r="L26" i="35"/>
  <c r="AP25" i="35"/>
  <c r="AF25" i="35"/>
  <c r="V25" i="35"/>
  <c r="L25" i="35"/>
  <c r="AP24" i="35"/>
  <c r="AF24" i="35"/>
  <c r="V24" i="35"/>
  <c r="L24" i="35"/>
  <c r="AP23" i="35"/>
  <c r="AF23" i="35"/>
  <c r="V23" i="35"/>
  <c r="L23" i="35"/>
  <c r="AP22" i="35"/>
  <c r="AF22" i="35"/>
  <c r="V22" i="35"/>
  <c r="L22" i="35"/>
  <c r="AP21" i="35"/>
  <c r="AF21" i="35"/>
  <c r="V21" i="35"/>
  <c r="L21" i="35"/>
  <c r="AP20" i="35"/>
  <c r="AF20" i="35"/>
  <c r="V20" i="35"/>
  <c r="L20" i="35"/>
  <c r="AP19" i="35"/>
  <c r="AF19" i="35"/>
  <c r="V19" i="35"/>
  <c r="L19" i="35"/>
  <c r="AP18" i="35"/>
  <c r="AF18" i="35"/>
  <c r="V18" i="35"/>
  <c r="L18" i="35"/>
  <c r="AP17" i="35"/>
  <c r="AF17" i="35"/>
  <c r="V17" i="35"/>
  <c r="L17" i="35"/>
  <c r="AP16" i="35"/>
  <c r="AF16" i="35"/>
  <c r="V16" i="35"/>
  <c r="L16" i="35"/>
  <c r="AP15" i="35"/>
  <c r="AF15" i="35"/>
  <c r="V15" i="35"/>
  <c r="L15" i="35"/>
  <c r="AP14" i="35"/>
  <c r="AF14" i="35"/>
  <c r="V14" i="35"/>
  <c r="L14" i="35"/>
  <c r="AP13" i="35"/>
  <c r="AF13" i="35"/>
  <c r="V13" i="35"/>
  <c r="L13" i="35"/>
  <c r="A13" i="35"/>
  <c r="AP12" i="35"/>
  <c r="AF12" i="35"/>
  <c r="V12" i="35"/>
  <c r="L12" i="35"/>
  <c r="AP11" i="35"/>
  <c r="AF11" i="35"/>
  <c r="V11" i="35"/>
  <c r="L11" i="35"/>
  <c r="AP10" i="35"/>
  <c r="AF10" i="35"/>
  <c r="V10" i="35"/>
  <c r="L10" i="35"/>
  <c r="AP9" i="35"/>
  <c r="AF9" i="35"/>
  <c r="V9" i="35"/>
  <c r="L9" i="35"/>
  <c r="AP8" i="35"/>
  <c r="AF8" i="35"/>
  <c r="V8" i="35"/>
  <c r="L8" i="35"/>
  <c r="AR7" i="35"/>
  <c r="AP7" i="35"/>
  <c r="AO7" i="35"/>
  <c r="AN7" i="35"/>
  <c r="AM7" i="35"/>
  <c r="AL7" i="35"/>
  <c r="AK7" i="35"/>
  <c r="AJ7" i="35"/>
  <c r="AI7" i="35"/>
  <c r="AH7" i="35"/>
  <c r="AF7" i="35"/>
  <c r="AE7" i="35"/>
  <c r="AD7" i="35"/>
  <c r="AC7" i="35"/>
  <c r="AB7" i="35"/>
  <c r="AA7" i="35"/>
  <c r="Z7" i="35"/>
  <c r="Y7" i="35"/>
  <c r="X7" i="35"/>
  <c r="V7" i="35"/>
  <c r="U7" i="35"/>
  <c r="T7" i="35"/>
  <c r="S7" i="35"/>
  <c r="R7" i="35"/>
  <c r="Q7" i="35"/>
  <c r="P7" i="35"/>
  <c r="O7" i="35"/>
  <c r="N7" i="35"/>
  <c r="L7" i="35"/>
  <c r="K7" i="35"/>
  <c r="J7" i="35"/>
  <c r="I7" i="35"/>
  <c r="H7" i="35"/>
  <c r="G7" i="35"/>
  <c r="F7" i="35"/>
  <c r="E7" i="35"/>
  <c r="AR6" i="35"/>
  <c r="AP6" i="35"/>
  <c r="AO6" i="35"/>
  <c r="AN6" i="35"/>
  <c r="AM6" i="35"/>
  <c r="AL6" i="35"/>
  <c r="AK6" i="35"/>
  <c r="AJ6" i="35"/>
  <c r="AI6" i="35"/>
  <c r="AH6" i="35"/>
  <c r="AF6" i="35"/>
  <c r="AE6" i="35"/>
  <c r="AD6" i="35"/>
  <c r="AC6" i="35"/>
  <c r="AB6" i="35"/>
  <c r="AA6" i="35"/>
  <c r="Z6" i="35"/>
  <c r="Y6" i="35"/>
  <c r="X6" i="35"/>
  <c r="V6" i="35"/>
  <c r="U6" i="35"/>
  <c r="T6" i="35"/>
  <c r="S6" i="35"/>
  <c r="R6" i="35"/>
  <c r="Q6" i="35"/>
  <c r="P6" i="35"/>
  <c r="O6" i="35"/>
  <c r="N6" i="35"/>
  <c r="L6" i="35"/>
  <c r="K6" i="35"/>
  <c r="J6" i="35"/>
  <c r="I6" i="35"/>
  <c r="H6" i="35"/>
  <c r="G6" i="35"/>
  <c r="F6" i="35"/>
  <c r="E6" i="35"/>
  <c r="AR5" i="35"/>
  <c r="AP5" i="35"/>
  <c r="AO5" i="35"/>
  <c r="AN5" i="35"/>
  <c r="AM5" i="35"/>
  <c r="AL5" i="35"/>
  <c r="AK5" i="35"/>
  <c r="AJ5" i="35"/>
  <c r="AI5" i="35"/>
  <c r="AH5" i="35"/>
  <c r="AF5" i="35"/>
  <c r="AE5" i="35"/>
  <c r="AD5" i="35"/>
  <c r="AC5" i="35"/>
  <c r="AB5" i="35"/>
  <c r="AA5" i="35"/>
  <c r="Z5" i="35"/>
  <c r="Y5" i="35"/>
  <c r="X5" i="35"/>
  <c r="V5" i="35"/>
  <c r="U5" i="35"/>
  <c r="T5" i="35"/>
  <c r="S5" i="35"/>
  <c r="R5" i="35"/>
  <c r="Q5" i="35"/>
  <c r="P5" i="35"/>
  <c r="O5" i="35"/>
  <c r="N5" i="35"/>
  <c r="L5" i="35"/>
  <c r="K5" i="35"/>
  <c r="J5" i="35"/>
  <c r="I5" i="35"/>
  <c r="H5" i="35"/>
  <c r="G5" i="35"/>
  <c r="F5" i="35"/>
  <c r="E5" i="35"/>
  <c r="AR4" i="35"/>
  <c r="AP4" i="35"/>
  <c r="AO4" i="35"/>
  <c r="AN4" i="35"/>
  <c r="AM4" i="35"/>
  <c r="AL4" i="35"/>
  <c r="AK4" i="35"/>
  <c r="AJ4" i="35"/>
  <c r="AI4" i="35"/>
  <c r="AH4" i="35"/>
  <c r="AF4" i="35"/>
  <c r="AE4" i="35"/>
  <c r="AD4" i="35"/>
  <c r="AC4" i="35"/>
  <c r="AB4" i="35"/>
  <c r="AA4" i="35"/>
  <c r="Z4" i="35"/>
  <c r="Y4" i="35"/>
  <c r="X4" i="35"/>
  <c r="V4" i="35"/>
  <c r="U4" i="35"/>
  <c r="T4" i="35"/>
  <c r="S4" i="35"/>
  <c r="R4" i="35"/>
  <c r="Q4" i="35"/>
  <c r="P4" i="35"/>
  <c r="O4" i="35"/>
  <c r="N4" i="35"/>
  <c r="L4" i="35"/>
  <c r="K4" i="35"/>
  <c r="J4" i="35"/>
  <c r="I4" i="35"/>
  <c r="H4" i="35"/>
  <c r="G4" i="35"/>
  <c r="F4" i="35"/>
  <c r="E4" i="35"/>
  <c r="AR3" i="35"/>
  <c r="AP3" i="35"/>
  <c r="AO3" i="35"/>
  <c r="AN3" i="35"/>
  <c r="AM3" i="35"/>
  <c r="AL3" i="35"/>
  <c r="AK3" i="35"/>
  <c r="AJ3" i="35"/>
  <c r="AI3" i="35"/>
  <c r="AH3" i="35"/>
  <c r="AF3" i="35"/>
  <c r="AE3" i="35"/>
  <c r="AD3" i="35"/>
  <c r="AC3" i="35"/>
  <c r="AB3" i="35"/>
  <c r="AA3" i="35"/>
  <c r="Z3" i="35"/>
  <c r="Y3" i="35"/>
  <c r="X3" i="35"/>
  <c r="V3" i="35"/>
  <c r="U3" i="35"/>
  <c r="T3" i="35"/>
  <c r="S3" i="35"/>
  <c r="R3" i="35"/>
  <c r="Q3" i="35"/>
  <c r="P3" i="35"/>
  <c r="O3" i="35"/>
  <c r="N3" i="35"/>
  <c r="L3" i="35"/>
  <c r="K3" i="35"/>
  <c r="J3" i="35"/>
  <c r="I3" i="35"/>
  <c r="H3" i="35"/>
  <c r="G3" i="35"/>
  <c r="F3" i="35"/>
  <c r="E3" i="35"/>
  <c r="AR2" i="35"/>
  <c r="AP2" i="35"/>
  <c r="AO2" i="35"/>
  <c r="AN2" i="35"/>
  <c r="AM2" i="35"/>
  <c r="AL2" i="35"/>
  <c r="AK2" i="35"/>
  <c r="AJ2" i="35"/>
  <c r="AI2" i="35"/>
  <c r="AH2" i="35"/>
  <c r="AF2" i="35"/>
  <c r="AE2" i="35"/>
  <c r="AD2" i="35"/>
  <c r="AC2" i="35"/>
  <c r="AB2" i="35"/>
  <c r="AA2" i="35"/>
  <c r="Z2" i="35"/>
  <c r="Y2" i="35"/>
  <c r="X2" i="35"/>
  <c r="V2" i="35"/>
  <c r="U2" i="35"/>
  <c r="T2" i="35"/>
  <c r="S2" i="35"/>
  <c r="R2" i="35"/>
  <c r="Q2" i="35"/>
  <c r="P2" i="35"/>
  <c r="O2" i="35"/>
  <c r="N2" i="35"/>
  <c r="L2" i="35"/>
  <c r="K2" i="35"/>
  <c r="J2" i="35"/>
  <c r="I2" i="35"/>
  <c r="H2" i="35"/>
  <c r="G2" i="35"/>
  <c r="F2" i="35"/>
  <c r="E2" i="35"/>
  <c r="AP65" i="33"/>
  <c r="AF65" i="33"/>
  <c r="V65" i="33"/>
  <c r="L65" i="33"/>
  <c r="AP64" i="33"/>
  <c r="AF64" i="33"/>
  <c r="V64" i="33"/>
  <c r="L64" i="33"/>
  <c r="AP63" i="33"/>
  <c r="AF63" i="33"/>
  <c r="V63" i="33"/>
  <c r="L63" i="33"/>
  <c r="AP62" i="33"/>
  <c r="AF62" i="33"/>
  <c r="V62" i="33"/>
  <c r="L62" i="33"/>
  <c r="AP61" i="33"/>
  <c r="AF61" i="33"/>
  <c r="V61" i="33"/>
  <c r="L61" i="33"/>
  <c r="AP60" i="33"/>
  <c r="AF60" i="33"/>
  <c r="V60" i="33"/>
  <c r="L60" i="33"/>
  <c r="AP59" i="33"/>
  <c r="AF59" i="33"/>
  <c r="V59" i="33"/>
  <c r="L59" i="33"/>
  <c r="AP58" i="33"/>
  <c r="AF58" i="33"/>
  <c r="V58" i="33"/>
  <c r="L58" i="33"/>
  <c r="AP57" i="33"/>
  <c r="AF57" i="33"/>
  <c r="V57" i="33"/>
  <c r="L57" i="33"/>
  <c r="AP56" i="33"/>
  <c r="AF56" i="33"/>
  <c r="V56" i="33"/>
  <c r="L56" i="33"/>
  <c r="AP55" i="33"/>
  <c r="AF55" i="33"/>
  <c r="V55" i="33"/>
  <c r="L55" i="33"/>
  <c r="AP54" i="33"/>
  <c r="AF54" i="33"/>
  <c r="V54" i="33"/>
  <c r="L54" i="33"/>
  <c r="AP53" i="33"/>
  <c r="AF53" i="33"/>
  <c r="V53" i="33"/>
  <c r="L53" i="33"/>
  <c r="AP52" i="33"/>
  <c r="AF52" i="33"/>
  <c r="V52" i="33"/>
  <c r="L52" i="33"/>
  <c r="AP51" i="33"/>
  <c r="AF51" i="33"/>
  <c r="V51" i="33"/>
  <c r="L51" i="33"/>
  <c r="AP50" i="33"/>
  <c r="AF50" i="33"/>
  <c r="V50" i="33"/>
  <c r="L50" i="33"/>
  <c r="AP49" i="33"/>
  <c r="AF49" i="33"/>
  <c r="V49" i="33"/>
  <c r="L49" i="33"/>
  <c r="AP48" i="33"/>
  <c r="AF48" i="33"/>
  <c r="V48" i="33"/>
  <c r="L48" i="33"/>
  <c r="AP47" i="33"/>
  <c r="AF47" i="33"/>
  <c r="V47" i="33"/>
  <c r="L47" i="33"/>
  <c r="AP46" i="33"/>
  <c r="AF46" i="33"/>
  <c r="V46" i="33"/>
  <c r="L46" i="33"/>
  <c r="AP45" i="33"/>
  <c r="AF45" i="33"/>
  <c r="V45" i="33"/>
  <c r="L45" i="33"/>
  <c r="AP44" i="33"/>
  <c r="AF44" i="33"/>
  <c r="V44" i="33"/>
  <c r="L44" i="33"/>
  <c r="AP43" i="33"/>
  <c r="AF43" i="33"/>
  <c r="V43" i="33"/>
  <c r="L43" i="33"/>
  <c r="AP42" i="33"/>
  <c r="AF42" i="33"/>
  <c r="V42" i="33"/>
  <c r="L42" i="33"/>
  <c r="AP41" i="33"/>
  <c r="AO41" i="33"/>
  <c r="AN41" i="33"/>
  <c r="AM41" i="33"/>
  <c r="AL41" i="33"/>
  <c r="AK41" i="33"/>
  <c r="AJ41" i="33"/>
  <c r="AI41" i="33"/>
  <c r="AF41" i="33"/>
  <c r="AE41" i="33"/>
  <c r="AD41" i="33"/>
  <c r="AC41" i="33"/>
  <c r="AB41" i="33"/>
  <c r="AA41" i="33"/>
  <c r="Z41" i="33"/>
  <c r="Y41" i="33"/>
  <c r="V41" i="33"/>
  <c r="U41" i="33"/>
  <c r="T41" i="33"/>
  <c r="S41" i="33"/>
  <c r="R41" i="33"/>
  <c r="Q41" i="33"/>
  <c r="P41" i="33"/>
  <c r="O41" i="33"/>
  <c r="L41" i="33"/>
  <c r="K41" i="33"/>
  <c r="J41" i="33"/>
  <c r="I41" i="33"/>
  <c r="H41" i="33"/>
  <c r="G41" i="33"/>
  <c r="F41" i="33"/>
  <c r="E41" i="33"/>
  <c r="AP40" i="33"/>
  <c r="AO40" i="33"/>
  <c r="AN40" i="33"/>
  <c r="AM40" i="33"/>
  <c r="AL40" i="33"/>
  <c r="AK40" i="33"/>
  <c r="AJ40" i="33"/>
  <c r="AI40" i="33"/>
  <c r="AF40" i="33"/>
  <c r="AE40" i="33"/>
  <c r="AD40" i="33"/>
  <c r="AC40" i="33"/>
  <c r="AB40" i="33"/>
  <c r="AA40" i="33"/>
  <c r="Z40" i="33"/>
  <c r="Y40" i="33"/>
  <c r="V40" i="33"/>
  <c r="U40" i="33"/>
  <c r="T40" i="33"/>
  <c r="S40" i="33"/>
  <c r="R40" i="33"/>
  <c r="Q40" i="33"/>
  <c r="P40" i="33"/>
  <c r="O40" i="33"/>
  <c r="L40" i="33"/>
  <c r="K40" i="33"/>
  <c r="J40" i="33"/>
  <c r="I40" i="33"/>
  <c r="H40" i="33"/>
  <c r="G40" i="33"/>
  <c r="F40" i="33"/>
  <c r="E40" i="33"/>
  <c r="AP39" i="33"/>
  <c r="AO39" i="33"/>
  <c r="AN39" i="33"/>
  <c r="AM39" i="33"/>
  <c r="AL39" i="33"/>
  <c r="AK39" i="33"/>
  <c r="AJ39" i="33"/>
  <c r="AI39" i="33"/>
  <c r="AF39" i="33"/>
  <c r="AE39" i="33"/>
  <c r="AD39" i="33"/>
  <c r="AC39" i="33"/>
  <c r="AB39" i="33"/>
  <c r="AA39" i="33"/>
  <c r="Z39" i="33"/>
  <c r="Y39" i="33"/>
  <c r="V39" i="33"/>
  <c r="U39" i="33"/>
  <c r="T39" i="33"/>
  <c r="S39" i="33"/>
  <c r="R39" i="33"/>
  <c r="Q39" i="33"/>
  <c r="P39" i="33"/>
  <c r="O39" i="33"/>
  <c r="L39" i="33"/>
  <c r="K39" i="33"/>
  <c r="J39" i="33"/>
  <c r="I39" i="33"/>
  <c r="H39" i="33"/>
  <c r="G39" i="33"/>
  <c r="F39" i="33"/>
  <c r="E39" i="33"/>
  <c r="AP38" i="33"/>
  <c r="AO38" i="33"/>
  <c r="AN38" i="33"/>
  <c r="AM38" i="33"/>
  <c r="AL38" i="33"/>
  <c r="AK38" i="33"/>
  <c r="AJ38" i="33"/>
  <c r="AI38" i="33"/>
  <c r="AF38" i="33"/>
  <c r="AE38" i="33"/>
  <c r="AD38" i="33"/>
  <c r="AC38" i="33"/>
  <c r="AB38" i="33"/>
  <c r="AA38" i="33"/>
  <c r="Z38" i="33"/>
  <c r="Y38" i="33"/>
  <c r="V38" i="33"/>
  <c r="U38" i="33"/>
  <c r="T38" i="33"/>
  <c r="S38" i="33"/>
  <c r="R38" i="33"/>
  <c r="Q38" i="33"/>
  <c r="P38" i="33"/>
  <c r="O38" i="33"/>
  <c r="L38" i="33"/>
  <c r="K38" i="33"/>
  <c r="J38" i="33"/>
  <c r="I38" i="33"/>
  <c r="H38" i="33"/>
  <c r="G38" i="33"/>
  <c r="F38" i="33"/>
  <c r="E38" i="33"/>
  <c r="AP37" i="33"/>
  <c r="AO37" i="33"/>
  <c r="AN37" i="33"/>
  <c r="AM37" i="33"/>
  <c r="AL37" i="33"/>
  <c r="AK37" i="33"/>
  <c r="AJ37" i="33"/>
  <c r="AI37" i="33"/>
  <c r="AF37" i="33"/>
  <c r="AE37" i="33"/>
  <c r="AD37" i="33"/>
  <c r="AC37" i="33"/>
  <c r="AB37" i="33"/>
  <c r="AA37" i="33"/>
  <c r="Z37" i="33"/>
  <c r="Y37" i="33"/>
  <c r="V37" i="33"/>
  <c r="U37" i="33"/>
  <c r="T37" i="33"/>
  <c r="S37" i="33"/>
  <c r="R37" i="33"/>
  <c r="Q37" i="33"/>
  <c r="P37" i="33"/>
  <c r="O37" i="33"/>
  <c r="L37" i="33"/>
  <c r="K37" i="33"/>
  <c r="J37" i="33"/>
  <c r="I37" i="33"/>
  <c r="H37" i="33"/>
  <c r="G37" i="33"/>
  <c r="F37" i="33"/>
  <c r="E37" i="33"/>
  <c r="AP36" i="33"/>
  <c r="AO36" i="33"/>
  <c r="AN36" i="33"/>
  <c r="AM36" i="33"/>
  <c r="AL36" i="33"/>
  <c r="AK36" i="33"/>
  <c r="AJ36" i="33"/>
  <c r="AI36" i="33"/>
  <c r="AF36" i="33"/>
  <c r="AE36" i="33"/>
  <c r="AD36" i="33"/>
  <c r="AC36" i="33"/>
  <c r="AB36" i="33"/>
  <c r="AA36" i="33"/>
  <c r="Z36" i="33"/>
  <c r="Y36" i="33"/>
  <c r="V36" i="33"/>
  <c r="U36" i="33"/>
  <c r="T36" i="33"/>
  <c r="S36" i="33"/>
  <c r="R36" i="33"/>
  <c r="Q36" i="33"/>
  <c r="P36" i="33"/>
  <c r="O36" i="33"/>
  <c r="L36" i="33"/>
  <c r="K36" i="33"/>
  <c r="J36" i="33"/>
  <c r="I36" i="33"/>
  <c r="H36" i="33"/>
  <c r="G36" i="33"/>
  <c r="F36" i="33"/>
  <c r="E36" i="33"/>
  <c r="AP35" i="33"/>
  <c r="AO35" i="33"/>
  <c r="AN35" i="33"/>
  <c r="AM35" i="33"/>
  <c r="AL35" i="33"/>
  <c r="AK35" i="33"/>
  <c r="AJ35" i="33"/>
  <c r="AI35" i="33"/>
  <c r="AF35" i="33"/>
  <c r="AE35" i="33"/>
  <c r="AD35" i="33"/>
  <c r="AC35" i="33"/>
  <c r="AB35" i="33"/>
  <c r="AA35" i="33"/>
  <c r="Z35" i="33"/>
  <c r="Y35" i="33"/>
  <c r="V35" i="33"/>
  <c r="U35" i="33"/>
  <c r="T35" i="33"/>
  <c r="S35" i="33"/>
  <c r="R35" i="33"/>
  <c r="Q35" i="33"/>
  <c r="P35" i="33"/>
  <c r="O35" i="33"/>
  <c r="L35" i="33"/>
  <c r="K35" i="33"/>
  <c r="J35" i="33"/>
  <c r="I35" i="33"/>
  <c r="H35" i="33"/>
  <c r="G35" i="33"/>
  <c r="F35" i="33"/>
  <c r="E35" i="33"/>
  <c r="AP34" i="33"/>
  <c r="AF34" i="33"/>
  <c r="V34" i="33"/>
  <c r="L34" i="33"/>
  <c r="AP33" i="33"/>
  <c r="AF33" i="33"/>
  <c r="V33" i="33"/>
  <c r="L33" i="33"/>
  <c r="AP32" i="33"/>
  <c r="AF32" i="33"/>
  <c r="V32" i="33"/>
  <c r="L32" i="33"/>
  <c r="AP31" i="33"/>
  <c r="AF31" i="33"/>
  <c r="V31" i="33"/>
  <c r="L31" i="33"/>
  <c r="AP30" i="33"/>
  <c r="AF30" i="33"/>
  <c r="V30" i="33"/>
  <c r="L30" i="33"/>
  <c r="AP29" i="33"/>
  <c r="AF29" i="33"/>
  <c r="V29" i="33"/>
  <c r="L29" i="33"/>
  <c r="AP28" i="33"/>
  <c r="AF28" i="33"/>
  <c r="V28" i="33"/>
  <c r="L28" i="33"/>
  <c r="AP27" i="33"/>
  <c r="AF27" i="33"/>
  <c r="V27" i="33"/>
  <c r="L27" i="33"/>
  <c r="AP26" i="33"/>
  <c r="AF26" i="33"/>
  <c r="V26" i="33"/>
  <c r="L26" i="33"/>
  <c r="AP25" i="33"/>
  <c r="AF25" i="33"/>
  <c r="V25" i="33"/>
  <c r="L25" i="33"/>
  <c r="AP24" i="33"/>
  <c r="AF24" i="33"/>
  <c r="V24" i="33"/>
  <c r="L24" i="33"/>
  <c r="AP23" i="33"/>
  <c r="AF23" i="33"/>
  <c r="V23" i="33"/>
  <c r="L23" i="33"/>
  <c r="AP22" i="33"/>
  <c r="AF22" i="33"/>
  <c r="V22" i="33"/>
  <c r="L22" i="33"/>
  <c r="AP21" i="33"/>
  <c r="AF21" i="33"/>
  <c r="V21" i="33"/>
  <c r="L21" i="33"/>
  <c r="AP20" i="33"/>
  <c r="AF20" i="33"/>
  <c r="V20" i="33"/>
  <c r="L20" i="33"/>
  <c r="AP19" i="33"/>
  <c r="AF19" i="33"/>
  <c r="V19" i="33"/>
  <c r="L19" i="33"/>
  <c r="AP18" i="33"/>
  <c r="AF18" i="33"/>
  <c r="V18" i="33"/>
  <c r="L18" i="33"/>
  <c r="AP17" i="33"/>
  <c r="AF17" i="33"/>
  <c r="V17" i="33"/>
  <c r="L17" i="33"/>
  <c r="AP16" i="33"/>
  <c r="AF16" i="33"/>
  <c r="V16" i="33"/>
  <c r="L16" i="33"/>
  <c r="AP15" i="33"/>
  <c r="AF15" i="33"/>
  <c r="V15" i="33"/>
  <c r="L15" i="33"/>
  <c r="AP14" i="33"/>
  <c r="AF14" i="33"/>
  <c r="V14" i="33"/>
  <c r="L14" i="33"/>
  <c r="AP13" i="33"/>
  <c r="AF13" i="33"/>
  <c r="V13" i="33"/>
  <c r="L13" i="33"/>
  <c r="A13" i="33"/>
  <c r="AP12" i="33"/>
  <c r="AF12" i="33"/>
  <c r="V12" i="33"/>
  <c r="L12" i="33"/>
  <c r="AP11" i="33"/>
  <c r="AF11" i="33"/>
  <c r="V11" i="33"/>
  <c r="L11" i="33"/>
  <c r="AP10" i="33"/>
  <c r="AF10" i="33"/>
  <c r="V10" i="33"/>
  <c r="L10" i="33"/>
  <c r="AP9" i="33"/>
  <c r="AF9" i="33"/>
  <c r="V9" i="33"/>
  <c r="L9" i="33"/>
  <c r="AP8" i="33"/>
  <c r="AF8" i="33"/>
  <c r="V8" i="33"/>
  <c r="L8" i="33"/>
  <c r="AR7" i="33"/>
  <c r="AP7" i="33"/>
  <c r="AO7" i="33"/>
  <c r="AN7" i="33"/>
  <c r="AM7" i="33"/>
  <c r="AL7" i="33"/>
  <c r="AK7" i="33"/>
  <c r="AJ7" i="33"/>
  <c r="AI7" i="33"/>
  <c r="AH7" i="33"/>
  <c r="AF7" i="33"/>
  <c r="AE7" i="33"/>
  <c r="AD7" i="33"/>
  <c r="AC7" i="33"/>
  <c r="AB7" i="33"/>
  <c r="AA7" i="33"/>
  <c r="Z7" i="33"/>
  <c r="Y7" i="33"/>
  <c r="X7" i="33"/>
  <c r="V7" i="33"/>
  <c r="U7" i="33"/>
  <c r="T7" i="33"/>
  <c r="S7" i="33"/>
  <c r="R7" i="33"/>
  <c r="Q7" i="33"/>
  <c r="P7" i="33"/>
  <c r="O7" i="33"/>
  <c r="N7" i="33"/>
  <c r="L7" i="33"/>
  <c r="K7" i="33"/>
  <c r="J7" i="33"/>
  <c r="I7" i="33"/>
  <c r="H7" i="33"/>
  <c r="G7" i="33"/>
  <c r="F7" i="33"/>
  <c r="E7" i="33"/>
  <c r="AR6" i="33"/>
  <c r="AP6" i="33"/>
  <c r="AO6" i="33"/>
  <c r="AN6" i="33"/>
  <c r="AM6" i="33"/>
  <c r="AL6" i="33"/>
  <c r="AK6" i="33"/>
  <c r="AJ6" i="33"/>
  <c r="AI6" i="33"/>
  <c r="AH6" i="33"/>
  <c r="AF6" i="33"/>
  <c r="AE6" i="33"/>
  <c r="AD6" i="33"/>
  <c r="AC6" i="33"/>
  <c r="AB6" i="33"/>
  <c r="AA6" i="33"/>
  <c r="Z6" i="33"/>
  <c r="Y6" i="33"/>
  <c r="X6" i="33"/>
  <c r="V6" i="33"/>
  <c r="U6" i="33"/>
  <c r="T6" i="33"/>
  <c r="S6" i="33"/>
  <c r="R6" i="33"/>
  <c r="Q6" i="33"/>
  <c r="P6" i="33"/>
  <c r="O6" i="33"/>
  <c r="N6" i="33"/>
  <c r="L6" i="33"/>
  <c r="K6" i="33"/>
  <c r="J6" i="33"/>
  <c r="I6" i="33"/>
  <c r="H6" i="33"/>
  <c r="G6" i="33"/>
  <c r="F6" i="33"/>
  <c r="E6" i="33"/>
  <c r="AR5" i="33"/>
  <c r="AP5" i="33"/>
  <c r="AO5" i="33"/>
  <c r="AN5" i="33"/>
  <c r="AM5" i="33"/>
  <c r="AL5" i="33"/>
  <c r="AK5" i="33"/>
  <c r="AJ5" i="33"/>
  <c r="AI5" i="33"/>
  <c r="AH5" i="33"/>
  <c r="AF5" i="33"/>
  <c r="AE5" i="33"/>
  <c r="AD5" i="33"/>
  <c r="AC5" i="33"/>
  <c r="AB5" i="33"/>
  <c r="AA5" i="33"/>
  <c r="Z5" i="33"/>
  <c r="Y5" i="33"/>
  <c r="X5" i="33"/>
  <c r="V5" i="33"/>
  <c r="U5" i="33"/>
  <c r="T5" i="33"/>
  <c r="S5" i="33"/>
  <c r="R5" i="33"/>
  <c r="Q5" i="33"/>
  <c r="P5" i="33"/>
  <c r="O5" i="33"/>
  <c r="N5" i="33"/>
  <c r="L5" i="33"/>
  <c r="K5" i="33"/>
  <c r="J5" i="33"/>
  <c r="I5" i="33"/>
  <c r="H5" i="33"/>
  <c r="G5" i="33"/>
  <c r="F5" i="33"/>
  <c r="E5" i="33"/>
  <c r="AR4" i="33"/>
  <c r="AP4" i="33"/>
  <c r="AO4" i="33"/>
  <c r="AN4" i="33"/>
  <c r="AM4" i="33"/>
  <c r="AL4" i="33"/>
  <c r="AK4" i="33"/>
  <c r="AJ4" i="33"/>
  <c r="AI4" i="33"/>
  <c r="AH4" i="33"/>
  <c r="AF4" i="33"/>
  <c r="AE4" i="33"/>
  <c r="AD4" i="33"/>
  <c r="AC4" i="33"/>
  <c r="AB4" i="33"/>
  <c r="AA4" i="33"/>
  <c r="Z4" i="33"/>
  <c r="Y4" i="33"/>
  <c r="X4" i="33"/>
  <c r="V4" i="33"/>
  <c r="U4" i="33"/>
  <c r="T4" i="33"/>
  <c r="S4" i="33"/>
  <c r="R4" i="33"/>
  <c r="Q4" i="33"/>
  <c r="P4" i="33"/>
  <c r="O4" i="33"/>
  <c r="N4" i="33"/>
  <c r="L4" i="33"/>
  <c r="K4" i="33"/>
  <c r="J4" i="33"/>
  <c r="I4" i="33"/>
  <c r="H4" i="33"/>
  <c r="G4" i="33"/>
  <c r="F4" i="33"/>
  <c r="E4" i="33"/>
  <c r="AR3" i="33"/>
  <c r="AP3" i="33"/>
  <c r="AO3" i="33"/>
  <c r="AN3" i="33"/>
  <c r="AM3" i="33"/>
  <c r="AL3" i="33"/>
  <c r="AK3" i="33"/>
  <c r="AJ3" i="33"/>
  <c r="AI3" i="33"/>
  <c r="AH3" i="33"/>
  <c r="AF3" i="33"/>
  <c r="AE3" i="33"/>
  <c r="AD3" i="33"/>
  <c r="AC3" i="33"/>
  <c r="AB3" i="33"/>
  <c r="AA3" i="33"/>
  <c r="Z3" i="33"/>
  <c r="Y3" i="33"/>
  <c r="X3" i="33"/>
  <c r="V3" i="33"/>
  <c r="U3" i="33"/>
  <c r="T3" i="33"/>
  <c r="S3" i="33"/>
  <c r="R3" i="33"/>
  <c r="Q3" i="33"/>
  <c r="P3" i="33"/>
  <c r="O3" i="33"/>
  <c r="N3" i="33"/>
  <c r="L3" i="33"/>
  <c r="K3" i="33"/>
  <c r="J3" i="33"/>
  <c r="I3" i="33"/>
  <c r="H3" i="33"/>
  <c r="G3" i="33"/>
  <c r="F3" i="33"/>
  <c r="E3" i="33"/>
  <c r="AR2" i="33"/>
  <c r="AP2" i="33"/>
  <c r="AO2" i="33"/>
  <c r="AN2" i="33"/>
  <c r="AM2" i="33"/>
  <c r="AL2" i="33"/>
  <c r="AK2" i="33"/>
  <c r="AJ2" i="33"/>
  <c r="AI2" i="33"/>
  <c r="AH2" i="33"/>
  <c r="AF2" i="33"/>
  <c r="AE2" i="33"/>
  <c r="AD2" i="33"/>
  <c r="AC2" i="33"/>
  <c r="AB2" i="33"/>
  <c r="AA2" i="33"/>
  <c r="Z2" i="33"/>
  <c r="Y2" i="33"/>
  <c r="X2" i="33"/>
  <c r="V2" i="33"/>
  <c r="U2" i="33"/>
  <c r="T2" i="33"/>
  <c r="S2" i="33"/>
  <c r="R2" i="33"/>
  <c r="Q2" i="33"/>
  <c r="P2" i="33"/>
  <c r="O2" i="33"/>
  <c r="N2" i="33"/>
  <c r="L2" i="33"/>
  <c r="K2" i="33"/>
  <c r="J2" i="33"/>
  <c r="I2" i="33"/>
  <c r="H2" i="33"/>
  <c r="G2" i="33"/>
  <c r="F2" i="33"/>
  <c r="E2" i="33"/>
  <c r="AZ67" i="34"/>
  <c r="AP67" i="34"/>
  <c r="AF67" i="34"/>
  <c r="V67" i="34"/>
  <c r="L67" i="34"/>
  <c r="AZ66" i="34"/>
  <c r="AP66" i="34"/>
  <c r="AF66" i="34"/>
  <c r="V66" i="34"/>
  <c r="L66" i="34"/>
  <c r="AZ65" i="34"/>
  <c r="AP65" i="34"/>
  <c r="AF65" i="34"/>
  <c r="V65" i="34"/>
  <c r="L65" i="34"/>
  <c r="AZ64" i="34"/>
  <c r="AP64" i="34"/>
  <c r="AF64" i="34"/>
  <c r="V64" i="34"/>
  <c r="L64" i="34"/>
  <c r="AZ63" i="34"/>
  <c r="AP63" i="34"/>
  <c r="AF63" i="34"/>
  <c r="V63" i="34"/>
  <c r="L63" i="34"/>
  <c r="AZ62" i="34"/>
  <c r="AP62" i="34"/>
  <c r="AF62" i="34"/>
  <c r="V62" i="34"/>
  <c r="L62" i="34"/>
  <c r="AZ61" i="34"/>
  <c r="AP61" i="34"/>
  <c r="AF61" i="34"/>
  <c r="V61" i="34"/>
  <c r="L61" i="34"/>
  <c r="AZ60" i="34"/>
  <c r="AP60" i="34"/>
  <c r="AF60" i="34"/>
  <c r="V60" i="34"/>
  <c r="L60" i="34"/>
  <c r="AZ59" i="34"/>
  <c r="AP59" i="34"/>
  <c r="AF59" i="34"/>
  <c r="V59" i="34"/>
  <c r="L59" i="34"/>
  <c r="AZ58" i="34"/>
  <c r="AP58" i="34"/>
  <c r="AF58" i="34"/>
  <c r="V58" i="34"/>
  <c r="L58" i="34"/>
  <c r="AZ57" i="34"/>
  <c r="AP57" i="34"/>
  <c r="AF57" i="34"/>
  <c r="V57" i="34"/>
  <c r="L57" i="34"/>
  <c r="AZ56" i="34"/>
  <c r="AP56" i="34"/>
  <c r="AF56" i="34"/>
  <c r="V56" i="34"/>
  <c r="L56" i="34"/>
  <c r="AZ55" i="34"/>
  <c r="AP55" i="34"/>
  <c r="AF55" i="34"/>
  <c r="V55" i="34"/>
  <c r="L55" i="34"/>
  <c r="AZ54" i="34"/>
  <c r="AP54" i="34"/>
  <c r="AF54" i="34"/>
  <c r="V54" i="34"/>
  <c r="L54" i="34"/>
  <c r="AZ53" i="34"/>
  <c r="AP53" i="34"/>
  <c r="AF53" i="34"/>
  <c r="V53" i="34"/>
  <c r="L53" i="34"/>
  <c r="AZ52" i="34"/>
  <c r="AP52" i="34"/>
  <c r="AF52" i="34"/>
  <c r="V52" i="34"/>
  <c r="L52" i="34"/>
  <c r="AZ51" i="34"/>
  <c r="AP51" i="34"/>
  <c r="AF51" i="34"/>
  <c r="V51" i="34"/>
  <c r="L51" i="34"/>
  <c r="AZ50" i="34"/>
  <c r="AP50" i="34"/>
  <c r="AF50" i="34"/>
  <c r="V50" i="34"/>
  <c r="L50" i="34"/>
  <c r="AZ49" i="34"/>
  <c r="AP49" i="34"/>
  <c r="AF49" i="34"/>
  <c r="V49" i="34"/>
  <c r="L49" i="34"/>
  <c r="AZ48" i="34"/>
  <c r="AP48" i="34"/>
  <c r="AF48" i="34"/>
  <c r="V48" i="34"/>
  <c r="L48" i="34"/>
  <c r="AZ47" i="34"/>
  <c r="AP47" i="34"/>
  <c r="AF47" i="34"/>
  <c r="V47" i="34"/>
  <c r="L47" i="34"/>
  <c r="AZ46" i="34"/>
  <c r="AP46" i="34"/>
  <c r="AF46" i="34"/>
  <c r="V46" i="34"/>
  <c r="L46" i="34"/>
  <c r="AZ45" i="34"/>
  <c r="AP45" i="34"/>
  <c r="AF45" i="34"/>
  <c r="V45" i="34"/>
  <c r="L45" i="34"/>
  <c r="AZ44" i="34"/>
  <c r="AP44" i="34"/>
  <c r="AF44" i="34"/>
  <c r="V44" i="34"/>
  <c r="L44" i="34"/>
  <c r="AZ43" i="34"/>
  <c r="AP43" i="34"/>
  <c r="AF43" i="34"/>
  <c r="V43" i="34"/>
  <c r="L43" i="34"/>
  <c r="AZ42" i="34"/>
  <c r="AP42" i="34"/>
  <c r="AF42" i="34"/>
  <c r="V42" i="34"/>
  <c r="L42" i="34"/>
  <c r="AZ41" i="34"/>
  <c r="AY41" i="34"/>
  <c r="AX41" i="34"/>
  <c r="AW41" i="34"/>
  <c r="AV41" i="34"/>
  <c r="AU41" i="34"/>
  <c r="AT41" i="34"/>
  <c r="AS41" i="34"/>
  <c r="AP41" i="34"/>
  <c r="AO41" i="34"/>
  <c r="AN41" i="34"/>
  <c r="AM41" i="34"/>
  <c r="AL41" i="34"/>
  <c r="AK41" i="34"/>
  <c r="AJ41" i="34"/>
  <c r="AI41" i="34"/>
  <c r="AF41" i="34"/>
  <c r="AE41" i="34"/>
  <c r="AD41" i="34"/>
  <c r="AC41" i="34"/>
  <c r="AB41" i="34"/>
  <c r="AA41" i="34"/>
  <c r="Z41" i="34"/>
  <c r="Y41" i="34"/>
  <c r="V41" i="34"/>
  <c r="U41" i="34"/>
  <c r="T41" i="34"/>
  <c r="S41" i="34"/>
  <c r="R41" i="34"/>
  <c r="Q41" i="34"/>
  <c r="P41" i="34"/>
  <c r="O41" i="34"/>
  <c r="L41" i="34"/>
  <c r="K41" i="34"/>
  <c r="J41" i="34"/>
  <c r="I41" i="34"/>
  <c r="H41" i="34"/>
  <c r="G41" i="34"/>
  <c r="F41" i="34"/>
  <c r="E41" i="34"/>
  <c r="AZ40" i="34"/>
  <c r="AY40" i="34"/>
  <c r="AX40" i="34"/>
  <c r="AW40" i="34"/>
  <c r="AV40" i="34"/>
  <c r="AU40" i="34"/>
  <c r="AT40" i="34"/>
  <c r="AS40" i="34"/>
  <c r="AP40" i="34"/>
  <c r="AO40" i="34"/>
  <c r="AN40" i="34"/>
  <c r="AM40" i="34"/>
  <c r="AL40" i="34"/>
  <c r="AK40" i="34"/>
  <c r="AJ40" i="34"/>
  <c r="AI40" i="34"/>
  <c r="AF40" i="34"/>
  <c r="AE40" i="34"/>
  <c r="AD40" i="34"/>
  <c r="AC40" i="34"/>
  <c r="AB40" i="34"/>
  <c r="AA40" i="34"/>
  <c r="Z40" i="34"/>
  <c r="Y40" i="34"/>
  <c r="V40" i="34"/>
  <c r="U40" i="34"/>
  <c r="T40" i="34"/>
  <c r="S40" i="34"/>
  <c r="R40" i="34"/>
  <c r="Q40" i="34"/>
  <c r="P40" i="34"/>
  <c r="O40" i="34"/>
  <c r="L40" i="34"/>
  <c r="K40" i="34"/>
  <c r="J40" i="34"/>
  <c r="I40" i="34"/>
  <c r="H40" i="34"/>
  <c r="G40" i="34"/>
  <c r="F40" i="34"/>
  <c r="E40" i="34"/>
  <c r="AZ39" i="34"/>
  <c r="AY39" i="34"/>
  <c r="AX39" i="34"/>
  <c r="AW39" i="34"/>
  <c r="AV39" i="34"/>
  <c r="AU39" i="34"/>
  <c r="AT39" i="34"/>
  <c r="AS39" i="34"/>
  <c r="AP39" i="34"/>
  <c r="AO39" i="34"/>
  <c r="AN39" i="34"/>
  <c r="AM39" i="34"/>
  <c r="AL39" i="34"/>
  <c r="AK39" i="34"/>
  <c r="AJ39" i="34"/>
  <c r="AI39" i="34"/>
  <c r="AF39" i="34"/>
  <c r="AE39" i="34"/>
  <c r="AD39" i="34"/>
  <c r="AC39" i="34"/>
  <c r="AB39" i="34"/>
  <c r="AA39" i="34"/>
  <c r="Z39" i="34"/>
  <c r="Y39" i="34"/>
  <c r="V39" i="34"/>
  <c r="U39" i="34"/>
  <c r="T39" i="34"/>
  <c r="S39" i="34"/>
  <c r="R39" i="34"/>
  <c r="Q39" i="34"/>
  <c r="P39" i="34"/>
  <c r="O39" i="34"/>
  <c r="L39" i="34"/>
  <c r="K39" i="34"/>
  <c r="J39" i="34"/>
  <c r="I39" i="34"/>
  <c r="H39" i="34"/>
  <c r="G39" i="34"/>
  <c r="F39" i="34"/>
  <c r="E39" i="34"/>
  <c r="AZ38" i="34"/>
  <c r="AY38" i="34"/>
  <c r="AX38" i="34"/>
  <c r="AW38" i="34"/>
  <c r="AV38" i="34"/>
  <c r="AU38" i="34"/>
  <c r="AT38" i="34"/>
  <c r="AS38" i="34"/>
  <c r="AP38" i="34"/>
  <c r="AO38" i="34"/>
  <c r="AN38" i="34"/>
  <c r="AM38" i="34"/>
  <c r="AL38" i="34"/>
  <c r="AK38" i="34"/>
  <c r="AJ38" i="34"/>
  <c r="AI38" i="34"/>
  <c r="AF38" i="34"/>
  <c r="AE38" i="34"/>
  <c r="AD38" i="34"/>
  <c r="AC38" i="34"/>
  <c r="AB38" i="34"/>
  <c r="AA38" i="34"/>
  <c r="Z38" i="34"/>
  <c r="Y38" i="34"/>
  <c r="V38" i="34"/>
  <c r="U38" i="34"/>
  <c r="T38" i="34"/>
  <c r="S38" i="34"/>
  <c r="R38" i="34"/>
  <c r="Q38" i="34"/>
  <c r="P38" i="34"/>
  <c r="O38" i="34"/>
  <c r="L38" i="34"/>
  <c r="K38" i="34"/>
  <c r="J38" i="34"/>
  <c r="I38" i="34"/>
  <c r="H38" i="34"/>
  <c r="G38" i="34"/>
  <c r="F38" i="34"/>
  <c r="E38" i="34"/>
  <c r="AZ37" i="34"/>
  <c r="AY37" i="34"/>
  <c r="AX37" i="34"/>
  <c r="AW37" i="34"/>
  <c r="AV37" i="34"/>
  <c r="AU37" i="34"/>
  <c r="AT37" i="34"/>
  <c r="AS37" i="34"/>
  <c r="AP37" i="34"/>
  <c r="AO37" i="34"/>
  <c r="AN37" i="34"/>
  <c r="AM37" i="34"/>
  <c r="AL37" i="34"/>
  <c r="AK37" i="34"/>
  <c r="AJ37" i="34"/>
  <c r="AI37" i="34"/>
  <c r="AF37" i="34"/>
  <c r="AE37" i="34"/>
  <c r="AD37" i="34"/>
  <c r="AC37" i="34"/>
  <c r="AB37" i="34"/>
  <c r="AA37" i="34"/>
  <c r="Z37" i="34"/>
  <c r="Y37" i="34"/>
  <c r="V37" i="34"/>
  <c r="U37" i="34"/>
  <c r="T37" i="34"/>
  <c r="S37" i="34"/>
  <c r="R37" i="34"/>
  <c r="Q37" i="34"/>
  <c r="P37" i="34"/>
  <c r="O37" i="34"/>
  <c r="L37" i="34"/>
  <c r="K37" i="34"/>
  <c r="J37" i="34"/>
  <c r="I37" i="34"/>
  <c r="H37" i="34"/>
  <c r="G37" i="34"/>
  <c r="F37" i="34"/>
  <c r="E37" i="34"/>
  <c r="AZ36" i="34"/>
  <c r="AY36" i="34"/>
  <c r="AX36" i="34"/>
  <c r="AW36" i="34"/>
  <c r="AV36" i="34"/>
  <c r="AU36" i="34"/>
  <c r="AT36" i="34"/>
  <c r="AS36" i="34"/>
  <c r="AP36" i="34"/>
  <c r="AO36" i="34"/>
  <c r="AN36" i="34"/>
  <c r="AM36" i="34"/>
  <c r="AL36" i="34"/>
  <c r="AK36" i="34"/>
  <c r="AJ36" i="34"/>
  <c r="AI36" i="34"/>
  <c r="AF36" i="34"/>
  <c r="AE36" i="34"/>
  <c r="AD36" i="34"/>
  <c r="AC36" i="34"/>
  <c r="AB36" i="34"/>
  <c r="AA36" i="34"/>
  <c r="Z36" i="34"/>
  <c r="Y36" i="34"/>
  <c r="V36" i="34"/>
  <c r="U36" i="34"/>
  <c r="T36" i="34"/>
  <c r="S36" i="34"/>
  <c r="R36" i="34"/>
  <c r="Q36" i="34"/>
  <c r="P36" i="34"/>
  <c r="O36" i="34"/>
  <c r="L36" i="34"/>
  <c r="K36" i="34"/>
  <c r="J36" i="34"/>
  <c r="I36" i="34"/>
  <c r="H36" i="34"/>
  <c r="G36" i="34"/>
  <c r="F36" i="34"/>
  <c r="E36" i="34"/>
  <c r="AZ35" i="34"/>
  <c r="AY35" i="34"/>
  <c r="AX35" i="34"/>
  <c r="AW35" i="34"/>
  <c r="AV35" i="34"/>
  <c r="AU35" i="34"/>
  <c r="AT35" i="34"/>
  <c r="AS35" i="34"/>
  <c r="AP35" i="34"/>
  <c r="AO35" i="34"/>
  <c r="AN35" i="34"/>
  <c r="AM35" i="34"/>
  <c r="AL35" i="34"/>
  <c r="AK35" i="34"/>
  <c r="AJ35" i="34"/>
  <c r="AI35" i="34"/>
  <c r="AF35" i="34"/>
  <c r="AE35" i="34"/>
  <c r="AD35" i="34"/>
  <c r="AC35" i="34"/>
  <c r="AB35" i="34"/>
  <c r="AA35" i="34"/>
  <c r="Z35" i="34"/>
  <c r="Y35" i="34"/>
  <c r="V35" i="34"/>
  <c r="U35" i="34"/>
  <c r="T35" i="34"/>
  <c r="S35" i="34"/>
  <c r="R35" i="34"/>
  <c r="Q35" i="34"/>
  <c r="P35" i="34"/>
  <c r="O35" i="34"/>
  <c r="L35" i="34"/>
  <c r="K35" i="34"/>
  <c r="J35" i="34"/>
  <c r="I35" i="34"/>
  <c r="H35" i="34"/>
  <c r="G35" i="34"/>
  <c r="F35" i="34"/>
  <c r="E35" i="34"/>
  <c r="AZ34" i="34"/>
  <c r="AP34" i="34"/>
  <c r="AF34" i="34"/>
  <c r="V34" i="34"/>
  <c r="L34" i="34"/>
  <c r="AZ33" i="34"/>
  <c r="AP33" i="34"/>
  <c r="AF33" i="34"/>
  <c r="V33" i="34"/>
  <c r="L33" i="34"/>
  <c r="AZ32" i="34"/>
  <c r="AP32" i="34"/>
  <c r="AF32" i="34"/>
  <c r="V32" i="34"/>
  <c r="L32" i="34"/>
  <c r="AZ31" i="34"/>
  <c r="AP31" i="34"/>
  <c r="AF31" i="34"/>
  <c r="V31" i="34"/>
  <c r="L31" i="34"/>
  <c r="AZ30" i="34"/>
  <c r="AP30" i="34"/>
  <c r="AF30" i="34"/>
  <c r="V30" i="34"/>
  <c r="L30" i="34"/>
  <c r="AZ29" i="34"/>
  <c r="AP29" i="34"/>
  <c r="AF29" i="34"/>
  <c r="V29" i="34"/>
  <c r="L29" i="34"/>
  <c r="AZ28" i="34"/>
  <c r="AP28" i="34"/>
  <c r="AF28" i="34"/>
  <c r="V28" i="34"/>
  <c r="L28" i="34"/>
  <c r="AZ27" i="34"/>
  <c r="AP27" i="34"/>
  <c r="AF27" i="34"/>
  <c r="V27" i="34"/>
  <c r="L27" i="34"/>
  <c r="AZ26" i="34"/>
  <c r="AP26" i="34"/>
  <c r="AF26" i="34"/>
  <c r="V26" i="34"/>
  <c r="L26" i="34"/>
  <c r="AZ25" i="34"/>
  <c r="AP25" i="34"/>
  <c r="AF25" i="34"/>
  <c r="V25" i="34"/>
  <c r="L25" i="34"/>
  <c r="AZ24" i="34"/>
  <c r="AP24" i="34"/>
  <c r="AF24" i="34"/>
  <c r="V24" i="34"/>
  <c r="L24" i="34"/>
  <c r="AZ23" i="34"/>
  <c r="AP23" i="34"/>
  <c r="AF23" i="34"/>
  <c r="V23" i="34"/>
  <c r="L23" i="34"/>
  <c r="AZ22" i="34"/>
  <c r="AP22" i="34"/>
  <c r="AF22" i="34"/>
  <c r="V22" i="34"/>
  <c r="L22" i="34"/>
  <c r="AZ21" i="34"/>
  <c r="AP21" i="34"/>
  <c r="AF21" i="34"/>
  <c r="V21" i="34"/>
  <c r="L21" i="34"/>
  <c r="AZ20" i="34"/>
  <c r="AP20" i="34"/>
  <c r="AF20" i="34"/>
  <c r="V20" i="34"/>
  <c r="L20" i="34"/>
  <c r="AZ19" i="34"/>
  <c r="AP19" i="34"/>
  <c r="AF19" i="34"/>
  <c r="V19" i="34"/>
  <c r="L19" i="34"/>
  <c r="AZ18" i="34"/>
  <c r="AP18" i="34"/>
  <c r="AF18" i="34"/>
  <c r="V18" i="34"/>
  <c r="L18" i="34"/>
  <c r="AZ17" i="34"/>
  <c r="AP17" i="34"/>
  <c r="AF17" i="34"/>
  <c r="V17" i="34"/>
  <c r="L17" i="34"/>
  <c r="AZ16" i="34"/>
  <c r="AP16" i="34"/>
  <c r="AF16" i="34"/>
  <c r="V16" i="34"/>
  <c r="L16" i="34"/>
  <c r="AZ15" i="34"/>
  <c r="AP15" i="34"/>
  <c r="AF15" i="34"/>
  <c r="V15" i="34"/>
  <c r="L15" i="34"/>
  <c r="AZ14" i="34"/>
  <c r="AP14" i="34"/>
  <c r="AF14" i="34"/>
  <c r="V14" i="34"/>
  <c r="L14" i="34"/>
  <c r="AZ13" i="34"/>
  <c r="AP13" i="34"/>
  <c r="AF13" i="34"/>
  <c r="V13" i="34"/>
  <c r="L13" i="34"/>
  <c r="A13" i="34"/>
  <c r="AZ12" i="34"/>
  <c r="AP12" i="34"/>
  <c r="AF12" i="34"/>
  <c r="V12" i="34"/>
  <c r="L12" i="34"/>
  <c r="AZ11" i="34"/>
  <c r="AP11" i="34"/>
  <c r="AF11" i="34"/>
  <c r="V11" i="34"/>
  <c r="L11" i="34"/>
  <c r="AZ10" i="34"/>
  <c r="AP10" i="34"/>
  <c r="AF10" i="34"/>
  <c r="V10" i="34"/>
  <c r="L10" i="34"/>
  <c r="AZ9" i="34"/>
  <c r="AP9" i="34"/>
  <c r="AF9" i="34"/>
  <c r="V9" i="34"/>
  <c r="L9" i="34"/>
  <c r="AZ8" i="34"/>
  <c r="AP8" i="34"/>
  <c r="AF8" i="34"/>
  <c r="V8" i="34"/>
  <c r="L8" i="34"/>
  <c r="BC7" i="34"/>
  <c r="BB7" i="34"/>
  <c r="AZ7" i="34"/>
  <c r="AY7" i="34"/>
  <c r="AX7" i="34"/>
  <c r="AW7" i="34"/>
  <c r="AV7" i="34"/>
  <c r="AU7" i="34"/>
  <c r="AT7" i="34"/>
  <c r="AS7" i="34"/>
  <c r="AR7" i="34"/>
  <c r="AP7" i="34"/>
  <c r="AO7" i="34"/>
  <c r="AN7" i="34"/>
  <c r="AM7" i="34"/>
  <c r="AL7" i="34"/>
  <c r="AK7" i="34"/>
  <c r="AJ7" i="34"/>
  <c r="AI7" i="34"/>
  <c r="AH7" i="34"/>
  <c r="AF7" i="34"/>
  <c r="AE7" i="34"/>
  <c r="AD7" i="34"/>
  <c r="AC7" i="34"/>
  <c r="AB7" i="34"/>
  <c r="AA7" i="34"/>
  <c r="Z7" i="34"/>
  <c r="Y7" i="34"/>
  <c r="X7" i="34"/>
  <c r="V7" i="34"/>
  <c r="U7" i="34"/>
  <c r="T7" i="34"/>
  <c r="S7" i="34"/>
  <c r="R7" i="34"/>
  <c r="Q7" i="34"/>
  <c r="P7" i="34"/>
  <c r="O7" i="34"/>
  <c r="N7" i="34"/>
  <c r="L7" i="34"/>
  <c r="K7" i="34"/>
  <c r="J7" i="34"/>
  <c r="I7" i="34"/>
  <c r="H7" i="34"/>
  <c r="G7" i="34"/>
  <c r="F7" i="34"/>
  <c r="E7" i="34"/>
  <c r="BC6" i="34"/>
  <c r="BB6" i="34"/>
  <c r="AZ6" i="34"/>
  <c r="AY6" i="34"/>
  <c r="AX6" i="34"/>
  <c r="AW6" i="34"/>
  <c r="AV6" i="34"/>
  <c r="AU6" i="34"/>
  <c r="AT6" i="34"/>
  <c r="AS6" i="34"/>
  <c r="AR6" i="34"/>
  <c r="AP6" i="34"/>
  <c r="AO6" i="34"/>
  <c r="AN6" i="34"/>
  <c r="AM6" i="34"/>
  <c r="AL6" i="34"/>
  <c r="AK6" i="34"/>
  <c r="AJ6" i="34"/>
  <c r="AI6" i="34"/>
  <c r="AH6" i="34"/>
  <c r="AF6" i="34"/>
  <c r="AE6" i="34"/>
  <c r="AD6" i="34"/>
  <c r="AC6" i="34"/>
  <c r="AB6" i="34"/>
  <c r="AA6" i="34"/>
  <c r="Z6" i="34"/>
  <c r="Y6" i="34"/>
  <c r="X6" i="34"/>
  <c r="V6" i="34"/>
  <c r="U6" i="34"/>
  <c r="T6" i="34"/>
  <c r="S6" i="34"/>
  <c r="R6" i="34"/>
  <c r="Q6" i="34"/>
  <c r="P6" i="34"/>
  <c r="O6" i="34"/>
  <c r="N6" i="34"/>
  <c r="L6" i="34"/>
  <c r="K6" i="34"/>
  <c r="J6" i="34"/>
  <c r="I6" i="34"/>
  <c r="H6" i="34"/>
  <c r="G6" i="34"/>
  <c r="F6" i="34"/>
  <c r="E6" i="34"/>
  <c r="BC5" i="34"/>
  <c r="BB5" i="34"/>
  <c r="AZ5" i="34"/>
  <c r="AY5" i="34"/>
  <c r="AX5" i="34"/>
  <c r="AW5" i="34"/>
  <c r="AV5" i="34"/>
  <c r="AU5" i="34"/>
  <c r="AT5" i="34"/>
  <c r="AS5" i="34"/>
  <c r="AR5" i="34"/>
  <c r="AP5" i="34"/>
  <c r="AO5" i="34"/>
  <c r="AN5" i="34"/>
  <c r="AM5" i="34"/>
  <c r="AL5" i="34"/>
  <c r="AK5" i="34"/>
  <c r="AJ5" i="34"/>
  <c r="AI5" i="34"/>
  <c r="AH5" i="34"/>
  <c r="AF5" i="34"/>
  <c r="AE5" i="34"/>
  <c r="AD5" i="34"/>
  <c r="AC5" i="34"/>
  <c r="AB5" i="34"/>
  <c r="AA5" i="34"/>
  <c r="Z5" i="34"/>
  <c r="Y5" i="34"/>
  <c r="X5" i="34"/>
  <c r="V5" i="34"/>
  <c r="U5" i="34"/>
  <c r="T5" i="34"/>
  <c r="S5" i="34"/>
  <c r="R5" i="34"/>
  <c r="Q5" i="34"/>
  <c r="P5" i="34"/>
  <c r="O5" i="34"/>
  <c r="N5" i="34"/>
  <c r="L5" i="34"/>
  <c r="K5" i="34"/>
  <c r="J5" i="34"/>
  <c r="I5" i="34"/>
  <c r="H5" i="34"/>
  <c r="G5" i="34"/>
  <c r="F5" i="34"/>
  <c r="E5" i="34"/>
  <c r="BC4" i="34"/>
  <c r="BB4" i="34"/>
  <c r="AZ4" i="34"/>
  <c r="AY4" i="34"/>
  <c r="AX4" i="34"/>
  <c r="AW4" i="34"/>
  <c r="AV4" i="34"/>
  <c r="AU4" i="34"/>
  <c r="AT4" i="34"/>
  <c r="AS4" i="34"/>
  <c r="AR4" i="34"/>
  <c r="AP4" i="34"/>
  <c r="AO4" i="34"/>
  <c r="AN4" i="34"/>
  <c r="AM4" i="34"/>
  <c r="AL4" i="34"/>
  <c r="AK4" i="34"/>
  <c r="AJ4" i="34"/>
  <c r="AI4" i="34"/>
  <c r="AH4" i="34"/>
  <c r="AF4" i="34"/>
  <c r="AE4" i="34"/>
  <c r="AD4" i="34"/>
  <c r="AC4" i="34"/>
  <c r="AB4" i="34"/>
  <c r="AA4" i="34"/>
  <c r="Z4" i="34"/>
  <c r="Y4" i="34"/>
  <c r="X4" i="34"/>
  <c r="V4" i="34"/>
  <c r="U4" i="34"/>
  <c r="T4" i="34"/>
  <c r="S4" i="34"/>
  <c r="R4" i="34"/>
  <c r="Q4" i="34"/>
  <c r="P4" i="34"/>
  <c r="O4" i="34"/>
  <c r="N4" i="34"/>
  <c r="L4" i="34"/>
  <c r="K4" i="34"/>
  <c r="J4" i="34"/>
  <c r="I4" i="34"/>
  <c r="H4" i="34"/>
  <c r="G4" i="34"/>
  <c r="F4" i="34"/>
  <c r="E4" i="34"/>
  <c r="BC3" i="34"/>
  <c r="BB3" i="34"/>
  <c r="AZ3" i="34"/>
  <c r="AY3" i="34"/>
  <c r="AX3" i="34"/>
  <c r="AW3" i="34"/>
  <c r="AV3" i="34"/>
  <c r="AU3" i="34"/>
  <c r="AT3" i="34"/>
  <c r="AS3" i="34"/>
  <c r="AR3" i="34"/>
  <c r="AP3" i="34"/>
  <c r="AO3" i="34"/>
  <c r="AN3" i="34"/>
  <c r="AM3" i="34"/>
  <c r="AL3" i="34"/>
  <c r="AK3" i="34"/>
  <c r="AJ3" i="34"/>
  <c r="AI3" i="34"/>
  <c r="AH3" i="34"/>
  <c r="AF3" i="34"/>
  <c r="AE3" i="34"/>
  <c r="AD3" i="34"/>
  <c r="AC3" i="34"/>
  <c r="AB3" i="34"/>
  <c r="AA3" i="34"/>
  <c r="Z3" i="34"/>
  <c r="Y3" i="34"/>
  <c r="X3" i="34"/>
  <c r="V3" i="34"/>
  <c r="U3" i="34"/>
  <c r="T3" i="34"/>
  <c r="S3" i="34"/>
  <c r="R3" i="34"/>
  <c r="Q3" i="34"/>
  <c r="P3" i="34"/>
  <c r="O3" i="34"/>
  <c r="N3" i="34"/>
  <c r="L3" i="34"/>
  <c r="K3" i="34"/>
  <c r="J3" i="34"/>
  <c r="I3" i="34"/>
  <c r="H3" i="34"/>
  <c r="G3" i="34"/>
  <c r="F3" i="34"/>
  <c r="E3" i="34"/>
  <c r="BC2" i="34"/>
  <c r="BB2" i="34"/>
  <c r="AZ2" i="34"/>
  <c r="AY2" i="34"/>
  <c r="AX2" i="34"/>
  <c r="AW2" i="34"/>
  <c r="AV2" i="34"/>
  <c r="AU2" i="34"/>
  <c r="AT2" i="34"/>
  <c r="AS2" i="34"/>
  <c r="AR2" i="34"/>
  <c r="AP2" i="34"/>
  <c r="AO2" i="34"/>
  <c r="AN2" i="34"/>
  <c r="AM2" i="34"/>
  <c r="AL2" i="34"/>
  <c r="AK2" i="34"/>
  <c r="AJ2" i="34"/>
  <c r="AI2" i="34"/>
  <c r="AH2" i="34"/>
  <c r="AF2" i="34"/>
  <c r="AE2" i="34"/>
  <c r="AD2" i="34"/>
  <c r="AC2" i="34"/>
  <c r="AB2" i="34"/>
  <c r="AA2" i="34"/>
  <c r="Z2" i="34"/>
  <c r="Y2" i="34"/>
  <c r="X2" i="34"/>
  <c r="V2" i="34"/>
  <c r="U2" i="34"/>
  <c r="T2" i="34"/>
  <c r="S2" i="34"/>
  <c r="R2" i="34"/>
  <c r="Q2" i="34"/>
  <c r="P2" i="34"/>
  <c r="O2" i="34"/>
  <c r="N2" i="34"/>
  <c r="L2" i="34"/>
  <c r="K2" i="34"/>
  <c r="J2" i="34"/>
  <c r="I2" i="34"/>
  <c r="H2" i="34"/>
  <c r="G2" i="34"/>
  <c r="F2" i="34"/>
  <c r="E2" i="34"/>
  <c r="AP68" i="32"/>
  <c r="AF68" i="32"/>
  <c r="V68" i="32"/>
  <c r="L68" i="32"/>
  <c r="AP67" i="32"/>
  <c r="AF67" i="32"/>
  <c r="V67" i="32"/>
  <c r="L67" i="32"/>
  <c r="AP66" i="32"/>
  <c r="AF66" i="32"/>
  <c r="V66" i="32"/>
  <c r="L66" i="32"/>
  <c r="AP65" i="32"/>
  <c r="AF65" i="32"/>
  <c r="V65" i="32"/>
  <c r="L65" i="32"/>
  <c r="AP64" i="32"/>
  <c r="AF64" i="32"/>
  <c r="V64" i="32"/>
  <c r="L64" i="32"/>
  <c r="AP63" i="32"/>
  <c r="AF63" i="32"/>
  <c r="V63" i="32"/>
  <c r="L63" i="32"/>
  <c r="AP62" i="32"/>
  <c r="AF62" i="32"/>
  <c r="V62" i="32"/>
  <c r="L62" i="32"/>
  <c r="AP61" i="32"/>
  <c r="AF61" i="32"/>
  <c r="V61" i="32"/>
  <c r="L61" i="32"/>
  <c r="AP60" i="32"/>
  <c r="AF60" i="32"/>
  <c r="V60" i="32"/>
  <c r="L60" i="32"/>
  <c r="AP59" i="32"/>
  <c r="AF59" i="32"/>
  <c r="V59" i="32"/>
  <c r="L59" i="32"/>
  <c r="AP58" i="32"/>
  <c r="AF58" i="32"/>
  <c r="V58" i="32"/>
  <c r="L58" i="32"/>
  <c r="AP57" i="32"/>
  <c r="AF57" i="32"/>
  <c r="V57" i="32"/>
  <c r="L57" i="32"/>
  <c r="AP56" i="32"/>
  <c r="AF56" i="32"/>
  <c r="V56" i="32"/>
  <c r="L56" i="32"/>
  <c r="AP55" i="32"/>
  <c r="AF55" i="32"/>
  <c r="V55" i="32"/>
  <c r="L55" i="32"/>
  <c r="AP54" i="32"/>
  <c r="AF54" i="32"/>
  <c r="V54" i="32"/>
  <c r="L54" i="32"/>
  <c r="AP53" i="32"/>
  <c r="AF53" i="32"/>
  <c r="V53" i="32"/>
  <c r="L53" i="32"/>
  <c r="AP52" i="32"/>
  <c r="AF52" i="32"/>
  <c r="V52" i="32"/>
  <c r="L52" i="32"/>
  <c r="AP51" i="32"/>
  <c r="AF51" i="32"/>
  <c r="V51" i="32"/>
  <c r="L51" i="32"/>
  <c r="AP50" i="32"/>
  <c r="AF50" i="32"/>
  <c r="V50" i="32"/>
  <c r="L50" i="32"/>
  <c r="AP49" i="32"/>
  <c r="AF49" i="32"/>
  <c r="V49" i="32"/>
  <c r="L49" i="32"/>
  <c r="AP48" i="32"/>
  <c r="AF48" i="32"/>
  <c r="V48" i="32"/>
  <c r="L48" i="32"/>
  <c r="AP47" i="32"/>
  <c r="AF47" i="32"/>
  <c r="V47" i="32"/>
  <c r="L47" i="32"/>
  <c r="AP46" i="32"/>
  <c r="AF46" i="32"/>
  <c r="V46" i="32"/>
  <c r="L46" i="32"/>
  <c r="AP45" i="32"/>
  <c r="AF45" i="32"/>
  <c r="V45" i="32"/>
  <c r="L45" i="32"/>
  <c r="AP44" i="32"/>
  <c r="AO44" i="32"/>
  <c r="AN44" i="32"/>
  <c r="AM44" i="32"/>
  <c r="AL44" i="32"/>
  <c r="AK44" i="32"/>
  <c r="AJ44" i="32"/>
  <c r="AI44" i="32"/>
  <c r="AF44" i="32"/>
  <c r="AE44" i="32"/>
  <c r="AD44" i="32"/>
  <c r="AC44" i="32"/>
  <c r="AB44" i="32"/>
  <c r="AA44" i="32"/>
  <c r="Z44" i="32"/>
  <c r="Y44" i="32"/>
  <c r="V44" i="32"/>
  <c r="U44" i="32"/>
  <c r="T44" i="32"/>
  <c r="S44" i="32"/>
  <c r="R44" i="32"/>
  <c r="Q44" i="32"/>
  <c r="P44" i="32"/>
  <c r="O44" i="32"/>
  <c r="L44" i="32"/>
  <c r="K44" i="32"/>
  <c r="J44" i="32"/>
  <c r="I44" i="32"/>
  <c r="H44" i="32"/>
  <c r="G44" i="32"/>
  <c r="F44" i="32"/>
  <c r="E44" i="32"/>
  <c r="AP43" i="32"/>
  <c r="AO43" i="32"/>
  <c r="AN43" i="32"/>
  <c r="AM43" i="32"/>
  <c r="AL43" i="32"/>
  <c r="AK43" i="32"/>
  <c r="AJ43" i="32"/>
  <c r="AI43" i="32"/>
  <c r="AF43" i="32"/>
  <c r="AE43" i="32"/>
  <c r="AD43" i="32"/>
  <c r="AC43" i="32"/>
  <c r="AB43" i="32"/>
  <c r="AA43" i="32"/>
  <c r="Z43" i="32"/>
  <c r="Y43" i="32"/>
  <c r="V43" i="32"/>
  <c r="U43" i="32"/>
  <c r="T43" i="32"/>
  <c r="S43" i="32"/>
  <c r="R43" i="32"/>
  <c r="Q43" i="32"/>
  <c r="P43" i="32"/>
  <c r="O43" i="32"/>
  <c r="L43" i="32"/>
  <c r="K43" i="32"/>
  <c r="J43" i="32"/>
  <c r="I43" i="32"/>
  <c r="H43" i="32"/>
  <c r="G43" i="32"/>
  <c r="F43" i="32"/>
  <c r="E43" i="32"/>
  <c r="AP42" i="32"/>
  <c r="AO42" i="32"/>
  <c r="AN42" i="32"/>
  <c r="AM42" i="32"/>
  <c r="AL42" i="32"/>
  <c r="AK42" i="32"/>
  <c r="AJ42" i="32"/>
  <c r="AI42" i="32"/>
  <c r="AF42" i="32"/>
  <c r="AE42" i="32"/>
  <c r="AD42" i="32"/>
  <c r="AC42" i="32"/>
  <c r="AB42" i="32"/>
  <c r="AA42" i="32"/>
  <c r="Z42" i="32"/>
  <c r="Y42" i="32"/>
  <c r="V42" i="32"/>
  <c r="U42" i="32"/>
  <c r="T42" i="32"/>
  <c r="S42" i="32"/>
  <c r="R42" i="32"/>
  <c r="Q42" i="32"/>
  <c r="P42" i="32"/>
  <c r="O42" i="32"/>
  <c r="L42" i="32"/>
  <c r="K42" i="32"/>
  <c r="J42" i="32"/>
  <c r="I42" i="32"/>
  <c r="H42" i="32"/>
  <c r="G42" i="32"/>
  <c r="F42" i="32"/>
  <c r="E42" i="32"/>
  <c r="AP41" i="32"/>
  <c r="AO41" i="32"/>
  <c r="AN41" i="32"/>
  <c r="AM41" i="32"/>
  <c r="AL41" i="32"/>
  <c r="AK41" i="32"/>
  <c r="AJ41" i="32"/>
  <c r="AI41" i="32"/>
  <c r="AF41" i="32"/>
  <c r="AE41" i="32"/>
  <c r="AD41" i="32"/>
  <c r="AC41" i="32"/>
  <c r="AB41" i="32"/>
  <c r="AA41" i="32"/>
  <c r="Z41" i="32"/>
  <c r="Y41" i="32"/>
  <c r="V41" i="32"/>
  <c r="U41" i="32"/>
  <c r="T41" i="32"/>
  <c r="S41" i="32"/>
  <c r="R41" i="32"/>
  <c r="Q41" i="32"/>
  <c r="P41" i="32"/>
  <c r="O41" i="32"/>
  <c r="L41" i="32"/>
  <c r="K41" i="32"/>
  <c r="J41" i="32"/>
  <c r="I41" i="32"/>
  <c r="H41" i="32"/>
  <c r="G41" i="32"/>
  <c r="F41" i="32"/>
  <c r="E41" i="32"/>
  <c r="AP40" i="32"/>
  <c r="AO40" i="32"/>
  <c r="AN40" i="32"/>
  <c r="AM40" i="32"/>
  <c r="AL40" i="32"/>
  <c r="AK40" i="32"/>
  <c r="AJ40" i="32"/>
  <c r="AI40" i="32"/>
  <c r="AF40" i="32"/>
  <c r="AE40" i="32"/>
  <c r="AD40" i="32"/>
  <c r="AC40" i="32"/>
  <c r="AB40" i="32"/>
  <c r="AA40" i="32"/>
  <c r="Z40" i="32"/>
  <c r="Y40" i="32"/>
  <c r="V40" i="32"/>
  <c r="U40" i="32"/>
  <c r="T40" i="32"/>
  <c r="S40" i="32"/>
  <c r="R40" i="32"/>
  <c r="Q40" i="32"/>
  <c r="P40" i="32"/>
  <c r="O40" i="32"/>
  <c r="L40" i="32"/>
  <c r="K40" i="32"/>
  <c r="J40" i="32"/>
  <c r="I40" i="32"/>
  <c r="H40" i="32"/>
  <c r="G40" i="32"/>
  <c r="F40" i="32"/>
  <c r="E40" i="32"/>
  <c r="AP39" i="32"/>
  <c r="AO39" i="32"/>
  <c r="AN39" i="32"/>
  <c r="AM39" i="32"/>
  <c r="AL39" i="32"/>
  <c r="AK39" i="32"/>
  <c r="AJ39" i="32"/>
  <c r="AI39" i="32"/>
  <c r="AF39" i="32"/>
  <c r="AE39" i="32"/>
  <c r="AD39" i="32"/>
  <c r="AC39" i="32"/>
  <c r="AB39" i="32"/>
  <c r="AA39" i="32"/>
  <c r="Z39" i="32"/>
  <c r="Y39" i="32"/>
  <c r="V39" i="32"/>
  <c r="U39" i="32"/>
  <c r="T39" i="32"/>
  <c r="S39" i="32"/>
  <c r="R39" i="32"/>
  <c r="Q39" i="32"/>
  <c r="P39" i="32"/>
  <c r="O39" i="32"/>
  <c r="L39" i="32"/>
  <c r="K39" i="32"/>
  <c r="J39" i="32"/>
  <c r="I39" i="32"/>
  <c r="H39" i="32"/>
  <c r="G39" i="32"/>
  <c r="F39" i="32"/>
  <c r="E39" i="32"/>
  <c r="AP38" i="32"/>
  <c r="AF38" i="32"/>
  <c r="V38" i="32"/>
  <c r="L38" i="32"/>
  <c r="AP37" i="32"/>
  <c r="AF37" i="32"/>
  <c r="V37" i="32"/>
  <c r="L37" i="32"/>
  <c r="AP36" i="32"/>
  <c r="AF36" i="32"/>
  <c r="V36" i="32"/>
  <c r="L36" i="32"/>
  <c r="AP35" i="32"/>
  <c r="AF35" i="32"/>
  <c r="V35" i="32"/>
  <c r="L35" i="32"/>
  <c r="AP34" i="32"/>
  <c r="AF34" i="32"/>
  <c r="V34" i="32"/>
  <c r="L34" i="32"/>
  <c r="AP33" i="32"/>
  <c r="AF33" i="32"/>
  <c r="V33" i="32"/>
  <c r="L33" i="32"/>
  <c r="AP32" i="32"/>
  <c r="AF32" i="32"/>
  <c r="V32" i="32"/>
  <c r="L32" i="32"/>
  <c r="AP31" i="32"/>
  <c r="AF31" i="32"/>
  <c r="V31" i="32"/>
  <c r="L31" i="32"/>
  <c r="AP30" i="32"/>
  <c r="AF30" i="32"/>
  <c r="V30" i="32"/>
  <c r="L30" i="32"/>
  <c r="AP29" i="32"/>
  <c r="AF29" i="32"/>
  <c r="V29" i="32"/>
  <c r="L29" i="32"/>
  <c r="AP28" i="32"/>
  <c r="AF28" i="32"/>
  <c r="V28" i="32"/>
  <c r="L28" i="32"/>
  <c r="AP27" i="32"/>
  <c r="AF27" i="32"/>
  <c r="V27" i="32"/>
  <c r="L27" i="32"/>
  <c r="AP26" i="32"/>
  <c r="AF26" i="32"/>
  <c r="V26" i="32"/>
  <c r="L26" i="32"/>
  <c r="AP25" i="32"/>
  <c r="AF25" i="32"/>
  <c r="V25" i="32"/>
  <c r="L25" i="32"/>
  <c r="AP24" i="32"/>
  <c r="AF24" i="32"/>
  <c r="V24" i="32"/>
  <c r="L24" i="32"/>
  <c r="AP23" i="32"/>
  <c r="AF23" i="32"/>
  <c r="V23" i="32"/>
  <c r="L23" i="32"/>
  <c r="AP22" i="32"/>
  <c r="AF22" i="32"/>
  <c r="V22" i="32"/>
  <c r="L22" i="32"/>
  <c r="AP21" i="32"/>
  <c r="AF21" i="32"/>
  <c r="V21" i="32"/>
  <c r="L21" i="32"/>
  <c r="AP20" i="32"/>
  <c r="AF20" i="32"/>
  <c r="V20" i="32"/>
  <c r="L20" i="32"/>
  <c r="A20" i="32"/>
  <c r="AP19" i="32"/>
  <c r="AF19" i="32"/>
  <c r="V19" i="32"/>
  <c r="L19" i="32"/>
  <c r="AP18" i="32"/>
  <c r="AF18" i="32"/>
  <c r="V18" i="32"/>
  <c r="L18" i="32"/>
  <c r="AP17" i="32"/>
  <c r="AF17" i="32"/>
  <c r="V17" i="32"/>
  <c r="L17" i="32"/>
  <c r="AP16" i="32"/>
  <c r="AF16" i="32"/>
  <c r="V16" i="32"/>
  <c r="L16" i="32"/>
  <c r="AP15" i="32"/>
  <c r="AF15" i="32"/>
  <c r="V15" i="32"/>
  <c r="L15" i="32"/>
  <c r="AP14" i="32"/>
  <c r="AF14" i="32"/>
  <c r="V14" i="32"/>
  <c r="L14" i="32"/>
  <c r="AP13" i="32"/>
  <c r="AF13" i="32"/>
  <c r="V13" i="32"/>
  <c r="L13" i="32"/>
  <c r="AP12" i="32"/>
  <c r="AF12" i="32"/>
  <c r="V12" i="32"/>
  <c r="L12" i="32"/>
  <c r="AP11" i="32"/>
  <c r="AF11" i="32"/>
  <c r="V11" i="32"/>
  <c r="L11" i="32"/>
  <c r="AP10" i="32"/>
  <c r="AF10" i="32"/>
  <c r="V10" i="32"/>
  <c r="L10" i="32"/>
  <c r="AP9" i="32"/>
  <c r="AF9" i="32"/>
  <c r="V9" i="32"/>
  <c r="L9" i="32"/>
  <c r="AP8" i="32"/>
  <c r="AF8" i="32"/>
  <c r="V8" i="32"/>
  <c r="L8" i="32"/>
  <c r="AR7" i="32"/>
  <c r="AP7" i="32"/>
  <c r="AO7" i="32"/>
  <c r="AN7" i="32"/>
  <c r="AM7" i="32"/>
  <c r="AL7" i="32"/>
  <c r="AK7" i="32"/>
  <c r="AJ7" i="32"/>
  <c r="AI7" i="32"/>
  <c r="AH7" i="32"/>
  <c r="AF7" i="32"/>
  <c r="AE7" i="32"/>
  <c r="AD7" i="32"/>
  <c r="AC7" i="32"/>
  <c r="AB7" i="32"/>
  <c r="AA7" i="32"/>
  <c r="Z7" i="32"/>
  <c r="Y7" i="32"/>
  <c r="X7" i="32"/>
  <c r="V7" i="32"/>
  <c r="U7" i="32"/>
  <c r="T7" i="32"/>
  <c r="S7" i="32"/>
  <c r="R7" i="32"/>
  <c r="Q7" i="32"/>
  <c r="P7" i="32"/>
  <c r="O7" i="32"/>
  <c r="N7" i="32"/>
  <c r="L7" i="32"/>
  <c r="K7" i="32"/>
  <c r="J7" i="32"/>
  <c r="I7" i="32"/>
  <c r="H7" i="32"/>
  <c r="G7" i="32"/>
  <c r="F7" i="32"/>
  <c r="E7" i="32"/>
  <c r="AR6" i="32"/>
  <c r="AP6" i="32"/>
  <c r="AO6" i="32"/>
  <c r="AN6" i="32"/>
  <c r="AM6" i="32"/>
  <c r="AL6" i="32"/>
  <c r="AK6" i="32"/>
  <c r="AJ6" i="32"/>
  <c r="AI6" i="32"/>
  <c r="AH6" i="32"/>
  <c r="AF6" i="32"/>
  <c r="AE6" i="32"/>
  <c r="AD6" i="32"/>
  <c r="AC6" i="32"/>
  <c r="AB6" i="32"/>
  <c r="AA6" i="32"/>
  <c r="Z6" i="32"/>
  <c r="Y6" i="32"/>
  <c r="X6" i="32"/>
  <c r="V6" i="32"/>
  <c r="U6" i="32"/>
  <c r="T6" i="32"/>
  <c r="S6" i="32"/>
  <c r="R6" i="32"/>
  <c r="Q6" i="32"/>
  <c r="P6" i="32"/>
  <c r="O6" i="32"/>
  <c r="N6" i="32"/>
  <c r="L6" i="32"/>
  <c r="K6" i="32"/>
  <c r="J6" i="32"/>
  <c r="I6" i="32"/>
  <c r="H6" i="32"/>
  <c r="G6" i="32"/>
  <c r="F6" i="32"/>
  <c r="E6" i="32"/>
  <c r="AR5" i="32"/>
  <c r="AP5" i="32"/>
  <c r="AO5" i="32"/>
  <c r="AN5" i="32"/>
  <c r="AM5" i="32"/>
  <c r="AL5" i="32"/>
  <c r="AK5" i="32"/>
  <c r="AJ5" i="32"/>
  <c r="AI5" i="32"/>
  <c r="AH5" i="32"/>
  <c r="AF5" i="32"/>
  <c r="AE5" i="32"/>
  <c r="AD5" i="32"/>
  <c r="AC5" i="32"/>
  <c r="AB5" i="32"/>
  <c r="AA5" i="32"/>
  <c r="Z5" i="32"/>
  <c r="Y5" i="32"/>
  <c r="X5" i="32"/>
  <c r="V5" i="32"/>
  <c r="U5" i="32"/>
  <c r="T5" i="32"/>
  <c r="S5" i="32"/>
  <c r="R5" i="32"/>
  <c r="Q5" i="32"/>
  <c r="P5" i="32"/>
  <c r="O5" i="32"/>
  <c r="N5" i="32"/>
  <c r="L5" i="32"/>
  <c r="K5" i="32"/>
  <c r="J5" i="32"/>
  <c r="I5" i="32"/>
  <c r="H5" i="32"/>
  <c r="G5" i="32"/>
  <c r="F5" i="32"/>
  <c r="E5" i="32"/>
  <c r="AR4" i="32"/>
  <c r="AP4" i="32"/>
  <c r="AO4" i="32"/>
  <c r="AN4" i="32"/>
  <c r="AM4" i="32"/>
  <c r="AL4" i="32"/>
  <c r="AK4" i="32"/>
  <c r="AJ4" i="32"/>
  <c r="AI4" i="32"/>
  <c r="AH4" i="32"/>
  <c r="AF4" i="32"/>
  <c r="AE4" i="32"/>
  <c r="AD4" i="32"/>
  <c r="AC4" i="32"/>
  <c r="AB4" i="32"/>
  <c r="AA4" i="32"/>
  <c r="Z4" i="32"/>
  <c r="Y4" i="32"/>
  <c r="X4" i="32"/>
  <c r="V4" i="32"/>
  <c r="U4" i="32"/>
  <c r="T4" i="32"/>
  <c r="S4" i="32"/>
  <c r="R4" i="32"/>
  <c r="Q4" i="32"/>
  <c r="P4" i="32"/>
  <c r="O4" i="32"/>
  <c r="N4" i="32"/>
  <c r="L4" i="32"/>
  <c r="K4" i="32"/>
  <c r="J4" i="32"/>
  <c r="I4" i="32"/>
  <c r="H4" i="32"/>
  <c r="G4" i="32"/>
  <c r="F4" i="32"/>
  <c r="E4" i="32"/>
  <c r="AR3" i="32"/>
  <c r="AP3" i="32"/>
  <c r="AO3" i="32"/>
  <c r="AN3" i="32"/>
  <c r="AM3" i="32"/>
  <c r="AL3" i="32"/>
  <c r="AK3" i="32"/>
  <c r="AJ3" i="32"/>
  <c r="AI3" i="32"/>
  <c r="AH3" i="32"/>
  <c r="AF3" i="32"/>
  <c r="AE3" i="32"/>
  <c r="AD3" i="32"/>
  <c r="AC3" i="32"/>
  <c r="AB3" i="32"/>
  <c r="AA3" i="32"/>
  <c r="Z3" i="32"/>
  <c r="Y3" i="32"/>
  <c r="X3" i="32"/>
  <c r="V3" i="32"/>
  <c r="U3" i="32"/>
  <c r="T3" i="32"/>
  <c r="S3" i="32"/>
  <c r="R3" i="32"/>
  <c r="Q3" i="32"/>
  <c r="P3" i="32"/>
  <c r="O3" i="32"/>
  <c r="N3" i="32"/>
  <c r="L3" i="32"/>
  <c r="K3" i="32"/>
  <c r="J3" i="32"/>
  <c r="I3" i="32"/>
  <c r="H3" i="32"/>
  <c r="G3" i="32"/>
  <c r="F3" i="32"/>
  <c r="E3" i="32"/>
  <c r="AR2" i="32"/>
  <c r="AP2" i="32"/>
  <c r="AO2" i="32"/>
  <c r="AN2" i="32"/>
  <c r="AM2" i="32"/>
  <c r="AL2" i="32"/>
  <c r="AK2" i="32"/>
  <c r="AJ2" i="32"/>
  <c r="AI2" i="32"/>
  <c r="AH2" i="32"/>
  <c r="AF2" i="32"/>
  <c r="AE2" i="32"/>
  <c r="AD2" i="32"/>
  <c r="AC2" i="32"/>
  <c r="AB2" i="32"/>
  <c r="AA2" i="32"/>
  <c r="Z2" i="32"/>
  <c r="Y2" i="32"/>
  <c r="X2" i="32"/>
  <c r="V2" i="32"/>
  <c r="U2" i="32"/>
  <c r="T2" i="32"/>
  <c r="S2" i="32"/>
  <c r="R2" i="32"/>
  <c r="Q2" i="32"/>
  <c r="P2" i="32"/>
  <c r="O2" i="32"/>
  <c r="N2" i="32"/>
  <c r="L2" i="32"/>
  <c r="K2" i="32"/>
  <c r="J2" i="32"/>
  <c r="I2" i="32"/>
  <c r="H2" i="32"/>
  <c r="G2" i="32"/>
  <c r="F2" i="32"/>
  <c r="E2" i="32"/>
  <c r="AZ68" i="31"/>
  <c r="AP68" i="31"/>
  <c r="AF68" i="31"/>
  <c r="V68" i="31"/>
  <c r="L68" i="31"/>
  <c r="AZ67" i="31"/>
  <c r="AP67" i="31"/>
  <c r="AF67" i="31"/>
  <c r="V67" i="31"/>
  <c r="L67" i="31"/>
  <c r="AZ66" i="31"/>
  <c r="AP66" i="31"/>
  <c r="AF66" i="31"/>
  <c r="V66" i="31"/>
  <c r="L66" i="31"/>
  <c r="AZ65" i="31"/>
  <c r="AP65" i="31"/>
  <c r="AF65" i="31"/>
  <c r="V65" i="31"/>
  <c r="L65" i="31"/>
  <c r="AZ64" i="31"/>
  <c r="AP64" i="31"/>
  <c r="AF64" i="31"/>
  <c r="V64" i="31"/>
  <c r="L64" i="31"/>
  <c r="AZ63" i="31"/>
  <c r="AP63" i="31"/>
  <c r="AF63" i="31"/>
  <c r="V63" i="31"/>
  <c r="L63" i="31"/>
  <c r="AZ62" i="31"/>
  <c r="AP62" i="31"/>
  <c r="AF62" i="31"/>
  <c r="V62" i="31"/>
  <c r="L62" i="31"/>
  <c r="AZ61" i="31"/>
  <c r="AP61" i="31"/>
  <c r="AF61" i="31"/>
  <c r="V61" i="31"/>
  <c r="L61" i="31"/>
  <c r="AZ60" i="31"/>
  <c r="AP60" i="31"/>
  <c r="AF60" i="31"/>
  <c r="V60" i="31"/>
  <c r="L60" i="31"/>
  <c r="AZ59" i="31"/>
  <c r="AP59" i="31"/>
  <c r="AF59" i="31"/>
  <c r="V59" i="31"/>
  <c r="L59" i="31"/>
  <c r="AZ58" i="31"/>
  <c r="AP58" i="31"/>
  <c r="AF58" i="31"/>
  <c r="V58" i="31"/>
  <c r="L58" i="31"/>
  <c r="AZ57" i="31"/>
  <c r="AP57" i="31"/>
  <c r="AF57" i="31"/>
  <c r="V57" i="31"/>
  <c r="L57" i="31"/>
  <c r="AZ56" i="31"/>
  <c r="AP56" i="31"/>
  <c r="AF56" i="31"/>
  <c r="V56" i="31"/>
  <c r="L56" i="31"/>
  <c r="AZ55" i="31"/>
  <c r="AP55" i="31"/>
  <c r="AF55" i="31"/>
  <c r="V55" i="31"/>
  <c r="L55" i="31"/>
  <c r="AZ54" i="31"/>
  <c r="AP54" i="31"/>
  <c r="AF54" i="31"/>
  <c r="V54" i="31"/>
  <c r="L54" i="31"/>
  <c r="AZ53" i="31"/>
  <c r="AP53" i="31"/>
  <c r="AF53" i="31"/>
  <c r="V53" i="31"/>
  <c r="L53" i="31"/>
  <c r="AZ52" i="31"/>
  <c r="AP52" i="31"/>
  <c r="AF52" i="31"/>
  <c r="V52" i="31"/>
  <c r="L52" i="31"/>
  <c r="AZ51" i="31"/>
  <c r="AP51" i="31"/>
  <c r="AF51" i="31"/>
  <c r="V51" i="31"/>
  <c r="L51" i="31"/>
  <c r="AZ50" i="31"/>
  <c r="AP50" i="31"/>
  <c r="AF50" i="31"/>
  <c r="V50" i="31"/>
  <c r="L50" i="31"/>
  <c r="A50" i="31"/>
  <c r="AZ49" i="31"/>
  <c r="AP49" i="31"/>
  <c r="AF49" i="31"/>
  <c r="V49" i="31"/>
  <c r="L49" i="31"/>
  <c r="A49" i="31"/>
  <c r="AZ48" i="31"/>
  <c r="AP48" i="31"/>
  <c r="AF48" i="31"/>
  <c r="V48" i="31"/>
  <c r="L48" i="31"/>
  <c r="A48" i="31"/>
  <c r="AZ47" i="31"/>
  <c r="AP47" i="31"/>
  <c r="AF47" i="31"/>
  <c r="V47" i="31"/>
  <c r="L47" i="31"/>
  <c r="A47" i="31"/>
  <c r="AZ46" i="31"/>
  <c r="AP46" i="31"/>
  <c r="AF46" i="31"/>
  <c r="V46" i="31"/>
  <c r="L46" i="31"/>
  <c r="A46" i="31"/>
  <c r="AZ45" i="31"/>
  <c r="AP45" i="31"/>
  <c r="AF45" i="31"/>
  <c r="V45" i="31"/>
  <c r="L45" i="31"/>
  <c r="A45" i="31"/>
  <c r="AZ44" i="31"/>
  <c r="AP44" i="31"/>
  <c r="AF44" i="31"/>
  <c r="V44" i="31"/>
  <c r="L44" i="31"/>
  <c r="AZ43" i="31"/>
  <c r="AY43" i="31"/>
  <c r="AX43" i="31"/>
  <c r="AW43" i="31"/>
  <c r="AV43" i="31"/>
  <c r="AU43" i="31"/>
  <c r="AT43" i="31"/>
  <c r="AS43" i="31"/>
  <c r="AP43" i="31"/>
  <c r="AO43" i="31"/>
  <c r="AN43" i="31"/>
  <c r="AM43" i="31"/>
  <c r="AL43" i="31"/>
  <c r="AK43" i="31"/>
  <c r="AJ43" i="31"/>
  <c r="AI43" i="31"/>
  <c r="AF43" i="31"/>
  <c r="AE43" i="31"/>
  <c r="AD43" i="31"/>
  <c r="AC43" i="31"/>
  <c r="AB43" i="31"/>
  <c r="AA43" i="31"/>
  <c r="Z43" i="31"/>
  <c r="Y43" i="31"/>
  <c r="V43" i="31"/>
  <c r="U43" i="31"/>
  <c r="T43" i="31"/>
  <c r="S43" i="31"/>
  <c r="R43" i="31"/>
  <c r="Q43" i="31"/>
  <c r="P43" i="31"/>
  <c r="O43" i="31"/>
  <c r="L43" i="31"/>
  <c r="K43" i="31"/>
  <c r="J43" i="31"/>
  <c r="I43" i="31"/>
  <c r="H43" i="31"/>
  <c r="G43" i="31"/>
  <c r="F43" i="31"/>
  <c r="E43" i="31"/>
  <c r="AZ42" i="31"/>
  <c r="AY42" i="31"/>
  <c r="AX42" i="31"/>
  <c r="AW42" i="31"/>
  <c r="AV42" i="31"/>
  <c r="AU42" i="31"/>
  <c r="AT42" i="31"/>
  <c r="AS42" i="31"/>
  <c r="AP42" i="31"/>
  <c r="AO42" i="31"/>
  <c r="AN42" i="31"/>
  <c r="AM42" i="31"/>
  <c r="AL42" i="31"/>
  <c r="AK42" i="31"/>
  <c r="AJ42" i="31"/>
  <c r="AI42" i="31"/>
  <c r="AF42" i="31"/>
  <c r="AE42" i="31"/>
  <c r="AD42" i="31"/>
  <c r="AC42" i="31"/>
  <c r="AB42" i="31"/>
  <c r="AA42" i="31"/>
  <c r="Z42" i="31"/>
  <c r="Y42" i="31"/>
  <c r="V42" i="31"/>
  <c r="U42" i="31"/>
  <c r="T42" i="31"/>
  <c r="S42" i="31"/>
  <c r="R42" i="31"/>
  <c r="Q42" i="31"/>
  <c r="P42" i="31"/>
  <c r="O42" i="31"/>
  <c r="L42" i="31"/>
  <c r="K42" i="31"/>
  <c r="J42" i="31"/>
  <c r="I42" i="31"/>
  <c r="H42" i="31"/>
  <c r="G42" i="31"/>
  <c r="F42" i="31"/>
  <c r="E42" i="31"/>
  <c r="AZ41" i="31"/>
  <c r="AY41" i="31"/>
  <c r="AX41" i="31"/>
  <c r="AW41" i="31"/>
  <c r="AV41" i="31"/>
  <c r="AU41" i="31"/>
  <c r="AT41" i="31"/>
  <c r="AS41" i="31"/>
  <c r="AP41" i="31"/>
  <c r="AO41" i="31"/>
  <c r="AN41" i="31"/>
  <c r="AM41" i="31"/>
  <c r="AL41" i="31"/>
  <c r="AK41" i="31"/>
  <c r="AJ41" i="31"/>
  <c r="AI41" i="31"/>
  <c r="AF41" i="31"/>
  <c r="AE41" i="31"/>
  <c r="AD41" i="31"/>
  <c r="AC41" i="31"/>
  <c r="AB41" i="31"/>
  <c r="AA41" i="31"/>
  <c r="Z41" i="31"/>
  <c r="Y41" i="31"/>
  <c r="V41" i="31"/>
  <c r="U41" i="31"/>
  <c r="T41" i="31"/>
  <c r="S41" i="31"/>
  <c r="R41" i="31"/>
  <c r="Q41" i="31"/>
  <c r="P41" i="31"/>
  <c r="O41" i="31"/>
  <c r="L41" i="31"/>
  <c r="K41" i="31"/>
  <c r="J41" i="31"/>
  <c r="I41" i="31"/>
  <c r="H41" i="31"/>
  <c r="G41" i="31"/>
  <c r="F41" i="31"/>
  <c r="E41" i="31"/>
  <c r="AZ40" i="31"/>
  <c r="AY40" i="31"/>
  <c r="AX40" i="31"/>
  <c r="AW40" i="31"/>
  <c r="AV40" i="31"/>
  <c r="AU40" i="31"/>
  <c r="AT40" i="31"/>
  <c r="AS40" i="31"/>
  <c r="AP40" i="31"/>
  <c r="AO40" i="31"/>
  <c r="AN40" i="31"/>
  <c r="AM40" i="31"/>
  <c r="AL40" i="31"/>
  <c r="AK40" i="31"/>
  <c r="AJ40" i="31"/>
  <c r="AI40" i="31"/>
  <c r="AF40" i="31"/>
  <c r="AE40" i="31"/>
  <c r="AD40" i="31"/>
  <c r="AC40" i="31"/>
  <c r="AB40" i="31"/>
  <c r="AA40" i="31"/>
  <c r="Z40" i="31"/>
  <c r="Y40" i="31"/>
  <c r="V40" i="31"/>
  <c r="U40" i="31"/>
  <c r="T40" i="31"/>
  <c r="S40" i="31"/>
  <c r="R40" i="31"/>
  <c r="Q40" i="31"/>
  <c r="P40" i="31"/>
  <c r="O40" i="31"/>
  <c r="L40" i="31"/>
  <c r="K40" i="31"/>
  <c r="J40" i="31"/>
  <c r="I40" i="31"/>
  <c r="H40" i="31"/>
  <c r="G40" i="31"/>
  <c r="F40" i="31"/>
  <c r="E40" i="31"/>
  <c r="AZ39" i="31"/>
  <c r="AY39" i="31"/>
  <c r="AX39" i="31"/>
  <c r="AW39" i="31"/>
  <c r="AV39" i="31"/>
  <c r="AU39" i="31"/>
  <c r="AT39" i="31"/>
  <c r="AS39" i="31"/>
  <c r="AP39" i="31"/>
  <c r="AO39" i="31"/>
  <c r="AN39" i="31"/>
  <c r="AM39" i="31"/>
  <c r="AL39" i="31"/>
  <c r="AK39" i="31"/>
  <c r="AJ39" i="31"/>
  <c r="AI39" i="31"/>
  <c r="AF39" i="31"/>
  <c r="AE39" i="31"/>
  <c r="AD39" i="31"/>
  <c r="AC39" i="31"/>
  <c r="AB39" i="31"/>
  <c r="AA39" i="31"/>
  <c r="Z39" i="31"/>
  <c r="Y39" i="31"/>
  <c r="V39" i="31"/>
  <c r="U39" i="31"/>
  <c r="T39" i="31"/>
  <c r="S39" i="31"/>
  <c r="R39" i="31"/>
  <c r="Q39" i="31"/>
  <c r="P39" i="31"/>
  <c r="O39" i="31"/>
  <c r="L39" i="31"/>
  <c r="K39" i="31"/>
  <c r="J39" i="31"/>
  <c r="I39" i="31"/>
  <c r="H39" i="31"/>
  <c r="G39" i="31"/>
  <c r="F39" i="31"/>
  <c r="E39" i="31"/>
  <c r="AZ38" i="31"/>
  <c r="AY38" i="31"/>
  <c r="AX38" i="31"/>
  <c r="AW38" i="31"/>
  <c r="AV38" i="31"/>
  <c r="AU38" i="31"/>
  <c r="AT38" i="31"/>
  <c r="AS38" i="31"/>
  <c r="AP38" i="31"/>
  <c r="AO38" i="31"/>
  <c r="AN38" i="31"/>
  <c r="AM38" i="31"/>
  <c r="AL38" i="31"/>
  <c r="AK38" i="31"/>
  <c r="AJ38" i="31"/>
  <c r="AI38" i="31"/>
  <c r="AF38" i="31"/>
  <c r="AE38" i="31"/>
  <c r="AD38" i="31"/>
  <c r="AC38" i="31"/>
  <c r="AB38" i="31"/>
  <c r="AA38" i="31"/>
  <c r="Z38" i="31"/>
  <c r="Y38" i="31"/>
  <c r="V38" i="31"/>
  <c r="U38" i="31"/>
  <c r="T38" i="31"/>
  <c r="S38" i="31"/>
  <c r="R38" i="31"/>
  <c r="Q38" i="31"/>
  <c r="P38" i="31"/>
  <c r="O38" i="31"/>
  <c r="L38" i="31"/>
  <c r="K38" i="31"/>
  <c r="J38" i="31"/>
  <c r="I38" i="31"/>
  <c r="H38" i="31"/>
  <c r="G38" i="31"/>
  <c r="F38" i="31"/>
  <c r="E38" i="31"/>
  <c r="AZ37" i="31"/>
  <c r="AP37" i="31"/>
  <c r="AF37" i="31"/>
  <c r="V37" i="31"/>
  <c r="L37" i="31"/>
  <c r="AZ36" i="31"/>
  <c r="AP36" i="31"/>
  <c r="AF36" i="31"/>
  <c r="V36" i="31"/>
  <c r="L36" i="31"/>
  <c r="AZ35" i="31"/>
  <c r="AP35" i="31"/>
  <c r="AF35" i="31"/>
  <c r="V35" i="31"/>
  <c r="L35" i="31"/>
  <c r="AZ34" i="31"/>
  <c r="AP34" i="31"/>
  <c r="AF34" i="31"/>
  <c r="V34" i="31"/>
  <c r="L34" i="31"/>
  <c r="AZ33" i="31"/>
  <c r="AP33" i="31"/>
  <c r="AF33" i="31"/>
  <c r="V33" i="31"/>
  <c r="L33" i="31"/>
  <c r="AZ32" i="31"/>
  <c r="AP32" i="31"/>
  <c r="AF32" i="31"/>
  <c r="V32" i="31"/>
  <c r="L32" i="31"/>
  <c r="AZ31" i="31"/>
  <c r="AP31" i="31"/>
  <c r="AF31" i="31"/>
  <c r="V31" i="31"/>
  <c r="L31" i="31"/>
  <c r="AZ30" i="31"/>
  <c r="AP30" i="31"/>
  <c r="AF30" i="31"/>
  <c r="V30" i="31"/>
  <c r="L30" i="31"/>
  <c r="AZ29" i="31"/>
  <c r="AP29" i="31"/>
  <c r="AF29" i="31"/>
  <c r="V29" i="31"/>
  <c r="L29" i="31"/>
  <c r="AZ28" i="31"/>
  <c r="AP28" i="31"/>
  <c r="AF28" i="31"/>
  <c r="V28" i="31"/>
  <c r="L28" i="31"/>
  <c r="AZ27" i="31"/>
  <c r="AP27" i="31"/>
  <c r="AF27" i="31"/>
  <c r="V27" i="31"/>
  <c r="L27" i="31"/>
  <c r="AZ26" i="31"/>
  <c r="AP26" i="31"/>
  <c r="AF26" i="31"/>
  <c r="V26" i="31"/>
  <c r="L26" i="31"/>
  <c r="AZ25" i="31"/>
  <c r="AP25" i="31"/>
  <c r="AF25" i="31"/>
  <c r="V25" i="31"/>
  <c r="L25" i="31"/>
  <c r="AZ24" i="31"/>
  <c r="AP24" i="31"/>
  <c r="AF24" i="31"/>
  <c r="V24" i="31"/>
  <c r="L24" i="31"/>
  <c r="AZ23" i="31"/>
  <c r="AP23" i="31"/>
  <c r="AF23" i="31"/>
  <c r="V23" i="31"/>
  <c r="L23" i="31"/>
  <c r="AZ22" i="31"/>
  <c r="AP22" i="31"/>
  <c r="AF22" i="31"/>
  <c r="V22" i="31"/>
  <c r="L22" i="31"/>
  <c r="AZ21" i="31"/>
  <c r="AP21" i="31"/>
  <c r="AF21" i="31"/>
  <c r="V21" i="31"/>
  <c r="L21" i="31"/>
  <c r="AZ20" i="31"/>
  <c r="AP20" i="31"/>
  <c r="AF20" i="31"/>
  <c r="V20" i="31"/>
  <c r="L20" i="31"/>
  <c r="AZ19" i="31"/>
  <c r="AP19" i="31"/>
  <c r="AF19" i="31"/>
  <c r="V19" i="31"/>
  <c r="L19" i="31"/>
  <c r="A19" i="31"/>
  <c r="AZ18" i="31"/>
  <c r="AP18" i="31"/>
  <c r="AF18" i="31"/>
  <c r="V18" i="31"/>
  <c r="L18" i="31"/>
  <c r="AZ17" i="31"/>
  <c r="AP17" i="31"/>
  <c r="AF17" i="31"/>
  <c r="V17" i="31"/>
  <c r="L17" i="31"/>
  <c r="AZ16" i="31"/>
  <c r="AP16" i="31"/>
  <c r="AF16" i="31"/>
  <c r="V16" i="31"/>
  <c r="L16" i="31"/>
  <c r="AZ15" i="31"/>
  <c r="AP15" i="31"/>
  <c r="AF15" i="31"/>
  <c r="V15" i="31"/>
  <c r="L15" i="31"/>
  <c r="AZ14" i="31"/>
  <c r="AP14" i="31"/>
  <c r="AF14" i="31"/>
  <c r="V14" i="31"/>
  <c r="L14" i="31"/>
  <c r="AZ13" i="31"/>
  <c r="AP13" i="31"/>
  <c r="AF13" i="31"/>
  <c r="V13" i="31"/>
  <c r="L13" i="31"/>
  <c r="AZ12" i="31"/>
  <c r="AP12" i="31"/>
  <c r="AF12" i="31"/>
  <c r="V12" i="31"/>
  <c r="L12" i="31"/>
  <c r="AZ11" i="31"/>
  <c r="AP11" i="31"/>
  <c r="AF11" i="31"/>
  <c r="V11" i="31"/>
  <c r="L11" i="31"/>
  <c r="AZ10" i="31"/>
  <c r="AP10" i="31"/>
  <c r="AF10" i="31"/>
  <c r="V10" i="31"/>
  <c r="L10" i="31"/>
  <c r="AZ9" i="31"/>
  <c r="AP9" i="31"/>
  <c r="AF9" i="31"/>
  <c r="V9" i="31"/>
  <c r="L9" i="31"/>
  <c r="AZ8" i="31"/>
  <c r="AP8" i="31"/>
  <c r="AF8" i="31"/>
  <c r="V8" i="31"/>
  <c r="L8" i="31"/>
  <c r="BB7" i="31"/>
  <c r="AZ7" i="31"/>
  <c r="AY7" i="31"/>
  <c r="AX7" i="31"/>
  <c r="AW7" i="31"/>
  <c r="AV7" i="31"/>
  <c r="AU7" i="31"/>
  <c r="AT7" i="31"/>
  <c r="AS7" i="31"/>
  <c r="AR7" i="31"/>
  <c r="AP7" i="31"/>
  <c r="AO7" i="31"/>
  <c r="AN7" i="31"/>
  <c r="AM7" i="31"/>
  <c r="AL7" i="31"/>
  <c r="AK7" i="31"/>
  <c r="AJ7" i="31"/>
  <c r="AI7" i="31"/>
  <c r="AH7" i="31"/>
  <c r="AF7" i="31"/>
  <c r="AE7" i="31"/>
  <c r="AD7" i="31"/>
  <c r="AC7" i="31"/>
  <c r="AB7" i="31"/>
  <c r="AA7" i="31"/>
  <c r="Z7" i="31"/>
  <c r="Y7" i="31"/>
  <c r="X7" i="31"/>
  <c r="V7" i="31"/>
  <c r="U7" i="31"/>
  <c r="T7" i="31"/>
  <c r="S7" i="31"/>
  <c r="R7" i="31"/>
  <c r="Q7" i="31"/>
  <c r="P7" i="31"/>
  <c r="O7" i="31"/>
  <c r="N7" i="31"/>
  <c r="L7" i="31"/>
  <c r="K7" i="31"/>
  <c r="J7" i="31"/>
  <c r="I7" i="31"/>
  <c r="H7" i="31"/>
  <c r="G7" i="31"/>
  <c r="F7" i="31"/>
  <c r="E7" i="31"/>
  <c r="BB6" i="31"/>
  <c r="AZ6" i="31"/>
  <c r="AY6" i="31"/>
  <c r="AX6" i="31"/>
  <c r="AW6" i="31"/>
  <c r="AV6" i="31"/>
  <c r="AU6" i="31"/>
  <c r="AT6" i="31"/>
  <c r="AS6" i="31"/>
  <c r="AR6" i="31"/>
  <c r="AP6" i="31"/>
  <c r="AO6" i="31"/>
  <c r="AN6" i="31"/>
  <c r="AM6" i="31"/>
  <c r="AL6" i="31"/>
  <c r="AK6" i="31"/>
  <c r="AJ6" i="31"/>
  <c r="AI6" i="31"/>
  <c r="AH6" i="31"/>
  <c r="AF6" i="31"/>
  <c r="AE6" i="31"/>
  <c r="AD6" i="31"/>
  <c r="AC6" i="31"/>
  <c r="AB6" i="31"/>
  <c r="AA6" i="31"/>
  <c r="Z6" i="31"/>
  <c r="Y6" i="31"/>
  <c r="X6" i="31"/>
  <c r="V6" i="31"/>
  <c r="U6" i="31"/>
  <c r="T6" i="31"/>
  <c r="S6" i="31"/>
  <c r="R6" i="31"/>
  <c r="Q6" i="31"/>
  <c r="P6" i="31"/>
  <c r="O6" i="31"/>
  <c r="N6" i="31"/>
  <c r="L6" i="31"/>
  <c r="K6" i="31"/>
  <c r="J6" i="31"/>
  <c r="I6" i="31"/>
  <c r="H6" i="31"/>
  <c r="G6" i="31"/>
  <c r="F6" i="31"/>
  <c r="E6" i="31"/>
  <c r="BB5" i="31"/>
  <c r="AZ5" i="31"/>
  <c r="AY5" i="31"/>
  <c r="AX5" i="31"/>
  <c r="AW5" i="31"/>
  <c r="AV5" i="31"/>
  <c r="AU5" i="31"/>
  <c r="AT5" i="31"/>
  <c r="AS5" i="31"/>
  <c r="AR5" i="31"/>
  <c r="AP5" i="31"/>
  <c r="AO5" i="31"/>
  <c r="AN5" i="31"/>
  <c r="AM5" i="31"/>
  <c r="AL5" i="31"/>
  <c r="AK5" i="31"/>
  <c r="AJ5" i="31"/>
  <c r="AI5" i="31"/>
  <c r="AH5" i="31"/>
  <c r="AF5" i="31"/>
  <c r="AE5" i="31"/>
  <c r="AD5" i="31"/>
  <c r="AC5" i="31"/>
  <c r="AB5" i="31"/>
  <c r="AA5" i="31"/>
  <c r="Z5" i="31"/>
  <c r="Y5" i="31"/>
  <c r="X5" i="31"/>
  <c r="V5" i="31"/>
  <c r="U5" i="31"/>
  <c r="T5" i="31"/>
  <c r="S5" i="31"/>
  <c r="R5" i="31"/>
  <c r="Q5" i="31"/>
  <c r="P5" i="31"/>
  <c r="O5" i="31"/>
  <c r="N5" i="31"/>
  <c r="L5" i="31"/>
  <c r="K5" i="31"/>
  <c r="J5" i="31"/>
  <c r="I5" i="31"/>
  <c r="H5" i="31"/>
  <c r="G5" i="31"/>
  <c r="F5" i="31"/>
  <c r="E5" i="31"/>
  <c r="BB4" i="31"/>
  <c r="AZ4" i="31"/>
  <c r="AY4" i="31"/>
  <c r="AX4" i="31"/>
  <c r="AW4" i="31"/>
  <c r="AV4" i="31"/>
  <c r="AU4" i="31"/>
  <c r="AT4" i="31"/>
  <c r="AS4" i="31"/>
  <c r="AR4" i="31"/>
  <c r="AP4" i="31"/>
  <c r="AO4" i="31"/>
  <c r="AN4" i="31"/>
  <c r="AM4" i="31"/>
  <c r="AL4" i="31"/>
  <c r="AK4" i="31"/>
  <c r="AJ4" i="31"/>
  <c r="AI4" i="31"/>
  <c r="AH4" i="31"/>
  <c r="AF4" i="31"/>
  <c r="AE4" i="31"/>
  <c r="AD4" i="31"/>
  <c r="AC4" i="31"/>
  <c r="AB4" i="31"/>
  <c r="AA4" i="31"/>
  <c r="Z4" i="31"/>
  <c r="Y4" i="31"/>
  <c r="X4" i="31"/>
  <c r="V4" i="31"/>
  <c r="U4" i="31"/>
  <c r="T4" i="31"/>
  <c r="S4" i="31"/>
  <c r="R4" i="31"/>
  <c r="Q4" i="31"/>
  <c r="P4" i="31"/>
  <c r="O4" i="31"/>
  <c r="N4" i="31"/>
  <c r="L4" i="31"/>
  <c r="K4" i="31"/>
  <c r="J4" i="31"/>
  <c r="I4" i="31"/>
  <c r="H4" i="31"/>
  <c r="G4" i="31"/>
  <c r="F4" i="31"/>
  <c r="E4" i="31"/>
  <c r="BB3" i="31"/>
  <c r="AZ3" i="31"/>
  <c r="AY3" i="31"/>
  <c r="AX3" i="31"/>
  <c r="AW3" i="31"/>
  <c r="AV3" i="31"/>
  <c r="AU3" i="31"/>
  <c r="AT3" i="31"/>
  <c r="AS3" i="31"/>
  <c r="AR3" i="31"/>
  <c r="AP3" i="31"/>
  <c r="AO3" i="31"/>
  <c r="AN3" i="31"/>
  <c r="AM3" i="31"/>
  <c r="AL3" i="31"/>
  <c r="AK3" i="31"/>
  <c r="AJ3" i="31"/>
  <c r="AI3" i="31"/>
  <c r="AH3" i="31"/>
  <c r="AF3" i="31"/>
  <c r="AE3" i="31"/>
  <c r="AD3" i="31"/>
  <c r="AC3" i="31"/>
  <c r="AB3" i="31"/>
  <c r="AA3" i="31"/>
  <c r="Z3" i="31"/>
  <c r="Y3" i="31"/>
  <c r="X3" i="31"/>
  <c r="V3" i="31"/>
  <c r="U3" i="31"/>
  <c r="T3" i="31"/>
  <c r="S3" i="31"/>
  <c r="R3" i="31"/>
  <c r="Q3" i="31"/>
  <c r="P3" i="31"/>
  <c r="O3" i="31"/>
  <c r="N3" i="31"/>
  <c r="L3" i="31"/>
  <c r="K3" i="31"/>
  <c r="J3" i="31"/>
  <c r="I3" i="31"/>
  <c r="H3" i="31"/>
  <c r="G3" i="31"/>
  <c r="F3" i="31"/>
  <c r="E3" i="31"/>
  <c r="BB2" i="31"/>
  <c r="AZ2" i="31"/>
  <c r="AY2" i="31"/>
  <c r="AX2" i="31"/>
  <c r="AW2" i="31"/>
  <c r="AV2" i="31"/>
  <c r="AU2" i="31"/>
  <c r="AT2" i="31"/>
  <c r="AS2" i="31"/>
  <c r="AR2" i="31"/>
  <c r="AP2" i="31"/>
  <c r="AO2" i="31"/>
  <c r="AN2" i="31"/>
  <c r="AM2" i="31"/>
  <c r="AL2" i="31"/>
  <c r="AK2" i="31"/>
  <c r="AJ2" i="31"/>
  <c r="AI2" i="31"/>
  <c r="AH2" i="31"/>
  <c r="AF2" i="31"/>
  <c r="AE2" i="31"/>
  <c r="AD2" i="31"/>
  <c r="AC2" i="31"/>
  <c r="AB2" i="31"/>
  <c r="AA2" i="31"/>
  <c r="Z2" i="31"/>
  <c r="Y2" i="31"/>
  <c r="X2" i="31"/>
  <c r="V2" i="31"/>
  <c r="U2" i="31"/>
  <c r="T2" i="31"/>
  <c r="S2" i="31"/>
  <c r="R2" i="31"/>
  <c r="Q2" i="31"/>
  <c r="P2" i="31"/>
  <c r="O2" i="31"/>
  <c r="N2" i="31"/>
  <c r="L2" i="31"/>
  <c r="K2" i="31"/>
  <c r="J2" i="31"/>
  <c r="I2" i="31"/>
  <c r="H2" i="31"/>
  <c r="G2" i="31"/>
  <c r="F2" i="31"/>
  <c r="E2" i="31"/>
  <c r="AP73" i="20"/>
  <c r="AF73" i="20"/>
  <c r="V73" i="20"/>
  <c r="L73" i="20"/>
  <c r="AP72" i="20"/>
  <c r="AF72" i="20"/>
  <c r="V72" i="20"/>
  <c r="L72" i="20"/>
  <c r="AP71" i="20"/>
  <c r="AF71" i="20"/>
  <c r="V71" i="20"/>
  <c r="L71" i="20"/>
  <c r="AP70" i="20"/>
  <c r="AF70" i="20"/>
  <c r="V70" i="20"/>
  <c r="L70" i="20"/>
  <c r="AP69" i="20"/>
  <c r="AF69" i="20"/>
  <c r="V69" i="20"/>
  <c r="L69" i="20"/>
  <c r="AP68" i="20"/>
  <c r="AF68" i="20"/>
  <c r="V68" i="20"/>
  <c r="L68" i="20"/>
  <c r="AP67" i="20"/>
  <c r="AF67" i="20"/>
  <c r="V67" i="20"/>
  <c r="L67" i="20"/>
  <c r="AP66" i="20"/>
  <c r="AF66" i="20"/>
  <c r="V66" i="20"/>
  <c r="L66" i="20"/>
  <c r="AP65" i="20"/>
  <c r="AF65" i="20"/>
  <c r="V65" i="20"/>
  <c r="L65" i="20"/>
  <c r="AP64" i="20"/>
  <c r="AF64" i="20"/>
  <c r="V64" i="20"/>
  <c r="L64" i="20"/>
  <c r="AP63" i="20"/>
  <c r="AF63" i="20"/>
  <c r="V63" i="20"/>
  <c r="L63" i="20"/>
  <c r="AP62" i="20"/>
  <c r="AF62" i="20"/>
  <c r="V62" i="20"/>
  <c r="L62" i="20"/>
  <c r="AP61" i="20"/>
  <c r="AF61" i="20"/>
  <c r="V61" i="20"/>
  <c r="L61" i="20"/>
  <c r="AP60" i="20"/>
  <c r="AF60" i="20"/>
  <c r="V60" i="20"/>
  <c r="L60" i="20"/>
  <c r="AP59" i="20"/>
  <c r="AF59" i="20"/>
  <c r="V59" i="20"/>
  <c r="L59" i="20"/>
  <c r="AP58" i="20"/>
  <c r="AF58" i="20"/>
  <c r="V58" i="20"/>
  <c r="L58" i="20"/>
  <c r="AP57" i="20"/>
  <c r="AF57" i="20"/>
  <c r="V57" i="20"/>
  <c r="L57" i="20"/>
  <c r="AP56" i="20"/>
  <c r="AF56" i="20"/>
  <c r="V56" i="20"/>
  <c r="L56" i="20"/>
  <c r="AP55" i="20"/>
  <c r="AF55" i="20"/>
  <c r="V55" i="20"/>
  <c r="L55" i="20"/>
  <c r="AP54" i="20"/>
  <c r="AF54" i="20"/>
  <c r="V54" i="20"/>
  <c r="L54" i="20"/>
  <c r="AP53" i="20"/>
  <c r="AF53" i="20"/>
  <c r="V53" i="20"/>
  <c r="L53" i="20"/>
  <c r="AP52" i="20"/>
  <c r="AF52" i="20"/>
  <c r="V52" i="20"/>
  <c r="L52" i="20"/>
  <c r="A52" i="20"/>
  <c r="AP51" i="20"/>
  <c r="AF51" i="20"/>
  <c r="V51" i="20"/>
  <c r="L51" i="20"/>
  <c r="A51" i="20"/>
  <c r="AP50" i="20"/>
  <c r="AF50" i="20"/>
  <c r="V50" i="20"/>
  <c r="L50" i="20"/>
  <c r="A50" i="20"/>
  <c r="AP49" i="20"/>
  <c r="AF49" i="20"/>
  <c r="V49" i="20"/>
  <c r="L49" i="20"/>
  <c r="A49" i="20"/>
  <c r="AP48" i="20"/>
  <c r="AF48" i="20"/>
  <c r="V48" i="20"/>
  <c r="L48" i="20"/>
  <c r="A48" i="20"/>
  <c r="AP47" i="20"/>
  <c r="AF47" i="20"/>
  <c r="V47" i="20"/>
  <c r="L47" i="20"/>
  <c r="AP46" i="20"/>
  <c r="AO46" i="20"/>
  <c r="AN46" i="20"/>
  <c r="AM46" i="20"/>
  <c r="AL46" i="20"/>
  <c r="AK46" i="20"/>
  <c r="AJ46" i="20"/>
  <c r="AI46" i="20"/>
  <c r="AF46" i="20"/>
  <c r="AE46" i="20"/>
  <c r="AD46" i="20"/>
  <c r="AC46" i="20"/>
  <c r="AB46" i="20"/>
  <c r="AA46" i="20"/>
  <c r="Z46" i="20"/>
  <c r="Y46" i="20"/>
  <c r="V46" i="20"/>
  <c r="U46" i="20"/>
  <c r="T46" i="20"/>
  <c r="S46" i="20"/>
  <c r="R46" i="20"/>
  <c r="Q46" i="20"/>
  <c r="P46" i="20"/>
  <c r="O46" i="20"/>
  <c r="L46" i="20"/>
  <c r="K46" i="20"/>
  <c r="J46" i="20"/>
  <c r="I46" i="20"/>
  <c r="H46" i="20"/>
  <c r="G46" i="20"/>
  <c r="F46" i="20"/>
  <c r="E46" i="20"/>
  <c r="A46" i="20"/>
  <c r="AP45" i="20"/>
  <c r="AO45" i="20"/>
  <c r="AN45" i="20"/>
  <c r="AM45" i="20"/>
  <c r="AL45" i="20"/>
  <c r="AK45" i="20"/>
  <c r="AJ45" i="20"/>
  <c r="AI45" i="20"/>
  <c r="AF45" i="20"/>
  <c r="AE45" i="20"/>
  <c r="AD45" i="20"/>
  <c r="AC45" i="20"/>
  <c r="AB45" i="20"/>
  <c r="AA45" i="20"/>
  <c r="Z45" i="20"/>
  <c r="Y45" i="20"/>
  <c r="V45" i="20"/>
  <c r="U45" i="20"/>
  <c r="T45" i="20"/>
  <c r="S45" i="20"/>
  <c r="R45" i="20"/>
  <c r="Q45" i="20"/>
  <c r="P45" i="20"/>
  <c r="O45" i="20"/>
  <c r="L45" i="20"/>
  <c r="K45" i="20"/>
  <c r="J45" i="20"/>
  <c r="I45" i="20"/>
  <c r="H45" i="20"/>
  <c r="G45" i="20"/>
  <c r="F45" i="20"/>
  <c r="E45" i="20"/>
  <c r="A45" i="20"/>
  <c r="AP44" i="20"/>
  <c r="AO44" i="20"/>
  <c r="AN44" i="20"/>
  <c r="AM44" i="20"/>
  <c r="AL44" i="20"/>
  <c r="AK44" i="20"/>
  <c r="AJ44" i="20"/>
  <c r="AI44" i="20"/>
  <c r="AF44" i="20"/>
  <c r="AE44" i="20"/>
  <c r="AD44" i="20"/>
  <c r="AC44" i="20"/>
  <c r="AB44" i="20"/>
  <c r="AA44" i="20"/>
  <c r="Z44" i="20"/>
  <c r="Y44" i="20"/>
  <c r="V44" i="20"/>
  <c r="U44" i="20"/>
  <c r="T44" i="20"/>
  <c r="S44" i="20"/>
  <c r="R44" i="20"/>
  <c r="Q44" i="20"/>
  <c r="P44" i="20"/>
  <c r="O44" i="20"/>
  <c r="L44" i="20"/>
  <c r="K44" i="20"/>
  <c r="J44" i="20"/>
  <c r="I44" i="20"/>
  <c r="H44" i="20"/>
  <c r="G44" i="20"/>
  <c r="F44" i="20"/>
  <c r="E44" i="20"/>
  <c r="A44" i="20"/>
  <c r="AP43" i="20"/>
  <c r="AO43" i="20"/>
  <c r="AN43" i="20"/>
  <c r="AM43" i="20"/>
  <c r="AL43" i="20"/>
  <c r="AK43" i="20"/>
  <c r="AJ43" i="20"/>
  <c r="AI43" i="20"/>
  <c r="AF43" i="20"/>
  <c r="AE43" i="20"/>
  <c r="AD43" i="20"/>
  <c r="AC43" i="20"/>
  <c r="AB43" i="20"/>
  <c r="AA43" i="20"/>
  <c r="Z43" i="20"/>
  <c r="Y43" i="20"/>
  <c r="V43" i="20"/>
  <c r="U43" i="20"/>
  <c r="T43" i="20"/>
  <c r="S43" i="20"/>
  <c r="R43" i="20"/>
  <c r="Q43" i="20"/>
  <c r="P43" i="20"/>
  <c r="O43" i="20"/>
  <c r="L43" i="20"/>
  <c r="K43" i="20"/>
  <c r="J43" i="20"/>
  <c r="I43" i="20"/>
  <c r="H43" i="20"/>
  <c r="G43" i="20"/>
  <c r="F43" i="20"/>
  <c r="E43" i="20"/>
  <c r="A43" i="20"/>
  <c r="AP42" i="20"/>
  <c r="AO42" i="20"/>
  <c r="AN42" i="20"/>
  <c r="AM42" i="20"/>
  <c r="AL42" i="20"/>
  <c r="AK42" i="20"/>
  <c r="AJ42" i="20"/>
  <c r="AI42" i="20"/>
  <c r="AF42" i="20"/>
  <c r="AE42" i="20"/>
  <c r="AD42" i="20"/>
  <c r="AC42" i="20"/>
  <c r="AB42" i="20"/>
  <c r="AA42" i="20"/>
  <c r="Z42" i="20"/>
  <c r="Y42" i="20"/>
  <c r="V42" i="20"/>
  <c r="U42" i="20"/>
  <c r="T42" i="20"/>
  <c r="S42" i="20"/>
  <c r="R42" i="20"/>
  <c r="Q42" i="20"/>
  <c r="P42" i="20"/>
  <c r="O42" i="20"/>
  <c r="L42" i="20"/>
  <c r="K42" i="20"/>
  <c r="J42" i="20"/>
  <c r="I42" i="20"/>
  <c r="H42" i="20"/>
  <c r="G42" i="20"/>
  <c r="F42" i="20"/>
  <c r="E42" i="20"/>
  <c r="A42" i="20"/>
  <c r="AP41" i="20"/>
  <c r="AO41" i="20"/>
  <c r="AN41" i="20"/>
  <c r="AM41" i="20"/>
  <c r="AL41" i="20"/>
  <c r="AK41" i="20"/>
  <c r="AJ41" i="20"/>
  <c r="AI41" i="20"/>
  <c r="AF41" i="20"/>
  <c r="AE41" i="20"/>
  <c r="AD41" i="20"/>
  <c r="AC41" i="20"/>
  <c r="AB41" i="20"/>
  <c r="AA41" i="20"/>
  <c r="Z41" i="20"/>
  <c r="Y41" i="20"/>
  <c r="V41" i="20"/>
  <c r="U41" i="20"/>
  <c r="T41" i="20"/>
  <c r="S41" i="20"/>
  <c r="R41" i="20"/>
  <c r="Q41" i="20"/>
  <c r="P41" i="20"/>
  <c r="O41" i="20"/>
  <c r="L41" i="20"/>
  <c r="K41" i="20"/>
  <c r="J41" i="20"/>
  <c r="I41" i="20"/>
  <c r="H41" i="20"/>
  <c r="G41" i="20"/>
  <c r="F41" i="20"/>
  <c r="E41" i="20"/>
  <c r="AP40" i="20"/>
  <c r="AF40" i="20"/>
  <c r="V40" i="20"/>
  <c r="L40" i="20"/>
  <c r="A40" i="20"/>
  <c r="AP39" i="20"/>
  <c r="AF39" i="20"/>
  <c r="V39" i="20"/>
  <c r="L39" i="20"/>
  <c r="A39" i="20"/>
  <c r="AP38" i="20"/>
  <c r="AF38" i="20"/>
  <c r="V38" i="20"/>
  <c r="L38" i="20"/>
  <c r="A38" i="20"/>
  <c r="AP37" i="20"/>
  <c r="AF37" i="20"/>
  <c r="V37" i="20"/>
  <c r="L37" i="20"/>
  <c r="A37" i="20"/>
  <c r="AP36" i="20"/>
  <c r="AF36" i="20"/>
  <c r="V36" i="20"/>
  <c r="L36" i="20"/>
  <c r="A36" i="20"/>
  <c r="AP35" i="20"/>
  <c r="AF35" i="20"/>
  <c r="V35" i="20"/>
  <c r="L35" i="20"/>
  <c r="AP34" i="20"/>
  <c r="AF34" i="20"/>
  <c r="V34" i="20"/>
  <c r="L34" i="20"/>
  <c r="A34" i="20"/>
  <c r="AP33" i="20"/>
  <c r="AF33" i="20"/>
  <c r="V33" i="20"/>
  <c r="L33" i="20"/>
  <c r="A33" i="20"/>
  <c r="AP32" i="20"/>
  <c r="AF32" i="20"/>
  <c r="V32" i="20"/>
  <c r="L32" i="20"/>
  <c r="A32" i="20"/>
  <c r="AP31" i="20"/>
  <c r="AF31" i="20"/>
  <c r="V31" i="20"/>
  <c r="L31" i="20"/>
  <c r="A31" i="20"/>
  <c r="AP30" i="20"/>
  <c r="AF30" i="20"/>
  <c r="V30" i="20"/>
  <c r="L30" i="20"/>
  <c r="A30" i="20"/>
  <c r="AP29" i="20"/>
  <c r="AF29" i="20"/>
  <c r="V29" i="20"/>
  <c r="L29" i="20"/>
  <c r="AP28" i="20"/>
  <c r="AF28" i="20"/>
  <c r="V28" i="20"/>
  <c r="L28" i="20"/>
  <c r="A28" i="20"/>
  <c r="AP27" i="20"/>
  <c r="AF27" i="20"/>
  <c r="V27" i="20"/>
  <c r="L27" i="20"/>
  <c r="A27" i="20"/>
  <c r="AP26" i="20"/>
  <c r="AF26" i="20"/>
  <c r="V26" i="20"/>
  <c r="L26" i="20"/>
  <c r="A26" i="20"/>
  <c r="AP25" i="20"/>
  <c r="AF25" i="20"/>
  <c r="V25" i="20"/>
  <c r="L25" i="20"/>
  <c r="A25" i="20"/>
  <c r="AP24" i="20"/>
  <c r="AF24" i="20"/>
  <c r="V24" i="20"/>
  <c r="L24" i="20"/>
  <c r="A24" i="20"/>
  <c r="AP23" i="20"/>
  <c r="AF23" i="20"/>
  <c r="V23" i="20"/>
  <c r="L23" i="20"/>
  <c r="AP22" i="20"/>
  <c r="AF22" i="20"/>
  <c r="V22" i="20"/>
  <c r="L22" i="20"/>
  <c r="A22" i="20"/>
  <c r="AP21" i="20"/>
  <c r="AF21" i="20"/>
  <c r="V21" i="20"/>
  <c r="L21" i="20"/>
  <c r="AP20" i="20"/>
  <c r="AF20" i="20"/>
  <c r="V20" i="20"/>
  <c r="L20" i="20"/>
  <c r="AP19" i="20"/>
  <c r="AF19" i="20"/>
  <c r="V19" i="20"/>
  <c r="L19" i="20"/>
  <c r="AP18" i="20"/>
  <c r="AF18" i="20"/>
  <c r="V18" i="20"/>
  <c r="L18" i="20"/>
  <c r="AP17" i="20"/>
  <c r="AF17" i="20"/>
  <c r="V17" i="20"/>
  <c r="L17" i="20"/>
  <c r="AP16" i="20"/>
  <c r="AF16" i="20"/>
  <c r="V16" i="20"/>
  <c r="L16" i="20"/>
  <c r="AP15" i="20"/>
  <c r="AF15" i="20"/>
  <c r="V15" i="20"/>
  <c r="L15" i="20"/>
  <c r="AP14" i="20"/>
  <c r="AF14" i="20"/>
  <c r="V14" i="20"/>
  <c r="L14" i="20"/>
  <c r="AP13" i="20"/>
  <c r="AF13" i="20"/>
  <c r="V13" i="20"/>
  <c r="L13" i="20"/>
  <c r="AP12" i="20"/>
  <c r="AF12" i="20"/>
  <c r="V12" i="20"/>
  <c r="L12" i="20"/>
  <c r="AP11" i="20"/>
  <c r="AF11" i="20"/>
  <c r="V11" i="20"/>
  <c r="L11" i="20"/>
  <c r="AP10" i="20"/>
  <c r="AF10" i="20"/>
  <c r="V10" i="20"/>
  <c r="L10" i="20"/>
  <c r="AP9" i="20"/>
  <c r="AF9" i="20"/>
  <c r="V9" i="20"/>
  <c r="L9" i="20"/>
  <c r="AP8" i="20"/>
  <c r="AF8" i="20"/>
  <c r="V8" i="20"/>
  <c r="L8" i="20"/>
  <c r="AR7" i="20"/>
  <c r="AP7" i="20"/>
  <c r="AO7" i="20"/>
  <c r="AN7" i="20"/>
  <c r="AM7" i="20"/>
  <c r="AL7" i="20"/>
  <c r="AK7" i="20"/>
  <c r="AJ7" i="20"/>
  <c r="AI7" i="20"/>
  <c r="AH7" i="20"/>
  <c r="AF7" i="20"/>
  <c r="AE7" i="20"/>
  <c r="AD7" i="20"/>
  <c r="AC7" i="20"/>
  <c r="AB7" i="20"/>
  <c r="AA7" i="20"/>
  <c r="Z7" i="20"/>
  <c r="Y7" i="20"/>
  <c r="X7" i="20"/>
  <c r="V7" i="20"/>
  <c r="U7" i="20"/>
  <c r="T7" i="20"/>
  <c r="S7" i="20"/>
  <c r="R7" i="20"/>
  <c r="Q7" i="20"/>
  <c r="P7" i="20"/>
  <c r="O7" i="20"/>
  <c r="N7" i="20"/>
  <c r="L7" i="20"/>
  <c r="K7" i="20"/>
  <c r="J7" i="20"/>
  <c r="I7" i="20"/>
  <c r="H7" i="20"/>
  <c r="G7" i="20"/>
  <c r="F7" i="20"/>
  <c r="E7" i="20"/>
  <c r="AR6" i="20"/>
  <c r="AP6" i="20"/>
  <c r="AO6" i="20"/>
  <c r="AN6" i="20"/>
  <c r="AM6" i="20"/>
  <c r="AL6" i="20"/>
  <c r="AK6" i="20"/>
  <c r="AJ6" i="20"/>
  <c r="AI6" i="20"/>
  <c r="AH6" i="20"/>
  <c r="AF6" i="20"/>
  <c r="AE6" i="20"/>
  <c r="AD6" i="20"/>
  <c r="AC6" i="20"/>
  <c r="AB6" i="20"/>
  <c r="AA6" i="20"/>
  <c r="Z6" i="20"/>
  <c r="Y6" i="20"/>
  <c r="X6" i="20"/>
  <c r="V6" i="20"/>
  <c r="U6" i="20"/>
  <c r="T6" i="20"/>
  <c r="S6" i="20"/>
  <c r="R6" i="20"/>
  <c r="Q6" i="20"/>
  <c r="P6" i="20"/>
  <c r="O6" i="20"/>
  <c r="N6" i="20"/>
  <c r="L6" i="20"/>
  <c r="K6" i="20"/>
  <c r="J6" i="20"/>
  <c r="I6" i="20"/>
  <c r="H6" i="20"/>
  <c r="G6" i="20"/>
  <c r="F6" i="20"/>
  <c r="E6" i="20"/>
  <c r="AR5" i="20"/>
  <c r="AP5" i="20"/>
  <c r="AO5" i="20"/>
  <c r="AN5" i="20"/>
  <c r="AM5" i="20"/>
  <c r="AL5" i="20"/>
  <c r="AK5" i="20"/>
  <c r="AJ5" i="20"/>
  <c r="AI5" i="20"/>
  <c r="AH5" i="20"/>
  <c r="AF5" i="20"/>
  <c r="AE5" i="20"/>
  <c r="AD5" i="20"/>
  <c r="AC5" i="20"/>
  <c r="AB5" i="20"/>
  <c r="AA5" i="20"/>
  <c r="Z5" i="20"/>
  <c r="Y5" i="20"/>
  <c r="X5" i="20"/>
  <c r="V5" i="20"/>
  <c r="U5" i="20"/>
  <c r="T5" i="20"/>
  <c r="S5" i="20"/>
  <c r="R5" i="20"/>
  <c r="Q5" i="20"/>
  <c r="P5" i="20"/>
  <c r="O5" i="20"/>
  <c r="N5" i="20"/>
  <c r="L5" i="20"/>
  <c r="K5" i="20"/>
  <c r="J5" i="20"/>
  <c r="I5" i="20"/>
  <c r="H5" i="20"/>
  <c r="G5" i="20"/>
  <c r="F5" i="20"/>
  <c r="E5" i="20"/>
  <c r="AR4" i="20"/>
  <c r="AP4" i="20"/>
  <c r="AO4" i="20"/>
  <c r="AN4" i="20"/>
  <c r="AM4" i="20"/>
  <c r="AL4" i="20"/>
  <c r="AK4" i="20"/>
  <c r="AJ4" i="20"/>
  <c r="AI4" i="20"/>
  <c r="AH4" i="20"/>
  <c r="AF4" i="20"/>
  <c r="AE4" i="20"/>
  <c r="AD4" i="20"/>
  <c r="AC4" i="20"/>
  <c r="AB4" i="20"/>
  <c r="AA4" i="20"/>
  <c r="Z4" i="20"/>
  <c r="Y4" i="20"/>
  <c r="X4" i="20"/>
  <c r="V4" i="20"/>
  <c r="U4" i="20"/>
  <c r="T4" i="20"/>
  <c r="S4" i="20"/>
  <c r="R4" i="20"/>
  <c r="Q4" i="20"/>
  <c r="P4" i="20"/>
  <c r="O4" i="20"/>
  <c r="N4" i="20"/>
  <c r="L4" i="20"/>
  <c r="K4" i="20"/>
  <c r="J4" i="20"/>
  <c r="I4" i="20"/>
  <c r="H4" i="20"/>
  <c r="G4" i="20"/>
  <c r="F4" i="20"/>
  <c r="E4" i="20"/>
  <c r="AR3" i="20"/>
  <c r="AP3" i="20"/>
  <c r="AO3" i="20"/>
  <c r="AN3" i="20"/>
  <c r="AM3" i="20"/>
  <c r="AL3" i="20"/>
  <c r="AK3" i="20"/>
  <c r="AJ3" i="20"/>
  <c r="AI3" i="20"/>
  <c r="AH3" i="20"/>
  <c r="AG3" i="20"/>
  <c r="AF3" i="20"/>
  <c r="AE3" i="20"/>
  <c r="AD3" i="20"/>
  <c r="AC3" i="20"/>
  <c r="AB3" i="20"/>
  <c r="AA3" i="20"/>
  <c r="Z3" i="20"/>
  <c r="Y3" i="20"/>
  <c r="X3" i="20"/>
  <c r="V3" i="20"/>
  <c r="U3" i="20"/>
  <c r="T3" i="20"/>
  <c r="S3" i="20"/>
  <c r="R3" i="20"/>
  <c r="Q3" i="20"/>
  <c r="P3" i="20"/>
  <c r="O3" i="20"/>
  <c r="N3" i="20"/>
  <c r="L3" i="20"/>
  <c r="K3" i="20"/>
  <c r="J3" i="20"/>
  <c r="I3" i="20"/>
  <c r="H3" i="20"/>
  <c r="G3" i="20"/>
  <c r="F3" i="20"/>
  <c r="E3" i="20"/>
  <c r="AR2" i="20"/>
  <c r="AP2" i="20"/>
  <c r="AO2" i="20"/>
  <c r="AN2" i="20"/>
  <c r="AM2" i="20"/>
  <c r="AL2" i="20"/>
  <c r="AK2" i="20"/>
  <c r="AJ2" i="20"/>
  <c r="AI2" i="20"/>
  <c r="AH2" i="20"/>
  <c r="AF2" i="20"/>
  <c r="AE2" i="20"/>
  <c r="AD2" i="20"/>
  <c r="AC2" i="20"/>
  <c r="AB2" i="20"/>
  <c r="AA2" i="20"/>
  <c r="Z2" i="20"/>
  <c r="Y2" i="20"/>
  <c r="X2" i="20"/>
  <c r="V2" i="20"/>
  <c r="U2" i="20"/>
  <c r="T2" i="20"/>
  <c r="S2" i="20"/>
  <c r="R2" i="20"/>
  <c r="Q2" i="20"/>
  <c r="P2" i="20"/>
  <c r="O2" i="20"/>
  <c r="N2" i="20"/>
  <c r="L2" i="20"/>
  <c r="K2" i="20"/>
  <c r="J2" i="20"/>
  <c r="I2" i="20"/>
  <c r="H2" i="20"/>
  <c r="G2" i="20"/>
  <c r="F2" i="20"/>
  <c r="E2" i="20"/>
  <c r="D102" i="18"/>
  <c r="D101" i="18"/>
  <c r="D100" i="18"/>
  <c r="D99" i="18"/>
  <c r="AZ90" i="18"/>
  <c r="AP90" i="18"/>
  <c r="AF90" i="18"/>
  <c r="V90" i="18"/>
  <c r="L90" i="18"/>
  <c r="AZ89" i="18"/>
  <c r="AP89" i="18"/>
  <c r="AF89" i="18"/>
  <c r="V89" i="18"/>
  <c r="L89" i="18"/>
  <c r="AZ88" i="18"/>
  <c r="AP88" i="18"/>
  <c r="AF88" i="18"/>
  <c r="V88" i="18"/>
  <c r="L88" i="18"/>
  <c r="AZ87" i="18"/>
  <c r="AP87" i="18"/>
  <c r="AF87" i="18"/>
  <c r="V87" i="18"/>
  <c r="L87" i="18"/>
  <c r="AZ86" i="18"/>
  <c r="AP86" i="18"/>
  <c r="AF86" i="18"/>
  <c r="V86" i="18"/>
  <c r="L86" i="18"/>
  <c r="AZ85" i="18"/>
  <c r="AP85" i="18"/>
  <c r="AF85" i="18"/>
  <c r="V85" i="18"/>
  <c r="L85" i="18"/>
  <c r="AZ84" i="18"/>
  <c r="AP84" i="18"/>
  <c r="AF84" i="18"/>
  <c r="V84" i="18"/>
  <c r="L84" i="18"/>
  <c r="AZ83" i="18"/>
  <c r="AP83" i="18"/>
  <c r="AF83" i="18"/>
  <c r="V83" i="18"/>
  <c r="L83" i="18"/>
  <c r="AZ82" i="18"/>
  <c r="AP82" i="18"/>
  <c r="AF82" i="18"/>
  <c r="V82" i="18"/>
  <c r="L82" i="18"/>
  <c r="AZ81" i="18"/>
  <c r="AP81" i="18"/>
  <c r="AF81" i="18"/>
  <c r="V81" i="18"/>
  <c r="L81" i="18"/>
  <c r="AZ80" i="18"/>
  <c r="AP80" i="18"/>
  <c r="AF80" i="18"/>
  <c r="V80" i="18"/>
  <c r="L80" i="18"/>
  <c r="AZ79" i="18"/>
  <c r="AP79" i="18"/>
  <c r="AF79" i="18"/>
  <c r="V79" i="18"/>
  <c r="L79" i="18"/>
  <c r="AZ78" i="18"/>
  <c r="AP78" i="18"/>
  <c r="AF78" i="18"/>
  <c r="V78" i="18"/>
  <c r="L78" i="18"/>
  <c r="AZ77" i="18"/>
  <c r="AP77" i="18"/>
  <c r="AF77" i="18"/>
  <c r="V77" i="18"/>
  <c r="L77" i="18"/>
  <c r="AZ76" i="18"/>
  <c r="AP76" i="18"/>
  <c r="AF76" i="18"/>
  <c r="V76" i="18"/>
  <c r="L76" i="18"/>
  <c r="AZ75" i="18"/>
  <c r="AP75" i="18"/>
  <c r="AF75" i="18"/>
  <c r="V75" i="18"/>
  <c r="L75" i="18"/>
  <c r="AP74" i="18"/>
  <c r="AF74" i="18"/>
  <c r="V74" i="18"/>
  <c r="L74" i="18"/>
  <c r="AZ73" i="18"/>
  <c r="AP73" i="18"/>
  <c r="AF73" i="18"/>
  <c r="V73" i="18"/>
  <c r="L73" i="18"/>
  <c r="AP72" i="18"/>
  <c r="AF72" i="18"/>
  <c r="V72" i="18"/>
  <c r="L72" i="18"/>
  <c r="AZ71" i="18"/>
  <c r="AP71" i="18"/>
  <c r="AF71" i="18"/>
  <c r="V71" i="18"/>
  <c r="L71" i="18"/>
  <c r="AP70" i="18"/>
  <c r="AF70" i="18"/>
  <c r="V70" i="18"/>
  <c r="L70" i="18"/>
  <c r="AZ69" i="18"/>
  <c r="AP69" i="18"/>
  <c r="AF69" i="18"/>
  <c r="V69" i="18"/>
  <c r="L69" i="18"/>
  <c r="AZ68" i="18"/>
  <c r="AP68" i="18"/>
  <c r="AF68" i="18"/>
  <c r="V68" i="18"/>
  <c r="L68" i="18"/>
  <c r="A68" i="18"/>
  <c r="AZ67" i="18"/>
  <c r="AP67" i="18"/>
  <c r="AF67" i="18"/>
  <c r="V67" i="18"/>
  <c r="L67" i="18"/>
  <c r="A67" i="18"/>
  <c r="AZ66" i="18"/>
  <c r="AP66" i="18"/>
  <c r="AF66" i="18"/>
  <c r="V66" i="18"/>
  <c r="L66" i="18"/>
  <c r="A66" i="18"/>
  <c r="AZ65" i="18"/>
  <c r="AP65" i="18"/>
  <c r="AF65" i="18"/>
  <c r="V65" i="18"/>
  <c r="L65" i="18"/>
  <c r="A65" i="18"/>
  <c r="AZ64" i="18"/>
  <c r="AP64" i="18"/>
  <c r="AF64" i="18"/>
  <c r="V64" i="18"/>
  <c r="L64" i="18"/>
  <c r="A64" i="18"/>
  <c r="AZ63" i="18"/>
  <c r="AP63" i="18"/>
  <c r="AF63" i="18"/>
  <c r="V63" i="18"/>
  <c r="L63" i="18"/>
  <c r="A63" i="18"/>
  <c r="AZ62" i="18"/>
  <c r="AP62" i="18"/>
  <c r="AF62" i="18"/>
  <c r="V62" i="18"/>
  <c r="L62" i="18"/>
  <c r="A62" i="18"/>
  <c r="AZ61" i="18"/>
  <c r="AP61" i="18"/>
  <c r="AF61" i="18"/>
  <c r="V61" i="18"/>
  <c r="L61" i="18"/>
  <c r="A61" i="18"/>
  <c r="AZ60" i="18"/>
  <c r="AP60" i="18"/>
  <c r="AF60" i="18"/>
  <c r="V60" i="18"/>
  <c r="L60" i="18"/>
  <c r="AZ59" i="18"/>
  <c r="AY59" i="18"/>
  <c r="AX59" i="18"/>
  <c r="AW59" i="18"/>
  <c r="AV59" i="18"/>
  <c r="AU59" i="18"/>
  <c r="AT59" i="18"/>
  <c r="AS59" i="18"/>
  <c r="AP59" i="18"/>
  <c r="AO59" i="18"/>
  <c r="AN59" i="18"/>
  <c r="AM59" i="18"/>
  <c r="AL59" i="18"/>
  <c r="AK59" i="18"/>
  <c r="AJ59" i="18"/>
  <c r="AI59" i="18"/>
  <c r="AF59" i="18"/>
  <c r="AE59" i="18"/>
  <c r="AD59" i="18"/>
  <c r="AC59" i="18"/>
  <c r="AB59" i="18"/>
  <c r="AA59" i="18"/>
  <c r="Z59" i="18"/>
  <c r="Y59" i="18"/>
  <c r="V59" i="18"/>
  <c r="U59" i="18"/>
  <c r="T59" i="18"/>
  <c r="S59" i="18"/>
  <c r="R59" i="18"/>
  <c r="Q59" i="18"/>
  <c r="P59" i="18"/>
  <c r="O59" i="18"/>
  <c r="L59" i="18"/>
  <c r="K59" i="18"/>
  <c r="J59" i="18"/>
  <c r="I59" i="18"/>
  <c r="H59" i="18"/>
  <c r="G59" i="18"/>
  <c r="F59" i="18"/>
  <c r="E59" i="18"/>
  <c r="A59" i="18"/>
  <c r="AZ58" i="18"/>
  <c r="AY58" i="18"/>
  <c r="AX58" i="18"/>
  <c r="AW58" i="18"/>
  <c r="AV58" i="18"/>
  <c r="AU58" i="18"/>
  <c r="AT58" i="18"/>
  <c r="AS58" i="18"/>
  <c r="AP58" i="18"/>
  <c r="AO58" i="18"/>
  <c r="AN58" i="18"/>
  <c r="AM58" i="18"/>
  <c r="AL58" i="18"/>
  <c r="AK58" i="18"/>
  <c r="AJ58" i="18"/>
  <c r="AI58" i="18"/>
  <c r="AF58" i="18"/>
  <c r="AE58" i="18"/>
  <c r="AD58" i="18"/>
  <c r="AC58" i="18"/>
  <c r="AB58" i="18"/>
  <c r="AA58" i="18"/>
  <c r="Z58" i="18"/>
  <c r="Y58" i="18"/>
  <c r="V58" i="18"/>
  <c r="U58" i="18"/>
  <c r="T58" i="18"/>
  <c r="S58" i="18"/>
  <c r="R58" i="18"/>
  <c r="Q58" i="18"/>
  <c r="P58" i="18"/>
  <c r="O58" i="18"/>
  <c r="L58" i="18"/>
  <c r="K58" i="18"/>
  <c r="J58" i="18"/>
  <c r="I58" i="18"/>
  <c r="H58" i="18"/>
  <c r="G58" i="18"/>
  <c r="F58" i="18"/>
  <c r="E58" i="18"/>
  <c r="A58" i="18"/>
  <c r="AZ57" i="18"/>
  <c r="AY57" i="18"/>
  <c r="AX57" i="18"/>
  <c r="AW57" i="18"/>
  <c r="AV57" i="18"/>
  <c r="AU57" i="18"/>
  <c r="AT57" i="18"/>
  <c r="AS57" i="18"/>
  <c r="AP57" i="18"/>
  <c r="AO57" i="18"/>
  <c r="AN57" i="18"/>
  <c r="AM57" i="18"/>
  <c r="AL57" i="18"/>
  <c r="AK57" i="18"/>
  <c r="AJ57" i="18"/>
  <c r="AI57" i="18"/>
  <c r="AF57" i="18"/>
  <c r="AE57" i="18"/>
  <c r="AD57" i="18"/>
  <c r="AC57" i="18"/>
  <c r="AB57" i="18"/>
  <c r="AA57" i="18"/>
  <c r="Z57" i="18"/>
  <c r="Y57" i="18"/>
  <c r="V57" i="18"/>
  <c r="U57" i="18"/>
  <c r="T57" i="18"/>
  <c r="S57" i="18"/>
  <c r="R57" i="18"/>
  <c r="Q57" i="18"/>
  <c r="P57" i="18"/>
  <c r="O57" i="18"/>
  <c r="L57" i="18"/>
  <c r="K57" i="18"/>
  <c r="J57" i="18"/>
  <c r="I57" i="18"/>
  <c r="H57" i="18"/>
  <c r="G57" i="18"/>
  <c r="F57" i="18"/>
  <c r="E57" i="18"/>
  <c r="A57" i="18"/>
  <c r="AZ56" i="18"/>
  <c r="AY56" i="18"/>
  <c r="AX56" i="18"/>
  <c r="AW56" i="18"/>
  <c r="AV56" i="18"/>
  <c r="AU56" i="18"/>
  <c r="AT56" i="18"/>
  <c r="AS56" i="18"/>
  <c r="AP56" i="18"/>
  <c r="AF56" i="18"/>
  <c r="V56" i="18"/>
  <c r="L56" i="18"/>
  <c r="A56" i="18"/>
  <c r="AZ55" i="18"/>
  <c r="AY55" i="18"/>
  <c r="AX55" i="18"/>
  <c r="AW55" i="18"/>
  <c r="AV55" i="18"/>
  <c r="AU55" i="18"/>
  <c r="AT55" i="18"/>
  <c r="AS55" i="18"/>
  <c r="AP55" i="18"/>
  <c r="AO55" i="18"/>
  <c r="AN55" i="18"/>
  <c r="AM55" i="18"/>
  <c r="AL55" i="18"/>
  <c r="AK55" i="18"/>
  <c r="AJ55" i="18"/>
  <c r="AI55" i="18"/>
  <c r="AF55" i="18"/>
  <c r="AE55" i="18"/>
  <c r="AD55" i="18"/>
  <c r="AC55" i="18"/>
  <c r="AB55" i="18"/>
  <c r="AA55" i="18"/>
  <c r="Z55" i="18"/>
  <c r="Y55" i="18"/>
  <c r="V55" i="18"/>
  <c r="U55" i="18"/>
  <c r="T55" i="18"/>
  <c r="S55" i="18"/>
  <c r="R55" i="18"/>
  <c r="Q55" i="18"/>
  <c r="P55" i="18"/>
  <c r="O55" i="18"/>
  <c r="L55" i="18"/>
  <c r="K55" i="18"/>
  <c r="J55" i="18"/>
  <c r="I55" i="18"/>
  <c r="H55" i="18"/>
  <c r="G55" i="18"/>
  <c r="F55" i="18"/>
  <c r="E55" i="18"/>
  <c r="A55" i="18"/>
  <c r="AZ54" i="18"/>
  <c r="AY54" i="18"/>
  <c r="AX54" i="18"/>
  <c r="AW54" i="18"/>
  <c r="AV54" i="18"/>
  <c r="AU54" i="18"/>
  <c r="AT54" i="18"/>
  <c r="AS54" i="18"/>
  <c r="AP54" i="18"/>
  <c r="AF54" i="18"/>
  <c r="V54" i="18"/>
  <c r="L54" i="18"/>
  <c r="A54" i="18"/>
  <c r="AZ53" i="18"/>
  <c r="AY53" i="18"/>
  <c r="AX53" i="18"/>
  <c r="AW53" i="18"/>
  <c r="AV53" i="18"/>
  <c r="AU53" i="18"/>
  <c r="AT53" i="18"/>
  <c r="AS53" i="18"/>
  <c r="AP53" i="18"/>
  <c r="AO53" i="18"/>
  <c r="AN53" i="18"/>
  <c r="AM53" i="18"/>
  <c r="AL53" i="18"/>
  <c r="AK53" i="18"/>
  <c r="AJ53" i="18"/>
  <c r="AI53" i="18"/>
  <c r="AF53" i="18"/>
  <c r="AE53" i="18"/>
  <c r="AD53" i="18"/>
  <c r="AC53" i="18"/>
  <c r="AB53" i="18"/>
  <c r="AA53" i="18"/>
  <c r="Z53" i="18"/>
  <c r="Y53" i="18"/>
  <c r="V53" i="18"/>
  <c r="U53" i="18"/>
  <c r="T53" i="18"/>
  <c r="S53" i="18"/>
  <c r="R53" i="18"/>
  <c r="Q53" i="18"/>
  <c r="P53" i="18"/>
  <c r="O53" i="18"/>
  <c r="L53" i="18"/>
  <c r="K53" i="18"/>
  <c r="J53" i="18"/>
  <c r="I53" i="18"/>
  <c r="H53" i="18"/>
  <c r="G53" i="18"/>
  <c r="F53" i="18"/>
  <c r="E53" i="18"/>
  <c r="A53" i="18"/>
  <c r="AZ52" i="18"/>
  <c r="AY52" i="18"/>
  <c r="AX52" i="18"/>
  <c r="AW52" i="18"/>
  <c r="AV52" i="18"/>
  <c r="AU52" i="18"/>
  <c r="AT52" i="18"/>
  <c r="AS52" i="18"/>
  <c r="AP52" i="18"/>
  <c r="AF52" i="18"/>
  <c r="V52" i="18"/>
  <c r="L52" i="18"/>
  <c r="A52" i="18"/>
  <c r="AZ51" i="18"/>
  <c r="AY51" i="18"/>
  <c r="AX51" i="18"/>
  <c r="AW51" i="18"/>
  <c r="AV51" i="18"/>
  <c r="AU51" i="18"/>
  <c r="AT51" i="18"/>
  <c r="AS51" i="18"/>
  <c r="AP51" i="18"/>
  <c r="AO51" i="18"/>
  <c r="AN51" i="18"/>
  <c r="AM51" i="18"/>
  <c r="AL51" i="18"/>
  <c r="AK51" i="18"/>
  <c r="AJ51" i="18"/>
  <c r="AI51" i="18"/>
  <c r="AF51" i="18"/>
  <c r="AE51" i="18"/>
  <c r="AD51" i="18"/>
  <c r="AC51" i="18"/>
  <c r="AB51" i="18"/>
  <c r="AA51" i="18"/>
  <c r="Z51" i="18"/>
  <c r="Y51" i="18"/>
  <c r="V51" i="18"/>
  <c r="U51" i="18"/>
  <c r="T51" i="18"/>
  <c r="S51" i="18"/>
  <c r="R51" i="18"/>
  <c r="Q51" i="18"/>
  <c r="P51" i="18"/>
  <c r="O51" i="18"/>
  <c r="L51" i="18"/>
  <c r="K51" i="18"/>
  <c r="J51" i="18"/>
  <c r="I51" i="18"/>
  <c r="H51" i="18"/>
  <c r="G51" i="18"/>
  <c r="F51" i="18"/>
  <c r="E51" i="18"/>
  <c r="AZ50" i="18"/>
  <c r="AP50" i="18"/>
  <c r="AF50" i="18"/>
  <c r="V50" i="18"/>
  <c r="L50" i="18"/>
  <c r="A50" i="18"/>
  <c r="AZ49" i="18"/>
  <c r="AP49" i="18"/>
  <c r="AF49" i="18"/>
  <c r="V49" i="18"/>
  <c r="L49" i="18"/>
  <c r="A49" i="18"/>
  <c r="AZ48" i="18"/>
  <c r="AP48" i="18"/>
  <c r="AF48" i="18"/>
  <c r="V48" i="18"/>
  <c r="L48" i="18"/>
  <c r="A48" i="18"/>
  <c r="AZ47" i="18"/>
  <c r="AP47" i="18"/>
  <c r="AF47" i="18"/>
  <c r="V47" i="18"/>
  <c r="L47" i="18"/>
  <c r="A47" i="18"/>
  <c r="AZ46" i="18"/>
  <c r="AP46" i="18"/>
  <c r="AF46" i="18"/>
  <c r="V46" i="18"/>
  <c r="L46" i="18"/>
  <c r="A46" i="18"/>
  <c r="AZ45" i="18"/>
  <c r="AP45" i="18"/>
  <c r="AF45" i="18"/>
  <c r="V45" i="18"/>
  <c r="L45" i="18"/>
  <c r="A45" i="18"/>
  <c r="AZ44" i="18"/>
  <c r="AP44" i="18"/>
  <c r="AF44" i="18"/>
  <c r="V44" i="18"/>
  <c r="L44" i="18"/>
  <c r="A44" i="18"/>
  <c r="AZ43" i="18"/>
  <c r="AP43" i="18"/>
  <c r="AF43" i="18"/>
  <c r="V43" i="18"/>
  <c r="L43" i="18"/>
  <c r="A43" i="18"/>
  <c r="AZ42" i="18"/>
  <c r="AP42" i="18"/>
  <c r="AF42" i="18"/>
  <c r="V42" i="18"/>
  <c r="L42" i="18"/>
  <c r="AZ41" i="18"/>
  <c r="AP41" i="18"/>
  <c r="AF41" i="18"/>
  <c r="V41" i="18"/>
  <c r="L41" i="18"/>
  <c r="A41" i="18"/>
  <c r="AZ40" i="18"/>
  <c r="AP40" i="18"/>
  <c r="AF40" i="18"/>
  <c r="V40" i="18"/>
  <c r="L40" i="18"/>
  <c r="A40" i="18"/>
  <c r="AZ39" i="18"/>
  <c r="AP39" i="18"/>
  <c r="AF39" i="18"/>
  <c r="V39" i="18"/>
  <c r="L39" i="18"/>
  <c r="A39" i="18"/>
  <c r="AZ38" i="18"/>
  <c r="AP38" i="18"/>
  <c r="AF38" i="18"/>
  <c r="V38" i="18"/>
  <c r="L38" i="18"/>
  <c r="A38" i="18"/>
  <c r="AZ37" i="18"/>
  <c r="AP37" i="18"/>
  <c r="AF37" i="18"/>
  <c r="V37" i="18"/>
  <c r="L37" i="18"/>
  <c r="A37" i="18"/>
  <c r="AZ36" i="18"/>
  <c r="AP36" i="18"/>
  <c r="AF36" i="18"/>
  <c r="V36" i="18"/>
  <c r="L36" i="18"/>
  <c r="A36" i="18"/>
  <c r="AZ35" i="18"/>
  <c r="AP35" i="18"/>
  <c r="AF35" i="18"/>
  <c r="V35" i="18"/>
  <c r="L35" i="18"/>
  <c r="A35" i="18"/>
  <c r="AZ34" i="18"/>
  <c r="AP34" i="18"/>
  <c r="AF34" i="18"/>
  <c r="V34" i="18"/>
  <c r="L34" i="18"/>
  <c r="A34" i="18"/>
  <c r="AZ33" i="18"/>
  <c r="AP33" i="18"/>
  <c r="AF33" i="18"/>
  <c r="V33" i="18"/>
  <c r="L33" i="18"/>
  <c r="AZ32" i="18"/>
  <c r="AP32" i="18"/>
  <c r="AF32" i="18"/>
  <c r="V32" i="18"/>
  <c r="L32" i="18"/>
  <c r="A32" i="18"/>
  <c r="AZ31" i="18"/>
  <c r="AP31" i="18"/>
  <c r="AF31" i="18"/>
  <c r="V31" i="18"/>
  <c r="L31" i="18"/>
  <c r="A31" i="18"/>
  <c r="AZ30" i="18"/>
  <c r="AP30" i="18"/>
  <c r="AF30" i="18"/>
  <c r="V30" i="18"/>
  <c r="L30" i="18"/>
  <c r="A30" i="18"/>
  <c r="AZ29" i="18"/>
  <c r="AP29" i="18"/>
  <c r="AF29" i="18"/>
  <c r="V29" i="18"/>
  <c r="L29" i="18"/>
  <c r="A29" i="18"/>
  <c r="AZ28" i="18"/>
  <c r="AP28" i="18"/>
  <c r="AF28" i="18"/>
  <c r="V28" i="18"/>
  <c r="L28" i="18"/>
  <c r="A28" i="18"/>
  <c r="AZ27" i="18"/>
  <c r="AP27" i="18"/>
  <c r="AF27" i="18"/>
  <c r="V27" i="18"/>
  <c r="L27" i="18"/>
  <c r="A27" i="18"/>
  <c r="AZ26" i="18"/>
  <c r="AP26" i="18"/>
  <c r="AF26" i="18"/>
  <c r="V26" i="18"/>
  <c r="L26" i="18"/>
  <c r="A26" i="18"/>
  <c r="AZ25" i="18"/>
  <c r="AP25" i="18"/>
  <c r="AF25" i="18"/>
  <c r="V25" i="18"/>
  <c r="L25" i="18"/>
  <c r="A25" i="18"/>
  <c r="AZ24" i="18"/>
  <c r="AP24" i="18"/>
  <c r="AF24" i="18"/>
  <c r="V24" i="18"/>
  <c r="L24" i="18"/>
  <c r="AZ23" i="18"/>
  <c r="AP23" i="18"/>
  <c r="AF23" i="18"/>
  <c r="V23" i="18"/>
  <c r="L23" i="18"/>
  <c r="A23" i="18"/>
  <c r="AZ22" i="18"/>
  <c r="AP22" i="18"/>
  <c r="AF22" i="18"/>
  <c r="V22" i="18"/>
  <c r="L22" i="18"/>
  <c r="AZ21" i="18"/>
  <c r="AP21" i="18"/>
  <c r="AF21" i="18"/>
  <c r="V21" i="18"/>
  <c r="L21" i="18"/>
  <c r="AZ20" i="18"/>
  <c r="AP20" i="18"/>
  <c r="AF20" i="18"/>
  <c r="V20" i="18"/>
  <c r="L20" i="18"/>
  <c r="AZ19" i="18"/>
  <c r="AP19" i="18"/>
  <c r="AF19" i="18"/>
  <c r="V19" i="18"/>
  <c r="L19" i="18"/>
  <c r="AZ18" i="18"/>
  <c r="AP18" i="18"/>
  <c r="AF18" i="18"/>
  <c r="V18" i="18"/>
  <c r="L18" i="18"/>
  <c r="AZ17" i="18"/>
  <c r="AP17" i="18"/>
  <c r="AF17" i="18"/>
  <c r="V17" i="18"/>
  <c r="L17" i="18"/>
  <c r="AZ16" i="18"/>
  <c r="AP16" i="18"/>
  <c r="AF16" i="18"/>
  <c r="V16" i="18"/>
  <c r="L16" i="18"/>
  <c r="AZ15" i="18"/>
  <c r="AP15" i="18"/>
  <c r="AF15" i="18"/>
  <c r="V15" i="18"/>
  <c r="L15" i="18"/>
  <c r="AZ14" i="18"/>
  <c r="AP14" i="18"/>
  <c r="AF14" i="18"/>
  <c r="V14" i="18"/>
  <c r="L14" i="18"/>
  <c r="AZ13" i="18"/>
  <c r="AP13" i="18"/>
  <c r="AF13" i="18"/>
  <c r="V13" i="18"/>
  <c r="L13" i="18"/>
  <c r="AZ12" i="18"/>
  <c r="AP12" i="18"/>
  <c r="AF12" i="18"/>
  <c r="V12" i="18"/>
  <c r="L12" i="18"/>
  <c r="AZ11" i="18"/>
  <c r="AP11" i="18"/>
  <c r="AF11" i="18"/>
  <c r="V11" i="18"/>
  <c r="L11" i="18"/>
  <c r="AZ10" i="18"/>
  <c r="AP10" i="18"/>
  <c r="AF10" i="18"/>
  <c r="V10" i="18"/>
  <c r="L10" i="18"/>
  <c r="AZ9" i="18"/>
  <c r="AP9" i="18"/>
  <c r="AF9" i="18"/>
  <c r="V9" i="18"/>
  <c r="L9" i="18"/>
  <c r="AZ8" i="18"/>
  <c r="AP8" i="18"/>
  <c r="AF8" i="18"/>
  <c r="V8" i="18"/>
  <c r="L8" i="18"/>
  <c r="BB7" i="18"/>
  <c r="AZ7" i="18"/>
  <c r="AY7" i="18"/>
  <c r="AX7" i="18"/>
  <c r="AW7" i="18"/>
  <c r="AV7" i="18"/>
  <c r="AU7" i="18"/>
  <c r="AT7" i="18"/>
  <c r="AS7" i="18"/>
  <c r="AR7" i="18"/>
  <c r="AP7" i="18"/>
  <c r="AO7" i="18"/>
  <c r="AN7" i="18"/>
  <c r="AM7" i="18"/>
  <c r="AL7" i="18"/>
  <c r="AK7" i="18"/>
  <c r="AJ7" i="18"/>
  <c r="AI7" i="18"/>
  <c r="AH7" i="18"/>
  <c r="AF7" i="18"/>
  <c r="AE7" i="18"/>
  <c r="AD7" i="18"/>
  <c r="AC7" i="18"/>
  <c r="AB7" i="18"/>
  <c r="AA7" i="18"/>
  <c r="Z7" i="18"/>
  <c r="Y7" i="18"/>
  <c r="X7" i="18"/>
  <c r="V7" i="18"/>
  <c r="U7" i="18"/>
  <c r="T7" i="18"/>
  <c r="S7" i="18"/>
  <c r="R7" i="18"/>
  <c r="Q7" i="18"/>
  <c r="P7" i="18"/>
  <c r="O7" i="18"/>
  <c r="N7" i="18"/>
  <c r="L7" i="18"/>
  <c r="K7" i="18"/>
  <c r="J7" i="18"/>
  <c r="I7" i="18"/>
  <c r="H7" i="18"/>
  <c r="G7" i="18"/>
  <c r="F7" i="18"/>
  <c r="E7" i="18"/>
  <c r="BB6" i="18"/>
  <c r="AZ6" i="18"/>
  <c r="AY6" i="18"/>
  <c r="AX6" i="18"/>
  <c r="AW6" i="18"/>
  <c r="AV6" i="18"/>
  <c r="AU6" i="18"/>
  <c r="AT6" i="18"/>
  <c r="AS6" i="18"/>
  <c r="AR6" i="18"/>
  <c r="AP6" i="18"/>
  <c r="AO6" i="18"/>
  <c r="AN6" i="18"/>
  <c r="AM6" i="18"/>
  <c r="AL6" i="18"/>
  <c r="AK6" i="18"/>
  <c r="AJ6" i="18"/>
  <c r="AI6" i="18"/>
  <c r="AH6" i="18"/>
  <c r="AF6" i="18"/>
  <c r="AE6" i="18"/>
  <c r="AD6" i="18"/>
  <c r="AC6" i="18"/>
  <c r="AB6" i="18"/>
  <c r="AA6" i="18"/>
  <c r="Z6" i="18"/>
  <c r="Y6" i="18"/>
  <c r="X6" i="18"/>
  <c r="V6" i="18"/>
  <c r="U6" i="18"/>
  <c r="T6" i="18"/>
  <c r="S6" i="18"/>
  <c r="R6" i="18"/>
  <c r="Q6" i="18"/>
  <c r="P6" i="18"/>
  <c r="O6" i="18"/>
  <c r="N6" i="18"/>
  <c r="L6" i="18"/>
  <c r="K6" i="18"/>
  <c r="J6" i="18"/>
  <c r="I6" i="18"/>
  <c r="H6" i="18"/>
  <c r="G6" i="18"/>
  <c r="F6" i="18"/>
  <c r="E6" i="18"/>
  <c r="BB5" i="18"/>
  <c r="AZ5" i="18"/>
  <c r="AY5" i="18"/>
  <c r="AX5" i="18"/>
  <c r="AW5" i="18"/>
  <c r="AV5" i="18"/>
  <c r="AU5" i="18"/>
  <c r="AT5" i="18"/>
  <c r="AS5" i="18"/>
  <c r="AR5" i="18"/>
  <c r="AP5" i="18"/>
  <c r="AO5" i="18"/>
  <c r="AN5" i="18"/>
  <c r="AM5" i="18"/>
  <c r="AL5" i="18"/>
  <c r="AK5" i="18"/>
  <c r="AJ5" i="18"/>
  <c r="AI5" i="18"/>
  <c r="AH5" i="18"/>
  <c r="AF5" i="18"/>
  <c r="AE5" i="18"/>
  <c r="AD5" i="18"/>
  <c r="AC5" i="18"/>
  <c r="AB5" i="18"/>
  <c r="AA5" i="18"/>
  <c r="Z5" i="18"/>
  <c r="Y5" i="18"/>
  <c r="X5" i="18"/>
  <c r="V5" i="18"/>
  <c r="U5" i="18"/>
  <c r="T5" i="18"/>
  <c r="S5" i="18"/>
  <c r="R5" i="18"/>
  <c r="Q5" i="18"/>
  <c r="P5" i="18"/>
  <c r="O5" i="18"/>
  <c r="N5" i="18"/>
  <c r="L5" i="18"/>
  <c r="K5" i="18"/>
  <c r="J5" i="18"/>
  <c r="I5" i="18"/>
  <c r="H5" i="18"/>
  <c r="G5" i="18"/>
  <c r="F5" i="18"/>
  <c r="E5" i="18"/>
  <c r="BB4" i="18"/>
  <c r="AZ4" i="18"/>
  <c r="AY4" i="18"/>
  <c r="AX4" i="18"/>
  <c r="AW4" i="18"/>
  <c r="AV4" i="18"/>
  <c r="AU4" i="18"/>
  <c r="AT4" i="18"/>
  <c r="AS4" i="18"/>
  <c r="AR4" i="18"/>
  <c r="AP4" i="18"/>
  <c r="AO4" i="18"/>
  <c r="AN4" i="18"/>
  <c r="AM4" i="18"/>
  <c r="AL4" i="18"/>
  <c r="AK4" i="18"/>
  <c r="AJ4" i="18"/>
  <c r="AI4" i="18"/>
  <c r="AH4" i="18"/>
  <c r="AF4" i="18"/>
  <c r="AE4" i="18"/>
  <c r="AD4" i="18"/>
  <c r="AC4" i="18"/>
  <c r="AB4" i="18"/>
  <c r="AA4" i="18"/>
  <c r="Z4" i="18"/>
  <c r="Y4" i="18"/>
  <c r="X4" i="18"/>
  <c r="V4" i="18"/>
  <c r="U4" i="18"/>
  <c r="T4" i="18"/>
  <c r="S4" i="18"/>
  <c r="R4" i="18"/>
  <c r="Q4" i="18"/>
  <c r="P4" i="18"/>
  <c r="O4" i="18"/>
  <c r="N4" i="18"/>
  <c r="L4" i="18"/>
  <c r="K4" i="18"/>
  <c r="J4" i="18"/>
  <c r="I4" i="18"/>
  <c r="H4" i="18"/>
  <c r="G4" i="18"/>
  <c r="F4" i="18"/>
  <c r="E4" i="18"/>
  <c r="BB3" i="18"/>
  <c r="AZ3" i="18"/>
  <c r="AY3" i="18"/>
  <c r="AX3" i="18"/>
  <c r="AW3" i="18"/>
  <c r="AV3" i="18"/>
  <c r="AU3" i="18"/>
  <c r="AT3" i="18"/>
  <c r="AS3" i="18"/>
  <c r="AR3" i="18"/>
  <c r="AP3" i="18"/>
  <c r="AO3" i="18"/>
  <c r="AN3" i="18"/>
  <c r="AM3" i="18"/>
  <c r="AL3" i="18"/>
  <c r="AK3" i="18"/>
  <c r="AJ3" i="18"/>
  <c r="AI3" i="18"/>
  <c r="AH3" i="18"/>
  <c r="AF3" i="18"/>
  <c r="AE3" i="18"/>
  <c r="AD3" i="18"/>
  <c r="AC3" i="18"/>
  <c r="AB3" i="18"/>
  <c r="AA3" i="18"/>
  <c r="Z3" i="18"/>
  <c r="Y3" i="18"/>
  <c r="X3" i="18"/>
  <c r="V3" i="18"/>
  <c r="U3" i="18"/>
  <c r="T3" i="18"/>
  <c r="S3" i="18"/>
  <c r="R3" i="18"/>
  <c r="Q3" i="18"/>
  <c r="P3" i="18"/>
  <c r="O3" i="18"/>
  <c r="N3" i="18"/>
  <c r="L3" i="18"/>
  <c r="K3" i="18"/>
  <c r="J3" i="18"/>
  <c r="I3" i="18"/>
  <c r="H3" i="18"/>
  <c r="G3" i="18"/>
  <c r="F3" i="18"/>
  <c r="E3" i="18"/>
  <c r="BB2" i="18"/>
  <c r="AZ2" i="18"/>
  <c r="AY2" i="18"/>
  <c r="AX2" i="18"/>
  <c r="AW2" i="18"/>
  <c r="AV2" i="18"/>
  <c r="AU2" i="18"/>
  <c r="AT2" i="18"/>
  <c r="AS2" i="18"/>
  <c r="AR2" i="18"/>
  <c r="AP2" i="18"/>
  <c r="AO2" i="18"/>
  <c r="AN2" i="18"/>
  <c r="AM2" i="18"/>
  <c r="AL2" i="18"/>
  <c r="AK2" i="18"/>
  <c r="AJ2" i="18"/>
  <c r="AI2" i="18"/>
  <c r="AH2" i="18"/>
  <c r="AF2" i="18"/>
  <c r="AE2" i="18"/>
  <c r="AD2" i="18"/>
  <c r="AC2" i="18"/>
  <c r="AB2" i="18"/>
  <c r="AA2" i="18"/>
  <c r="Z2" i="18"/>
  <c r="Y2" i="18"/>
  <c r="X2" i="18"/>
  <c r="V2" i="18"/>
  <c r="U2" i="18"/>
  <c r="T2" i="18"/>
  <c r="S2" i="18"/>
  <c r="R2" i="18"/>
  <c r="Q2" i="18"/>
  <c r="P2" i="18"/>
  <c r="O2" i="18"/>
  <c r="N2" i="18"/>
  <c r="L2" i="18"/>
  <c r="K2" i="18"/>
  <c r="J2" i="18"/>
  <c r="I2" i="18"/>
  <c r="H2" i="18"/>
  <c r="G2" i="18"/>
  <c r="F2" i="18"/>
  <c r="E2" i="18"/>
  <c r="D65" i="13"/>
  <c r="D64" i="13"/>
  <c r="D63" i="13"/>
  <c r="D62" i="13"/>
  <c r="AP58" i="13"/>
  <c r="AF58" i="13"/>
  <c r="V58" i="13"/>
  <c r="L58" i="13"/>
  <c r="A58" i="13"/>
  <c r="AP57" i="13"/>
  <c r="AF57" i="13"/>
  <c r="V57" i="13"/>
  <c r="L57" i="13"/>
  <c r="AP56" i="13"/>
  <c r="AF56" i="13"/>
  <c r="V56" i="13"/>
  <c r="L56" i="13"/>
  <c r="A56" i="13"/>
  <c r="AP55" i="13"/>
  <c r="AF55" i="13"/>
  <c r="V55" i="13"/>
  <c r="L55" i="13"/>
  <c r="A55" i="13"/>
  <c r="AP54" i="13"/>
  <c r="AF54" i="13"/>
  <c r="V54" i="13"/>
  <c r="L54" i="13"/>
  <c r="A54" i="13"/>
  <c r="AP53" i="13"/>
  <c r="AF53" i="13"/>
  <c r="V53" i="13"/>
  <c r="L53" i="13"/>
  <c r="A53" i="13"/>
  <c r="AP52" i="13"/>
  <c r="AF52" i="13"/>
  <c r="V52" i="13"/>
  <c r="L52" i="13"/>
  <c r="A52" i="13"/>
  <c r="AP51" i="13"/>
  <c r="AF51" i="13"/>
  <c r="V51" i="13"/>
  <c r="L51" i="13"/>
  <c r="AP50" i="13"/>
  <c r="AO50" i="13"/>
  <c r="AN50" i="13"/>
  <c r="AM50" i="13"/>
  <c r="AL50" i="13"/>
  <c r="AK50" i="13"/>
  <c r="AJ50" i="13"/>
  <c r="AI50" i="13"/>
  <c r="AF50" i="13"/>
  <c r="AE50" i="13"/>
  <c r="AD50" i="13"/>
  <c r="AC50" i="13"/>
  <c r="AB50" i="13"/>
  <c r="AA50" i="13"/>
  <c r="Z50" i="13"/>
  <c r="Y50" i="13"/>
  <c r="V50" i="13"/>
  <c r="U50" i="13"/>
  <c r="T50" i="13"/>
  <c r="S50" i="13"/>
  <c r="R50" i="13"/>
  <c r="Q50" i="13"/>
  <c r="P50" i="13"/>
  <c r="O50" i="13"/>
  <c r="L50" i="13"/>
  <c r="K50" i="13"/>
  <c r="J50" i="13"/>
  <c r="I50" i="13"/>
  <c r="H50" i="13"/>
  <c r="G50" i="13"/>
  <c r="F50" i="13"/>
  <c r="E50" i="13"/>
  <c r="A50" i="13"/>
  <c r="AP49" i="13"/>
  <c r="AO49" i="13"/>
  <c r="AN49" i="13"/>
  <c r="AM49" i="13"/>
  <c r="AL49" i="13"/>
  <c r="AK49" i="13"/>
  <c r="AJ49" i="13"/>
  <c r="AI49" i="13"/>
  <c r="AF49" i="13"/>
  <c r="AE49" i="13"/>
  <c r="AD49" i="13"/>
  <c r="AC49" i="13"/>
  <c r="AB49" i="13"/>
  <c r="AA49" i="13"/>
  <c r="Z49" i="13"/>
  <c r="Y49" i="13"/>
  <c r="V49" i="13"/>
  <c r="U49" i="13"/>
  <c r="T49" i="13"/>
  <c r="S49" i="13"/>
  <c r="R49" i="13"/>
  <c r="Q49" i="13"/>
  <c r="P49" i="13"/>
  <c r="O49" i="13"/>
  <c r="L49" i="13"/>
  <c r="K49" i="13"/>
  <c r="J49" i="13"/>
  <c r="I49" i="13"/>
  <c r="H49" i="13"/>
  <c r="G49" i="13"/>
  <c r="F49" i="13"/>
  <c r="E49" i="13"/>
  <c r="AP48" i="13"/>
  <c r="AO48" i="13"/>
  <c r="AN48" i="13"/>
  <c r="AM48" i="13"/>
  <c r="AL48" i="13"/>
  <c r="AK48" i="13"/>
  <c r="AJ48" i="13"/>
  <c r="AI48" i="13"/>
  <c r="AF48" i="13"/>
  <c r="AE48" i="13"/>
  <c r="AD48" i="13"/>
  <c r="AC48" i="13"/>
  <c r="AB48" i="13"/>
  <c r="AA48" i="13"/>
  <c r="Z48" i="13"/>
  <c r="Y48" i="13"/>
  <c r="V48" i="13"/>
  <c r="U48" i="13"/>
  <c r="T48" i="13"/>
  <c r="S48" i="13"/>
  <c r="R48" i="13"/>
  <c r="Q48" i="13"/>
  <c r="P48" i="13"/>
  <c r="O48" i="13"/>
  <c r="L48" i="13"/>
  <c r="K48" i="13"/>
  <c r="J48" i="13"/>
  <c r="I48" i="13"/>
  <c r="H48" i="13"/>
  <c r="G48" i="13"/>
  <c r="F48" i="13"/>
  <c r="E48" i="13"/>
  <c r="A48" i="13"/>
  <c r="AP47" i="13"/>
  <c r="AO47" i="13"/>
  <c r="AN47" i="13"/>
  <c r="AM47" i="13"/>
  <c r="AL47" i="13"/>
  <c r="AK47" i="13"/>
  <c r="AJ47" i="13"/>
  <c r="AI47" i="13"/>
  <c r="AF47" i="13"/>
  <c r="AE47" i="13"/>
  <c r="AD47" i="13"/>
  <c r="AC47" i="13"/>
  <c r="AB47" i="13"/>
  <c r="AA47" i="13"/>
  <c r="Z47" i="13"/>
  <c r="Y47" i="13"/>
  <c r="V47" i="13"/>
  <c r="U47" i="13"/>
  <c r="T47" i="13"/>
  <c r="S47" i="13"/>
  <c r="R47" i="13"/>
  <c r="Q47" i="13"/>
  <c r="P47" i="13"/>
  <c r="O47" i="13"/>
  <c r="L47" i="13"/>
  <c r="K47" i="13"/>
  <c r="J47" i="13"/>
  <c r="I47" i="13"/>
  <c r="H47" i="13"/>
  <c r="G47" i="13"/>
  <c r="F47" i="13"/>
  <c r="E47" i="13"/>
  <c r="A47" i="13"/>
  <c r="AP46" i="13"/>
  <c r="AO46" i="13"/>
  <c r="AN46" i="13"/>
  <c r="AM46" i="13"/>
  <c r="AL46" i="13"/>
  <c r="AK46" i="13"/>
  <c r="AJ46" i="13"/>
  <c r="AI46" i="13"/>
  <c r="AF46" i="13"/>
  <c r="AE46" i="13"/>
  <c r="AD46" i="13"/>
  <c r="AC46" i="13"/>
  <c r="AB46" i="13"/>
  <c r="AA46" i="13"/>
  <c r="Z46" i="13"/>
  <c r="Y46" i="13"/>
  <c r="V46" i="13"/>
  <c r="U46" i="13"/>
  <c r="T46" i="13"/>
  <c r="S46" i="13"/>
  <c r="R46" i="13"/>
  <c r="Q46" i="13"/>
  <c r="P46" i="13"/>
  <c r="O46" i="13"/>
  <c r="L46" i="13"/>
  <c r="K46" i="13"/>
  <c r="J46" i="13"/>
  <c r="I46" i="13"/>
  <c r="H46" i="13"/>
  <c r="G46" i="13"/>
  <c r="F46" i="13"/>
  <c r="E46" i="13"/>
  <c r="A46" i="13"/>
  <c r="AP45" i="13"/>
  <c r="AO45" i="13"/>
  <c r="AN45" i="13"/>
  <c r="AM45" i="13"/>
  <c r="AL45" i="13"/>
  <c r="AK45" i="13"/>
  <c r="AJ45" i="13"/>
  <c r="AI45" i="13"/>
  <c r="AF45" i="13"/>
  <c r="AE45" i="13"/>
  <c r="AD45" i="13"/>
  <c r="AC45" i="13"/>
  <c r="AB45" i="13"/>
  <c r="AA45" i="13"/>
  <c r="Z45" i="13"/>
  <c r="Y45" i="13"/>
  <c r="V45" i="13"/>
  <c r="U45" i="13"/>
  <c r="T45" i="13"/>
  <c r="S45" i="13"/>
  <c r="R45" i="13"/>
  <c r="Q45" i="13"/>
  <c r="P45" i="13"/>
  <c r="O45" i="13"/>
  <c r="L45" i="13"/>
  <c r="K45" i="13"/>
  <c r="J45" i="13"/>
  <c r="I45" i="13"/>
  <c r="H45" i="13"/>
  <c r="G45" i="13"/>
  <c r="F45" i="13"/>
  <c r="E45" i="13"/>
  <c r="A45" i="13"/>
  <c r="AP44" i="13"/>
  <c r="AO44" i="13"/>
  <c r="AN44" i="13"/>
  <c r="AM44" i="13"/>
  <c r="AL44" i="13"/>
  <c r="AK44" i="13"/>
  <c r="AJ44" i="13"/>
  <c r="AI44" i="13"/>
  <c r="AF44" i="13"/>
  <c r="AE44" i="13"/>
  <c r="AD44" i="13"/>
  <c r="AC44" i="13"/>
  <c r="AB44" i="13"/>
  <c r="AA44" i="13"/>
  <c r="Z44" i="13"/>
  <c r="Y44" i="13"/>
  <c r="V44" i="13"/>
  <c r="U44" i="13"/>
  <c r="T44" i="13"/>
  <c r="S44" i="13"/>
  <c r="R44" i="13"/>
  <c r="Q44" i="13"/>
  <c r="P44" i="13"/>
  <c r="O44" i="13"/>
  <c r="L44" i="13"/>
  <c r="K44" i="13"/>
  <c r="J44" i="13"/>
  <c r="I44" i="13"/>
  <c r="H44" i="13"/>
  <c r="G44" i="13"/>
  <c r="F44" i="13"/>
  <c r="E44" i="13"/>
  <c r="AP43" i="13"/>
  <c r="AF43" i="13"/>
  <c r="V43" i="13"/>
  <c r="L43" i="13"/>
  <c r="A43" i="13"/>
  <c r="AP42" i="13"/>
  <c r="AF42" i="13"/>
  <c r="V42" i="13"/>
  <c r="L42" i="13"/>
  <c r="AP41" i="13"/>
  <c r="AF41" i="13"/>
  <c r="V41" i="13"/>
  <c r="L41" i="13"/>
  <c r="A41" i="13"/>
  <c r="AP40" i="13"/>
  <c r="AF40" i="13"/>
  <c r="V40" i="13"/>
  <c r="L40" i="13"/>
  <c r="A40" i="13"/>
  <c r="AP39" i="13"/>
  <c r="AF39" i="13"/>
  <c r="V39" i="13"/>
  <c r="L39" i="13"/>
  <c r="A39" i="13"/>
  <c r="AP38" i="13"/>
  <c r="AF38" i="13"/>
  <c r="V38" i="13"/>
  <c r="L38" i="13"/>
  <c r="A38" i="13"/>
  <c r="AP37" i="13"/>
  <c r="AF37" i="13"/>
  <c r="V37" i="13"/>
  <c r="L37" i="13"/>
  <c r="AP36" i="13"/>
  <c r="AF36" i="13"/>
  <c r="V36" i="13"/>
  <c r="L36" i="13"/>
  <c r="A36" i="13"/>
  <c r="AP35" i="13"/>
  <c r="AF35" i="13"/>
  <c r="V35" i="13"/>
  <c r="L35" i="13"/>
  <c r="AP34" i="13"/>
  <c r="AF34" i="13"/>
  <c r="V34" i="13"/>
  <c r="L34" i="13"/>
  <c r="A34" i="13"/>
  <c r="AP33" i="13"/>
  <c r="AF33" i="13"/>
  <c r="V33" i="13"/>
  <c r="L33" i="13"/>
  <c r="A33" i="13"/>
  <c r="AP32" i="13"/>
  <c r="AF32" i="13"/>
  <c r="V32" i="13"/>
  <c r="L32" i="13"/>
  <c r="A32" i="13"/>
  <c r="AP31" i="13"/>
  <c r="AF31" i="13"/>
  <c r="V31" i="13"/>
  <c r="L31" i="13"/>
  <c r="A31" i="13"/>
  <c r="AP30" i="13"/>
  <c r="AF30" i="13"/>
  <c r="V30" i="13"/>
  <c r="L30" i="13"/>
  <c r="AP29" i="13"/>
  <c r="AF29" i="13"/>
  <c r="V29" i="13"/>
  <c r="L29" i="13"/>
  <c r="A29" i="13"/>
  <c r="AP28" i="13"/>
  <c r="AF28" i="13"/>
  <c r="V28" i="13"/>
  <c r="L28" i="13"/>
  <c r="AP27" i="13"/>
  <c r="AF27" i="13"/>
  <c r="V27" i="13"/>
  <c r="L27" i="13"/>
  <c r="A27" i="13"/>
  <c r="AP26" i="13"/>
  <c r="AF26" i="13"/>
  <c r="V26" i="13"/>
  <c r="L26" i="13"/>
  <c r="A26" i="13"/>
  <c r="AP25" i="13"/>
  <c r="AF25" i="13"/>
  <c r="V25" i="13"/>
  <c r="L25" i="13"/>
  <c r="A25" i="13"/>
  <c r="AP24" i="13"/>
  <c r="AF24" i="13"/>
  <c r="V24" i="13"/>
  <c r="L24" i="13"/>
  <c r="A24" i="13"/>
  <c r="AP23" i="13"/>
  <c r="AF23" i="13"/>
  <c r="V23" i="13"/>
  <c r="L23" i="13"/>
  <c r="AP22" i="13"/>
  <c r="AF22" i="13"/>
  <c r="V22" i="13"/>
  <c r="L22" i="13"/>
  <c r="A22" i="13"/>
  <c r="AP21" i="13"/>
  <c r="AF21" i="13"/>
  <c r="V21" i="13"/>
  <c r="L21" i="13"/>
  <c r="AP20" i="13"/>
  <c r="AF20" i="13"/>
  <c r="V20" i="13"/>
  <c r="L20" i="13"/>
  <c r="AP19" i="13"/>
  <c r="AF19" i="13"/>
  <c r="V19" i="13"/>
  <c r="L19" i="13"/>
  <c r="AP18" i="13"/>
  <c r="AF18" i="13"/>
  <c r="V18" i="13"/>
  <c r="L18" i="13"/>
  <c r="AP17" i="13"/>
  <c r="AF17" i="13"/>
  <c r="V17" i="13"/>
  <c r="L17" i="13"/>
  <c r="AP16" i="13"/>
  <c r="AF16" i="13"/>
  <c r="V16" i="13"/>
  <c r="L16" i="13"/>
  <c r="AP15" i="13"/>
  <c r="AF15" i="13"/>
  <c r="V15" i="13"/>
  <c r="L15" i="13"/>
  <c r="AP14" i="13"/>
  <c r="AF14" i="13"/>
  <c r="V14" i="13"/>
  <c r="L14" i="13"/>
  <c r="AP13" i="13"/>
  <c r="AF13" i="13"/>
  <c r="V13" i="13"/>
  <c r="L13" i="13"/>
  <c r="AP12" i="13"/>
  <c r="AF12" i="13"/>
  <c r="V12" i="13"/>
  <c r="L12" i="13"/>
  <c r="AP11" i="13"/>
  <c r="AF11" i="13"/>
  <c r="V11" i="13"/>
  <c r="L11" i="13"/>
  <c r="AP10" i="13"/>
  <c r="AF10" i="13"/>
  <c r="V10" i="13"/>
  <c r="L10" i="13"/>
  <c r="AP9" i="13"/>
  <c r="AF9" i="13"/>
  <c r="V9" i="13"/>
  <c r="L9" i="13"/>
  <c r="AP8" i="13"/>
  <c r="AF8" i="13"/>
  <c r="V8" i="13"/>
  <c r="L8" i="13"/>
  <c r="AR7" i="13"/>
  <c r="AP7" i="13"/>
  <c r="AO7" i="13"/>
  <c r="AN7" i="13"/>
  <c r="AM7" i="13"/>
  <c r="AL7" i="13"/>
  <c r="AK7" i="13"/>
  <c r="AJ7" i="13"/>
  <c r="AI7" i="13"/>
  <c r="AH7" i="13"/>
  <c r="AF7" i="13"/>
  <c r="AE7" i="13"/>
  <c r="AD7" i="13"/>
  <c r="AC7" i="13"/>
  <c r="AB7" i="13"/>
  <c r="AA7" i="13"/>
  <c r="Z7" i="13"/>
  <c r="Y7" i="13"/>
  <c r="X7" i="13"/>
  <c r="V7" i="13"/>
  <c r="U7" i="13"/>
  <c r="T7" i="13"/>
  <c r="S7" i="13"/>
  <c r="R7" i="13"/>
  <c r="Q7" i="13"/>
  <c r="P7" i="13"/>
  <c r="O7" i="13"/>
  <c r="N7" i="13"/>
  <c r="L7" i="13"/>
  <c r="K7" i="13"/>
  <c r="J7" i="13"/>
  <c r="I7" i="13"/>
  <c r="H7" i="13"/>
  <c r="G7" i="13"/>
  <c r="F7" i="13"/>
  <c r="E7" i="13"/>
  <c r="AR6" i="13"/>
  <c r="AP6" i="13"/>
  <c r="AO6" i="13"/>
  <c r="AN6" i="13"/>
  <c r="AM6" i="13"/>
  <c r="AL6" i="13"/>
  <c r="AK6" i="13"/>
  <c r="AJ6" i="13"/>
  <c r="AI6" i="13"/>
  <c r="AH6" i="13"/>
  <c r="AF6" i="13"/>
  <c r="AE6" i="13"/>
  <c r="AD6" i="13"/>
  <c r="AC6" i="13"/>
  <c r="AB6" i="13"/>
  <c r="AA6" i="13"/>
  <c r="Z6" i="13"/>
  <c r="Y6" i="13"/>
  <c r="X6" i="13"/>
  <c r="V6" i="13"/>
  <c r="U6" i="13"/>
  <c r="T6" i="13"/>
  <c r="S6" i="13"/>
  <c r="R6" i="13"/>
  <c r="Q6" i="13"/>
  <c r="P6" i="13"/>
  <c r="O6" i="13"/>
  <c r="N6" i="13"/>
  <c r="L6" i="13"/>
  <c r="K6" i="13"/>
  <c r="J6" i="13"/>
  <c r="I6" i="13"/>
  <c r="H6" i="13"/>
  <c r="G6" i="13"/>
  <c r="F6" i="13"/>
  <c r="E6" i="13"/>
  <c r="AR5" i="13"/>
  <c r="AP5" i="13"/>
  <c r="AO5" i="13"/>
  <c r="AN5" i="13"/>
  <c r="AM5" i="13"/>
  <c r="AL5" i="13"/>
  <c r="AK5" i="13"/>
  <c r="AJ5" i="13"/>
  <c r="AI5" i="13"/>
  <c r="AH5" i="13"/>
  <c r="AF5" i="13"/>
  <c r="AE5" i="13"/>
  <c r="AD5" i="13"/>
  <c r="AC5" i="13"/>
  <c r="AB5" i="13"/>
  <c r="AA5" i="13"/>
  <c r="Z5" i="13"/>
  <c r="Y5" i="13"/>
  <c r="X5" i="13"/>
  <c r="V5" i="13"/>
  <c r="U5" i="13"/>
  <c r="T5" i="13"/>
  <c r="S5" i="13"/>
  <c r="R5" i="13"/>
  <c r="Q5" i="13"/>
  <c r="P5" i="13"/>
  <c r="O5" i="13"/>
  <c r="N5" i="13"/>
  <c r="L5" i="13"/>
  <c r="K5" i="13"/>
  <c r="J5" i="13"/>
  <c r="I5" i="13"/>
  <c r="H5" i="13"/>
  <c r="G5" i="13"/>
  <c r="F5" i="13"/>
  <c r="E5" i="13"/>
  <c r="AR4" i="13"/>
  <c r="AP4" i="13"/>
  <c r="AO4" i="13"/>
  <c r="AN4" i="13"/>
  <c r="AM4" i="13"/>
  <c r="AL4" i="13"/>
  <c r="AK4" i="13"/>
  <c r="AJ4" i="13"/>
  <c r="AI4" i="13"/>
  <c r="AH4" i="13"/>
  <c r="AF4" i="13"/>
  <c r="AE4" i="13"/>
  <c r="AD4" i="13"/>
  <c r="AC4" i="13"/>
  <c r="AB4" i="13"/>
  <c r="AA4" i="13"/>
  <c r="Z4" i="13"/>
  <c r="Y4" i="13"/>
  <c r="X4" i="13"/>
  <c r="V4" i="13"/>
  <c r="U4" i="13"/>
  <c r="T4" i="13"/>
  <c r="S4" i="13"/>
  <c r="R4" i="13"/>
  <c r="Q4" i="13"/>
  <c r="P4" i="13"/>
  <c r="O4" i="13"/>
  <c r="N4" i="13"/>
  <c r="L4" i="13"/>
  <c r="K4" i="13"/>
  <c r="J4" i="13"/>
  <c r="I4" i="13"/>
  <c r="H4" i="13"/>
  <c r="G4" i="13"/>
  <c r="F4" i="13"/>
  <c r="E4" i="13"/>
  <c r="AR3" i="13"/>
  <c r="AP3" i="13"/>
  <c r="AO3" i="13"/>
  <c r="AN3" i="13"/>
  <c r="AM3" i="13"/>
  <c r="AL3" i="13"/>
  <c r="AK3" i="13"/>
  <c r="AJ3" i="13"/>
  <c r="AI3" i="13"/>
  <c r="AH3" i="13"/>
  <c r="AF3" i="13"/>
  <c r="AE3" i="13"/>
  <c r="AD3" i="13"/>
  <c r="AC3" i="13"/>
  <c r="AB3" i="13"/>
  <c r="AA3" i="13"/>
  <c r="Z3" i="13"/>
  <c r="Y3" i="13"/>
  <c r="X3" i="13"/>
  <c r="V3" i="13"/>
  <c r="U3" i="13"/>
  <c r="T3" i="13"/>
  <c r="S3" i="13"/>
  <c r="R3" i="13"/>
  <c r="Q3" i="13"/>
  <c r="P3" i="13"/>
  <c r="O3" i="13"/>
  <c r="N3" i="13"/>
  <c r="L3" i="13"/>
  <c r="K3" i="13"/>
  <c r="J3" i="13"/>
  <c r="I3" i="13"/>
  <c r="H3" i="13"/>
  <c r="G3" i="13"/>
  <c r="F3" i="13"/>
  <c r="E3" i="13"/>
  <c r="AR2" i="13"/>
  <c r="AP2" i="13"/>
  <c r="AO2" i="13"/>
  <c r="AN2" i="13"/>
  <c r="AM2" i="13"/>
  <c r="AL2" i="13"/>
  <c r="AK2" i="13"/>
  <c r="AJ2" i="13"/>
  <c r="AI2" i="13"/>
  <c r="AH2" i="13"/>
  <c r="AF2" i="13"/>
  <c r="AE2" i="13"/>
  <c r="AD2" i="13"/>
  <c r="AC2" i="13"/>
  <c r="AB2" i="13"/>
  <c r="AA2" i="13"/>
  <c r="Z2" i="13"/>
  <c r="Y2" i="13"/>
  <c r="X2" i="13"/>
  <c r="V2" i="13"/>
  <c r="U2" i="13"/>
  <c r="T2" i="13"/>
  <c r="S2" i="13"/>
  <c r="R2" i="13"/>
  <c r="Q2" i="13"/>
  <c r="P2" i="13"/>
  <c r="O2" i="13"/>
  <c r="N2" i="13"/>
  <c r="L2" i="13"/>
  <c r="K2" i="13"/>
  <c r="J2" i="13"/>
  <c r="I2" i="13"/>
  <c r="H2" i="13"/>
  <c r="G2" i="13"/>
  <c r="F2" i="13"/>
  <c r="E2" i="13"/>
  <c r="D60" i="7"/>
  <c r="D59" i="7"/>
  <c r="D58" i="7"/>
  <c r="D57" i="7"/>
  <c r="AP53" i="7"/>
  <c r="AF53" i="7"/>
  <c r="V53" i="7"/>
  <c r="L53" i="7"/>
  <c r="A53" i="7"/>
  <c r="AP52" i="7"/>
  <c r="AF52" i="7"/>
  <c r="V52" i="7"/>
  <c r="L52" i="7"/>
  <c r="A52" i="7"/>
  <c r="AP51" i="7"/>
  <c r="AF51" i="7"/>
  <c r="V51" i="7"/>
  <c r="L51" i="7"/>
  <c r="A51" i="7"/>
  <c r="AP50" i="7"/>
  <c r="AF50" i="7"/>
  <c r="V50" i="7"/>
  <c r="L50" i="7"/>
  <c r="A50" i="7"/>
  <c r="AP49" i="7"/>
  <c r="AF49" i="7"/>
  <c r="V49" i="7"/>
  <c r="L49" i="7"/>
  <c r="A49" i="7"/>
  <c r="AP48" i="7"/>
  <c r="AF48" i="7"/>
  <c r="V48" i="7"/>
  <c r="L48" i="7"/>
  <c r="AP47" i="7"/>
  <c r="AO47" i="7"/>
  <c r="AN47" i="7"/>
  <c r="AM47" i="7"/>
  <c r="AL47" i="7"/>
  <c r="AK47" i="7"/>
  <c r="AJ47" i="7"/>
  <c r="AI47" i="7"/>
  <c r="AF47" i="7"/>
  <c r="AE47" i="7"/>
  <c r="AD47" i="7"/>
  <c r="AC47" i="7"/>
  <c r="AB47" i="7"/>
  <c r="AA47" i="7"/>
  <c r="Z47" i="7"/>
  <c r="Y47" i="7"/>
  <c r="V47" i="7"/>
  <c r="U47" i="7"/>
  <c r="T47" i="7"/>
  <c r="S47" i="7"/>
  <c r="R47" i="7"/>
  <c r="Q47" i="7"/>
  <c r="P47" i="7"/>
  <c r="O47" i="7"/>
  <c r="L47" i="7"/>
  <c r="K47" i="7"/>
  <c r="J47" i="7"/>
  <c r="I47" i="7"/>
  <c r="H47" i="7"/>
  <c r="G47" i="7"/>
  <c r="F47" i="7"/>
  <c r="E47" i="7"/>
  <c r="A47" i="7"/>
  <c r="AP46" i="7"/>
  <c r="AO46" i="7"/>
  <c r="AN46" i="7"/>
  <c r="AM46" i="7"/>
  <c r="AL46" i="7"/>
  <c r="AK46" i="7"/>
  <c r="AJ46" i="7"/>
  <c r="AI46" i="7"/>
  <c r="AF46" i="7"/>
  <c r="AE46" i="7"/>
  <c r="AD46" i="7"/>
  <c r="AC46" i="7"/>
  <c r="AB46" i="7"/>
  <c r="AA46" i="7"/>
  <c r="Z46" i="7"/>
  <c r="Y46" i="7"/>
  <c r="V46" i="7"/>
  <c r="U46" i="7"/>
  <c r="T46" i="7"/>
  <c r="S46" i="7"/>
  <c r="R46" i="7"/>
  <c r="Q46" i="7"/>
  <c r="P46" i="7"/>
  <c r="O46" i="7"/>
  <c r="L46" i="7"/>
  <c r="K46" i="7"/>
  <c r="J46" i="7"/>
  <c r="I46" i="7"/>
  <c r="H46" i="7"/>
  <c r="G46" i="7"/>
  <c r="F46" i="7"/>
  <c r="E46" i="7"/>
  <c r="A46" i="7"/>
  <c r="AP45" i="7"/>
  <c r="AO45" i="7"/>
  <c r="AN45" i="7"/>
  <c r="AM45" i="7"/>
  <c r="AL45" i="7"/>
  <c r="AK45" i="7"/>
  <c r="AJ45" i="7"/>
  <c r="AI45" i="7"/>
  <c r="AF45" i="7"/>
  <c r="AE45" i="7"/>
  <c r="AD45" i="7"/>
  <c r="AC45" i="7"/>
  <c r="AB45" i="7"/>
  <c r="AA45" i="7"/>
  <c r="Z45" i="7"/>
  <c r="Y45" i="7"/>
  <c r="V45" i="7"/>
  <c r="U45" i="7"/>
  <c r="T45" i="7"/>
  <c r="S45" i="7"/>
  <c r="R45" i="7"/>
  <c r="Q45" i="7"/>
  <c r="P45" i="7"/>
  <c r="O45" i="7"/>
  <c r="L45" i="7"/>
  <c r="K45" i="7"/>
  <c r="J45" i="7"/>
  <c r="I45" i="7"/>
  <c r="H45" i="7"/>
  <c r="G45" i="7"/>
  <c r="F45" i="7"/>
  <c r="E45" i="7"/>
  <c r="A45" i="7"/>
  <c r="AP44" i="7"/>
  <c r="AO44" i="7"/>
  <c r="AN44" i="7"/>
  <c r="AM44" i="7"/>
  <c r="AL44" i="7"/>
  <c r="AK44" i="7"/>
  <c r="AJ44" i="7"/>
  <c r="AI44" i="7"/>
  <c r="AF44" i="7"/>
  <c r="AE44" i="7"/>
  <c r="AD44" i="7"/>
  <c r="AC44" i="7"/>
  <c r="AB44" i="7"/>
  <c r="AA44" i="7"/>
  <c r="Z44" i="7"/>
  <c r="Y44" i="7"/>
  <c r="V44" i="7"/>
  <c r="U44" i="7"/>
  <c r="T44" i="7"/>
  <c r="S44" i="7"/>
  <c r="R44" i="7"/>
  <c r="Q44" i="7"/>
  <c r="P44" i="7"/>
  <c r="O44" i="7"/>
  <c r="L44" i="7"/>
  <c r="K44" i="7"/>
  <c r="J44" i="7"/>
  <c r="I44" i="7"/>
  <c r="H44" i="7"/>
  <c r="G44" i="7"/>
  <c r="F44" i="7"/>
  <c r="E44" i="7"/>
  <c r="A44" i="7"/>
  <c r="AP43" i="7"/>
  <c r="AO43" i="7"/>
  <c r="AN43" i="7"/>
  <c r="AM43" i="7"/>
  <c r="AL43" i="7"/>
  <c r="AK43" i="7"/>
  <c r="AJ43" i="7"/>
  <c r="AI43" i="7"/>
  <c r="AF43" i="7"/>
  <c r="AE43" i="7"/>
  <c r="AD43" i="7"/>
  <c r="AC43" i="7"/>
  <c r="AB43" i="7"/>
  <c r="AA43" i="7"/>
  <c r="Z43" i="7"/>
  <c r="Y43" i="7"/>
  <c r="V43" i="7"/>
  <c r="U43" i="7"/>
  <c r="T43" i="7"/>
  <c r="S43" i="7"/>
  <c r="R43" i="7"/>
  <c r="Q43" i="7"/>
  <c r="P43" i="7"/>
  <c r="O43" i="7"/>
  <c r="L43" i="7"/>
  <c r="K43" i="7"/>
  <c r="J43" i="7"/>
  <c r="I43" i="7"/>
  <c r="H43" i="7"/>
  <c r="G43" i="7"/>
  <c r="F43" i="7"/>
  <c r="E43" i="7"/>
  <c r="A43" i="7"/>
  <c r="AP42" i="7"/>
  <c r="AO42" i="7"/>
  <c r="AN42" i="7"/>
  <c r="AM42" i="7"/>
  <c r="AL42" i="7"/>
  <c r="AK42" i="7"/>
  <c r="AJ42" i="7"/>
  <c r="AI42" i="7"/>
  <c r="AF42" i="7"/>
  <c r="AE42" i="7"/>
  <c r="AD42" i="7"/>
  <c r="AC42" i="7"/>
  <c r="AB42" i="7"/>
  <c r="AA42" i="7"/>
  <c r="Z42" i="7"/>
  <c r="Y42" i="7"/>
  <c r="V42" i="7"/>
  <c r="U42" i="7"/>
  <c r="T42" i="7"/>
  <c r="S42" i="7"/>
  <c r="R42" i="7"/>
  <c r="Q42" i="7"/>
  <c r="P42" i="7"/>
  <c r="O42" i="7"/>
  <c r="L42" i="7"/>
  <c r="K42" i="7"/>
  <c r="J42" i="7"/>
  <c r="I42" i="7"/>
  <c r="H42" i="7"/>
  <c r="G42" i="7"/>
  <c r="F42" i="7"/>
  <c r="E42" i="7"/>
  <c r="AP41" i="7"/>
  <c r="AF41" i="7"/>
  <c r="V41" i="7"/>
  <c r="L41" i="7"/>
  <c r="A41" i="7"/>
  <c r="AP40" i="7"/>
  <c r="AF40" i="7"/>
  <c r="V40" i="7"/>
  <c r="L40" i="7"/>
  <c r="A40" i="7"/>
  <c r="AP39" i="7"/>
  <c r="AF39" i="7"/>
  <c r="V39" i="7"/>
  <c r="L39" i="7"/>
  <c r="A39" i="7"/>
  <c r="AP38" i="7"/>
  <c r="AF38" i="7"/>
  <c r="V38" i="7"/>
  <c r="L38" i="7"/>
  <c r="A38" i="7"/>
  <c r="AP37" i="7"/>
  <c r="AF37" i="7"/>
  <c r="V37" i="7"/>
  <c r="L37" i="7"/>
  <c r="A37" i="7"/>
  <c r="AP36" i="7"/>
  <c r="AF36" i="7"/>
  <c r="V36" i="7"/>
  <c r="L36" i="7"/>
  <c r="AP35" i="7"/>
  <c r="AF35" i="7"/>
  <c r="V35" i="7"/>
  <c r="L35" i="7"/>
  <c r="A35" i="7"/>
  <c r="AP34" i="7"/>
  <c r="AF34" i="7"/>
  <c r="V34" i="7"/>
  <c r="L34" i="7"/>
  <c r="A34" i="7"/>
  <c r="AP33" i="7"/>
  <c r="AF33" i="7"/>
  <c r="V33" i="7"/>
  <c r="L33" i="7"/>
  <c r="A33" i="7"/>
  <c r="AP32" i="7"/>
  <c r="AF32" i="7"/>
  <c r="V32" i="7"/>
  <c r="L32" i="7"/>
  <c r="A32" i="7"/>
  <c r="AP31" i="7"/>
  <c r="AF31" i="7"/>
  <c r="V31" i="7"/>
  <c r="L31" i="7"/>
  <c r="A31" i="7"/>
  <c r="AP30" i="7"/>
  <c r="AF30" i="7"/>
  <c r="V30" i="7"/>
  <c r="L30" i="7"/>
  <c r="AP29" i="7"/>
  <c r="AF29" i="7"/>
  <c r="V29" i="7"/>
  <c r="L29" i="7"/>
  <c r="A29" i="7"/>
  <c r="AP28" i="7"/>
  <c r="AF28" i="7"/>
  <c r="V28" i="7"/>
  <c r="L28" i="7"/>
  <c r="A28" i="7"/>
  <c r="AP27" i="7"/>
  <c r="AF27" i="7"/>
  <c r="V27" i="7"/>
  <c r="L27" i="7"/>
  <c r="A27" i="7"/>
  <c r="AP26" i="7"/>
  <c r="AF26" i="7"/>
  <c r="V26" i="7"/>
  <c r="L26" i="7"/>
  <c r="A26" i="7"/>
  <c r="AP25" i="7"/>
  <c r="AF25" i="7"/>
  <c r="V25" i="7"/>
  <c r="L25" i="7"/>
  <c r="A25" i="7"/>
  <c r="AP24" i="7"/>
  <c r="AF24" i="7"/>
  <c r="V24" i="7"/>
  <c r="L24" i="7"/>
  <c r="AP23" i="7"/>
  <c r="AF23" i="7"/>
  <c r="V23" i="7"/>
  <c r="L23" i="7"/>
  <c r="A23" i="7"/>
  <c r="AP22" i="7"/>
  <c r="AF22" i="7"/>
  <c r="V22" i="7"/>
  <c r="L22" i="7"/>
  <c r="A22" i="7"/>
  <c r="AP21" i="7"/>
  <c r="AF21" i="7"/>
  <c r="V21" i="7"/>
  <c r="L21" i="7"/>
  <c r="A21" i="7"/>
  <c r="AP20" i="7"/>
  <c r="AF20" i="7"/>
  <c r="V20" i="7"/>
  <c r="L20" i="7"/>
  <c r="A20" i="7"/>
  <c r="AP19" i="7"/>
  <c r="AF19" i="7"/>
  <c r="V19" i="7"/>
  <c r="L19" i="7"/>
  <c r="AP18" i="7"/>
  <c r="AF18" i="7"/>
  <c r="V18" i="7"/>
  <c r="L18" i="7"/>
  <c r="A18" i="7"/>
  <c r="AP17" i="7"/>
  <c r="AF17" i="7"/>
  <c r="V17" i="7"/>
  <c r="L17" i="7"/>
  <c r="AP16" i="7"/>
  <c r="AF16" i="7"/>
  <c r="V16" i="7"/>
  <c r="L16" i="7"/>
  <c r="AP15" i="7"/>
  <c r="AF15" i="7"/>
  <c r="V15" i="7"/>
  <c r="L15" i="7"/>
  <c r="A15" i="7"/>
  <c r="AP14" i="7"/>
  <c r="AF14" i="7"/>
  <c r="V14" i="7"/>
  <c r="L14" i="7"/>
  <c r="A14" i="7"/>
  <c r="AP13" i="7"/>
  <c r="AF13" i="7"/>
  <c r="V13" i="7"/>
  <c r="L13" i="7"/>
  <c r="A13" i="7"/>
  <c r="AP12" i="7"/>
  <c r="AF12" i="7"/>
  <c r="V12" i="7"/>
  <c r="L12" i="7"/>
  <c r="A12" i="7"/>
  <c r="AP11" i="7"/>
  <c r="AF11" i="7"/>
  <c r="V11" i="7"/>
  <c r="L11" i="7"/>
  <c r="A11" i="7"/>
  <c r="AP10" i="7"/>
  <c r="AF10" i="7"/>
  <c r="V10" i="7"/>
  <c r="L10" i="7"/>
  <c r="A10" i="7"/>
  <c r="AP9" i="7"/>
  <c r="AF9" i="7"/>
  <c r="V9" i="7"/>
  <c r="L9" i="7"/>
  <c r="A9" i="7"/>
  <c r="AP8" i="7"/>
  <c r="AF8" i="7"/>
  <c r="V8" i="7"/>
  <c r="L8" i="7"/>
  <c r="AR7" i="7"/>
  <c r="AP7" i="7"/>
  <c r="AO7" i="7"/>
  <c r="AN7" i="7"/>
  <c r="AM7" i="7"/>
  <c r="AL7" i="7"/>
  <c r="AK7" i="7"/>
  <c r="AJ7" i="7"/>
  <c r="AI7" i="7"/>
  <c r="AH7" i="7"/>
  <c r="AF7" i="7"/>
  <c r="AE7" i="7"/>
  <c r="AD7" i="7"/>
  <c r="AC7" i="7"/>
  <c r="AB7" i="7"/>
  <c r="AA7" i="7"/>
  <c r="Z7" i="7"/>
  <c r="Y7" i="7"/>
  <c r="X7" i="7"/>
  <c r="V7" i="7"/>
  <c r="U7" i="7"/>
  <c r="T7" i="7"/>
  <c r="S7" i="7"/>
  <c r="R7" i="7"/>
  <c r="Q7" i="7"/>
  <c r="P7" i="7"/>
  <c r="O7" i="7"/>
  <c r="N7" i="7"/>
  <c r="L7" i="7"/>
  <c r="K7" i="7"/>
  <c r="J7" i="7"/>
  <c r="I7" i="7"/>
  <c r="H7" i="7"/>
  <c r="G7" i="7"/>
  <c r="F7" i="7"/>
  <c r="E7" i="7"/>
  <c r="AR6" i="7"/>
  <c r="AP6" i="7"/>
  <c r="AO6" i="7"/>
  <c r="AN6" i="7"/>
  <c r="AM6" i="7"/>
  <c r="AL6" i="7"/>
  <c r="AK6" i="7"/>
  <c r="AJ6" i="7"/>
  <c r="AI6" i="7"/>
  <c r="AH6" i="7"/>
  <c r="AF6" i="7"/>
  <c r="AE6" i="7"/>
  <c r="AD6" i="7"/>
  <c r="AC6" i="7"/>
  <c r="AB6" i="7"/>
  <c r="AA6" i="7"/>
  <c r="Z6" i="7"/>
  <c r="Y6" i="7"/>
  <c r="X6" i="7"/>
  <c r="V6" i="7"/>
  <c r="U6" i="7"/>
  <c r="T6" i="7"/>
  <c r="S6" i="7"/>
  <c r="R6" i="7"/>
  <c r="Q6" i="7"/>
  <c r="P6" i="7"/>
  <c r="O6" i="7"/>
  <c r="N6" i="7"/>
  <c r="L6" i="7"/>
  <c r="K6" i="7"/>
  <c r="J6" i="7"/>
  <c r="I6" i="7"/>
  <c r="H6" i="7"/>
  <c r="G6" i="7"/>
  <c r="F6" i="7"/>
  <c r="E6" i="7"/>
  <c r="AR5" i="7"/>
  <c r="AP5" i="7"/>
  <c r="AO5" i="7"/>
  <c r="AN5" i="7"/>
  <c r="AM5" i="7"/>
  <c r="AL5" i="7"/>
  <c r="AK5" i="7"/>
  <c r="AJ5" i="7"/>
  <c r="AI5" i="7"/>
  <c r="AH5" i="7"/>
  <c r="AF5" i="7"/>
  <c r="AE5" i="7"/>
  <c r="AD5" i="7"/>
  <c r="AC5" i="7"/>
  <c r="AB5" i="7"/>
  <c r="AA5" i="7"/>
  <c r="Z5" i="7"/>
  <c r="Y5" i="7"/>
  <c r="X5" i="7"/>
  <c r="V5" i="7"/>
  <c r="U5" i="7"/>
  <c r="T5" i="7"/>
  <c r="S5" i="7"/>
  <c r="R5" i="7"/>
  <c r="Q5" i="7"/>
  <c r="P5" i="7"/>
  <c r="O5" i="7"/>
  <c r="N5" i="7"/>
  <c r="L5" i="7"/>
  <c r="K5" i="7"/>
  <c r="J5" i="7"/>
  <c r="I5" i="7"/>
  <c r="H5" i="7"/>
  <c r="G5" i="7"/>
  <c r="F5" i="7"/>
  <c r="E5" i="7"/>
  <c r="AR4" i="7"/>
  <c r="AP4" i="7"/>
  <c r="AO4" i="7"/>
  <c r="AN4" i="7"/>
  <c r="AM4" i="7"/>
  <c r="AL4" i="7"/>
  <c r="AK4" i="7"/>
  <c r="AJ4" i="7"/>
  <c r="AI4" i="7"/>
  <c r="AH4" i="7"/>
  <c r="AF4" i="7"/>
  <c r="AE4" i="7"/>
  <c r="AD4" i="7"/>
  <c r="AC4" i="7"/>
  <c r="AB4" i="7"/>
  <c r="AA4" i="7"/>
  <c r="Z4" i="7"/>
  <c r="Y4" i="7"/>
  <c r="X4" i="7"/>
  <c r="V4" i="7"/>
  <c r="U4" i="7"/>
  <c r="T4" i="7"/>
  <c r="S4" i="7"/>
  <c r="R4" i="7"/>
  <c r="Q4" i="7"/>
  <c r="P4" i="7"/>
  <c r="O4" i="7"/>
  <c r="N4" i="7"/>
  <c r="L4" i="7"/>
  <c r="K4" i="7"/>
  <c r="J4" i="7"/>
  <c r="I4" i="7"/>
  <c r="H4" i="7"/>
  <c r="G4" i="7"/>
  <c r="F4" i="7"/>
  <c r="E4" i="7"/>
  <c r="AR3" i="7"/>
  <c r="AP3" i="7"/>
  <c r="AO3" i="7"/>
  <c r="AN3" i="7"/>
  <c r="AM3" i="7"/>
  <c r="AL3" i="7"/>
  <c r="AK3" i="7"/>
  <c r="AJ3" i="7"/>
  <c r="AI3" i="7"/>
  <c r="AH3" i="7"/>
  <c r="AF3" i="7"/>
  <c r="AE3" i="7"/>
  <c r="AD3" i="7"/>
  <c r="AC3" i="7"/>
  <c r="AB3" i="7"/>
  <c r="AA3" i="7"/>
  <c r="Z3" i="7"/>
  <c r="Y3" i="7"/>
  <c r="X3" i="7"/>
  <c r="V3" i="7"/>
  <c r="U3" i="7"/>
  <c r="T3" i="7"/>
  <c r="S3" i="7"/>
  <c r="R3" i="7"/>
  <c r="Q3" i="7"/>
  <c r="P3" i="7"/>
  <c r="O3" i="7"/>
  <c r="N3" i="7"/>
  <c r="L3" i="7"/>
  <c r="K3" i="7"/>
  <c r="J3" i="7"/>
  <c r="I3" i="7"/>
  <c r="H3" i="7"/>
  <c r="G3" i="7"/>
  <c r="F3" i="7"/>
  <c r="E3" i="7"/>
  <c r="AR2" i="7"/>
  <c r="AP2" i="7"/>
  <c r="AO2" i="7"/>
  <c r="AN2" i="7"/>
  <c r="AM2" i="7"/>
  <c r="AL2" i="7"/>
  <c r="AK2" i="7"/>
  <c r="AJ2" i="7"/>
  <c r="AI2" i="7"/>
  <c r="AH2" i="7"/>
  <c r="AF2" i="7"/>
  <c r="AE2" i="7"/>
  <c r="AD2" i="7"/>
  <c r="AC2" i="7"/>
  <c r="AB2" i="7"/>
  <c r="AA2" i="7"/>
  <c r="Z2" i="7"/>
  <c r="Y2" i="7"/>
  <c r="X2" i="7"/>
  <c r="V2" i="7"/>
  <c r="U2" i="7"/>
  <c r="T2" i="7"/>
  <c r="S2" i="7"/>
  <c r="R2" i="7"/>
  <c r="Q2" i="7"/>
  <c r="P2" i="7"/>
  <c r="O2" i="7"/>
  <c r="N2" i="7"/>
  <c r="L2" i="7"/>
  <c r="K2" i="7"/>
  <c r="J2" i="7"/>
  <c r="I2" i="7"/>
  <c r="H2" i="7"/>
  <c r="G2" i="7"/>
  <c r="F2" i="7"/>
  <c r="E2" i="7"/>
  <c r="BS58" i="5"/>
  <c r="BR58" i="5"/>
  <c r="BQ58" i="5"/>
  <c r="BP58" i="5"/>
  <c r="BO58" i="5"/>
  <c r="BN58" i="5"/>
  <c r="BM58" i="5"/>
  <c r="BL58" i="5"/>
  <c r="BK58" i="5"/>
  <c r="BJ58" i="5"/>
  <c r="BI58" i="5"/>
  <c r="BH58" i="5"/>
  <c r="BG58" i="5"/>
  <c r="BE58" i="5"/>
  <c r="BD58" i="5"/>
  <c r="BC58" i="5"/>
  <c r="BB58" i="5"/>
  <c r="BA58" i="5"/>
  <c r="AZ58" i="5"/>
  <c r="AY58" i="5"/>
  <c r="AX58" i="5"/>
  <c r="AW58" i="5"/>
  <c r="AV58" i="5"/>
  <c r="AU58" i="5"/>
  <c r="AT58" i="5"/>
  <c r="AS58" i="5"/>
  <c r="AR58" i="5"/>
  <c r="AQ58" i="5"/>
  <c r="AP58" i="5"/>
  <c r="AO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O58" i="5"/>
  <c r="N58" i="5"/>
  <c r="L58" i="5"/>
  <c r="K58" i="5"/>
  <c r="J58" i="5"/>
  <c r="I58" i="5"/>
  <c r="H58" i="5"/>
  <c r="G58" i="5"/>
  <c r="E58" i="5"/>
  <c r="D58" i="5"/>
  <c r="BS57" i="5"/>
  <c r="BR57" i="5"/>
  <c r="BQ57" i="5"/>
  <c r="BP57" i="5"/>
  <c r="BO57" i="5"/>
  <c r="BN57" i="5"/>
  <c r="BM57" i="5"/>
  <c r="BL57" i="5"/>
  <c r="BK57" i="5"/>
  <c r="BJ57" i="5"/>
  <c r="BI57" i="5"/>
  <c r="BH57" i="5"/>
  <c r="BG57" i="5"/>
  <c r="BE57" i="5"/>
  <c r="BD57" i="5"/>
  <c r="BC57" i="5"/>
  <c r="BB57" i="5"/>
  <c r="BA57" i="5"/>
  <c r="AZ57" i="5"/>
  <c r="AY57" i="5"/>
  <c r="AX57" i="5"/>
  <c r="AW57" i="5"/>
  <c r="AV57" i="5"/>
  <c r="AU57" i="5"/>
  <c r="AT57" i="5"/>
  <c r="AS57" i="5"/>
  <c r="AR57" i="5"/>
  <c r="AQ57" i="5"/>
  <c r="AP57" i="5"/>
  <c r="AO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X57" i="5"/>
  <c r="U57" i="5"/>
  <c r="T57" i="5"/>
  <c r="S57" i="5"/>
  <c r="R57" i="5"/>
  <c r="Q57" i="5"/>
  <c r="P57" i="5"/>
  <c r="O57" i="5"/>
  <c r="N57" i="5"/>
  <c r="L57" i="5"/>
  <c r="K57" i="5"/>
  <c r="J57" i="5"/>
  <c r="I57" i="5"/>
  <c r="H57" i="5"/>
  <c r="G57" i="5"/>
  <c r="E57" i="5"/>
  <c r="D57" i="5"/>
  <c r="B57" i="5"/>
  <c r="BC56" i="5"/>
  <c r="BB56" i="5"/>
  <c r="BA56" i="5"/>
  <c r="AZ56" i="5"/>
  <c r="AY56" i="5"/>
  <c r="AX56" i="5"/>
  <c r="AW56" i="5"/>
  <c r="AV56" i="5"/>
  <c r="AU56" i="5"/>
  <c r="AT56" i="5"/>
  <c r="AS56" i="5"/>
  <c r="AR56" i="5"/>
  <c r="AQ56" i="5"/>
  <c r="AP56" i="5"/>
  <c r="AO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L56" i="5"/>
  <c r="K56" i="5"/>
  <c r="J56" i="5"/>
  <c r="I56" i="5"/>
  <c r="H56" i="5"/>
  <c r="G56" i="5"/>
  <c r="E56" i="5"/>
  <c r="D56" i="5"/>
  <c r="BC55" i="5"/>
  <c r="BB55" i="5"/>
  <c r="BA55" i="5"/>
  <c r="AZ55" i="5"/>
  <c r="AY55" i="5"/>
  <c r="AX55" i="5"/>
  <c r="AW55" i="5"/>
  <c r="AV55" i="5"/>
  <c r="AU55" i="5"/>
  <c r="AT55" i="5"/>
  <c r="AS55" i="5"/>
  <c r="AR55" i="5"/>
  <c r="AQ55" i="5"/>
  <c r="AP55" i="5"/>
  <c r="AO55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X55" i="5"/>
  <c r="U55" i="5"/>
  <c r="T55" i="5"/>
  <c r="S55" i="5"/>
  <c r="R55" i="5"/>
  <c r="Q55" i="5"/>
  <c r="P55" i="5"/>
  <c r="O55" i="5"/>
  <c r="N55" i="5"/>
  <c r="L55" i="5"/>
  <c r="K55" i="5"/>
  <c r="J55" i="5"/>
  <c r="I55" i="5"/>
  <c r="H55" i="5"/>
  <c r="G55" i="5"/>
  <c r="E55" i="5"/>
  <c r="D55" i="5"/>
  <c r="B55" i="5"/>
  <c r="BC54" i="5"/>
  <c r="BB54" i="5"/>
  <c r="BA54" i="5"/>
  <c r="AZ54" i="5"/>
  <c r="AY54" i="5"/>
  <c r="AX54" i="5"/>
  <c r="AW54" i="5"/>
  <c r="AV54" i="5"/>
  <c r="AU54" i="5"/>
  <c r="AT54" i="5"/>
  <c r="AS54" i="5"/>
  <c r="AR54" i="5"/>
  <c r="AQ54" i="5"/>
  <c r="AP54" i="5"/>
  <c r="AO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O54" i="5"/>
  <c r="N54" i="5"/>
  <c r="L54" i="5"/>
  <c r="K54" i="5"/>
  <c r="J54" i="5"/>
  <c r="I54" i="5"/>
  <c r="H54" i="5"/>
  <c r="G54" i="5"/>
  <c r="E54" i="5"/>
  <c r="D54" i="5"/>
  <c r="BC53" i="5"/>
  <c r="BB53" i="5"/>
  <c r="BA53" i="5"/>
  <c r="AZ53" i="5"/>
  <c r="AY53" i="5"/>
  <c r="AX53" i="5"/>
  <c r="AW53" i="5"/>
  <c r="AV53" i="5"/>
  <c r="AU53" i="5"/>
  <c r="AT53" i="5"/>
  <c r="AS53" i="5"/>
  <c r="AR53" i="5"/>
  <c r="AQ53" i="5"/>
  <c r="AP53" i="5"/>
  <c r="AO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X53" i="5"/>
  <c r="U53" i="5"/>
  <c r="T53" i="5"/>
  <c r="S53" i="5"/>
  <c r="R53" i="5"/>
  <c r="Q53" i="5"/>
  <c r="P53" i="5"/>
  <c r="O53" i="5"/>
  <c r="N53" i="5"/>
  <c r="L53" i="5"/>
  <c r="K53" i="5"/>
  <c r="J53" i="5"/>
  <c r="I53" i="5"/>
  <c r="H53" i="5"/>
  <c r="G53" i="5"/>
  <c r="E53" i="5"/>
  <c r="D53" i="5"/>
  <c r="B53" i="5"/>
  <c r="BC52" i="5"/>
  <c r="BB52" i="5"/>
  <c r="BA52" i="5"/>
  <c r="AZ52" i="5"/>
  <c r="AY52" i="5"/>
  <c r="AX52" i="5"/>
  <c r="AW52" i="5"/>
  <c r="AV52" i="5"/>
  <c r="AU52" i="5"/>
  <c r="AT52" i="5"/>
  <c r="AS52" i="5"/>
  <c r="AR52" i="5"/>
  <c r="AQ52" i="5"/>
  <c r="AP52" i="5"/>
  <c r="AO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E52" i="5"/>
  <c r="D52" i="5"/>
  <c r="BC51" i="5"/>
  <c r="BB51" i="5"/>
  <c r="BA51" i="5"/>
  <c r="AZ51" i="5"/>
  <c r="AY51" i="5"/>
  <c r="AX51" i="5"/>
  <c r="AW51" i="5"/>
  <c r="AV51" i="5"/>
  <c r="AU51" i="5"/>
  <c r="AT51" i="5"/>
  <c r="AS51" i="5"/>
  <c r="AR51" i="5"/>
  <c r="AQ51" i="5"/>
  <c r="AP51" i="5"/>
  <c r="AO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Y51" i="5"/>
  <c r="X51" i="5"/>
  <c r="W51" i="5"/>
  <c r="V51" i="5"/>
  <c r="U51" i="5"/>
  <c r="T51" i="5"/>
  <c r="S51" i="5"/>
  <c r="R51" i="5"/>
  <c r="Q51" i="5"/>
  <c r="P51" i="5"/>
  <c r="O51" i="5"/>
  <c r="N51" i="5"/>
  <c r="L51" i="5"/>
  <c r="K51" i="5"/>
  <c r="J51" i="5"/>
  <c r="I51" i="5"/>
  <c r="H51" i="5"/>
  <c r="G51" i="5"/>
  <c r="E51" i="5"/>
  <c r="D51" i="5"/>
  <c r="B51" i="5"/>
  <c r="BC50" i="5"/>
  <c r="BB50" i="5"/>
  <c r="BA50" i="5"/>
  <c r="AZ50" i="5"/>
  <c r="AY50" i="5"/>
  <c r="AX50" i="5"/>
  <c r="AW50" i="5"/>
  <c r="AV50" i="5"/>
  <c r="AU50" i="5"/>
  <c r="AT50" i="5"/>
  <c r="AS50" i="5"/>
  <c r="AR50" i="5"/>
  <c r="AQ50" i="5"/>
  <c r="AP50" i="5"/>
  <c r="AO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E50" i="5"/>
  <c r="D50" i="5"/>
  <c r="BC49" i="5"/>
  <c r="BB49" i="5"/>
  <c r="BA49" i="5"/>
  <c r="AZ49" i="5"/>
  <c r="AY49" i="5"/>
  <c r="AX49" i="5"/>
  <c r="AW49" i="5"/>
  <c r="AV49" i="5"/>
  <c r="AU49" i="5"/>
  <c r="AT49" i="5"/>
  <c r="AS49" i="5"/>
  <c r="AR49" i="5"/>
  <c r="AQ49" i="5"/>
  <c r="AP49" i="5"/>
  <c r="AO49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E49" i="5"/>
  <c r="D49" i="5"/>
  <c r="B49" i="5"/>
  <c r="BE48" i="5"/>
  <c r="BC48" i="5"/>
  <c r="BB48" i="5"/>
  <c r="BA48" i="5"/>
  <c r="AZ48" i="5"/>
  <c r="AY48" i="5"/>
  <c r="AX48" i="5"/>
  <c r="AW48" i="5"/>
  <c r="AV48" i="5"/>
  <c r="AU48" i="5"/>
  <c r="AT48" i="5"/>
  <c r="AS48" i="5"/>
  <c r="AR48" i="5"/>
  <c r="AQ48" i="5"/>
  <c r="AP48" i="5"/>
  <c r="AO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X48" i="5"/>
  <c r="W48" i="5"/>
  <c r="V48" i="5"/>
  <c r="U48" i="5"/>
  <c r="T48" i="5"/>
  <c r="S48" i="5"/>
  <c r="R48" i="5"/>
  <c r="P48" i="5"/>
  <c r="O48" i="5"/>
  <c r="N48" i="5"/>
  <c r="L48" i="5"/>
  <c r="K48" i="5"/>
  <c r="J48" i="5"/>
  <c r="I48" i="5"/>
  <c r="H48" i="5"/>
  <c r="G48" i="5"/>
  <c r="E48" i="5"/>
  <c r="D48" i="5"/>
  <c r="BE47" i="5"/>
  <c r="BC47" i="5"/>
  <c r="BB47" i="5"/>
  <c r="BA47" i="5"/>
  <c r="AZ47" i="5"/>
  <c r="AY47" i="5"/>
  <c r="AX47" i="5"/>
  <c r="AW47" i="5"/>
  <c r="AV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X47" i="5"/>
  <c r="W47" i="5"/>
  <c r="V47" i="5"/>
  <c r="U47" i="5"/>
  <c r="T47" i="5"/>
  <c r="S47" i="5"/>
  <c r="R47" i="5"/>
  <c r="P47" i="5"/>
  <c r="O47" i="5"/>
  <c r="N47" i="5"/>
  <c r="L47" i="5"/>
  <c r="K47" i="5"/>
  <c r="J47" i="5"/>
  <c r="I47" i="5"/>
  <c r="H47" i="5"/>
  <c r="G47" i="5"/>
  <c r="E47" i="5"/>
  <c r="D47" i="5"/>
  <c r="BS46" i="5"/>
  <c r="BR46" i="5"/>
  <c r="BQ46" i="5"/>
  <c r="BP46" i="5"/>
  <c r="BO46" i="5"/>
  <c r="BN46" i="5"/>
  <c r="BM46" i="5"/>
  <c r="BL46" i="5"/>
  <c r="BK46" i="5"/>
  <c r="BE46" i="5"/>
  <c r="BC46" i="5"/>
  <c r="BB46" i="5"/>
  <c r="BA46" i="5"/>
  <c r="AZ46" i="5"/>
  <c r="AY46" i="5"/>
  <c r="AX46" i="5"/>
  <c r="AW46" i="5"/>
  <c r="AV46" i="5"/>
  <c r="AU46" i="5"/>
  <c r="AT46" i="5"/>
  <c r="AS46" i="5"/>
  <c r="AR46" i="5"/>
  <c r="AQ46" i="5"/>
  <c r="AP46" i="5"/>
  <c r="AO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X46" i="5"/>
  <c r="W46" i="5"/>
  <c r="V46" i="5"/>
  <c r="U46" i="5"/>
  <c r="T46" i="5"/>
  <c r="S46" i="5"/>
  <c r="R46" i="5"/>
  <c r="P46" i="5"/>
  <c r="O46" i="5"/>
  <c r="N46" i="5"/>
  <c r="L46" i="5"/>
  <c r="K46" i="5"/>
  <c r="J46" i="5"/>
  <c r="I46" i="5"/>
  <c r="H46" i="5"/>
  <c r="G46" i="5"/>
  <c r="E46" i="5"/>
  <c r="D46" i="5"/>
  <c r="BS45" i="5"/>
  <c r="BR45" i="5"/>
  <c r="BQ45" i="5"/>
  <c r="BP45" i="5"/>
  <c r="BO45" i="5"/>
  <c r="BN45" i="5"/>
  <c r="BM45" i="5"/>
  <c r="BL45" i="5"/>
  <c r="BK45" i="5"/>
  <c r="BE45" i="5"/>
  <c r="BC45" i="5"/>
  <c r="BB45" i="5"/>
  <c r="BA45" i="5"/>
  <c r="AZ45" i="5"/>
  <c r="AY45" i="5"/>
  <c r="AX45" i="5"/>
  <c r="AW45" i="5"/>
  <c r="AV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V45" i="5"/>
  <c r="U45" i="5"/>
  <c r="T45" i="5"/>
  <c r="S45" i="5"/>
  <c r="R45" i="5"/>
  <c r="P45" i="5"/>
  <c r="O45" i="5"/>
  <c r="N45" i="5"/>
  <c r="L45" i="5"/>
  <c r="K45" i="5"/>
  <c r="J45" i="5"/>
  <c r="I45" i="5"/>
  <c r="H45" i="5"/>
  <c r="G45" i="5"/>
  <c r="E45" i="5"/>
  <c r="D45" i="5"/>
  <c r="BS44" i="5"/>
  <c r="BR44" i="5"/>
  <c r="BQ44" i="5"/>
  <c r="BP44" i="5"/>
  <c r="BO44" i="5"/>
  <c r="BN44" i="5"/>
  <c r="BM44" i="5"/>
  <c r="BL44" i="5"/>
  <c r="BK44" i="5"/>
  <c r="BE44" i="5"/>
  <c r="BC44" i="5"/>
  <c r="BB44" i="5"/>
  <c r="BA44" i="5"/>
  <c r="AZ44" i="5"/>
  <c r="AY44" i="5"/>
  <c r="AX44" i="5"/>
  <c r="AW44" i="5"/>
  <c r="AV44" i="5"/>
  <c r="AU44" i="5"/>
  <c r="AT44" i="5"/>
  <c r="AS44" i="5"/>
  <c r="AR44" i="5"/>
  <c r="AQ44" i="5"/>
  <c r="AP44" i="5"/>
  <c r="AO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X44" i="5"/>
  <c r="W44" i="5"/>
  <c r="V44" i="5"/>
  <c r="U44" i="5"/>
  <c r="T44" i="5"/>
  <c r="S44" i="5"/>
  <c r="R44" i="5"/>
  <c r="P44" i="5"/>
  <c r="O44" i="5"/>
  <c r="N44" i="5"/>
  <c r="L44" i="5"/>
  <c r="K44" i="5"/>
  <c r="J44" i="5"/>
  <c r="I44" i="5"/>
  <c r="H44" i="5"/>
  <c r="G44" i="5"/>
  <c r="E44" i="5"/>
  <c r="D44" i="5"/>
  <c r="BS43" i="5"/>
  <c r="BR43" i="5"/>
  <c r="BQ43" i="5"/>
  <c r="BP43" i="5"/>
  <c r="BO43" i="5"/>
  <c r="BN43" i="5"/>
  <c r="BM43" i="5"/>
  <c r="BL43" i="5"/>
  <c r="BK43" i="5"/>
  <c r="BE43" i="5"/>
  <c r="BC43" i="5"/>
  <c r="BB43" i="5"/>
  <c r="BA43" i="5"/>
  <c r="AZ43" i="5"/>
  <c r="AY43" i="5"/>
  <c r="AX43" i="5"/>
  <c r="AW43" i="5"/>
  <c r="AV43" i="5"/>
  <c r="AU43" i="5"/>
  <c r="AT43" i="5"/>
  <c r="AS43" i="5"/>
  <c r="AR43" i="5"/>
  <c r="AQ43" i="5"/>
  <c r="AP43" i="5"/>
  <c r="AO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X43" i="5"/>
  <c r="W43" i="5"/>
  <c r="V43" i="5"/>
  <c r="U43" i="5"/>
  <c r="T43" i="5"/>
  <c r="S43" i="5"/>
  <c r="R43" i="5"/>
  <c r="P43" i="5"/>
  <c r="O43" i="5"/>
  <c r="N43" i="5"/>
  <c r="L43" i="5"/>
  <c r="K43" i="5"/>
  <c r="J43" i="5"/>
  <c r="I43" i="5"/>
  <c r="H43" i="5"/>
  <c r="G43" i="5"/>
  <c r="E43" i="5"/>
  <c r="D43" i="5"/>
  <c r="B43" i="5"/>
  <c r="BN42" i="5"/>
  <c r="BM42" i="5"/>
  <c r="BL42" i="5"/>
  <c r="BJ42" i="5"/>
  <c r="BI42" i="5"/>
  <c r="BH42" i="5"/>
  <c r="BE42" i="5"/>
  <c r="BC42" i="5"/>
  <c r="BB42" i="5"/>
  <c r="BA42" i="5"/>
  <c r="AZ42" i="5"/>
  <c r="AY42" i="5"/>
  <c r="AX42" i="5"/>
  <c r="AW42" i="5"/>
  <c r="AV42" i="5"/>
  <c r="AU42" i="5"/>
  <c r="AT42" i="5"/>
  <c r="AS42" i="5"/>
  <c r="AR42" i="5"/>
  <c r="AQ42" i="5"/>
  <c r="AP42" i="5"/>
  <c r="AO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V42" i="5"/>
  <c r="U42" i="5"/>
  <c r="T42" i="5"/>
  <c r="S42" i="5"/>
  <c r="R42" i="5"/>
  <c r="P42" i="5"/>
  <c r="O42" i="5"/>
  <c r="N42" i="5"/>
  <c r="L42" i="5"/>
  <c r="K42" i="5"/>
  <c r="J42" i="5"/>
  <c r="I42" i="5"/>
  <c r="H42" i="5"/>
  <c r="G42" i="5"/>
  <c r="E42" i="5"/>
  <c r="D42" i="5"/>
  <c r="BN41" i="5"/>
  <c r="BM41" i="5"/>
  <c r="BL41" i="5"/>
  <c r="BJ41" i="5"/>
  <c r="BI41" i="5"/>
  <c r="BH41" i="5"/>
  <c r="BE41" i="5"/>
  <c r="BC41" i="5"/>
  <c r="BB41" i="5"/>
  <c r="BA41" i="5"/>
  <c r="AZ41" i="5"/>
  <c r="AY41" i="5"/>
  <c r="AX41" i="5"/>
  <c r="AW41" i="5"/>
  <c r="AV41" i="5"/>
  <c r="AU41" i="5"/>
  <c r="AT41" i="5"/>
  <c r="AS41" i="5"/>
  <c r="AR41" i="5"/>
  <c r="AQ41" i="5"/>
  <c r="AP41" i="5"/>
  <c r="AO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P41" i="5"/>
  <c r="O41" i="5"/>
  <c r="N41" i="5"/>
  <c r="L41" i="5"/>
  <c r="K41" i="5"/>
  <c r="J41" i="5"/>
  <c r="I41" i="5"/>
  <c r="H41" i="5"/>
  <c r="G41" i="5"/>
  <c r="E41" i="5"/>
  <c r="D41" i="5"/>
  <c r="B41" i="5"/>
  <c r="BS40" i="5"/>
  <c r="BR40" i="5"/>
  <c r="BQ40" i="5"/>
  <c r="BP40" i="5"/>
  <c r="BO40" i="5"/>
  <c r="BK40" i="5"/>
  <c r="BG40" i="5"/>
  <c r="BF40" i="5"/>
  <c r="BE40" i="5"/>
  <c r="BD40" i="5"/>
  <c r="BC40" i="5"/>
  <c r="BB40" i="5"/>
  <c r="BA40" i="5"/>
  <c r="AZ40" i="5"/>
  <c r="AY40" i="5"/>
  <c r="AX40" i="5"/>
  <c r="AW40" i="5"/>
  <c r="AV40" i="5"/>
  <c r="AU40" i="5"/>
  <c r="AT40" i="5"/>
  <c r="AS40" i="5"/>
  <c r="AR40" i="5"/>
  <c r="AQ40" i="5"/>
  <c r="AP40" i="5"/>
  <c r="AO40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X40" i="5"/>
  <c r="W40" i="5"/>
  <c r="V40" i="5"/>
  <c r="U40" i="5"/>
  <c r="T40" i="5"/>
  <c r="S40" i="5"/>
  <c r="R40" i="5"/>
  <c r="P40" i="5"/>
  <c r="O40" i="5"/>
  <c r="N40" i="5"/>
  <c r="L40" i="5"/>
  <c r="K40" i="5"/>
  <c r="J40" i="5"/>
  <c r="I40" i="5"/>
  <c r="H40" i="5"/>
  <c r="G40" i="5"/>
  <c r="E40" i="5"/>
  <c r="D40" i="5"/>
  <c r="BS39" i="5"/>
  <c r="BR39" i="5"/>
  <c r="BQ39" i="5"/>
  <c r="BP39" i="5"/>
  <c r="BO39" i="5"/>
  <c r="BK39" i="5"/>
  <c r="BG39" i="5"/>
  <c r="BF39" i="5"/>
  <c r="BE39" i="5"/>
  <c r="BD39" i="5"/>
  <c r="BC39" i="5"/>
  <c r="BB39" i="5"/>
  <c r="BA39" i="5"/>
  <c r="AZ39" i="5"/>
  <c r="AY39" i="5"/>
  <c r="AX39" i="5"/>
  <c r="AW39" i="5"/>
  <c r="AV39" i="5"/>
  <c r="AU39" i="5"/>
  <c r="AT39" i="5"/>
  <c r="AS39" i="5"/>
  <c r="AR39" i="5"/>
  <c r="AQ39" i="5"/>
  <c r="AP39" i="5"/>
  <c r="AO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P39" i="5"/>
  <c r="O39" i="5"/>
  <c r="N39" i="5"/>
  <c r="L39" i="5"/>
  <c r="K39" i="5"/>
  <c r="J39" i="5"/>
  <c r="I39" i="5"/>
  <c r="H39" i="5"/>
  <c r="G39" i="5"/>
  <c r="E39" i="5"/>
  <c r="D39" i="5"/>
  <c r="B39" i="5"/>
  <c r="BC38" i="5"/>
  <c r="BB38" i="5"/>
  <c r="BA38" i="5"/>
  <c r="AZ38" i="5"/>
  <c r="AY38" i="5"/>
  <c r="AX38" i="5"/>
  <c r="AW38" i="5"/>
  <c r="AV38" i="5"/>
  <c r="AU38" i="5"/>
  <c r="AT38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P38" i="5"/>
  <c r="O38" i="5"/>
  <c r="N38" i="5"/>
  <c r="L38" i="5"/>
  <c r="K38" i="5"/>
  <c r="J38" i="5"/>
  <c r="I38" i="5"/>
  <c r="H38" i="5"/>
  <c r="G38" i="5"/>
  <c r="E38" i="5"/>
  <c r="D38" i="5"/>
  <c r="BC37" i="5"/>
  <c r="BB37" i="5"/>
  <c r="BA37" i="5"/>
  <c r="AZ37" i="5"/>
  <c r="AY37" i="5"/>
  <c r="AX37" i="5"/>
  <c r="AW37" i="5"/>
  <c r="AV37" i="5"/>
  <c r="AU37" i="5"/>
  <c r="AT37" i="5"/>
  <c r="AS37" i="5"/>
  <c r="AR37" i="5"/>
  <c r="AQ37" i="5"/>
  <c r="AP37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P37" i="5"/>
  <c r="O37" i="5"/>
  <c r="N37" i="5"/>
  <c r="L37" i="5"/>
  <c r="K37" i="5"/>
  <c r="J37" i="5"/>
  <c r="I37" i="5"/>
  <c r="H37" i="5"/>
  <c r="G37" i="5"/>
  <c r="E37" i="5"/>
  <c r="D37" i="5"/>
  <c r="B37" i="5"/>
  <c r="BC36" i="5"/>
  <c r="BB36" i="5"/>
  <c r="BA36" i="5"/>
  <c r="AZ36" i="5"/>
  <c r="AY36" i="5"/>
  <c r="AX36" i="5"/>
  <c r="AW36" i="5"/>
  <c r="AV36" i="5"/>
  <c r="AU36" i="5"/>
  <c r="AT36" i="5"/>
  <c r="AS36" i="5"/>
  <c r="AR36" i="5"/>
  <c r="AQ36" i="5"/>
  <c r="AP36" i="5"/>
  <c r="AO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X36" i="5"/>
  <c r="W36" i="5"/>
  <c r="V36" i="5"/>
  <c r="U36" i="5"/>
  <c r="T36" i="5"/>
  <c r="S36" i="5"/>
  <c r="R36" i="5"/>
  <c r="P36" i="5"/>
  <c r="O36" i="5"/>
  <c r="N36" i="5"/>
  <c r="L36" i="5"/>
  <c r="K36" i="5"/>
  <c r="J36" i="5"/>
  <c r="I36" i="5"/>
  <c r="H36" i="5"/>
  <c r="G36" i="5"/>
  <c r="E36" i="5"/>
  <c r="D36" i="5"/>
  <c r="BC35" i="5"/>
  <c r="BB35" i="5"/>
  <c r="BA35" i="5"/>
  <c r="AZ35" i="5"/>
  <c r="AY35" i="5"/>
  <c r="AX35" i="5"/>
  <c r="AW35" i="5"/>
  <c r="AV35" i="5"/>
  <c r="AU35" i="5"/>
  <c r="AT35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P35" i="5"/>
  <c r="O35" i="5"/>
  <c r="N35" i="5"/>
  <c r="L35" i="5"/>
  <c r="K35" i="5"/>
  <c r="J35" i="5"/>
  <c r="I35" i="5"/>
  <c r="H35" i="5"/>
  <c r="G35" i="5"/>
  <c r="E35" i="5"/>
  <c r="D35" i="5"/>
  <c r="B35" i="5"/>
  <c r="BC34" i="5"/>
  <c r="BB34" i="5"/>
  <c r="BA34" i="5"/>
  <c r="AZ34" i="5"/>
  <c r="AY34" i="5"/>
  <c r="AX34" i="5"/>
  <c r="AW34" i="5"/>
  <c r="AV34" i="5"/>
  <c r="AU34" i="5"/>
  <c r="AT34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P34" i="5"/>
  <c r="O34" i="5"/>
  <c r="N34" i="5"/>
  <c r="L34" i="5"/>
  <c r="K34" i="5"/>
  <c r="J34" i="5"/>
  <c r="I34" i="5"/>
  <c r="H34" i="5"/>
  <c r="G34" i="5"/>
  <c r="E34" i="5"/>
  <c r="D34" i="5"/>
  <c r="BC33" i="5"/>
  <c r="BB33" i="5"/>
  <c r="BA33" i="5"/>
  <c r="AZ33" i="5"/>
  <c r="AY33" i="5"/>
  <c r="AX33" i="5"/>
  <c r="AW33" i="5"/>
  <c r="AV33" i="5"/>
  <c r="AU33" i="5"/>
  <c r="AT33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P33" i="5"/>
  <c r="O33" i="5"/>
  <c r="N33" i="5"/>
  <c r="L33" i="5"/>
  <c r="K33" i="5"/>
  <c r="J33" i="5"/>
  <c r="I33" i="5"/>
  <c r="H33" i="5"/>
  <c r="G33" i="5"/>
  <c r="E33" i="5"/>
  <c r="D33" i="5"/>
  <c r="B33" i="5"/>
  <c r="BC32" i="5"/>
  <c r="BB32" i="5"/>
  <c r="BA32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P32" i="5"/>
  <c r="O32" i="5"/>
  <c r="N32" i="5"/>
  <c r="L32" i="5"/>
  <c r="K32" i="5"/>
  <c r="J32" i="5"/>
  <c r="I32" i="5"/>
  <c r="H32" i="5"/>
  <c r="G32" i="5"/>
  <c r="E32" i="5"/>
  <c r="D32" i="5"/>
  <c r="BC31" i="5"/>
  <c r="BB31" i="5"/>
  <c r="BA31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P31" i="5"/>
  <c r="O31" i="5"/>
  <c r="N31" i="5"/>
  <c r="L31" i="5"/>
  <c r="K31" i="5"/>
  <c r="J31" i="5"/>
  <c r="I31" i="5"/>
  <c r="H31" i="5"/>
  <c r="G31" i="5"/>
  <c r="E31" i="5"/>
  <c r="D31" i="5"/>
  <c r="B31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E30" i="5"/>
  <c r="D30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L29" i="5"/>
  <c r="K29" i="5"/>
  <c r="J29" i="5"/>
  <c r="I29" i="5"/>
  <c r="H29" i="5"/>
  <c r="G29" i="5"/>
  <c r="E29" i="5"/>
  <c r="D29" i="5"/>
  <c r="B29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L28" i="5"/>
  <c r="K28" i="5"/>
  <c r="J28" i="5"/>
  <c r="I28" i="5"/>
  <c r="H28" i="5"/>
  <c r="G28" i="5"/>
  <c r="E28" i="5"/>
  <c r="D28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E27" i="5"/>
  <c r="D27" i="5"/>
  <c r="B27" i="5"/>
  <c r="BE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E26" i="5"/>
  <c r="D26" i="5"/>
  <c r="BE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L25" i="5"/>
  <c r="K25" i="5"/>
  <c r="J25" i="5"/>
  <c r="I25" i="5"/>
  <c r="H25" i="5"/>
  <c r="G25" i="5"/>
  <c r="E25" i="5"/>
  <c r="D25" i="5"/>
  <c r="BE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E24" i="5"/>
  <c r="D24" i="5"/>
  <c r="BE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L23" i="5"/>
  <c r="K23" i="5"/>
  <c r="J23" i="5"/>
  <c r="I23" i="5"/>
  <c r="H23" i="5"/>
  <c r="G23" i="5"/>
  <c r="E23" i="5"/>
  <c r="D23" i="5"/>
  <c r="B23" i="5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E22" i="5"/>
  <c r="D22" i="5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L21" i="5"/>
  <c r="K21" i="5"/>
  <c r="J21" i="5"/>
  <c r="I21" i="5"/>
  <c r="H21" i="5"/>
  <c r="G21" i="5"/>
  <c r="E21" i="5"/>
  <c r="D21" i="5"/>
  <c r="B21" i="5"/>
  <c r="BQ20" i="5"/>
  <c r="BP20" i="5"/>
  <c r="BO20" i="5"/>
  <c r="BF20" i="5"/>
  <c r="BE20" i="5"/>
  <c r="BD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E20" i="5"/>
  <c r="D20" i="5"/>
  <c r="BQ19" i="5"/>
  <c r="BP19" i="5"/>
  <c r="BO19" i="5"/>
  <c r="BF19" i="5"/>
  <c r="BE19" i="5"/>
  <c r="BD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L19" i="5"/>
  <c r="K19" i="5"/>
  <c r="J19" i="5"/>
  <c r="I19" i="5"/>
  <c r="H19" i="5"/>
  <c r="G19" i="5"/>
  <c r="E19" i="5"/>
  <c r="D19" i="5"/>
  <c r="B19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E18" i="5"/>
  <c r="D18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L17" i="5"/>
  <c r="K17" i="5"/>
  <c r="J17" i="5"/>
  <c r="I17" i="5"/>
  <c r="H17" i="5"/>
  <c r="G17" i="5"/>
  <c r="E17" i="5"/>
  <c r="D17" i="5"/>
  <c r="B17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E16" i="5"/>
  <c r="D16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L15" i="5"/>
  <c r="K15" i="5"/>
  <c r="J15" i="5"/>
  <c r="I15" i="5"/>
  <c r="H15" i="5"/>
  <c r="G15" i="5"/>
  <c r="E15" i="5"/>
  <c r="D15" i="5"/>
  <c r="B15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E14" i="5"/>
  <c r="D14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L13" i="5"/>
  <c r="K13" i="5"/>
  <c r="J13" i="5"/>
  <c r="I13" i="5"/>
  <c r="H13" i="5"/>
  <c r="G13" i="5"/>
  <c r="E13" i="5"/>
  <c r="D13" i="5"/>
  <c r="B13" i="5"/>
  <c r="BO12" i="5"/>
  <c r="BK12" i="5"/>
  <c r="BG12" i="5"/>
  <c r="BB12" i="5"/>
  <c r="AX12" i="5"/>
  <c r="AT12" i="5"/>
  <c r="AO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E12" i="5"/>
  <c r="D12" i="5"/>
  <c r="BO11" i="5"/>
  <c r="BK11" i="5"/>
  <c r="BG11" i="5"/>
  <c r="BB11" i="5"/>
  <c r="AX11" i="5"/>
  <c r="AT11" i="5"/>
  <c r="AO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L11" i="5"/>
  <c r="K11" i="5"/>
  <c r="J11" i="5"/>
  <c r="I11" i="5"/>
  <c r="H11" i="5"/>
  <c r="G11" i="5"/>
  <c r="E11" i="5"/>
  <c r="D11" i="5"/>
  <c r="B11" i="5"/>
  <c r="BO10" i="5"/>
  <c r="BK10" i="5"/>
  <c r="BG10" i="5"/>
  <c r="BB10" i="5"/>
  <c r="AX10" i="5"/>
  <c r="AT10" i="5"/>
  <c r="AO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E10" i="5"/>
  <c r="D10" i="5"/>
  <c r="BO9" i="5"/>
  <c r="BK9" i="5"/>
  <c r="BG9" i="5"/>
  <c r="BB9" i="5"/>
  <c r="AX9" i="5"/>
  <c r="AT9" i="5"/>
  <c r="AO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L9" i="5"/>
  <c r="K9" i="5"/>
  <c r="J9" i="5"/>
  <c r="I9" i="5"/>
  <c r="H9" i="5"/>
  <c r="G9" i="5"/>
  <c r="E9" i="5"/>
  <c r="D9" i="5"/>
  <c r="B9" i="5"/>
  <c r="BO8" i="5"/>
  <c r="BK8" i="5"/>
  <c r="BG8" i="5"/>
  <c r="BB8" i="5"/>
  <c r="AX8" i="5"/>
  <c r="AT8" i="5"/>
  <c r="AO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L8" i="5"/>
  <c r="K8" i="5"/>
  <c r="J8" i="5"/>
  <c r="I8" i="5"/>
  <c r="H8" i="5"/>
  <c r="G8" i="5"/>
  <c r="E8" i="5"/>
  <c r="D8" i="5"/>
  <c r="BO7" i="5"/>
  <c r="BK7" i="5"/>
  <c r="BG7" i="5"/>
  <c r="BB7" i="5"/>
  <c r="AX7" i="5"/>
  <c r="AT7" i="5"/>
  <c r="AO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E7" i="5"/>
  <c r="D7" i="5"/>
  <c r="B7" i="5"/>
  <c r="BO6" i="5"/>
  <c r="BK6" i="5"/>
  <c r="BG6" i="5"/>
  <c r="BB6" i="5"/>
  <c r="AX6" i="5"/>
  <c r="AT6" i="5"/>
  <c r="AO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E6" i="5"/>
  <c r="D6" i="5"/>
  <c r="BO5" i="5"/>
  <c r="BK5" i="5"/>
  <c r="BG5" i="5"/>
  <c r="BB5" i="5"/>
  <c r="AX5" i="5"/>
  <c r="AT5" i="5"/>
  <c r="AO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E5" i="5"/>
  <c r="D5" i="5"/>
  <c r="B5" i="5"/>
  <c r="B1" i="5"/>
  <c r="E184" i="3"/>
  <c r="E182" i="3"/>
  <c r="N181" i="3"/>
  <c r="O180" i="3"/>
  <c r="P180" i="3" s="1"/>
  <c r="Q180" i="3" s="1"/>
  <c r="R180" i="3" s="1"/>
  <c r="S180" i="3" s="1"/>
  <c r="T180" i="3" s="1"/>
  <c r="E180" i="3"/>
  <c r="N179" i="3"/>
  <c r="M179" i="3" s="1"/>
  <c r="L179" i="3" s="1"/>
  <c r="K179" i="3" s="1"/>
  <c r="J179" i="3" s="1"/>
  <c r="I179" i="3" s="1"/>
  <c r="H179" i="3" s="1"/>
  <c r="G179" i="3" s="1"/>
  <c r="R178" i="3"/>
  <c r="S178" i="3" s="1"/>
  <c r="T178" i="3" s="1"/>
  <c r="O178" i="3"/>
  <c r="E178" i="3"/>
  <c r="M177" i="3"/>
  <c r="L177" i="3" s="1"/>
  <c r="K177" i="3" s="1"/>
  <c r="J177" i="3" s="1"/>
  <c r="I177" i="3" s="1"/>
  <c r="H177" i="3" s="1"/>
  <c r="G177" i="3" s="1"/>
  <c r="Q176" i="3"/>
  <c r="R176" i="3" s="1"/>
  <c r="E176" i="3"/>
  <c r="N175" i="3"/>
  <c r="O174" i="3"/>
  <c r="P174" i="3" s="1"/>
  <c r="Q174" i="3" s="1"/>
  <c r="R174" i="3" s="1"/>
  <c r="S174" i="3" s="1"/>
  <c r="T174" i="3" s="1"/>
  <c r="E174" i="3"/>
  <c r="M173" i="3"/>
  <c r="L173" i="3" s="1"/>
  <c r="K173" i="3" s="1"/>
  <c r="J173" i="3" s="1"/>
  <c r="I173" i="3" s="1"/>
  <c r="H173" i="3" s="1"/>
  <c r="G173" i="3" s="1"/>
  <c r="Q172" i="3"/>
  <c r="R172" i="3" s="1"/>
  <c r="E172" i="3"/>
  <c r="N171" i="3"/>
  <c r="M171" i="3" s="1"/>
  <c r="L171" i="3" s="1"/>
  <c r="K171" i="3" s="1"/>
  <c r="J171" i="3" s="1"/>
  <c r="I171" i="3" s="1"/>
  <c r="H171" i="3" s="1"/>
  <c r="G171" i="3" s="1"/>
  <c r="O170" i="3"/>
  <c r="P170" i="3" s="1"/>
  <c r="Q170" i="3" s="1"/>
  <c r="R170" i="3" s="1"/>
  <c r="S170" i="3" s="1"/>
  <c r="T170" i="3" s="1"/>
  <c r="E170" i="3"/>
  <c r="M169" i="3"/>
  <c r="L169" i="3" s="1"/>
  <c r="K169" i="3" s="1"/>
  <c r="J169" i="3" s="1"/>
  <c r="I169" i="3" s="1"/>
  <c r="H169" i="3" s="1"/>
  <c r="G169" i="3" s="1"/>
  <c r="Q168" i="3"/>
  <c r="R168" i="3" s="1"/>
  <c r="E168" i="3"/>
  <c r="N167" i="3"/>
  <c r="T166" i="3"/>
  <c r="O166" i="3"/>
  <c r="P166" i="3" s="1"/>
  <c r="Q166" i="3" s="1"/>
  <c r="R166" i="3" s="1"/>
  <c r="E166" i="3"/>
  <c r="N165" i="3"/>
  <c r="O165" i="3" s="1"/>
  <c r="P165" i="3" s="1"/>
  <c r="Q164" i="3"/>
  <c r="R164" i="3" s="1"/>
  <c r="E164" i="3"/>
  <c r="N163" i="3"/>
  <c r="O163" i="3" s="1"/>
  <c r="P163" i="3" s="1"/>
  <c r="Q162" i="3"/>
  <c r="R162" i="3" s="1"/>
  <c r="S162" i="3" s="1"/>
  <c r="T162" i="3" s="1"/>
  <c r="E162" i="3"/>
  <c r="M161" i="3"/>
  <c r="L161" i="3" s="1"/>
  <c r="K161" i="3" s="1"/>
  <c r="J161" i="3" s="1"/>
  <c r="I161" i="3" s="1"/>
  <c r="H161" i="3" s="1"/>
  <c r="G161" i="3" s="1"/>
  <c r="Q160" i="3"/>
  <c r="R160" i="3" s="1"/>
  <c r="E160" i="3"/>
  <c r="N159" i="3"/>
  <c r="M159" i="3" s="1"/>
  <c r="L159" i="3" s="1"/>
  <c r="K159" i="3" s="1"/>
  <c r="J159" i="3" s="1"/>
  <c r="I159" i="3" s="1"/>
  <c r="H159" i="3" s="1"/>
  <c r="G159" i="3" s="1"/>
  <c r="O158" i="3"/>
  <c r="P158" i="3" s="1"/>
  <c r="Q158" i="3" s="1"/>
  <c r="R158" i="3" s="1"/>
  <c r="S158" i="3" s="1"/>
  <c r="T158" i="3" s="1"/>
  <c r="E158" i="3"/>
  <c r="N157" i="3"/>
  <c r="M157" i="3" s="1"/>
  <c r="L157" i="3" s="1"/>
  <c r="K157" i="3" s="1"/>
  <c r="J157" i="3" s="1"/>
  <c r="I157" i="3" s="1"/>
  <c r="H157" i="3" s="1"/>
  <c r="G157" i="3" s="1"/>
  <c r="R156" i="3"/>
  <c r="S156" i="3" s="1"/>
  <c r="T156" i="3" s="1"/>
  <c r="O156" i="3"/>
  <c r="E156" i="3"/>
  <c r="M155" i="3"/>
  <c r="L155" i="3" s="1"/>
  <c r="K155" i="3" s="1"/>
  <c r="J155" i="3" s="1"/>
  <c r="I155" i="3" s="1"/>
  <c r="H155" i="3" s="1"/>
  <c r="G155" i="3" s="1"/>
  <c r="Q154" i="3"/>
  <c r="E154" i="3"/>
  <c r="N153" i="3"/>
  <c r="M153" i="3" s="1"/>
  <c r="L153" i="3" s="1"/>
  <c r="K153" i="3" s="1"/>
  <c r="J153" i="3" s="1"/>
  <c r="I153" i="3" s="1"/>
  <c r="H153" i="3" s="1"/>
  <c r="G153" i="3" s="1"/>
  <c r="O152" i="3"/>
  <c r="P152" i="3" s="1"/>
  <c r="Q152" i="3" s="1"/>
  <c r="R152" i="3" s="1"/>
  <c r="S152" i="3" s="1"/>
  <c r="T152" i="3" s="1"/>
  <c r="E152" i="3"/>
  <c r="N151" i="3"/>
  <c r="M151" i="3" s="1"/>
  <c r="L151" i="3" s="1"/>
  <c r="K151" i="3" s="1"/>
  <c r="J151" i="3" s="1"/>
  <c r="I151" i="3" s="1"/>
  <c r="H151" i="3" s="1"/>
  <c r="G151" i="3" s="1"/>
  <c r="O150" i="3"/>
  <c r="P150" i="3" s="1"/>
  <c r="Q150" i="3" s="1"/>
  <c r="R150" i="3" s="1"/>
  <c r="S150" i="3" s="1"/>
  <c r="T150" i="3" s="1"/>
  <c r="E150" i="3"/>
  <c r="M149" i="3"/>
  <c r="L149" i="3" s="1"/>
  <c r="K149" i="3" s="1"/>
  <c r="J149" i="3" s="1"/>
  <c r="I149" i="3" s="1"/>
  <c r="H149" i="3" s="1"/>
  <c r="G149" i="3" s="1"/>
  <c r="Q148" i="3"/>
  <c r="R148" i="3" s="1"/>
  <c r="E148" i="3"/>
  <c r="N147" i="3"/>
  <c r="M147" i="3" s="1"/>
  <c r="L147" i="3" s="1"/>
  <c r="K147" i="3" s="1"/>
  <c r="J147" i="3" s="1"/>
  <c r="I147" i="3" s="1"/>
  <c r="H147" i="3" s="1"/>
  <c r="G147" i="3" s="1"/>
  <c r="O146" i="3"/>
  <c r="P146" i="3" s="1"/>
  <c r="Q146" i="3" s="1"/>
  <c r="R146" i="3" s="1"/>
  <c r="S146" i="3" s="1"/>
  <c r="T146" i="3" s="1"/>
  <c r="E146" i="3"/>
  <c r="N145" i="3"/>
  <c r="O144" i="3"/>
  <c r="P144" i="3" s="1"/>
  <c r="Q144" i="3" s="1"/>
  <c r="R144" i="3" s="1"/>
  <c r="S144" i="3" s="1"/>
  <c r="T144" i="3" s="1"/>
  <c r="E144" i="3"/>
  <c r="N143" i="3"/>
  <c r="M143" i="3" s="1"/>
  <c r="L143" i="3" s="1"/>
  <c r="K143" i="3" s="1"/>
  <c r="J143" i="3" s="1"/>
  <c r="I143" i="3" s="1"/>
  <c r="H143" i="3" s="1"/>
  <c r="G143" i="3" s="1"/>
  <c r="T142" i="3"/>
  <c r="O142" i="3"/>
  <c r="P142" i="3" s="1"/>
  <c r="Q142" i="3" s="1"/>
  <c r="E142" i="3"/>
  <c r="M141" i="3"/>
  <c r="L141" i="3" s="1"/>
  <c r="K141" i="3" s="1"/>
  <c r="J141" i="3" s="1"/>
  <c r="I141" i="3" s="1"/>
  <c r="H141" i="3" s="1"/>
  <c r="G141" i="3" s="1"/>
  <c r="Q140" i="3"/>
  <c r="E140" i="3"/>
  <c r="N139" i="3"/>
  <c r="M139" i="3" s="1"/>
  <c r="L139" i="3" s="1"/>
  <c r="K139" i="3" s="1"/>
  <c r="J139" i="3" s="1"/>
  <c r="I139" i="3" s="1"/>
  <c r="H139" i="3" s="1"/>
  <c r="G139" i="3" s="1"/>
  <c r="O138" i="3"/>
  <c r="P138" i="3" s="1"/>
  <c r="Q138" i="3" s="1"/>
  <c r="R138" i="3" s="1"/>
  <c r="S138" i="3" s="1"/>
  <c r="T138" i="3" s="1"/>
  <c r="E138" i="3"/>
  <c r="M137" i="3"/>
  <c r="L137" i="3" s="1"/>
  <c r="K137" i="3" s="1"/>
  <c r="J137" i="3" s="1"/>
  <c r="I137" i="3" s="1"/>
  <c r="H137" i="3" s="1"/>
  <c r="G137" i="3" s="1"/>
  <c r="Q136" i="3"/>
  <c r="E136" i="3"/>
  <c r="N135" i="3"/>
  <c r="M135" i="3" s="1"/>
  <c r="L135" i="3" s="1"/>
  <c r="K135" i="3" s="1"/>
  <c r="J135" i="3" s="1"/>
  <c r="I135" i="3" s="1"/>
  <c r="H135" i="3" s="1"/>
  <c r="G135" i="3" s="1"/>
  <c r="S134" i="3"/>
  <c r="T134" i="3" s="1"/>
  <c r="O134" i="3"/>
  <c r="P134" i="3" s="1"/>
  <c r="E134" i="3"/>
  <c r="M133" i="3"/>
  <c r="L133" i="3" s="1"/>
  <c r="K133" i="3" s="1"/>
  <c r="J133" i="3" s="1"/>
  <c r="I133" i="3" s="1"/>
  <c r="H133" i="3" s="1"/>
  <c r="G133" i="3" s="1"/>
  <c r="Q132" i="3"/>
  <c r="Q133" i="3" s="1"/>
  <c r="E132" i="3"/>
  <c r="M131" i="3"/>
  <c r="L131" i="3" s="1"/>
  <c r="K131" i="3" s="1"/>
  <c r="J131" i="3" s="1"/>
  <c r="I131" i="3" s="1"/>
  <c r="H131" i="3" s="1"/>
  <c r="G131" i="3" s="1"/>
  <c r="Q130" i="3"/>
  <c r="Q131" i="3" s="1"/>
  <c r="R131" i="3" s="1"/>
  <c r="S131" i="3" s="1"/>
  <c r="T131" i="3" s="1"/>
  <c r="E130" i="3"/>
  <c r="BS124" i="3"/>
  <c r="BE124" i="3"/>
  <c r="BE123" i="3" s="1"/>
  <c r="BD124" i="3"/>
  <c r="BD123" i="3" s="1"/>
  <c r="BC124" i="3"/>
  <c r="BB124" i="3"/>
  <c r="BA124" i="3"/>
  <c r="BA123" i="3" s="1"/>
  <c r="AZ124" i="3"/>
  <c r="AZ123" i="3" s="1"/>
  <c r="AY124" i="3"/>
  <c r="AY123" i="3" s="1"/>
  <c r="AX124" i="3"/>
  <c r="AW124" i="3"/>
  <c r="AW123" i="3" s="1"/>
  <c r="AV124" i="3"/>
  <c r="AV123" i="3" s="1"/>
  <c r="AU124" i="3"/>
  <c r="AU123" i="3" s="1"/>
  <c r="AT124" i="3"/>
  <c r="AS124" i="3"/>
  <c r="AR124" i="3"/>
  <c r="AR123" i="3" s="1"/>
  <c r="AQ124" i="3"/>
  <c r="AP124" i="3"/>
  <c r="AP123" i="3" s="1"/>
  <c r="AO124" i="3"/>
  <c r="AO123" i="3" s="1"/>
  <c r="AN124" i="3"/>
  <c r="AN123" i="3" s="1"/>
  <c r="AM124" i="3"/>
  <c r="AM123" i="3" s="1"/>
  <c r="AL124" i="3"/>
  <c r="AK124" i="3"/>
  <c r="AK123" i="3" s="1"/>
  <c r="AJ124" i="3"/>
  <c r="AJ123" i="3" s="1"/>
  <c r="AI124" i="3"/>
  <c r="AI123" i="3" s="1"/>
  <c r="AH124" i="3"/>
  <c r="AG124" i="3"/>
  <c r="AG123" i="3" s="1"/>
  <c r="AF124" i="3"/>
  <c r="AF123" i="3" s="1"/>
  <c r="AE124" i="3"/>
  <c r="AD124" i="3"/>
  <c r="AD123" i="3" s="1"/>
  <c r="AC124" i="3"/>
  <c r="AC123" i="3" s="1"/>
  <c r="AB124" i="3"/>
  <c r="AB123" i="3" s="1"/>
  <c r="AA124" i="3"/>
  <c r="AA123" i="3" s="1"/>
  <c r="Z124" i="3"/>
  <c r="Y124" i="3"/>
  <c r="Y123" i="3" s="1"/>
  <c r="X124" i="3"/>
  <c r="X123" i="3" s="1"/>
  <c r="W124" i="3"/>
  <c r="W123" i="3" s="1"/>
  <c r="V124" i="3"/>
  <c r="U124" i="3"/>
  <c r="U123" i="3" s="1"/>
  <c r="T124" i="3"/>
  <c r="T123" i="3" s="1"/>
  <c r="S124" i="3"/>
  <c r="S123" i="3" s="1"/>
  <c r="R124" i="3"/>
  <c r="R123" i="3" s="1"/>
  <c r="Q124" i="3"/>
  <c r="Q123" i="3" s="1"/>
  <c r="P124" i="3"/>
  <c r="P123" i="3" s="1"/>
  <c r="O124" i="3"/>
  <c r="O123" i="3" s="1"/>
  <c r="N124" i="3"/>
  <c r="N123" i="3" s="1"/>
  <c r="M124" i="3"/>
  <c r="M123" i="3" s="1"/>
  <c r="L124" i="3"/>
  <c r="L123" i="3" s="1"/>
  <c r="K124" i="3"/>
  <c r="K123" i="3" s="1"/>
  <c r="J124" i="3"/>
  <c r="J123" i="3" s="1"/>
  <c r="I124" i="3"/>
  <c r="I123" i="3" s="1"/>
  <c r="H124" i="3"/>
  <c r="H123" i="3" s="1"/>
  <c r="G124" i="3"/>
  <c r="G123" i="3" s="1"/>
  <c r="BC123" i="3"/>
  <c r="BB123" i="3"/>
  <c r="BB126" i="3" s="1"/>
  <c r="AX123" i="3"/>
  <c r="AT123" i="3"/>
  <c r="AS123" i="3"/>
  <c r="AQ123" i="3"/>
  <c r="AL123" i="3"/>
  <c r="AH123" i="3"/>
  <c r="AE123" i="3"/>
  <c r="Z123" i="3"/>
  <c r="V123" i="3"/>
  <c r="BE121" i="3"/>
  <c r="BF125" i="3" s="1"/>
  <c r="BG125" i="3" s="1"/>
  <c r="BH125" i="3" s="1"/>
  <c r="BI125" i="3" s="1"/>
  <c r="BJ125" i="3" s="1"/>
  <c r="BK125" i="3" s="1"/>
  <c r="BL125" i="3" s="1"/>
  <c r="BM125" i="3" s="1"/>
  <c r="BN125" i="3" s="1"/>
  <c r="BO125" i="3" s="1"/>
  <c r="BP125" i="3" s="1"/>
  <c r="BQ125" i="3" s="1"/>
  <c r="BR125" i="3" s="1"/>
  <c r="BS125" i="3" s="1"/>
  <c r="BS123" i="3" s="1"/>
  <c r="AZ121" i="3"/>
  <c r="BD120" i="3"/>
  <c r="BD119" i="3" s="1"/>
  <c r="BC120" i="3"/>
  <c r="BC119" i="3" s="1"/>
  <c r="BB120" i="3"/>
  <c r="BA120" i="3"/>
  <c r="BA119" i="3" s="1"/>
  <c r="AZ120" i="3"/>
  <c r="AY120" i="3"/>
  <c r="AX120" i="3"/>
  <c r="AW120" i="3"/>
  <c r="AW119" i="3" s="1"/>
  <c r="AV120" i="3"/>
  <c r="AV119" i="3" s="1"/>
  <c r="AU120" i="3"/>
  <c r="AU119" i="3" s="1"/>
  <c r="AT120" i="3"/>
  <c r="AT119" i="3" s="1"/>
  <c r="AS120" i="3"/>
  <c r="AS119" i="3" s="1"/>
  <c r="AR120" i="3"/>
  <c r="AR119" i="3" s="1"/>
  <c r="AQ120" i="3"/>
  <c r="AQ119" i="3" s="1"/>
  <c r="AP120" i="3"/>
  <c r="AO120" i="3"/>
  <c r="AO119" i="3" s="1"/>
  <c r="AN120" i="3"/>
  <c r="AN119" i="3" s="1"/>
  <c r="AM120" i="3"/>
  <c r="AL120" i="3"/>
  <c r="AL119" i="3" s="1"/>
  <c r="AK120" i="3"/>
  <c r="AK119" i="3" s="1"/>
  <c r="AJ120" i="3"/>
  <c r="AJ119" i="3" s="1"/>
  <c r="AI120" i="3"/>
  <c r="AI119" i="3" s="1"/>
  <c r="AH120" i="3"/>
  <c r="AH119" i="3" s="1"/>
  <c r="AG120" i="3"/>
  <c r="AG119" i="3" s="1"/>
  <c r="AF120" i="3"/>
  <c r="AF119" i="3" s="1"/>
  <c r="AE120" i="3"/>
  <c r="AE119" i="3" s="1"/>
  <c r="AD120" i="3"/>
  <c r="AC120" i="3"/>
  <c r="AC119" i="3" s="1"/>
  <c r="AB120" i="3"/>
  <c r="AA120" i="3"/>
  <c r="AA119" i="3" s="1"/>
  <c r="Z120" i="3"/>
  <c r="Z119" i="3" s="1"/>
  <c r="Y120" i="3"/>
  <c r="Y119" i="3" s="1"/>
  <c r="X120" i="3"/>
  <c r="X119" i="3" s="1"/>
  <c r="W120" i="3"/>
  <c r="W119" i="3" s="1"/>
  <c r="V120" i="3"/>
  <c r="V119" i="3" s="1"/>
  <c r="U120" i="3"/>
  <c r="U119" i="3" s="1"/>
  <c r="T120" i="3"/>
  <c r="T119" i="3" s="1"/>
  <c r="S120" i="3"/>
  <c r="S119" i="3" s="1"/>
  <c r="R120" i="3"/>
  <c r="R119" i="3" s="1"/>
  <c r="Q120" i="3"/>
  <c r="Q119" i="3" s="1"/>
  <c r="P120" i="3"/>
  <c r="P119" i="3" s="1"/>
  <c r="O120" i="3"/>
  <c r="O119" i="3" s="1"/>
  <c r="N120" i="3"/>
  <c r="N119" i="3" s="1"/>
  <c r="M120" i="3"/>
  <c r="M119" i="3" s="1"/>
  <c r="L120" i="3"/>
  <c r="L119" i="3" s="1"/>
  <c r="K120" i="3"/>
  <c r="K119" i="3" s="1"/>
  <c r="J120" i="3"/>
  <c r="J119" i="3" s="1"/>
  <c r="I120" i="3"/>
  <c r="I119" i="3" s="1"/>
  <c r="H120" i="3"/>
  <c r="H119" i="3" s="1"/>
  <c r="G120" i="3"/>
  <c r="G119" i="3" s="1"/>
  <c r="BB119" i="3"/>
  <c r="BB122" i="3" s="1"/>
  <c r="AY119" i="3"/>
  <c r="AX119" i="3"/>
  <c r="AP119" i="3"/>
  <c r="AM119" i="3"/>
  <c r="AD119" i="3"/>
  <c r="AB119" i="3"/>
  <c r="BS116" i="3"/>
  <c r="BS115" i="3" s="1"/>
  <c r="BR116" i="3"/>
  <c r="BR115" i="3" s="1"/>
  <c r="BQ116" i="3"/>
  <c r="BQ115" i="3" s="1"/>
  <c r="BP116" i="3"/>
  <c r="BP115" i="3" s="1"/>
  <c r="BO116" i="3"/>
  <c r="BO115" i="3" s="1"/>
  <c r="BN116" i="3"/>
  <c r="BN115" i="3" s="1"/>
  <c r="BM116" i="3"/>
  <c r="BM115" i="3" s="1"/>
  <c r="BL116" i="3"/>
  <c r="BL115" i="3" s="1"/>
  <c r="BK116" i="3"/>
  <c r="BJ116" i="3"/>
  <c r="BI116" i="3"/>
  <c r="BI115" i="3" s="1"/>
  <c r="BH116" i="3"/>
  <c r="BH115" i="3" s="1"/>
  <c r="BG116" i="3"/>
  <c r="BF116" i="3"/>
  <c r="BF115" i="3" s="1"/>
  <c r="BE116" i="3"/>
  <c r="BE115" i="3" s="1"/>
  <c r="BD116" i="3"/>
  <c r="BD115" i="3" s="1"/>
  <c r="BC116" i="3"/>
  <c r="BC115" i="3" s="1"/>
  <c r="BB116" i="3"/>
  <c r="BB115" i="3" s="1"/>
  <c r="BA116" i="3"/>
  <c r="BA115" i="3" s="1"/>
  <c r="BA118" i="3" s="1"/>
  <c r="AZ116" i="3"/>
  <c r="AZ115" i="3" s="1"/>
  <c r="AY116" i="3"/>
  <c r="AY115" i="3" s="1"/>
  <c r="AX116" i="3"/>
  <c r="AW116" i="3"/>
  <c r="AV116" i="3"/>
  <c r="AV115" i="3" s="1"/>
  <c r="AU116" i="3"/>
  <c r="AU115" i="3" s="1"/>
  <c r="AT116" i="3"/>
  <c r="AT115" i="3" s="1"/>
  <c r="AS116" i="3"/>
  <c r="AS115" i="3" s="1"/>
  <c r="AR116" i="3"/>
  <c r="AR115" i="3" s="1"/>
  <c r="AR118" i="3" s="1"/>
  <c r="AQ116" i="3"/>
  <c r="AQ115" i="3" s="1"/>
  <c r="AP116" i="3"/>
  <c r="AP115" i="3" s="1"/>
  <c r="AO116" i="3"/>
  <c r="AO115" i="3" s="1"/>
  <c r="AN116" i="3"/>
  <c r="AN115" i="3" s="1"/>
  <c r="AM116" i="3"/>
  <c r="AL116" i="3"/>
  <c r="AL115" i="3" s="1"/>
  <c r="AK116" i="3"/>
  <c r="AK115" i="3" s="1"/>
  <c r="AJ116" i="3"/>
  <c r="AJ115" i="3" s="1"/>
  <c r="AI116" i="3"/>
  <c r="AH116" i="3"/>
  <c r="AH115" i="3" s="1"/>
  <c r="AG116" i="3"/>
  <c r="AG115" i="3" s="1"/>
  <c r="AF116" i="3"/>
  <c r="AF115" i="3" s="1"/>
  <c r="AE116" i="3"/>
  <c r="AE115" i="3" s="1"/>
  <c r="AD116" i="3"/>
  <c r="AD115" i="3" s="1"/>
  <c r="AC116" i="3"/>
  <c r="AC115" i="3" s="1"/>
  <c r="AB116" i="3"/>
  <c r="AA116" i="3"/>
  <c r="AA115" i="3" s="1"/>
  <c r="Z116" i="3"/>
  <c r="Z115" i="3" s="1"/>
  <c r="Y116" i="3"/>
  <c r="Y115" i="3" s="1"/>
  <c r="X116" i="3"/>
  <c r="X115" i="3" s="1"/>
  <c r="W116" i="3"/>
  <c r="W115" i="3" s="1"/>
  <c r="V116" i="3"/>
  <c r="V115" i="3" s="1"/>
  <c r="U116" i="3"/>
  <c r="U115" i="3" s="1"/>
  <c r="T116" i="3"/>
  <c r="T115" i="3" s="1"/>
  <c r="S116" i="3"/>
  <c r="S115" i="3" s="1"/>
  <c r="R116" i="3"/>
  <c r="R115" i="3" s="1"/>
  <c r="Q116" i="3"/>
  <c r="Q115" i="3" s="1"/>
  <c r="P116" i="3"/>
  <c r="P115" i="3" s="1"/>
  <c r="O116" i="3"/>
  <c r="N116" i="3"/>
  <c r="N115" i="3" s="1"/>
  <c r="M116" i="3"/>
  <c r="M115" i="3" s="1"/>
  <c r="L116" i="3"/>
  <c r="L115" i="3" s="1"/>
  <c r="K116" i="3"/>
  <c r="K115" i="3" s="1"/>
  <c r="J116" i="3"/>
  <c r="J115" i="3" s="1"/>
  <c r="I116" i="3"/>
  <c r="I115" i="3" s="1"/>
  <c r="H116" i="3"/>
  <c r="H115" i="3" s="1"/>
  <c r="G116" i="3"/>
  <c r="G115" i="3" s="1"/>
  <c r="BK115" i="3"/>
  <c r="BJ115" i="3"/>
  <c r="BG115" i="3"/>
  <c r="AX115" i="3"/>
  <c r="AW115" i="3"/>
  <c r="AM115" i="3"/>
  <c r="AI115" i="3"/>
  <c r="AB115" i="3"/>
  <c r="O115" i="3"/>
  <c r="E115" i="3"/>
  <c r="B115" i="3"/>
  <c r="BJ112" i="3"/>
  <c r="BJ111" i="3" s="1"/>
  <c r="BI112" i="3"/>
  <c r="BI111" i="3" s="1"/>
  <c r="BH112" i="3"/>
  <c r="BH111" i="3" s="1"/>
  <c r="BG112" i="3"/>
  <c r="BG111" i="3" s="1"/>
  <c r="BF112" i="3"/>
  <c r="BF111" i="3" s="1"/>
  <c r="BE112" i="3"/>
  <c r="BE111" i="3" s="1"/>
  <c r="BD112" i="3"/>
  <c r="BD111" i="3" s="1"/>
  <c r="BC112" i="3"/>
  <c r="BB112" i="3"/>
  <c r="BA112" i="3"/>
  <c r="BA111" i="3" s="1"/>
  <c r="AZ112" i="3"/>
  <c r="AZ111" i="3" s="1"/>
  <c r="AY112" i="3"/>
  <c r="AY111" i="3" s="1"/>
  <c r="AX112" i="3"/>
  <c r="AX111" i="3" s="1"/>
  <c r="AW112" i="3"/>
  <c r="AW111" i="3" s="1"/>
  <c r="AV112" i="3"/>
  <c r="AV111" i="3" s="1"/>
  <c r="AU112" i="3"/>
  <c r="AU111" i="3" s="1"/>
  <c r="AT112" i="3"/>
  <c r="AT111" i="3" s="1"/>
  <c r="AS112" i="3"/>
  <c r="AS111" i="3" s="1"/>
  <c r="AR112" i="3"/>
  <c r="AR111" i="3" s="1"/>
  <c r="AR114" i="3" s="1"/>
  <c r="AQ112" i="3"/>
  <c r="AQ111" i="3" s="1"/>
  <c r="AP112" i="3"/>
  <c r="AP111" i="3" s="1"/>
  <c r="AO112" i="3"/>
  <c r="AO111" i="3" s="1"/>
  <c r="AN112" i="3"/>
  <c r="AN111" i="3" s="1"/>
  <c r="AM112" i="3"/>
  <c r="AM111" i="3" s="1"/>
  <c r="AL112" i="3"/>
  <c r="AL111" i="3" s="1"/>
  <c r="AK112" i="3"/>
  <c r="AK111" i="3" s="1"/>
  <c r="AJ112" i="3"/>
  <c r="AJ111" i="3" s="1"/>
  <c r="AI112" i="3"/>
  <c r="AI111" i="3" s="1"/>
  <c r="AH112" i="3"/>
  <c r="AH111" i="3" s="1"/>
  <c r="AG112" i="3"/>
  <c r="AG111" i="3" s="1"/>
  <c r="AF112" i="3"/>
  <c r="AF111" i="3" s="1"/>
  <c r="AE112" i="3"/>
  <c r="AE111" i="3" s="1"/>
  <c r="AD112" i="3"/>
  <c r="AD111" i="3" s="1"/>
  <c r="AC112" i="3"/>
  <c r="AC111" i="3" s="1"/>
  <c r="AC114" i="3" s="1"/>
  <c r="AB112" i="3"/>
  <c r="AB111" i="3" s="1"/>
  <c r="AA112" i="3"/>
  <c r="AA111" i="3" s="1"/>
  <c r="Z112" i="3"/>
  <c r="Z111" i="3" s="1"/>
  <c r="Y112" i="3"/>
  <c r="Y111" i="3" s="1"/>
  <c r="X112" i="3"/>
  <c r="X111" i="3" s="1"/>
  <c r="W112" i="3"/>
  <c r="W111" i="3" s="1"/>
  <c r="W114" i="3" s="1"/>
  <c r="V112" i="3"/>
  <c r="V111" i="3" s="1"/>
  <c r="U112" i="3"/>
  <c r="U111" i="3" s="1"/>
  <c r="T112" i="3"/>
  <c r="T111" i="3" s="1"/>
  <c r="S112" i="3"/>
  <c r="R112" i="3"/>
  <c r="R111" i="3" s="1"/>
  <c r="Q112" i="3"/>
  <c r="Q111" i="3" s="1"/>
  <c r="P112" i="3"/>
  <c r="P111" i="3" s="1"/>
  <c r="O112" i="3"/>
  <c r="O111" i="3" s="1"/>
  <c r="N112" i="3"/>
  <c r="N111" i="3" s="1"/>
  <c r="M112" i="3"/>
  <c r="M111" i="3" s="1"/>
  <c r="M114" i="3" s="1"/>
  <c r="L112" i="3"/>
  <c r="L111" i="3" s="1"/>
  <c r="K112" i="3"/>
  <c r="K111" i="3" s="1"/>
  <c r="J112" i="3"/>
  <c r="J111" i="3" s="1"/>
  <c r="I112" i="3"/>
  <c r="I111" i="3" s="1"/>
  <c r="H112" i="3"/>
  <c r="H111" i="3" s="1"/>
  <c r="G112" i="3"/>
  <c r="G111" i="3" s="1"/>
  <c r="BC111" i="3"/>
  <c r="BB111" i="3"/>
  <c r="S111" i="3"/>
  <c r="E111" i="3"/>
  <c r="B111" i="3"/>
  <c r="AN107" i="3"/>
  <c r="AN106" i="3" s="1"/>
  <c r="AM107" i="3"/>
  <c r="AM106" i="3" s="1"/>
  <c r="AL107" i="3"/>
  <c r="AL106" i="3" s="1"/>
  <c r="AK107" i="3"/>
  <c r="AK106" i="3" s="1"/>
  <c r="AJ107" i="3"/>
  <c r="AJ106" i="3" s="1"/>
  <c r="AI107" i="3"/>
  <c r="AI106" i="3" s="1"/>
  <c r="AH107" i="3"/>
  <c r="AH106" i="3" s="1"/>
  <c r="AG107" i="3"/>
  <c r="AG106" i="3" s="1"/>
  <c r="AF107" i="3"/>
  <c r="AE107" i="3"/>
  <c r="AE106" i="3" s="1"/>
  <c r="AD107" i="3"/>
  <c r="AD106" i="3" s="1"/>
  <c r="AC107" i="3"/>
  <c r="AC106" i="3" s="1"/>
  <c r="AB107" i="3"/>
  <c r="AB106" i="3" s="1"/>
  <c r="AA107" i="3"/>
  <c r="AA106" i="3" s="1"/>
  <c r="Z107" i="3"/>
  <c r="Z106" i="3" s="1"/>
  <c r="Y107" i="3"/>
  <c r="Y106" i="3" s="1"/>
  <c r="X107" i="3"/>
  <c r="X106" i="3" s="1"/>
  <c r="W107" i="3"/>
  <c r="W106" i="3" s="1"/>
  <c r="W110" i="3" s="1"/>
  <c r="V107" i="3"/>
  <c r="V106" i="3" s="1"/>
  <c r="U107" i="3"/>
  <c r="U106" i="3" s="1"/>
  <c r="T107" i="3"/>
  <c r="T106" i="3" s="1"/>
  <c r="S107" i="3"/>
  <c r="S106" i="3" s="1"/>
  <c r="R107" i="3"/>
  <c r="R106" i="3" s="1"/>
  <c r="Q107" i="3"/>
  <c r="Q106" i="3" s="1"/>
  <c r="P107" i="3"/>
  <c r="P106" i="3" s="1"/>
  <c r="O107" i="3"/>
  <c r="O106" i="3" s="1"/>
  <c r="N107" i="3"/>
  <c r="N106" i="3" s="1"/>
  <c r="M107" i="3"/>
  <c r="M106" i="3" s="1"/>
  <c r="L107" i="3"/>
  <c r="L106" i="3" s="1"/>
  <c r="K107" i="3"/>
  <c r="K106" i="3" s="1"/>
  <c r="J107" i="3"/>
  <c r="J106" i="3" s="1"/>
  <c r="I107" i="3"/>
  <c r="I106" i="3" s="1"/>
  <c r="H107" i="3"/>
  <c r="H106" i="3" s="1"/>
  <c r="G107" i="3"/>
  <c r="G106" i="3" s="1"/>
  <c r="AF106" i="3"/>
  <c r="E106" i="3"/>
  <c r="BS103" i="3"/>
  <c r="BS102" i="3" s="1"/>
  <c r="BR103" i="3"/>
  <c r="BR102" i="3" s="1"/>
  <c r="BQ103" i="3"/>
  <c r="BQ102" i="3" s="1"/>
  <c r="BP103" i="3"/>
  <c r="BP102" i="3" s="1"/>
  <c r="BO103" i="3"/>
  <c r="BN103" i="3"/>
  <c r="BN102" i="3" s="1"/>
  <c r="BM103" i="3"/>
  <c r="BL103" i="3"/>
  <c r="BK103" i="3"/>
  <c r="BJ103" i="3"/>
  <c r="BI103" i="3"/>
  <c r="BI102" i="3" s="1"/>
  <c r="BH103" i="3"/>
  <c r="BH102" i="3" s="1"/>
  <c r="BG103" i="3"/>
  <c r="BG102" i="3" s="1"/>
  <c r="BF103" i="3"/>
  <c r="BF102" i="3" s="1"/>
  <c r="BE103" i="3"/>
  <c r="BE102" i="3" s="1"/>
  <c r="BD103" i="3"/>
  <c r="BD102" i="3" s="1"/>
  <c r="BC103" i="3"/>
  <c r="BC102" i="3" s="1"/>
  <c r="BB103" i="3"/>
  <c r="BB102" i="3" s="1"/>
  <c r="BB105" i="3" s="1"/>
  <c r="BA103" i="3"/>
  <c r="AZ103" i="3"/>
  <c r="AY103" i="3"/>
  <c r="AX103" i="3"/>
  <c r="AX102" i="3" s="1"/>
  <c r="AW103" i="3"/>
  <c r="AW102" i="3" s="1"/>
  <c r="AV103" i="3"/>
  <c r="AV102" i="3" s="1"/>
  <c r="AU103" i="3"/>
  <c r="AU102" i="3" s="1"/>
  <c r="AT103" i="3"/>
  <c r="AT102" i="3" s="1"/>
  <c r="AS103" i="3"/>
  <c r="AS102" i="3" s="1"/>
  <c r="AR103" i="3"/>
  <c r="AR102" i="3" s="1"/>
  <c r="AQ103" i="3"/>
  <c r="AQ102" i="3" s="1"/>
  <c r="AP103" i="3"/>
  <c r="AP102" i="3" s="1"/>
  <c r="AO103" i="3"/>
  <c r="AN103" i="3"/>
  <c r="AM103" i="3"/>
  <c r="AM102" i="3" s="1"/>
  <c r="AL103" i="3"/>
  <c r="AL102" i="3" s="1"/>
  <c r="AK103" i="3"/>
  <c r="AK102" i="3" s="1"/>
  <c r="AJ103" i="3"/>
  <c r="AJ102" i="3" s="1"/>
  <c r="AI103" i="3"/>
  <c r="AI102" i="3" s="1"/>
  <c r="AH103" i="3"/>
  <c r="AH102" i="3" s="1"/>
  <c r="AG103" i="3"/>
  <c r="AG102" i="3" s="1"/>
  <c r="AF103" i="3"/>
  <c r="AF102" i="3" s="1"/>
  <c r="AE103" i="3"/>
  <c r="AE102" i="3" s="1"/>
  <c r="AD103" i="3"/>
  <c r="AD102" i="3" s="1"/>
  <c r="AC103" i="3"/>
  <c r="AC102" i="3" s="1"/>
  <c r="AB103" i="3"/>
  <c r="AB102" i="3" s="1"/>
  <c r="AA103" i="3"/>
  <c r="AA102" i="3" s="1"/>
  <c r="Z103" i="3"/>
  <c r="Z102" i="3" s="1"/>
  <c r="Y103" i="3"/>
  <c r="Y102" i="3" s="1"/>
  <c r="X103" i="3"/>
  <c r="X102" i="3" s="1"/>
  <c r="W103" i="3"/>
  <c r="W102" i="3" s="1"/>
  <c r="V103" i="3"/>
  <c r="V102" i="3" s="1"/>
  <c r="U103" i="3"/>
  <c r="U102" i="3" s="1"/>
  <c r="T103" i="3"/>
  <c r="T102" i="3" s="1"/>
  <c r="S103" i="3"/>
  <c r="S102" i="3" s="1"/>
  <c r="R103" i="3"/>
  <c r="R102" i="3" s="1"/>
  <c r="Q103" i="3"/>
  <c r="Q102" i="3" s="1"/>
  <c r="P103" i="3"/>
  <c r="P102" i="3" s="1"/>
  <c r="O103" i="3"/>
  <c r="O102" i="3" s="1"/>
  <c r="N103" i="3"/>
  <c r="N102" i="3" s="1"/>
  <c r="M103" i="3"/>
  <c r="M102" i="3" s="1"/>
  <c r="L103" i="3"/>
  <c r="L102" i="3" s="1"/>
  <c r="K103" i="3"/>
  <c r="K102" i="3" s="1"/>
  <c r="J103" i="3"/>
  <c r="J102" i="3" s="1"/>
  <c r="I103" i="3"/>
  <c r="I102" i="3" s="1"/>
  <c r="H103" i="3"/>
  <c r="H102" i="3" s="1"/>
  <c r="G103" i="3"/>
  <c r="G102" i="3" s="1"/>
  <c r="BO102" i="3"/>
  <c r="BM102" i="3"/>
  <c r="BL102" i="3"/>
  <c r="BK102" i="3"/>
  <c r="BJ102" i="3"/>
  <c r="BA102" i="3"/>
  <c r="AZ102" i="3"/>
  <c r="AY102" i="3"/>
  <c r="AO102" i="3"/>
  <c r="AN102" i="3"/>
  <c r="BS99" i="3"/>
  <c r="BR99" i="3"/>
  <c r="BQ99" i="3"/>
  <c r="BP99" i="3"/>
  <c r="BP98" i="3" s="1"/>
  <c r="BO99" i="3"/>
  <c r="BO98" i="3" s="1"/>
  <c r="BN99" i="3"/>
  <c r="BN98" i="3" s="1"/>
  <c r="BM99" i="3"/>
  <c r="BL99" i="3"/>
  <c r="BL98" i="3" s="1"/>
  <c r="BK99" i="3"/>
  <c r="BK98" i="3" s="1"/>
  <c r="BJ99" i="3"/>
  <c r="BJ98" i="3" s="1"/>
  <c r="BI99" i="3"/>
  <c r="BI98" i="3" s="1"/>
  <c r="BH99" i="3"/>
  <c r="BG99" i="3"/>
  <c r="BF99" i="3"/>
  <c r="BE99" i="3"/>
  <c r="BE98" i="3" s="1"/>
  <c r="BD99" i="3"/>
  <c r="BD98" i="3" s="1"/>
  <c r="BC99" i="3"/>
  <c r="BC98" i="3" s="1"/>
  <c r="BB99" i="3"/>
  <c r="BB98" i="3" s="1"/>
  <c r="BB101" i="3" s="1"/>
  <c r="BA99" i="3"/>
  <c r="BA98" i="3" s="1"/>
  <c r="AZ99" i="3"/>
  <c r="AZ98" i="3" s="1"/>
  <c r="AY99" i="3"/>
  <c r="AY98" i="3" s="1"/>
  <c r="AX99" i="3"/>
  <c r="AX98" i="3" s="1"/>
  <c r="AW99" i="3"/>
  <c r="AW98" i="3" s="1"/>
  <c r="AV99" i="3"/>
  <c r="AU99" i="3"/>
  <c r="AT99" i="3"/>
  <c r="AS99" i="3"/>
  <c r="AS98" i="3" s="1"/>
  <c r="AR99" i="3"/>
  <c r="AR98" i="3" s="1"/>
  <c r="AQ99" i="3"/>
  <c r="AQ98" i="3" s="1"/>
  <c r="AP99" i="3"/>
  <c r="AP98" i="3" s="1"/>
  <c r="AO99" i="3"/>
  <c r="AO98" i="3" s="1"/>
  <c r="AO101" i="3" s="1"/>
  <c r="AN99" i="3"/>
  <c r="AN98" i="3" s="1"/>
  <c r="AM99" i="3"/>
  <c r="AM98" i="3" s="1"/>
  <c r="AL99" i="3"/>
  <c r="AL98" i="3" s="1"/>
  <c r="AK99" i="3"/>
  <c r="AK98" i="3" s="1"/>
  <c r="AJ99" i="3"/>
  <c r="AI99" i="3"/>
  <c r="AI98" i="3" s="1"/>
  <c r="AH99" i="3"/>
  <c r="AH98" i="3" s="1"/>
  <c r="AG99" i="3"/>
  <c r="AG98" i="3" s="1"/>
  <c r="AF99" i="3"/>
  <c r="AF98" i="3" s="1"/>
  <c r="AE99" i="3"/>
  <c r="AE98" i="3" s="1"/>
  <c r="AD99" i="3"/>
  <c r="AD98" i="3" s="1"/>
  <c r="AC99" i="3"/>
  <c r="AC98" i="3" s="1"/>
  <c r="AB99" i="3"/>
  <c r="AB98" i="3" s="1"/>
  <c r="AA99" i="3"/>
  <c r="AA98" i="3" s="1"/>
  <c r="Z99" i="3"/>
  <c r="Z98" i="3" s="1"/>
  <c r="Y99" i="3"/>
  <c r="Y98" i="3" s="1"/>
  <c r="X99" i="3"/>
  <c r="W99" i="3"/>
  <c r="W98" i="3" s="1"/>
  <c r="V99" i="3"/>
  <c r="V98" i="3" s="1"/>
  <c r="U99" i="3"/>
  <c r="U98" i="3" s="1"/>
  <c r="T99" i="3"/>
  <c r="T98" i="3" s="1"/>
  <c r="S99" i="3"/>
  <c r="S98" i="3" s="1"/>
  <c r="R99" i="3"/>
  <c r="R98" i="3" s="1"/>
  <c r="Q99" i="3"/>
  <c r="Q98" i="3" s="1"/>
  <c r="P99" i="3"/>
  <c r="P98" i="3" s="1"/>
  <c r="O99" i="3"/>
  <c r="O98" i="3" s="1"/>
  <c r="N99" i="3"/>
  <c r="N98" i="3" s="1"/>
  <c r="M99" i="3"/>
  <c r="M98" i="3" s="1"/>
  <c r="L99" i="3"/>
  <c r="L98" i="3" s="1"/>
  <c r="K99" i="3"/>
  <c r="K98" i="3" s="1"/>
  <c r="J99" i="3"/>
  <c r="J98" i="3" s="1"/>
  <c r="I99" i="3"/>
  <c r="I98" i="3" s="1"/>
  <c r="H99" i="3"/>
  <c r="H98" i="3" s="1"/>
  <c r="G99" i="3"/>
  <c r="G98" i="3" s="1"/>
  <c r="BM98" i="3"/>
  <c r="BH98" i="3"/>
  <c r="BG98" i="3"/>
  <c r="BF98" i="3"/>
  <c r="AV98" i="3"/>
  <c r="AU98" i="3"/>
  <c r="AT98" i="3"/>
  <c r="AJ98" i="3"/>
  <c r="X98" i="3"/>
  <c r="BS95" i="3"/>
  <c r="BS94" i="3" s="1"/>
  <c r="BR95" i="3"/>
  <c r="BR94" i="3" s="1"/>
  <c r="BQ95" i="3"/>
  <c r="BP95" i="3"/>
  <c r="BO95" i="3"/>
  <c r="BN95" i="3"/>
  <c r="BM95" i="3"/>
  <c r="BL95" i="3"/>
  <c r="BK95" i="3"/>
  <c r="BK94" i="3" s="1"/>
  <c r="BJ95" i="3"/>
  <c r="BJ94" i="3" s="1"/>
  <c r="BI95" i="3"/>
  <c r="BH95" i="3"/>
  <c r="BG95" i="3"/>
  <c r="BG94" i="3" s="1"/>
  <c r="BF95" i="3"/>
  <c r="BF94" i="3" s="1"/>
  <c r="BE95" i="3"/>
  <c r="BE94" i="3" s="1"/>
  <c r="BD95" i="3"/>
  <c r="BD94" i="3" s="1"/>
  <c r="BC95" i="3"/>
  <c r="BC94" i="3" s="1"/>
  <c r="BB95" i="3"/>
  <c r="BB94" i="3" s="1"/>
  <c r="BB97" i="3" s="1"/>
  <c r="BA95" i="3"/>
  <c r="BA94" i="3" s="1"/>
  <c r="AZ95" i="3"/>
  <c r="AZ94" i="3" s="1"/>
  <c r="AY95" i="3"/>
  <c r="AY94" i="3" s="1"/>
  <c r="AX95" i="3"/>
  <c r="AX94" i="3" s="1"/>
  <c r="AW95" i="3"/>
  <c r="AW94" i="3" s="1"/>
  <c r="AV95" i="3"/>
  <c r="AV94" i="3" s="1"/>
  <c r="AU95" i="3"/>
  <c r="AU94" i="3" s="1"/>
  <c r="AT95" i="3"/>
  <c r="AT94" i="3" s="1"/>
  <c r="AS95" i="3"/>
  <c r="AS94" i="3" s="1"/>
  <c r="AR95" i="3"/>
  <c r="AR94" i="3" s="1"/>
  <c r="AQ95" i="3"/>
  <c r="AQ94" i="3" s="1"/>
  <c r="AP95" i="3"/>
  <c r="AP94" i="3" s="1"/>
  <c r="AO95" i="3"/>
  <c r="AO94" i="3" s="1"/>
  <c r="AO97" i="3" s="1"/>
  <c r="AN95" i="3"/>
  <c r="AN94" i="3" s="1"/>
  <c r="AM95" i="3"/>
  <c r="AM94" i="3" s="1"/>
  <c r="AL95" i="3"/>
  <c r="AL94" i="3" s="1"/>
  <c r="AK95" i="3"/>
  <c r="AJ95" i="3"/>
  <c r="AI95" i="3"/>
  <c r="AI94" i="3" s="1"/>
  <c r="AH95" i="3"/>
  <c r="AH94" i="3" s="1"/>
  <c r="AG95" i="3"/>
  <c r="AG94" i="3" s="1"/>
  <c r="AF95" i="3"/>
  <c r="AF94" i="3" s="1"/>
  <c r="AE95" i="3"/>
  <c r="AE94" i="3" s="1"/>
  <c r="AD95" i="3"/>
  <c r="AD94" i="3" s="1"/>
  <c r="AC95" i="3"/>
  <c r="AC94" i="3" s="1"/>
  <c r="AB95" i="3"/>
  <c r="AB94" i="3" s="1"/>
  <c r="AA95" i="3"/>
  <c r="AA94" i="3" s="1"/>
  <c r="Z95" i="3"/>
  <c r="Z94" i="3" s="1"/>
  <c r="Y95" i="3"/>
  <c r="Y94" i="3" s="1"/>
  <c r="X95" i="3"/>
  <c r="X94" i="3" s="1"/>
  <c r="W95" i="3"/>
  <c r="W94" i="3" s="1"/>
  <c r="V95" i="3"/>
  <c r="V94" i="3" s="1"/>
  <c r="U95" i="3"/>
  <c r="U94" i="3" s="1"/>
  <c r="T95" i="3"/>
  <c r="T94" i="3" s="1"/>
  <c r="S95" i="3"/>
  <c r="S94" i="3" s="1"/>
  <c r="R95" i="3"/>
  <c r="R94" i="3" s="1"/>
  <c r="Q95" i="3"/>
  <c r="Q94" i="3" s="1"/>
  <c r="P95" i="3"/>
  <c r="P94" i="3" s="1"/>
  <c r="O95" i="3"/>
  <c r="O94" i="3" s="1"/>
  <c r="N95" i="3"/>
  <c r="N94" i="3" s="1"/>
  <c r="M95" i="3"/>
  <c r="M94" i="3" s="1"/>
  <c r="L95" i="3"/>
  <c r="L94" i="3" s="1"/>
  <c r="K95" i="3"/>
  <c r="K94" i="3" s="1"/>
  <c r="J95" i="3"/>
  <c r="J94" i="3" s="1"/>
  <c r="I95" i="3"/>
  <c r="I94" i="3" s="1"/>
  <c r="H95" i="3"/>
  <c r="H94" i="3" s="1"/>
  <c r="G95" i="3"/>
  <c r="G94" i="3" s="1"/>
  <c r="BI94" i="3"/>
  <c r="BH94" i="3"/>
  <c r="AK94" i="3"/>
  <c r="AJ94" i="3"/>
  <c r="BS91" i="3"/>
  <c r="BS90" i="3" s="1"/>
  <c r="BR91" i="3"/>
  <c r="BR90" i="3" s="1"/>
  <c r="BQ91" i="3"/>
  <c r="BQ90" i="3" s="1"/>
  <c r="BP91" i="3"/>
  <c r="BP90" i="3" s="1"/>
  <c r="BO91" i="3"/>
  <c r="BO90" i="3" s="1"/>
  <c r="BO93" i="3" s="1"/>
  <c r="BN91" i="3"/>
  <c r="BN90" i="3" s="1"/>
  <c r="BM91" i="3"/>
  <c r="BL91" i="3"/>
  <c r="BK91" i="3"/>
  <c r="BJ91" i="3"/>
  <c r="BI91" i="3"/>
  <c r="BH91" i="3"/>
  <c r="BG91" i="3"/>
  <c r="BG90" i="3" s="1"/>
  <c r="BF91" i="3"/>
  <c r="BF90" i="3" s="1"/>
  <c r="BE91" i="3"/>
  <c r="BE90" i="3" s="1"/>
  <c r="BD91" i="3"/>
  <c r="BD90" i="3" s="1"/>
  <c r="BC91" i="3"/>
  <c r="BC90" i="3" s="1"/>
  <c r="BB91" i="3"/>
  <c r="BB90" i="3" s="1"/>
  <c r="BB93" i="3" s="1"/>
  <c r="BA91" i="3"/>
  <c r="AZ91" i="3"/>
  <c r="AZ90" i="3" s="1"/>
  <c r="AY91" i="3"/>
  <c r="AY90" i="3" s="1"/>
  <c r="AX91" i="3"/>
  <c r="AX90" i="3" s="1"/>
  <c r="AW91" i="3"/>
  <c r="AW90" i="3" s="1"/>
  <c r="AV91" i="3"/>
  <c r="AV90" i="3" s="1"/>
  <c r="AU91" i="3"/>
  <c r="AU90" i="3" s="1"/>
  <c r="AT91" i="3"/>
  <c r="AT90" i="3" s="1"/>
  <c r="AS91" i="3"/>
  <c r="AR91" i="3"/>
  <c r="AR90" i="3" s="1"/>
  <c r="AQ91" i="3"/>
  <c r="AQ90" i="3" s="1"/>
  <c r="AP91" i="3"/>
  <c r="AP90" i="3" s="1"/>
  <c r="AO91" i="3"/>
  <c r="AO90" i="3" s="1"/>
  <c r="AO93" i="3" s="1"/>
  <c r="AN91" i="3"/>
  <c r="AN90" i="3" s="1"/>
  <c r="AM91" i="3"/>
  <c r="AM90" i="3" s="1"/>
  <c r="AL91" i="3"/>
  <c r="AL90" i="3" s="1"/>
  <c r="AL93" i="3" s="1"/>
  <c r="AK91" i="3"/>
  <c r="AK90" i="3" s="1"/>
  <c r="AJ91" i="3"/>
  <c r="AJ90" i="3" s="1"/>
  <c r="AI91" i="3"/>
  <c r="AI90" i="3" s="1"/>
  <c r="AH91" i="3"/>
  <c r="AH90" i="3" s="1"/>
  <c r="AG91" i="3"/>
  <c r="AG90" i="3" s="1"/>
  <c r="AF91" i="3"/>
  <c r="AF90" i="3" s="1"/>
  <c r="AE91" i="3"/>
  <c r="AE90" i="3" s="1"/>
  <c r="AD91" i="3"/>
  <c r="AD90" i="3" s="1"/>
  <c r="AC91" i="3"/>
  <c r="AC90" i="3" s="1"/>
  <c r="AB91" i="3"/>
  <c r="AB90" i="3" s="1"/>
  <c r="AA91" i="3"/>
  <c r="AA90" i="3" s="1"/>
  <c r="Z91" i="3"/>
  <c r="Z90" i="3" s="1"/>
  <c r="Y91" i="3"/>
  <c r="Y90" i="3" s="1"/>
  <c r="X91" i="3"/>
  <c r="X90" i="3" s="1"/>
  <c r="W91" i="3"/>
  <c r="W90" i="3" s="1"/>
  <c r="V91" i="3"/>
  <c r="V90" i="3" s="1"/>
  <c r="U91" i="3"/>
  <c r="U90" i="3" s="1"/>
  <c r="T91" i="3"/>
  <c r="T90" i="3" s="1"/>
  <c r="S91" i="3"/>
  <c r="S90" i="3" s="1"/>
  <c r="R91" i="3"/>
  <c r="R90" i="3" s="1"/>
  <c r="Q91" i="3"/>
  <c r="Q90" i="3" s="1"/>
  <c r="P91" i="3"/>
  <c r="P90" i="3" s="1"/>
  <c r="O91" i="3"/>
  <c r="O90" i="3" s="1"/>
  <c r="N91" i="3"/>
  <c r="N90" i="3" s="1"/>
  <c r="M91" i="3"/>
  <c r="M90" i="3" s="1"/>
  <c r="L91" i="3"/>
  <c r="L90" i="3" s="1"/>
  <c r="K91" i="3"/>
  <c r="K90" i="3" s="1"/>
  <c r="J91" i="3"/>
  <c r="J90" i="3" s="1"/>
  <c r="I91" i="3"/>
  <c r="I90" i="3" s="1"/>
  <c r="H91" i="3"/>
  <c r="H90" i="3" s="1"/>
  <c r="G91" i="3"/>
  <c r="G90" i="3" s="1"/>
  <c r="BA90" i="3"/>
  <c r="AS90" i="3"/>
  <c r="BD88" i="3"/>
  <c r="BE88" i="3" s="1"/>
  <c r="BF88" i="3" s="1"/>
  <c r="BG88" i="3" s="1"/>
  <c r="BS87" i="3"/>
  <c r="BS86" i="3" s="1"/>
  <c r="BR87" i="3"/>
  <c r="BR86" i="3" s="1"/>
  <c r="BQ87" i="3"/>
  <c r="BQ86" i="3" s="1"/>
  <c r="BP87" i="3"/>
  <c r="BP86" i="3" s="1"/>
  <c r="BO87" i="3"/>
  <c r="BN87" i="3"/>
  <c r="BM87" i="3"/>
  <c r="BM86" i="3" s="1"/>
  <c r="BL87" i="3"/>
  <c r="BL86" i="3" s="1"/>
  <c r="BK87" i="3"/>
  <c r="BK86" i="3" s="1"/>
  <c r="BJ87" i="3"/>
  <c r="BJ86" i="3" s="1"/>
  <c r="BI87" i="3"/>
  <c r="BI86" i="3" s="1"/>
  <c r="BH87" i="3"/>
  <c r="BH86" i="3" s="1"/>
  <c r="BG87" i="3"/>
  <c r="BF87" i="3"/>
  <c r="BD87" i="3"/>
  <c r="BC87" i="3"/>
  <c r="BC86" i="3" s="1"/>
  <c r="BB87" i="3"/>
  <c r="BB86" i="3" s="1"/>
  <c r="BB89" i="3" s="1"/>
  <c r="BA87" i="3"/>
  <c r="BA86" i="3" s="1"/>
  <c r="AZ87" i="3"/>
  <c r="AZ86" i="3" s="1"/>
  <c r="AY87" i="3"/>
  <c r="AY86" i="3" s="1"/>
  <c r="AX87" i="3"/>
  <c r="AX86" i="3" s="1"/>
  <c r="AW87" i="3"/>
  <c r="AW86" i="3" s="1"/>
  <c r="AV87" i="3"/>
  <c r="AV86" i="3" s="1"/>
  <c r="AU87" i="3"/>
  <c r="AU86" i="3" s="1"/>
  <c r="AT87" i="3"/>
  <c r="AT86" i="3" s="1"/>
  <c r="AS87" i="3"/>
  <c r="AS86" i="3" s="1"/>
  <c r="AR87" i="3"/>
  <c r="AR86" i="3" s="1"/>
  <c r="AQ87" i="3"/>
  <c r="AQ86" i="3" s="1"/>
  <c r="AP87" i="3"/>
  <c r="AP86" i="3" s="1"/>
  <c r="AO87" i="3"/>
  <c r="AO86" i="3" s="1"/>
  <c r="AN87" i="3"/>
  <c r="AN86" i="3" s="1"/>
  <c r="AM87" i="3"/>
  <c r="AM86" i="3" s="1"/>
  <c r="AL87" i="3"/>
  <c r="AL86" i="3" s="1"/>
  <c r="AL89" i="3" s="1"/>
  <c r="AK87" i="3"/>
  <c r="AK86" i="3" s="1"/>
  <c r="AJ87" i="3"/>
  <c r="AJ86" i="3" s="1"/>
  <c r="AI87" i="3"/>
  <c r="AI86" i="3" s="1"/>
  <c r="AH87" i="3"/>
  <c r="AH86" i="3" s="1"/>
  <c r="AH89" i="3" s="1"/>
  <c r="AG87" i="3"/>
  <c r="AG86" i="3" s="1"/>
  <c r="AF87" i="3"/>
  <c r="AF86" i="3" s="1"/>
  <c r="AE87" i="3"/>
  <c r="AE86" i="3" s="1"/>
  <c r="AD87" i="3"/>
  <c r="AD86" i="3" s="1"/>
  <c r="AC87" i="3"/>
  <c r="AC86" i="3" s="1"/>
  <c r="AB87" i="3"/>
  <c r="AB86" i="3" s="1"/>
  <c r="AA87" i="3"/>
  <c r="AA86" i="3" s="1"/>
  <c r="Z87" i="3"/>
  <c r="Z86" i="3" s="1"/>
  <c r="Y87" i="3"/>
  <c r="Y86" i="3" s="1"/>
  <c r="X87" i="3"/>
  <c r="X86" i="3" s="1"/>
  <c r="W87" i="3"/>
  <c r="W86" i="3" s="1"/>
  <c r="V87" i="3"/>
  <c r="V86" i="3" s="1"/>
  <c r="U87" i="3"/>
  <c r="U86" i="3" s="1"/>
  <c r="T87" i="3"/>
  <c r="T86" i="3" s="1"/>
  <c r="S87" i="3"/>
  <c r="S86" i="3" s="1"/>
  <c r="R87" i="3"/>
  <c r="R86" i="3" s="1"/>
  <c r="Q87" i="3"/>
  <c r="Q86" i="3" s="1"/>
  <c r="P87" i="3"/>
  <c r="P86" i="3" s="1"/>
  <c r="O87" i="3"/>
  <c r="O86" i="3" s="1"/>
  <c r="N87" i="3"/>
  <c r="N86" i="3" s="1"/>
  <c r="M87" i="3"/>
  <c r="M86" i="3" s="1"/>
  <c r="L87" i="3"/>
  <c r="L86" i="3" s="1"/>
  <c r="K87" i="3"/>
  <c r="K86" i="3" s="1"/>
  <c r="J87" i="3"/>
  <c r="J86" i="3" s="1"/>
  <c r="I87" i="3"/>
  <c r="I86" i="3" s="1"/>
  <c r="H87" i="3"/>
  <c r="H86" i="3" s="1"/>
  <c r="G87" i="3"/>
  <c r="G86" i="3" s="1"/>
  <c r="BO86" i="3"/>
  <c r="BN86" i="3"/>
  <c r="AN82" i="3"/>
  <c r="AN81" i="3" s="1"/>
  <c r="AM82" i="3"/>
  <c r="AM81" i="3" s="1"/>
  <c r="AL82" i="3"/>
  <c r="AL81" i="3" s="1"/>
  <c r="AK82" i="3"/>
  <c r="AK81" i="3" s="1"/>
  <c r="AJ82" i="3"/>
  <c r="AJ81" i="3" s="1"/>
  <c r="AI82" i="3"/>
  <c r="AI81" i="3" s="1"/>
  <c r="AH82" i="3"/>
  <c r="AH81" i="3" s="1"/>
  <c r="AG82" i="3"/>
  <c r="AG81" i="3" s="1"/>
  <c r="AF82" i="3"/>
  <c r="AF81" i="3" s="1"/>
  <c r="AE82" i="3"/>
  <c r="AE81" i="3" s="1"/>
  <c r="AD82" i="3"/>
  <c r="AD81" i="3" s="1"/>
  <c r="AC82" i="3"/>
  <c r="AC81" i="3" s="1"/>
  <c r="AB82" i="3"/>
  <c r="AB81" i="3" s="1"/>
  <c r="Y82" i="3"/>
  <c r="Y81" i="3" s="1"/>
  <c r="X82" i="3"/>
  <c r="X81" i="3" s="1"/>
  <c r="W82" i="3"/>
  <c r="W81" i="3" s="1"/>
  <c r="W85" i="3" s="1"/>
  <c r="V82" i="3"/>
  <c r="V81" i="3" s="1"/>
  <c r="U82" i="3"/>
  <c r="U81" i="3" s="1"/>
  <c r="T82" i="3"/>
  <c r="T81" i="3" s="1"/>
  <c r="S82" i="3"/>
  <c r="S81" i="3" s="1"/>
  <c r="R82" i="3"/>
  <c r="R81" i="3" s="1"/>
  <c r="Q82" i="3"/>
  <c r="Q81" i="3" s="1"/>
  <c r="P82" i="3"/>
  <c r="P81" i="3" s="1"/>
  <c r="O82" i="3"/>
  <c r="O81" i="3" s="1"/>
  <c r="N82" i="3"/>
  <c r="N81" i="3" s="1"/>
  <c r="M82" i="3"/>
  <c r="M81" i="3" s="1"/>
  <c r="L82" i="3"/>
  <c r="L81" i="3" s="1"/>
  <c r="K82" i="3"/>
  <c r="K81" i="3" s="1"/>
  <c r="J82" i="3"/>
  <c r="J81" i="3" s="1"/>
  <c r="I82" i="3"/>
  <c r="I81" i="3" s="1"/>
  <c r="H82" i="3"/>
  <c r="H81" i="3" s="1"/>
  <c r="G82" i="3"/>
  <c r="G81" i="3" s="1"/>
  <c r="AA81" i="3"/>
  <c r="AA85" i="3" s="1"/>
  <c r="Z81" i="3"/>
  <c r="E81" i="3"/>
  <c r="BB79" i="3"/>
  <c r="AW79" i="3"/>
  <c r="BS78" i="3"/>
  <c r="BS77" i="3" s="1"/>
  <c r="BR78" i="3"/>
  <c r="BR77" i="3" s="1"/>
  <c r="BQ78" i="3"/>
  <c r="BQ77" i="3" s="1"/>
  <c r="BP78" i="3"/>
  <c r="BP77" i="3" s="1"/>
  <c r="BO78" i="3"/>
  <c r="BO77" i="3" s="1"/>
  <c r="BN78" i="3"/>
  <c r="BM78" i="3"/>
  <c r="BL78" i="3"/>
  <c r="BL77" i="3" s="1"/>
  <c r="BK78" i="3"/>
  <c r="BK77" i="3" s="1"/>
  <c r="BJ78" i="3"/>
  <c r="BI78" i="3"/>
  <c r="BI77" i="3" s="1"/>
  <c r="BH78" i="3"/>
  <c r="BH77" i="3" s="1"/>
  <c r="BG78" i="3"/>
  <c r="BG77" i="3" s="1"/>
  <c r="BF78" i="3"/>
  <c r="BF77" i="3" s="1"/>
  <c r="BE78" i="3"/>
  <c r="BE77" i="3" s="1"/>
  <c r="BD78" i="3"/>
  <c r="BD77" i="3" s="1"/>
  <c r="BC78" i="3"/>
  <c r="BC77" i="3" s="1"/>
  <c r="BB78" i="3"/>
  <c r="BA78" i="3"/>
  <c r="BA77" i="3" s="1"/>
  <c r="AZ78" i="3"/>
  <c r="AZ77" i="3" s="1"/>
  <c r="AY78" i="3"/>
  <c r="AY77" i="3" s="1"/>
  <c r="AX78" i="3"/>
  <c r="AX77" i="3" s="1"/>
  <c r="AW78" i="3"/>
  <c r="AV78" i="3"/>
  <c r="AU78" i="3"/>
  <c r="AT78" i="3"/>
  <c r="AS78" i="3"/>
  <c r="AS77" i="3" s="1"/>
  <c r="AR78" i="3"/>
  <c r="AR77" i="3" s="1"/>
  <c r="AQ78" i="3"/>
  <c r="AQ77" i="3" s="1"/>
  <c r="AP78" i="3"/>
  <c r="AP77" i="3" s="1"/>
  <c r="AO78" i="3"/>
  <c r="AO77" i="3" s="1"/>
  <c r="AN78" i="3"/>
  <c r="AN77" i="3" s="1"/>
  <c r="AM78" i="3"/>
  <c r="AM77" i="3" s="1"/>
  <c r="AL78" i="3"/>
  <c r="AL77" i="3" s="1"/>
  <c r="AL80" i="3" s="1"/>
  <c r="AK78" i="3"/>
  <c r="AK77" i="3" s="1"/>
  <c r="AJ78" i="3"/>
  <c r="AJ77" i="3" s="1"/>
  <c r="AI78" i="3"/>
  <c r="AI77" i="3" s="1"/>
  <c r="AH78" i="3"/>
  <c r="AH77" i="3" s="1"/>
  <c r="AH80" i="3" s="1"/>
  <c r="AG78" i="3"/>
  <c r="AG77" i="3" s="1"/>
  <c r="AF78" i="3"/>
  <c r="AF77" i="3" s="1"/>
  <c r="AE78" i="3"/>
  <c r="AE77" i="3" s="1"/>
  <c r="AD78" i="3"/>
  <c r="AD77" i="3" s="1"/>
  <c r="AC78" i="3"/>
  <c r="AC77" i="3" s="1"/>
  <c r="AB78" i="3"/>
  <c r="AB77" i="3" s="1"/>
  <c r="AA78" i="3"/>
  <c r="AA77" i="3" s="1"/>
  <c r="Z78" i="3"/>
  <c r="Z77" i="3" s="1"/>
  <c r="Y78" i="3"/>
  <c r="Y77" i="3" s="1"/>
  <c r="X78" i="3"/>
  <c r="X77" i="3" s="1"/>
  <c r="W78" i="3"/>
  <c r="W77" i="3" s="1"/>
  <c r="V78" i="3"/>
  <c r="V77" i="3" s="1"/>
  <c r="U78" i="3"/>
  <c r="U77" i="3" s="1"/>
  <c r="T78" i="3"/>
  <c r="T77" i="3" s="1"/>
  <c r="S78" i="3"/>
  <c r="S77" i="3" s="1"/>
  <c r="R78" i="3"/>
  <c r="R77" i="3" s="1"/>
  <c r="Q78" i="3"/>
  <c r="Q77" i="3" s="1"/>
  <c r="P78" i="3"/>
  <c r="P77" i="3" s="1"/>
  <c r="O78" i="3"/>
  <c r="O77" i="3" s="1"/>
  <c r="N78" i="3"/>
  <c r="N77" i="3" s="1"/>
  <c r="M78" i="3"/>
  <c r="M77" i="3" s="1"/>
  <c r="L78" i="3"/>
  <c r="L77" i="3" s="1"/>
  <c r="K78" i="3"/>
  <c r="K77" i="3" s="1"/>
  <c r="J78" i="3"/>
  <c r="J77" i="3" s="1"/>
  <c r="I78" i="3"/>
  <c r="I77" i="3" s="1"/>
  <c r="H78" i="3"/>
  <c r="H77" i="3" s="1"/>
  <c r="G78" i="3"/>
  <c r="G77" i="3" s="1"/>
  <c r="BN77" i="3"/>
  <c r="BM77" i="3"/>
  <c r="BJ77" i="3"/>
  <c r="E77" i="3"/>
  <c r="B77" i="3"/>
  <c r="AV75" i="3"/>
  <c r="AU75" i="3"/>
  <c r="AU79" i="3" s="1"/>
  <c r="AT75" i="3"/>
  <c r="AT79" i="3" s="1"/>
  <c r="BJ74" i="3"/>
  <c r="BJ73" i="3" s="1"/>
  <c r="BI74" i="3"/>
  <c r="BH74" i="3"/>
  <c r="BH73" i="3" s="1"/>
  <c r="BG74" i="3"/>
  <c r="BG73" i="3" s="1"/>
  <c r="BF74" i="3"/>
  <c r="BF73" i="3" s="1"/>
  <c r="BE74" i="3"/>
  <c r="BE73" i="3" s="1"/>
  <c r="BD74" i="3"/>
  <c r="BD73" i="3" s="1"/>
  <c r="BC74" i="3"/>
  <c r="BC73" i="3" s="1"/>
  <c r="BB74" i="3"/>
  <c r="BB73" i="3" s="1"/>
  <c r="BA74" i="3"/>
  <c r="BA73" i="3" s="1"/>
  <c r="AZ74" i="3"/>
  <c r="AZ73" i="3" s="1"/>
  <c r="AY74" i="3"/>
  <c r="AY73" i="3" s="1"/>
  <c r="AX74" i="3"/>
  <c r="AX73" i="3" s="1"/>
  <c r="AX76" i="3" s="1"/>
  <c r="AW74" i="3"/>
  <c r="AW73" i="3" s="1"/>
  <c r="AV74" i="3"/>
  <c r="AU74" i="3"/>
  <c r="AT74" i="3"/>
  <c r="AS74" i="3"/>
  <c r="AS73" i="3" s="1"/>
  <c r="AR74" i="3"/>
  <c r="AR73" i="3" s="1"/>
  <c r="AQ74" i="3"/>
  <c r="AQ73" i="3" s="1"/>
  <c r="AP74" i="3"/>
  <c r="AP73" i="3" s="1"/>
  <c r="AO74" i="3"/>
  <c r="AO73" i="3" s="1"/>
  <c r="AN74" i="3"/>
  <c r="AN73" i="3" s="1"/>
  <c r="AM74" i="3"/>
  <c r="AM73" i="3" s="1"/>
  <c r="AL74" i="3"/>
  <c r="AL73" i="3" s="1"/>
  <c r="AK74" i="3"/>
  <c r="AK73" i="3" s="1"/>
  <c r="AJ74" i="3"/>
  <c r="AJ73" i="3" s="1"/>
  <c r="AI74" i="3"/>
  <c r="AI73" i="3" s="1"/>
  <c r="AH74" i="3"/>
  <c r="AH73" i="3" s="1"/>
  <c r="AH76" i="3" s="1"/>
  <c r="AG74" i="3"/>
  <c r="AG73" i="3" s="1"/>
  <c r="AF74" i="3"/>
  <c r="AF73" i="3" s="1"/>
  <c r="AE74" i="3"/>
  <c r="AE73" i="3" s="1"/>
  <c r="AD74" i="3"/>
  <c r="AD73" i="3" s="1"/>
  <c r="AC74" i="3"/>
  <c r="AC73" i="3" s="1"/>
  <c r="AB74" i="3"/>
  <c r="AB73" i="3" s="1"/>
  <c r="AA74" i="3"/>
  <c r="AA73" i="3" s="1"/>
  <c r="Z74" i="3"/>
  <c r="Z73" i="3" s="1"/>
  <c r="Y74" i="3"/>
  <c r="Y73" i="3" s="1"/>
  <c r="X74" i="3"/>
  <c r="X73" i="3" s="1"/>
  <c r="W74" i="3"/>
  <c r="W73" i="3" s="1"/>
  <c r="V74" i="3"/>
  <c r="V73" i="3" s="1"/>
  <c r="U74" i="3"/>
  <c r="U73" i="3" s="1"/>
  <c r="T74" i="3"/>
  <c r="T73" i="3" s="1"/>
  <c r="S74" i="3"/>
  <c r="S73" i="3" s="1"/>
  <c r="R74" i="3"/>
  <c r="R73" i="3" s="1"/>
  <c r="Q74" i="3"/>
  <c r="Q73" i="3" s="1"/>
  <c r="P74" i="3"/>
  <c r="P73" i="3" s="1"/>
  <c r="O74" i="3"/>
  <c r="O73" i="3" s="1"/>
  <c r="N74" i="3"/>
  <c r="N73" i="3" s="1"/>
  <c r="M74" i="3"/>
  <c r="M73" i="3" s="1"/>
  <c r="L74" i="3"/>
  <c r="L73" i="3" s="1"/>
  <c r="K74" i="3"/>
  <c r="K73" i="3" s="1"/>
  <c r="J74" i="3"/>
  <c r="J73" i="3" s="1"/>
  <c r="I74" i="3"/>
  <c r="I73" i="3" s="1"/>
  <c r="H74" i="3"/>
  <c r="H73" i="3" s="1"/>
  <c r="G74" i="3"/>
  <c r="G73" i="3" s="1"/>
  <c r="BI73" i="3"/>
  <c r="E73" i="3"/>
  <c r="B73" i="3"/>
  <c r="BJ70" i="3"/>
  <c r="BJ69" i="3" s="1"/>
  <c r="BI70" i="3"/>
  <c r="BI69" i="3" s="1"/>
  <c r="BH70" i="3"/>
  <c r="BH69" i="3" s="1"/>
  <c r="BG70" i="3"/>
  <c r="BG69" i="3" s="1"/>
  <c r="BF70" i="3"/>
  <c r="BF69" i="3" s="1"/>
  <c r="BE70" i="3"/>
  <c r="BE69" i="3" s="1"/>
  <c r="BD70" i="3"/>
  <c r="BD69" i="3" s="1"/>
  <c r="BC70" i="3"/>
  <c r="BC69" i="3" s="1"/>
  <c r="BB70" i="3"/>
  <c r="BB69" i="3" s="1"/>
  <c r="BA70" i="3"/>
  <c r="BA69" i="3" s="1"/>
  <c r="AZ70" i="3"/>
  <c r="AZ69" i="3" s="1"/>
  <c r="AY70" i="3"/>
  <c r="AY69" i="3" s="1"/>
  <c r="AX70" i="3"/>
  <c r="AX69" i="3" s="1"/>
  <c r="AW70" i="3"/>
  <c r="AW69" i="3" s="1"/>
  <c r="AV70" i="3"/>
  <c r="AV69" i="3" s="1"/>
  <c r="AU70" i="3"/>
  <c r="AU69" i="3" s="1"/>
  <c r="AT70" i="3"/>
  <c r="AT69" i="3" s="1"/>
  <c r="AS70" i="3"/>
  <c r="AS69" i="3" s="1"/>
  <c r="AR70" i="3"/>
  <c r="AR69" i="3" s="1"/>
  <c r="AQ70" i="3"/>
  <c r="AQ69" i="3" s="1"/>
  <c r="AP70" i="3"/>
  <c r="AP69" i="3" s="1"/>
  <c r="AO70" i="3"/>
  <c r="AO69" i="3" s="1"/>
  <c r="AO72" i="3" s="1"/>
  <c r="AN70" i="3"/>
  <c r="AN69" i="3" s="1"/>
  <c r="AM70" i="3"/>
  <c r="AM69" i="3" s="1"/>
  <c r="AL70" i="3"/>
  <c r="AL69" i="3" s="1"/>
  <c r="AK70" i="3"/>
  <c r="AK69" i="3" s="1"/>
  <c r="AJ70" i="3"/>
  <c r="AJ69" i="3" s="1"/>
  <c r="AI70" i="3"/>
  <c r="AI69" i="3" s="1"/>
  <c r="AH70" i="3"/>
  <c r="AH69" i="3" s="1"/>
  <c r="AG70" i="3"/>
  <c r="AG69" i="3" s="1"/>
  <c r="AF70" i="3"/>
  <c r="AF69" i="3" s="1"/>
  <c r="AE70" i="3"/>
  <c r="AE69" i="3" s="1"/>
  <c r="AD70" i="3"/>
  <c r="AD69" i="3" s="1"/>
  <c r="AC70" i="3"/>
  <c r="AC69" i="3" s="1"/>
  <c r="AB70" i="3"/>
  <c r="AB69" i="3" s="1"/>
  <c r="AA70" i="3"/>
  <c r="AA69" i="3" s="1"/>
  <c r="Z70" i="3"/>
  <c r="Z69" i="3" s="1"/>
  <c r="Y70" i="3"/>
  <c r="Y69" i="3" s="1"/>
  <c r="X70" i="3"/>
  <c r="X69" i="3" s="1"/>
  <c r="W70" i="3"/>
  <c r="W69" i="3" s="1"/>
  <c r="W72" i="3" s="1"/>
  <c r="V70" i="3"/>
  <c r="V69" i="3" s="1"/>
  <c r="U70" i="3"/>
  <c r="U69" i="3" s="1"/>
  <c r="T70" i="3"/>
  <c r="T69" i="3" s="1"/>
  <c r="S70" i="3"/>
  <c r="S69" i="3" s="1"/>
  <c r="R70" i="3"/>
  <c r="R69" i="3" s="1"/>
  <c r="Q70" i="3"/>
  <c r="Q69" i="3" s="1"/>
  <c r="P70" i="3"/>
  <c r="P69" i="3" s="1"/>
  <c r="O70" i="3"/>
  <c r="O69" i="3" s="1"/>
  <c r="N70" i="3"/>
  <c r="N69" i="3" s="1"/>
  <c r="M70" i="3"/>
  <c r="M69" i="3" s="1"/>
  <c r="L70" i="3"/>
  <c r="L69" i="3" s="1"/>
  <c r="K70" i="3"/>
  <c r="K69" i="3" s="1"/>
  <c r="J70" i="3"/>
  <c r="J69" i="3" s="1"/>
  <c r="I70" i="3"/>
  <c r="I69" i="3" s="1"/>
  <c r="H70" i="3"/>
  <c r="H69" i="3" s="1"/>
  <c r="G70" i="3"/>
  <c r="G69" i="3" s="1"/>
  <c r="E69" i="3"/>
  <c r="B69" i="3"/>
  <c r="AN65" i="3"/>
  <c r="AN64" i="3" s="1"/>
  <c r="AM65" i="3"/>
  <c r="AM64" i="3" s="1"/>
  <c r="AL65" i="3"/>
  <c r="AL64" i="3" s="1"/>
  <c r="AK65" i="3"/>
  <c r="AK64" i="3" s="1"/>
  <c r="AK68" i="3" s="1"/>
  <c r="AJ65" i="3"/>
  <c r="AJ64" i="3" s="1"/>
  <c r="AI65" i="3"/>
  <c r="AI64" i="3" s="1"/>
  <c r="AH65" i="3"/>
  <c r="AH64" i="3" s="1"/>
  <c r="AG65" i="3"/>
  <c r="AG64" i="3" s="1"/>
  <c r="AF65" i="3"/>
  <c r="AF64" i="3" s="1"/>
  <c r="AE65" i="3"/>
  <c r="AE64" i="3" s="1"/>
  <c r="AD65" i="3"/>
  <c r="AD64" i="3" s="1"/>
  <c r="AC65" i="3"/>
  <c r="AC64" i="3" s="1"/>
  <c r="AB65" i="3"/>
  <c r="AB64" i="3" s="1"/>
  <c r="AA65" i="3"/>
  <c r="AA64" i="3" s="1"/>
  <c r="Z65" i="3"/>
  <c r="Z64" i="3" s="1"/>
  <c r="Y65" i="3"/>
  <c r="Y64" i="3" s="1"/>
  <c r="X65" i="3"/>
  <c r="X64" i="3" s="1"/>
  <c r="W65" i="3"/>
  <c r="W64" i="3" s="1"/>
  <c r="W68" i="3" s="1"/>
  <c r="V65" i="3"/>
  <c r="V64" i="3" s="1"/>
  <c r="U65" i="3"/>
  <c r="U64" i="3" s="1"/>
  <c r="T65" i="3"/>
  <c r="T64" i="3" s="1"/>
  <c r="S65" i="3"/>
  <c r="S64" i="3" s="1"/>
  <c r="R65" i="3"/>
  <c r="R64" i="3" s="1"/>
  <c r="Q65" i="3"/>
  <c r="Q64" i="3" s="1"/>
  <c r="P65" i="3"/>
  <c r="P64" i="3" s="1"/>
  <c r="O65" i="3"/>
  <c r="O64" i="3" s="1"/>
  <c r="N65" i="3"/>
  <c r="N64" i="3" s="1"/>
  <c r="M65" i="3"/>
  <c r="M64" i="3" s="1"/>
  <c r="M68" i="3" s="1"/>
  <c r="L65" i="3"/>
  <c r="L64" i="3" s="1"/>
  <c r="K65" i="3"/>
  <c r="K64" i="3" s="1"/>
  <c r="J65" i="3"/>
  <c r="J64" i="3" s="1"/>
  <c r="I65" i="3"/>
  <c r="I64" i="3" s="1"/>
  <c r="H65" i="3"/>
  <c r="H64" i="3" s="1"/>
  <c r="G65" i="3"/>
  <c r="G64" i="3" s="1"/>
  <c r="E64" i="3"/>
  <c r="BP61" i="3"/>
  <c r="BP60" i="3" s="1"/>
  <c r="BO61" i="3"/>
  <c r="BN61" i="3"/>
  <c r="BN60" i="3" s="1"/>
  <c r="BM61" i="3"/>
  <c r="BM60" i="3" s="1"/>
  <c r="BL61" i="3"/>
  <c r="BL60" i="3" s="1"/>
  <c r="BK61" i="3"/>
  <c r="BK60" i="3" s="1"/>
  <c r="BJ61" i="3"/>
  <c r="BJ60" i="3" s="1"/>
  <c r="BI61" i="3"/>
  <c r="BI60" i="3" s="1"/>
  <c r="BH61" i="3"/>
  <c r="BH60" i="3" s="1"/>
  <c r="BG61" i="3"/>
  <c r="BG60" i="3" s="1"/>
  <c r="BF61" i="3"/>
  <c r="BF60" i="3" s="1"/>
  <c r="BE61" i="3"/>
  <c r="BE60" i="3" s="1"/>
  <c r="BD61" i="3"/>
  <c r="BD60" i="3" s="1"/>
  <c r="BD63" i="3" s="1"/>
  <c r="BC61" i="3"/>
  <c r="BB61" i="3"/>
  <c r="BB60" i="3" s="1"/>
  <c r="BA61" i="3"/>
  <c r="BA60" i="3" s="1"/>
  <c r="AZ61" i="3"/>
  <c r="AZ60" i="3" s="1"/>
  <c r="AY61" i="3"/>
  <c r="AY60" i="3" s="1"/>
  <c r="AX61" i="3"/>
  <c r="AX60" i="3" s="1"/>
  <c r="AW61" i="3"/>
  <c r="AW60" i="3" s="1"/>
  <c r="AV61" i="3"/>
  <c r="AV60" i="3" s="1"/>
  <c r="AU61" i="3"/>
  <c r="AU60" i="3" s="1"/>
  <c r="AT61" i="3"/>
  <c r="AS61" i="3"/>
  <c r="AS60" i="3" s="1"/>
  <c r="AR61" i="3"/>
  <c r="AR60" i="3" s="1"/>
  <c r="AQ61" i="3"/>
  <c r="AQ60" i="3" s="1"/>
  <c r="AP61" i="3"/>
  <c r="AP60" i="3" s="1"/>
  <c r="AO61" i="3"/>
  <c r="AO60" i="3" s="1"/>
  <c r="AN61" i="3"/>
  <c r="AN60" i="3" s="1"/>
  <c r="AM61" i="3"/>
  <c r="AM60" i="3" s="1"/>
  <c r="AL61" i="3"/>
  <c r="AL60" i="3" s="1"/>
  <c r="AK61" i="3"/>
  <c r="AK60" i="3" s="1"/>
  <c r="AJ61" i="3"/>
  <c r="AJ60" i="3" s="1"/>
  <c r="AI61" i="3"/>
  <c r="AI60" i="3" s="1"/>
  <c r="AH61" i="3"/>
  <c r="AH60" i="3" s="1"/>
  <c r="AG61" i="3"/>
  <c r="AG60" i="3" s="1"/>
  <c r="AF61" i="3"/>
  <c r="AF60" i="3" s="1"/>
  <c r="AE61" i="3"/>
  <c r="AE60" i="3" s="1"/>
  <c r="AD61" i="3"/>
  <c r="AD60" i="3" s="1"/>
  <c r="AC61" i="3"/>
  <c r="AC60" i="3" s="1"/>
  <c r="AB61" i="3"/>
  <c r="AB60" i="3" s="1"/>
  <c r="AA61" i="3"/>
  <c r="AA60" i="3" s="1"/>
  <c r="Z61" i="3"/>
  <c r="Z60" i="3" s="1"/>
  <c r="Y61" i="3"/>
  <c r="Y60" i="3" s="1"/>
  <c r="T61" i="3"/>
  <c r="T60" i="3" s="1"/>
  <c r="S61" i="3"/>
  <c r="S60" i="3" s="1"/>
  <c r="R61" i="3"/>
  <c r="R60" i="3" s="1"/>
  <c r="Q61" i="3"/>
  <c r="Q60" i="3" s="1"/>
  <c r="P61" i="3"/>
  <c r="P60" i="3" s="1"/>
  <c r="O61" i="3"/>
  <c r="O60" i="3" s="1"/>
  <c r="N61" i="3"/>
  <c r="N60" i="3" s="1"/>
  <c r="M61" i="3"/>
  <c r="M60" i="3" s="1"/>
  <c r="L61" i="3"/>
  <c r="L60" i="3" s="1"/>
  <c r="K61" i="3"/>
  <c r="K60" i="3" s="1"/>
  <c r="J61" i="3"/>
  <c r="J60" i="3" s="1"/>
  <c r="I61" i="3"/>
  <c r="I60" i="3" s="1"/>
  <c r="H61" i="3"/>
  <c r="H60" i="3" s="1"/>
  <c r="G61" i="3"/>
  <c r="G60" i="3" s="1"/>
  <c r="BS60" i="3"/>
  <c r="BR60" i="3"/>
  <c r="BQ60" i="3"/>
  <c r="BO60" i="3"/>
  <c r="BC60" i="3"/>
  <c r="AT60" i="3"/>
  <c r="X60" i="3"/>
  <c r="W60" i="3"/>
  <c r="V60" i="3"/>
  <c r="U60" i="3"/>
  <c r="BS58" i="3"/>
  <c r="BS57" i="3"/>
  <c r="BR57" i="3"/>
  <c r="BR56" i="3" s="1"/>
  <c r="BP57" i="3"/>
  <c r="BO57" i="3"/>
  <c r="BM57" i="3"/>
  <c r="BM56" i="3" s="1"/>
  <c r="BL57" i="3"/>
  <c r="BL56" i="3" s="1"/>
  <c r="BK57" i="3"/>
  <c r="BK56" i="3" s="1"/>
  <c r="BJ57" i="3"/>
  <c r="BJ56" i="3" s="1"/>
  <c r="BI57" i="3"/>
  <c r="BI56" i="3" s="1"/>
  <c r="BH57" i="3"/>
  <c r="BH56" i="3" s="1"/>
  <c r="BG57" i="3"/>
  <c r="BG56" i="3" s="1"/>
  <c r="BF57" i="3"/>
  <c r="BF56" i="3" s="1"/>
  <c r="BE57" i="3"/>
  <c r="BE56" i="3" s="1"/>
  <c r="BD57" i="3"/>
  <c r="BD56" i="3" s="1"/>
  <c r="BC57" i="3"/>
  <c r="BC56" i="3" s="1"/>
  <c r="BB57" i="3"/>
  <c r="BB56" i="3" s="1"/>
  <c r="BB59" i="3" s="1"/>
  <c r="BA57" i="3"/>
  <c r="BA56" i="3" s="1"/>
  <c r="AZ57" i="3"/>
  <c r="AZ56" i="3" s="1"/>
  <c r="AY57" i="3"/>
  <c r="AY56" i="3" s="1"/>
  <c r="AX57" i="3"/>
  <c r="AX56" i="3" s="1"/>
  <c r="AW57" i="3"/>
  <c r="AV57" i="3"/>
  <c r="AV56" i="3" s="1"/>
  <c r="AU57" i="3"/>
  <c r="AU56" i="3" s="1"/>
  <c r="AT57" i="3"/>
  <c r="AT56" i="3" s="1"/>
  <c r="AS57" i="3"/>
  <c r="AS56" i="3" s="1"/>
  <c r="AR57" i="3"/>
  <c r="AR56" i="3" s="1"/>
  <c r="AQ57" i="3"/>
  <c r="AQ56" i="3" s="1"/>
  <c r="AP57" i="3"/>
  <c r="AP56" i="3" s="1"/>
  <c r="AO57" i="3"/>
  <c r="AO56" i="3" s="1"/>
  <c r="AN57" i="3"/>
  <c r="AN56" i="3" s="1"/>
  <c r="AM57" i="3"/>
  <c r="AM56" i="3" s="1"/>
  <c r="AL57" i="3"/>
  <c r="AL56" i="3" s="1"/>
  <c r="AK57" i="3"/>
  <c r="AK56" i="3" s="1"/>
  <c r="AJ57" i="3"/>
  <c r="AJ56" i="3" s="1"/>
  <c r="AI57" i="3"/>
  <c r="AI56" i="3" s="1"/>
  <c r="AH57" i="3"/>
  <c r="AH56" i="3" s="1"/>
  <c r="AG57" i="3"/>
  <c r="AG56" i="3" s="1"/>
  <c r="AF57" i="3"/>
  <c r="AF56" i="3" s="1"/>
  <c r="AE57" i="3"/>
  <c r="AE56" i="3" s="1"/>
  <c r="AD57" i="3"/>
  <c r="AD56" i="3" s="1"/>
  <c r="AC57" i="3"/>
  <c r="AC56" i="3" s="1"/>
  <c r="AB57" i="3"/>
  <c r="AB56" i="3" s="1"/>
  <c r="AA57" i="3"/>
  <c r="AA56" i="3" s="1"/>
  <c r="Z57" i="3"/>
  <c r="Z56" i="3" s="1"/>
  <c r="Y57" i="3"/>
  <c r="Y56" i="3" s="1"/>
  <c r="T57" i="3"/>
  <c r="T56" i="3" s="1"/>
  <c r="S57" i="3"/>
  <c r="S56" i="3" s="1"/>
  <c r="R57" i="3"/>
  <c r="R56" i="3" s="1"/>
  <c r="Q57" i="3"/>
  <c r="Q56" i="3" s="1"/>
  <c r="P57" i="3"/>
  <c r="P56" i="3" s="1"/>
  <c r="O57" i="3"/>
  <c r="O56" i="3" s="1"/>
  <c r="N57" i="3"/>
  <c r="N56" i="3" s="1"/>
  <c r="M57" i="3"/>
  <c r="M56" i="3" s="1"/>
  <c r="BN57" i="3" s="1"/>
  <c r="L57" i="3"/>
  <c r="L56" i="3" s="1"/>
  <c r="K57" i="3"/>
  <c r="K56" i="3" s="1"/>
  <c r="J57" i="3"/>
  <c r="J56" i="3" s="1"/>
  <c r="I57" i="3"/>
  <c r="I56" i="3" s="1"/>
  <c r="H57" i="3"/>
  <c r="H56" i="3" s="1"/>
  <c r="G57" i="3"/>
  <c r="G56" i="3" s="1"/>
  <c r="AW56" i="3"/>
  <c r="X56" i="3"/>
  <c r="W56" i="3"/>
  <c r="V56" i="3"/>
  <c r="U56" i="3"/>
  <c r="BO54" i="3"/>
  <c r="BS53" i="3"/>
  <c r="BS52" i="3" s="1"/>
  <c r="BR53" i="3"/>
  <c r="BR52" i="3" s="1"/>
  <c r="BQ53" i="3"/>
  <c r="BQ52" i="3" s="1"/>
  <c r="BP53" i="3"/>
  <c r="BP52" i="3" s="1"/>
  <c r="BO53" i="3"/>
  <c r="BN53" i="3"/>
  <c r="BN52" i="3" s="1"/>
  <c r="BM53" i="3"/>
  <c r="BK53" i="3"/>
  <c r="BJ53" i="3"/>
  <c r="BJ52" i="3" s="1"/>
  <c r="BI53" i="3"/>
  <c r="BI52" i="3" s="1"/>
  <c r="BH53" i="3"/>
  <c r="BH52" i="3" s="1"/>
  <c r="BG53" i="3"/>
  <c r="BG52" i="3" s="1"/>
  <c r="BF53" i="3"/>
  <c r="BF52" i="3" s="1"/>
  <c r="BE53" i="3"/>
  <c r="BE52" i="3" s="1"/>
  <c r="BD53" i="3"/>
  <c r="BD52" i="3" s="1"/>
  <c r="BC53" i="3"/>
  <c r="BC52" i="3" s="1"/>
  <c r="BB53" i="3"/>
  <c r="BB52" i="3" s="1"/>
  <c r="BA53" i="3"/>
  <c r="BA52" i="3" s="1"/>
  <c r="BA55" i="3" s="1"/>
  <c r="AZ53" i="3"/>
  <c r="AZ52" i="3" s="1"/>
  <c r="AY53" i="3"/>
  <c r="AY52" i="3" s="1"/>
  <c r="AX53" i="3"/>
  <c r="AX52" i="3" s="1"/>
  <c r="AW53" i="3"/>
  <c r="AW52" i="3" s="1"/>
  <c r="AV53" i="3"/>
  <c r="AV52" i="3" s="1"/>
  <c r="AU53" i="3"/>
  <c r="AU52" i="3" s="1"/>
  <c r="AT53" i="3"/>
  <c r="AT52" i="3" s="1"/>
  <c r="AS53" i="3"/>
  <c r="AS52" i="3" s="1"/>
  <c r="AR53" i="3"/>
  <c r="AQ53" i="3"/>
  <c r="AQ52" i="3" s="1"/>
  <c r="AP53" i="3"/>
  <c r="AP52" i="3" s="1"/>
  <c r="AO53" i="3"/>
  <c r="AO52" i="3" s="1"/>
  <c r="AN53" i="3"/>
  <c r="AN52" i="3" s="1"/>
  <c r="AM53" i="3"/>
  <c r="AM52" i="3" s="1"/>
  <c r="AL53" i="3"/>
  <c r="AK53" i="3"/>
  <c r="AK52" i="3" s="1"/>
  <c r="AJ53" i="3"/>
  <c r="AJ52" i="3" s="1"/>
  <c r="AI53" i="3"/>
  <c r="AI52" i="3" s="1"/>
  <c r="AH53" i="3"/>
  <c r="AH52" i="3" s="1"/>
  <c r="AG53" i="3"/>
  <c r="AG52" i="3" s="1"/>
  <c r="AF53" i="3"/>
  <c r="AF52" i="3" s="1"/>
  <c r="AE53" i="3"/>
  <c r="AE52" i="3" s="1"/>
  <c r="AD53" i="3"/>
  <c r="AD52" i="3" s="1"/>
  <c r="AC53" i="3"/>
  <c r="AC52" i="3" s="1"/>
  <c r="AB53" i="3"/>
  <c r="AB52" i="3" s="1"/>
  <c r="AA53" i="3"/>
  <c r="AA52" i="3" s="1"/>
  <c r="Z53" i="3"/>
  <c r="Z52" i="3" s="1"/>
  <c r="Y53" i="3"/>
  <c r="Y52" i="3" s="1"/>
  <c r="T53" i="3"/>
  <c r="T52" i="3" s="1"/>
  <c r="S53" i="3"/>
  <c r="S52" i="3" s="1"/>
  <c r="R53" i="3"/>
  <c r="R52" i="3" s="1"/>
  <c r="Q53" i="3"/>
  <c r="Q52" i="3" s="1"/>
  <c r="P53" i="3"/>
  <c r="P52" i="3" s="1"/>
  <c r="O53" i="3"/>
  <c r="O52" i="3" s="1"/>
  <c r="N53" i="3"/>
  <c r="N52" i="3" s="1"/>
  <c r="M53" i="3"/>
  <c r="M52" i="3" s="1"/>
  <c r="L53" i="3"/>
  <c r="L52" i="3" s="1"/>
  <c r="K53" i="3"/>
  <c r="K52" i="3" s="1"/>
  <c r="J53" i="3"/>
  <c r="J52" i="3" s="1"/>
  <c r="I53" i="3"/>
  <c r="I52" i="3" s="1"/>
  <c r="H53" i="3"/>
  <c r="H52" i="3" s="1"/>
  <c r="G53" i="3"/>
  <c r="G52" i="3" s="1"/>
  <c r="AR52" i="3"/>
  <c r="AL52" i="3"/>
  <c r="X52" i="3"/>
  <c r="W52" i="3"/>
  <c r="V52" i="3"/>
  <c r="U52" i="3"/>
  <c r="BF50" i="3"/>
  <c r="BG50" i="3" s="1"/>
  <c r="BH50" i="3" s="1"/>
  <c r="BI50" i="3" s="1"/>
  <c r="BJ50" i="3" s="1"/>
  <c r="BK50" i="3" s="1"/>
  <c r="BS49" i="3"/>
  <c r="BS48" i="3" s="1"/>
  <c r="BR49" i="3"/>
  <c r="BR48" i="3" s="1"/>
  <c r="BQ49" i="3"/>
  <c r="BQ48" i="3" s="1"/>
  <c r="BP49" i="3"/>
  <c r="BP48" i="3" s="1"/>
  <c r="BO49" i="3"/>
  <c r="BO48" i="3" s="1"/>
  <c r="BN49" i="3"/>
  <c r="BN48" i="3" s="1"/>
  <c r="BM49" i="3"/>
  <c r="BL49" i="3"/>
  <c r="BD49" i="3"/>
  <c r="BD48" i="3" s="1"/>
  <c r="BC49" i="3"/>
  <c r="BC48" i="3" s="1"/>
  <c r="BB49" i="3"/>
  <c r="BB48" i="3" s="1"/>
  <c r="BB51" i="3" s="1"/>
  <c r="BA49" i="3"/>
  <c r="BA48" i="3" s="1"/>
  <c r="AZ49" i="3"/>
  <c r="AZ48" i="3" s="1"/>
  <c r="AY49" i="3"/>
  <c r="AY48" i="3" s="1"/>
  <c r="AX49" i="3"/>
  <c r="AX48" i="3" s="1"/>
  <c r="AW49" i="3"/>
  <c r="AW48" i="3" s="1"/>
  <c r="AV49" i="3"/>
  <c r="AV48" i="3" s="1"/>
  <c r="AU49" i="3"/>
  <c r="AU48" i="3" s="1"/>
  <c r="AT49" i="3"/>
  <c r="AT48" i="3" s="1"/>
  <c r="AS49" i="3"/>
  <c r="AS48" i="3" s="1"/>
  <c r="AR49" i="3"/>
  <c r="AR48" i="3" s="1"/>
  <c r="AQ49" i="3"/>
  <c r="AQ48" i="3" s="1"/>
  <c r="AP49" i="3"/>
  <c r="AP48" i="3" s="1"/>
  <c r="AO49" i="3"/>
  <c r="AO48" i="3" s="1"/>
  <c r="AO51" i="3" s="1"/>
  <c r="AN49" i="3"/>
  <c r="AN48" i="3" s="1"/>
  <c r="AM49" i="3"/>
  <c r="AM48" i="3" s="1"/>
  <c r="AL49" i="3"/>
  <c r="AL48" i="3" s="1"/>
  <c r="AK49" i="3"/>
  <c r="AK48" i="3" s="1"/>
  <c r="AJ49" i="3"/>
  <c r="AJ48" i="3" s="1"/>
  <c r="AI49" i="3"/>
  <c r="AI48" i="3" s="1"/>
  <c r="AH49" i="3"/>
  <c r="AH48" i="3" s="1"/>
  <c r="AG49" i="3"/>
  <c r="AG48" i="3" s="1"/>
  <c r="AF49" i="3"/>
  <c r="AF48" i="3" s="1"/>
  <c r="AE49" i="3"/>
  <c r="AE48" i="3" s="1"/>
  <c r="AD49" i="3"/>
  <c r="AD48" i="3" s="1"/>
  <c r="AC49" i="3"/>
  <c r="AC48" i="3" s="1"/>
  <c r="AB49" i="3"/>
  <c r="AB48" i="3" s="1"/>
  <c r="AA49" i="3"/>
  <c r="AA48" i="3" s="1"/>
  <c r="Z49" i="3"/>
  <c r="Z48" i="3" s="1"/>
  <c r="Y49" i="3"/>
  <c r="Y48" i="3" s="1"/>
  <c r="T49" i="3"/>
  <c r="T48" i="3" s="1"/>
  <c r="S49" i="3"/>
  <c r="S48" i="3" s="1"/>
  <c r="R49" i="3"/>
  <c r="R48" i="3" s="1"/>
  <c r="Q49" i="3"/>
  <c r="Q48" i="3" s="1"/>
  <c r="P49" i="3"/>
  <c r="P48" i="3" s="1"/>
  <c r="O49" i="3"/>
  <c r="O48" i="3" s="1"/>
  <c r="N49" i="3"/>
  <c r="N48" i="3" s="1"/>
  <c r="M49" i="3"/>
  <c r="M48" i="3" s="1"/>
  <c r="L49" i="3"/>
  <c r="L48" i="3" s="1"/>
  <c r="K49" i="3"/>
  <c r="K48" i="3" s="1"/>
  <c r="J49" i="3"/>
  <c r="J48" i="3" s="1"/>
  <c r="I49" i="3"/>
  <c r="I48" i="3" s="1"/>
  <c r="H49" i="3"/>
  <c r="H48" i="3" s="1"/>
  <c r="G49" i="3"/>
  <c r="G48" i="3" s="1"/>
  <c r="BM48" i="3"/>
  <c r="BM51" i="3" s="1"/>
  <c r="BL48" i="3"/>
  <c r="X48" i="3"/>
  <c r="W48" i="3"/>
  <c r="V48" i="3"/>
  <c r="U48" i="3"/>
  <c r="AS46" i="3"/>
  <c r="AR46" i="3"/>
  <c r="AQ46" i="3"/>
  <c r="BS45" i="3"/>
  <c r="BS44" i="3" s="1"/>
  <c r="BR45" i="3"/>
  <c r="BR44" i="3" s="1"/>
  <c r="BQ45" i="3"/>
  <c r="BQ44" i="3" s="1"/>
  <c r="BP45" i="3"/>
  <c r="BP44" i="3" s="1"/>
  <c r="BO45" i="3"/>
  <c r="BO44" i="3" s="1"/>
  <c r="BN45" i="3"/>
  <c r="BN44" i="3" s="1"/>
  <c r="BM45" i="3"/>
  <c r="BM44" i="3" s="1"/>
  <c r="BL45" i="3"/>
  <c r="BL44" i="3" s="1"/>
  <c r="BK45" i="3"/>
  <c r="BK44" i="3" s="1"/>
  <c r="BJ45" i="3"/>
  <c r="BJ44" i="3" s="1"/>
  <c r="BI45" i="3"/>
  <c r="BI44" i="3" s="1"/>
  <c r="BH45" i="3"/>
  <c r="BH44" i="3" s="1"/>
  <c r="BG45" i="3"/>
  <c r="BG44" i="3" s="1"/>
  <c r="BF45" i="3"/>
  <c r="BF44" i="3" s="1"/>
  <c r="BE44" i="3"/>
  <c r="BD45" i="3"/>
  <c r="BD44" i="3" s="1"/>
  <c r="BC45" i="3"/>
  <c r="BC44" i="3" s="1"/>
  <c r="BB45" i="3"/>
  <c r="BB44" i="3" s="1"/>
  <c r="BB47" i="3" s="1"/>
  <c r="BA45" i="3"/>
  <c r="BA44" i="3" s="1"/>
  <c r="AZ45" i="3"/>
  <c r="AZ44" i="3" s="1"/>
  <c r="AY45" i="3"/>
  <c r="AY44" i="3" s="1"/>
  <c r="AX45" i="3"/>
  <c r="AX44" i="3" s="1"/>
  <c r="AW45" i="3"/>
  <c r="AW44" i="3" s="1"/>
  <c r="AV45" i="3"/>
  <c r="AV44" i="3" s="1"/>
  <c r="AU45" i="3"/>
  <c r="AT45" i="3"/>
  <c r="AT44" i="3" s="1"/>
  <c r="AS45" i="3"/>
  <c r="AR45" i="3"/>
  <c r="AQ45" i="3"/>
  <c r="AP45" i="3"/>
  <c r="AP44" i="3" s="1"/>
  <c r="AO45" i="3"/>
  <c r="AO44" i="3" s="1"/>
  <c r="AN45" i="3"/>
  <c r="AN44" i="3" s="1"/>
  <c r="AM45" i="3"/>
  <c r="AM44" i="3" s="1"/>
  <c r="AL45" i="3"/>
  <c r="AL44" i="3" s="1"/>
  <c r="AL47" i="3" s="1"/>
  <c r="AK45" i="3"/>
  <c r="AK44" i="3" s="1"/>
  <c r="AJ45" i="3"/>
  <c r="AJ44" i="3" s="1"/>
  <c r="AI45" i="3"/>
  <c r="AI44" i="3" s="1"/>
  <c r="AH45" i="3"/>
  <c r="AH44" i="3" s="1"/>
  <c r="AG45" i="3"/>
  <c r="AG44" i="3" s="1"/>
  <c r="AF45" i="3"/>
  <c r="AF44" i="3" s="1"/>
  <c r="AE45" i="3"/>
  <c r="AE44" i="3" s="1"/>
  <c r="AD45" i="3"/>
  <c r="AD44" i="3" s="1"/>
  <c r="AC45" i="3"/>
  <c r="AC44" i="3" s="1"/>
  <c r="AB45" i="3"/>
  <c r="AB44" i="3" s="1"/>
  <c r="AA45" i="3"/>
  <c r="AA44" i="3" s="1"/>
  <c r="Z45" i="3"/>
  <c r="Z44" i="3" s="1"/>
  <c r="Y45" i="3"/>
  <c r="Y44" i="3" s="1"/>
  <c r="T45" i="3"/>
  <c r="T44" i="3" s="1"/>
  <c r="S45" i="3"/>
  <c r="S44" i="3" s="1"/>
  <c r="R45" i="3"/>
  <c r="R44" i="3" s="1"/>
  <c r="Q45" i="3"/>
  <c r="Q44" i="3" s="1"/>
  <c r="P45" i="3"/>
  <c r="P44" i="3" s="1"/>
  <c r="O45" i="3"/>
  <c r="O44" i="3" s="1"/>
  <c r="N45" i="3"/>
  <c r="N44" i="3" s="1"/>
  <c r="M45" i="3"/>
  <c r="M44" i="3" s="1"/>
  <c r="L45" i="3"/>
  <c r="L44" i="3" s="1"/>
  <c r="K45" i="3"/>
  <c r="K44" i="3" s="1"/>
  <c r="J45" i="3"/>
  <c r="J44" i="3" s="1"/>
  <c r="I45" i="3"/>
  <c r="I44" i="3" s="1"/>
  <c r="H45" i="3"/>
  <c r="H44" i="3" s="1"/>
  <c r="G45" i="3"/>
  <c r="G44" i="3" s="1"/>
  <c r="AU44" i="3"/>
  <c r="X44" i="3"/>
  <c r="W44" i="3"/>
  <c r="V44" i="3"/>
  <c r="U44" i="3"/>
  <c r="BS41" i="3"/>
  <c r="BS40" i="3" s="1"/>
  <c r="BR41" i="3"/>
  <c r="BQ41" i="3"/>
  <c r="BQ40" i="3" s="1"/>
  <c r="BP41" i="3"/>
  <c r="BP40" i="3" s="1"/>
  <c r="BO41" i="3"/>
  <c r="BO40" i="3" s="1"/>
  <c r="BN41" i="3"/>
  <c r="BM41" i="3"/>
  <c r="BM40" i="3" s="1"/>
  <c r="BL41" i="3"/>
  <c r="BL40" i="3" s="1"/>
  <c r="BK41" i="3"/>
  <c r="BK40" i="3" s="1"/>
  <c r="BJ41" i="3"/>
  <c r="BI41" i="3"/>
  <c r="BI40" i="3" s="1"/>
  <c r="BH41" i="3"/>
  <c r="BH40" i="3" s="1"/>
  <c r="BG41" i="3"/>
  <c r="BG40" i="3" s="1"/>
  <c r="BF41" i="3"/>
  <c r="BF40" i="3" s="1"/>
  <c r="BE41" i="3"/>
  <c r="BE40" i="3" s="1"/>
  <c r="BD41" i="3"/>
  <c r="BD40" i="3" s="1"/>
  <c r="BC41" i="3"/>
  <c r="BC40" i="3" s="1"/>
  <c r="BB41" i="3"/>
  <c r="BB40" i="3" s="1"/>
  <c r="BA41" i="3"/>
  <c r="BA40" i="3" s="1"/>
  <c r="AZ41" i="3"/>
  <c r="AZ40" i="3" s="1"/>
  <c r="AY41" i="3"/>
  <c r="AY40" i="3" s="1"/>
  <c r="AX41" i="3"/>
  <c r="AX40" i="3" s="1"/>
  <c r="AW41" i="3"/>
  <c r="AW40" i="3" s="1"/>
  <c r="AV41" i="3"/>
  <c r="AV40" i="3" s="1"/>
  <c r="AU41" i="3"/>
  <c r="AU40" i="3" s="1"/>
  <c r="AT41" i="3"/>
  <c r="AT40" i="3" s="1"/>
  <c r="AS41" i="3"/>
  <c r="AS40" i="3" s="1"/>
  <c r="AR41" i="3"/>
  <c r="AR40" i="3" s="1"/>
  <c r="AQ41" i="3"/>
  <c r="AQ40" i="3" s="1"/>
  <c r="AP41" i="3"/>
  <c r="AP40" i="3" s="1"/>
  <c r="AO41" i="3"/>
  <c r="AO40" i="3" s="1"/>
  <c r="AN41" i="3"/>
  <c r="AN40" i="3" s="1"/>
  <c r="AM41" i="3"/>
  <c r="AM40" i="3" s="1"/>
  <c r="AL41" i="3"/>
  <c r="AL40" i="3" s="1"/>
  <c r="AK41" i="3"/>
  <c r="AK40" i="3" s="1"/>
  <c r="AJ41" i="3"/>
  <c r="AJ40" i="3" s="1"/>
  <c r="AI41" i="3"/>
  <c r="AI40" i="3" s="1"/>
  <c r="AH41" i="3"/>
  <c r="AH40" i="3" s="1"/>
  <c r="AG41" i="3"/>
  <c r="AG40" i="3" s="1"/>
  <c r="AF41" i="3"/>
  <c r="AF40" i="3" s="1"/>
  <c r="AE41" i="3"/>
  <c r="AE40" i="3" s="1"/>
  <c r="AD41" i="3"/>
  <c r="AD40" i="3" s="1"/>
  <c r="AC41" i="3"/>
  <c r="AC40" i="3" s="1"/>
  <c r="AB41" i="3"/>
  <c r="AB40" i="3" s="1"/>
  <c r="AA41" i="3"/>
  <c r="AA40" i="3" s="1"/>
  <c r="Z41" i="3"/>
  <c r="Z40" i="3" s="1"/>
  <c r="Y41" i="3"/>
  <c r="Y40" i="3" s="1"/>
  <c r="T41" i="3"/>
  <c r="T40" i="3" s="1"/>
  <c r="S41" i="3"/>
  <c r="S40" i="3" s="1"/>
  <c r="R41" i="3"/>
  <c r="R40" i="3" s="1"/>
  <c r="Q41" i="3"/>
  <c r="Q40" i="3" s="1"/>
  <c r="P41" i="3"/>
  <c r="P40" i="3" s="1"/>
  <c r="O41" i="3"/>
  <c r="O40" i="3" s="1"/>
  <c r="N41" i="3"/>
  <c r="N40" i="3" s="1"/>
  <c r="M41" i="3"/>
  <c r="M40" i="3" s="1"/>
  <c r="L41" i="3"/>
  <c r="L40" i="3" s="1"/>
  <c r="K41" i="3"/>
  <c r="K40" i="3" s="1"/>
  <c r="J41" i="3"/>
  <c r="J40" i="3" s="1"/>
  <c r="I41" i="3"/>
  <c r="I40" i="3" s="1"/>
  <c r="H41" i="3"/>
  <c r="H40" i="3" s="1"/>
  <c r="G41" i="3"/>
  <c r="G40" i="3" s="1"/>
  <c r="BR40" i="3"/>
  <c r="BN40" i="3"/>
  <c r="BJ40" i="3"/>
  <c r="X40" i="3"/>
  <c r="W40" i="3"/>
  <c r="V40" i="3"/>
  <c r="U40" i="3"/>
  <c r="E40" i="3"/>
  <c r="B40" i="3"/>
  <c r="AN37" i="3"/>
  <c r="AN36" i="3" s="1"/>
  <c r="AM37" i="3"/>
  <c r="AM36" i="3" s="1"/>
  <c r="AL37" i="3"/>
  <c r="AL36" i="3" s="1"/>
  <c r="AK37" i="3"/>
  <c r="AK36" i="3" s="1"/>
  <c r="AJ37" i="3"/>
  <c r="AJ36" i="3" s="1"/>
  <c r="AI37" i="3"/>
  <c r="AI36" i="3" s="1"/>
  <c r="AH37" i="3"/>
  <c r="AH36" i="3" s="1"/>
  <c r="AG37" i="3"/>
  <c r="AG36" i="3" s="1"/>
  <c r="AF37" i="3"/>
  <c r="AF36" i="3" s="1"/>
  <c r="AE37" i="3"/>
  <c r="AE36" i="3" s="1"/>
  <c r="AD37" i="3"/>
  <c r="AD36" i="3" s="1"/>
  <c r="AC37" i="3"/>
  <c r="AC36" i="3" s="1"/>
  <c r="AB37" i="3"/>
  <c r="AB36" i="3" s="1"/>
  <c r="AA37" i="3"/>
  <c r="AA36" i="3" s="1"/>
  <c r="Z37" i="3"/>
  <c r="Z36" i="3" s="1"/>
  <c r="Y37" i="3"/>
  <c r="Y36" i="3" s="1"/>
  <c r="X37" i="3"/>
  <c r="X36" i="3" s="1"/>
  <c r="W37" i="3"/>
  <c r="W36" i="3" s="1"/>
  <c r="W39" i="3" s="1"/>
  <c r="V37" i="3"/>
  <c r="V36" i="3" s="1"/>
  <c r="U37" i="3"/>
  <c r="U36" i="3" s="1"/>
  <c r="T37" i="3"/>
  <c r="T36" i="3" s="1"/>
  <c r="S37" i="3"/>
  <c r="S36" i="3" s="1"/>
  <c r="R37" i="3"/>
  <c r="R36" i="3" s="1"/>
  <c r="Q37" i="3"/>
  <c r="Q36" i="3" s="1"/>
  <c r="P37" i="3"/>
  <c r="P36" i="3" s="1"/>
  <c r="O37" i="3"/>
  <c r="O36" i="3" s="1"/>
  <c r="N37" i="3"/>
  <c r="N36" i="3" s="1"/>
  <c r="M37" i="3"/>
  <c r="M36" i="3" s="1"/>
  <c r="L37" i="3"/>
  <c r="L36" i="3" s="1"/>
  <c r="K37" i="3"/>
  <c r="K36" i="3" s="1"/>
  <c r="J37" i="3"/>
  <c r="J36" i="3" s="1"/>
  <c r="I37" i="3"/>
  <c r="I36" i="3" s="1"/>
  <c r="H37" i="3"/>
  <c r="H36" i="3" s="1"/>
  <c r="G37" i="3"/>
  <c r="G36" i="3" s="1"/>
  <c r="E36" i="3"/>
  <c r="AJ33" i="3"/>
  <c r="AJ32" i="3" s="1"/>
  <c r="AI33" i="3"/>
  <c r="AI32" i="3" s="1"/>
  <c r="AH33" i="3"/>
  <c r="AH32" i="3" s="1"/>
  <c r="AG33" i="3"/>
  <c r="AG32" i="3" s="1"/>
  <c r="AF33" i="3"/>
  <c r="AF32" i="3" s="1"/>
  <c r="AE33" i="3"/>
  <c r="AE32" i="3" s="1"/>
  <c r="AD33" i="3"/>
  <c r="AD32" i="3" s="1"/>
  <c r="AC33" i="3"/>
  <c r="AC32" i="3" s="1"/>
  <c r="AB33" i="3"/>
  <c r="AB32" i="3" s="1"/>
  <c r="AA33" i="3"/>
  <c r="AA32" i="3" s="1"/>
  <c r="Z33" i="3"/>
  <c r="Z32" i="3" s="1"/>
  <c r="Y33" i="3"/>
  <c r="Y32" i="3" s="1"/>
  <c r="X33" i="3"/>
  <c r="X32" i="3" s="1"/>
  <c r="W33" i="3"/>
  <c r="W32" i="3" s="1"/>
  <c r="V33" i="3"/>
  <c r="V32" i="3" s="1"/>
  <c r="V35" i="3" s="1"/>
  <c r="U33" i="3"/>
  <c r="U32" i="3" s="1"/>
  <c r="T33" i="3"/>
  <c r="T32" i="3" s="1"/>
  <c r="S33" i="3"/>
  <c r="S32" i="3" s="1"/>
  <c r="R33" i="3"/>
  <c r="R32" i="3" s="1"/>
  <c r="Q33" i="3"/>
  <c r="Q32" i="3" s="1"/>
  <c r="P33" i="3"/>
  <c r="P32" i="3" s="1"/>
  <c r="O33" i="3"/>
  <c r="O32" i="3" s="1"/>
  <c r="N33" i="3"/>
  <c r="N32" i="3" s="1"/>
  <c r="M33" i="3"/>
  <c r="M32" i="3" s="1"/>
  <c r="L33" i="3"/>
  <c r="L32" i="3" s="1"/>
  <c r="K33" i="3"/>
  <c r="K32" i="3" s="1"/>
  <c r="J33" i="3"/>
  <c r="J32" i="3" s="1"/>
  <c r="I33" i="3"/>
  <c r="I32" i="3" s="1"/>
  <c r="H33" i="3"/>
  <c r="H32" i="3" s="1"/>
  <c r="G33" i="3"/>
  <c r="G32" i="3" s="1"/>
  <c r="E32" i="3"/>
  <c r="AM30" i="3"/>
  <c r="BS29" i="3"/>
  <c r="BS28" i="3" s="1"/>
  <c r="BR29" i="3"/>
  <c r="BR28" i="3" s="1"/>
  <c r="BQ29" i="3"/>
  <c r="BQ28" i="3" s="1"/>
  <c r="BP29" i="3"/>
  <c r="BO29" i="3"/>
  <c r="BO28" i="3" s="1"/>
  <c r="BN29" i="3"/>
  <c r="BN28" i="3" s="1"/>
  <c r="BM29" i="3"/>
  <c r="BM28" i="3" s="1"/>
  <c r="BL29" i="3"/>
  <c r="BL28" i="3" s="1"/>
  <c r="BK29" i="3"/>
  <c r="BK28" i="3" s="1"/>
  <c r="BJ29" i="3"/>
  <c r="BJ28" i="3" s="1"/>
  <c r="BI29" i="3"/>
  <c r="BI28" i="3" s="1"/>
  <c r="BH29" i="3"/>
  <c r="BH28" i="3" s="1"/>
  <c r="BG29" i="3"/>
  <c r="BF29" i="3"/>
  <c r="BF28" i="3" s="1"/>
  <c r="BE29" i="3"/>
  <c r="BE28" i="3" s="1"/>
  <c r="BD29" i="3"/>
  <c r="BC29" i="3"/>
  <c r="BC28" i="3" s="1"/>
  <c r="BB29" i="3"/>
  <c r="BB28" i="3" s="1"/>
  <c r="BA29" i="3"/>
  <c r="BA28" i="3" s="1"/>
  <c r="AZ29" i="3"/>
  <c r="AZ28" i="3" s="1"/>
  <c r="AY29" i="3"/>
  <c r="AY28" i="3" s="1"/>
  <c r="AX29" i="3"/>
  <c r="AX28" i="3" s="1"/>
  <c r="AW29" i="3"/>
  <c r="AW28" i="3" s="1"/>
  <c r="AV29" i="3"/>
  <c r="AV28" i="3" s="1"/>
  <c r="AU29" i="3"/>
  <c r="AT29" i="3"/>
  <c r="AT28" i="3" s="1"/>
  <c r="AS29" i="3"/>
  <c r="AS28" i="3" s="1"/>
  <c r="AR29" i="3"/>
  <c r="AQ29" i="3"/>
  <c r="AQ28" i="3" s="1"/>
  <c r="AP29" i="3"/>
  <c r="AP28" i="3" s="1"/>
  <c r="AP31" i="3" s="1"/>
  <c r="AO29" i="3"/>
  <c r="AO28" i="3" s="1"/>
  <c r="AN29" i="3"/>
  <c r="AN28" i="3" s="1"/>
  <c r="AM29" i="3"/>
  <c r="AL29" i="3"/>
  <c r="AL28" i="3" s="1"/>
  <c r="AK29" i="3"/>
  <c r="AK28" i="3" s="1"/>
  <c r="AJ29" i="3"/>
  <c r="AJ28" i="3" s="1"/>
  <c r="AI29" i="3"/>
  <c r="AI28" i="3" s="1"/>
  <c r="AH29" i="3"/>
  <c r="AH28" i="3" s="1"/>
  <c r="AG29" i="3"/>
  <c r="AG28" i="3" s="1"/>
  <c r="AF29" i="3"/>
  <c r="AF28" i="3" s="1"/>
  <c r="AE29" i="3"/>
  <c r="AE28" i="3" s="1"/>
  <c r="AD29" i="3"/>
  <c r="AD28" i="3" s="1"/>
  <c r="AC29" i="3"/>
  <c r="AC28" i="3" s="1"/>
  <c r="AB29" i="3"/>
  <c r="AB28" i="3" s="1"/>
  <c r="AA29" i="3"/>
  <c r="AA28" i="3" s="1"/>
  <c r="Z29" i="3"/>
  <c r="Z28" i="3" s="1"/>
  <c r="Y29" i="3"/>
  <c r="Y28" i="3" s="1"/>
  <c r="Y31" i="3" s="1"/>
  <c r="T29" i="3"/>
  <c r="T28" i="3" s="1"/>
  <c r="S29" i="3"/>
  <c r="S28" i="3" s="1"/>
  <c r="R29" i="3"/>
  <c r="R28" i="3" s="1"/>
  <c r="Q29" i="3"/>
  <c r="Q28" i="3" s="1"/>
  <c r="P29" i="3"/>
  <c r="P28" i="3" s="1"/>
  <c r="O29" i="3"/>
  <c r="O28" i="3" s="1"/>
  <c r="N29" i="3"/>
  <c r="N28" i="3" s="1"/>
  <c r="M29" i="3"/>
  <c r="M28" i="3" s="1"/>
  <c r="L29" i="3"/>
  <c r="L28" i="3" s="1"/>
  <c r="K29" i="3"/>
  <c r="K28" i="3" s="1"/>
  <c r="J29" i="3"/>
  <c r="J28" i="3" s="1"/>
  <c r="I29" i="3"/>
  <c r="I28" i="3" s="1"/>
  <c r="H29" i="3"/>
  <c r="H28" i="3" s="1"/>
  <c r="G29" i="3"/>
  <c r="G28" i="3" s="1"/>
  <c r="BP28" i="3"/>
  <c r="BG28" i="3"/>
  <c r="BD28" i="3"/>
  <c r="AU28" i="3"/>
  <c r="AR28" i="3"/>
  <c r="X28" i="3"/>
  <c r="W28" i="3"/>
  <c r="W31" i="3" s="1"/>
  <c r="V28" i="3"/>
  <c r="U28" i="3"/>
  <c r="E28" i="3"/>
  <c r="B28" i="3"/>
  <c r="BS25" i="3"/>
  <c r="BR25" i="3"/>
  <c r="BQ24" i="3" s="1"/>
  <c r="BQ25" i="3"/>
  <c r="BP25" i="3"/>
  <c r="BO24" i="3" s="1"/>
  <c r="BO25" i="3"/>
  <c r="BN25" i="3"/>
  <c r="BM24" i="3" s="1"/>
  <c r="BM25" i="3"/>
  <c r="BL24" i="3" s="1"/>
  <c r="BL25" i="3"/>
  <c r="BK24" i="3" s="1"/>
  <c r="BK25" i="3"/>
  <c r="BJ25" i="3"/>
  <c r="BI24" i="3" s="1"/>
  <c r="BI25" i="3"/>
  <c r="BH24" i="3" s="1"/>
  <c r="BH25" i="3"/>
  <c r="BG24" i="3" s="1"/>
  <c r="BG25" i="3"/>
  <c r="BF24" i="3" s="1"/>
  <c r="BF25" i="3"/>
  <c r="BE24" i="3" s="1"/>
  <c r="BE25" i="3"/>
  <c r="BD24" i="3" s="1"/>
  <c r="BD25" i="3"/>
  <c r="BC24" i="3" s="1"/>
  <c r="BC25" i="3"/>
  <c r="BB24" i="3" s="1"/>
  <c r="BB25" i="3"/>
  <c r="BA24" i="3" s="1"/>
  <c r="BA25" i="3"/>
  <c r="AZ24" i="3" s="1"/>
  <c r="AZ25" i="3"/>
  <c r="AY24" i="3" s="1"/>
  <c r="AY25" i="3"/>
  <c r="AX24" i="3" s="1"/>
  <c r="AX25" i="3"/>
  <c r="AW24" i="3" s="1"/>
  <c r="AW25" i="3"/>
  <c r="AV24" i="3" s="1"/>
  <c r="AV25" i="3"/>
  <c r="AU24" i="3" s="1"/>
  <c r="AU25" i="3"/>
  <c r="AT24" i="3" s="1"/>
  <c r="AT25" i="3"/>
  <c r="AS24" i="3" s="1"/>
  <c r="AS25" i="3"/>
  <c r="AR24" i="3" s="1"/>
  <c r="AR25" i="3"/>
  <c r="AQ24" i="3" s="1"/>
  <c r="AQ25" i="3"/>
  <c r="AP25" i="3"/>
  <c r="AO24" i="3" s="1"/>
  <c r="AO25" i="3"/>
  <c r="AN24" i="3" s="1"/>
  <c r="AN27" i="3" s="1"/>
  <c r="AN25" i="3"/>
  <c r="AM24" i="3" s="1"/>
  <c r="AM25" i="3"/>
  <c r="AL24" i="3" s="1"/>
  <c r="AL25" i="3"/>
  <c r="AK24" i="3" s="1"/>
  <c r="AK25" i="3"/>
  <c r="AJ24" i="3" s="1"/>
  <c r="AJ25" i="3"/>
  <c r="AI24" i="3" s="1"/>
  <c r="AI25" i="3"/>
  <c r="AH24" i="3" s="1"/>
  <c r="AH25" i="3"/>
  <c r="AG24" i="3" s="1"/>
  <c r="AG25" i="3"/>
  <c r="AF24" i="3" s="1"/>
  <c r="AF25" i="3"/>
  <c r="AE25" i="3"/>
  <c r="AE24" i="3" s="1"/>
  <c r="AE27" i="3" s="1"/>
  <c r="AD25" i="3"/>
  <c r="AD24" i="3" s="1"/>
  <c r="AC25" i="3"/>
  <c r="AC24" i="3" s="1"/>
  <c r="AB25" i="3"/>
  <c r="AB24" i="3" s="1"/>
  <c r="AA25" i="3"/>
  <c r="AA24" i="3" s="1"/>
  <c r="Z25" i="3"/>
  <c r="Z24" i="3" s="1"/>
  <c r="Y25" i="3"/>
  <c r="Y24" i="3" s="1"/>
  <c r="X25" i="3"/>
  <c r="X24" i="3" s="1"/>
  <c r="W25" i="3"/>
  <c r="W24" i="3" s="1"/>
  <c r="W27" i="3" s="1"/>
  <c r="V25" i="3"/>
  <c r="V24" i="3" s="1"/>
  <c r="U25" i="3"/>
  <c r="U24" i="3" s="1"/>
  <c r="T25" i="3"/>
  <c r="T24" i="3" s="1"/>
  <c r="S25" i="3"/>
  <c r="S24" i="3" s="1"/>
  <c r="R25" i="3"/>
  <c r="R24" i="3" s="1"/>
  <c r="Q25" i="3"/>
  <c r="Q24" i="3" s="1"/>
  <c r="P25" i="3"/>
  <c r="P24" i="3" s="1"/>
  <c r="O25" i="3"/>
  <c r="O24" i="3" s="1"/>
  <c r="N25" i="3"/>
  <c r="N24" i="3" s="1"/>
  <c r="M25" i="3"/>
  <c r="M24" i="3" s="1"/>
  <c r="L25" i="3"/>
  <c r="L24" i="3" s="1"/>
  <c r="K25" i="3"/>
  <c r="K24" i="3" s="1"/>
  <c r="J25" i="3"/>
  <c r="J24" i="3" s="1"/>
  <c r="I25" i="3"/>
  <c r="I24" i="3" s="1"/>
  <c r="H25" i="3"/>
  <c r="H24" i="3" s="1"/>
  <c r="G25" i="3"/>
  <c r="G24" i="3" s="1"/>
  <c r="BS24" i="3"/>
  <c r="BR24" i="3"/>
  <c r="BP24" i="3"/>
  <c r="BN24" i="3"/>
  <c r="BJ24" i="3"/>
  <c r="AP24" i="3"/>
  <c r="E24" i="3"/>
  <c r="B24" i="3"/>
  <c r="AS21" i="3"/>
  <c r="AS20" i="3" s="1"/>
  <c r="AR21" i="3"/>
  <c r="AR20" i="3" s="1"/>
  <c r="AQ21" i="3"/>
  <c r="AQ20" i="3" s="1"/>
  <c r="AP21" i="3"/>
  <c r="AO21" i="3"/>
  <c r="AO20" i="3" s="1"/>
  <c r="AN21" i="3"/>
  <c r="AN20" i="3" s="1"/>
  <c r="AM21" i="3"/>
  <c r="AM20" i="3" s="1"/>
  <c r="AL21" i="3"/>
  <c r="AL20" i="3" s="1"/>
  <c r="AK21" i="3"/>
  <c r="AK20" i="3" s="1"/>
  <c r="AJ21" i="3"/>
  <c r="AJ20" i="3" s="1"/>
  <c r="AI21" i="3"/>
  <c r="AI20" i="3" s="1"/>
  <c r="AH21" i="3"/>
  <c r="AH20" i="3" s="1"/>
  <c r="AG21" i="3"/>
  <c r="AG20" i="3" s="1"/>
  <c r="AF21" i="3"/>
  <c r="AF20" i="3" s="1"/>
  <c r="AE21" i="3"/>
  <c r="AE20" i="3" s="1"/>
  <c r="AD21" i="3"/>
  <c r="AD20" i="3" s="1"/>
  <c r="AC21" i="3"/>
  <c r="AC20" i="3" s="1"/>
  <c r="AB21" i="3"/>
  <c r="AB20" i="3" s="1"/>
  <c r="AA21" i="3"/>
  <c r="AA20" i="3" s="1"/>
  <c r="Z21" i="3"/>
  <c r="Z20" i="3" s="1"/>
  <c r="Y21" i="3"/>
  <c r="Y20" i="3" s="1"/>
  <c r="X21" i="3"/>
  <c r="X20" i="3" s="1"/>
  <c r="W21" i="3"/>
  <c r="W20" i="3" s="1"/>
  <c r="W23" i="3" s="1"/>
  <c r="V21" i="3"/>
  <c r="V20" i="3" s="1"/>
  <c r="U21" i="3"/>
  <c r="U20" i="3" s="1"/>
  <c r="T21" i="3"/>
  <c r="T20" i="3" s="1"/>
  <c r="S21" i="3"/>
  <c r="S20" i="3" s="1"/>
  <c r="R21" i="3"/>
  <c r="R20" i="3" s="1"/>
  <c r="Q21" i="3"/>
  <c r="Q20" i="3" s="1"/>
  <c r="P21" i="3"/>
  <c r="P20" i="3" s="1"/>
  <c r="O21" i="3"/>
  <c r="O20" i="3" s="1"/>
  <c r="N21" i="3"/>
  <c r="N20" i="3" s="1"/>
  <c r="M21" i="3"/>
  <c r="M20" i="3" s="1"/>
  <c r="L21" i="3"/>
  <c r="L20" i="3" s="1"/>
  <c r="K21" i="3"/>
  <c r="K20" i="3" s="1"/>
  <c r="J21" i="3"/>
  <c r="J20" i="3" s="1"/>
  <c r="I21" i="3"/>
  <c r="I20" i="3" s="1"/>
  <c r="H21" i="3"/>
  <c r="H20" i="3" s="1"/>
  <c r="G21" i="3"/>
  <c r="G20" i="3" s="1"/>
  <c r="AP20" i="3"/>
  <c r="E20" i="3"/>
  <c r="AN17" i="3"/>
  <c r="AN16" i="3" s="1"/>
  <c r="AM17" i="3"/>
  <c r="AM16" i="3" s="1"/>
  <c r="AL17" i="3"/>
  <c r="AL16" i="3" s="1"/>
  <c r="AK17" i="3"/>
  <c r="AK16" i="3" s="1"/>
  <c r="J5" i="30" s="1"/>
  <c r="AJ17" i="3"/>
  <c r="AJ16" i="3" s="1"/>
  <c r="AI17" i="3"/>
  <c r="AI16" i="3" s="1"/>
  <c r="Y17" i="3"/>
  <c r="Y16" i="3" s="1"/>
  <c r="X17" i="3"/>
  <c r="X16" i="3" s="1"/>
  <c r="W17" i="3"/>
  <c r="W16" i="3" s="1"/>
  <c r="W19" i="3" s="1"/>
  <c r="V17" i="3"/>
  <c r="V16" i="3" s="1"/>
  <c r="U17" i="3"/>
  <c r="T17" i="3"/>
  <c r="T16" i="3" s="1"/>
  <c r="S17" i="3"/>
  <c r="S16" i="3" s="1"/>
  <c r="R17" i="3"/>
  <c r="R16" i="3" s="1"/>
  <c r="Q17" i="3"/>
  <c r="Q16" i="3" s="1"/>
  <c r="P17" i="3"/>
  <c r="P16" i="3" s="1"/>
  <c r="O17" i="3"/>
  <c r="O16" i="3" s="1"/>
  <c r="N17" i="3"/>
  <c r="N16" i="3" s="1"/>
  <c r="M17" i="3"/>
  <c r="M16" i="3" s="1"/>
  <c r="L17" i="3"/>
  <c r="L16" i="3" s="1"/>
  <c r="K17" i="3"/>
  <c r="K16" i="3" s="1"/>
  <c r="J17" i="3"/>
  <c r="J16" i="3" s="1"/>
  <c r="I17" i="3"/>
  <c r="I16" i="3" s="1"/>
  <c r="H17" i="3"/>
  <c r="H16" i="3" s="1"/>
  <c r="G17" i="3"/>
  <c r="G16" i="3" s="1"/>
  <c r="AS16" i="3"/>
  <c r="AR16" i="3"/>
  <c r="AQ16" i="3"/>
  <c r="AP16" i="3"/>
  <c r="AO16" i="3"/>
  <c r="AH16" i="3"/>
  <c r="AG16" i="3"/>
  <c r="AF16" i="3"/>
  <c r="AE16" i="3"/>
  <c r="AD16" i="3"/>
  <c r="AC16" i="3"/>
  <c r="AB16" i="3"/>
  <c r="AA16" i="3"/>
  <c r="Z16" i="3"/>
  <c r="U16" i="3"/>
  <c r="E16" i="3"/>
  <c r="V12" i="3"/>
  <c r="U12" i="3"/>
  <c r="AS11" i="3"/>
  <c r="AS10" i="3" s="1"/>
  <c r="AR11" i="3"/>
  <c r="AR10" i="3" s="1"/>
  <c r="AQ11" i="3"/>
  <c r="AQ10" i="3" s="1"/>
  <c r="AP11" i="3"/>
  <c r="AP10" i="3" s="1"/>
  <c r="AP15" i="3" s="1"/>
  <c r="AO11" i="3"/>
  <c r="AO10" i="3" s="1"/>
  <c r="AN11" i="3"/>
  <c r="AN10" i="3" s="1"/>
  <c r="AM11" i="3"/>
  <c r="AM10" i="3" s="1"/>
  <c r="AL11" i="3"/>
  <c r="AL10" i="3" s="1"/>
  <c r="AK11" i="3"/>
  <c r="AK10" i="3" s="1"/>
  <c r="AJ11" i="3"/>
  <c r="AJ10" i="3" s="1"/>
  <c r="AI11" i="3"/>
  <c r="AI10" i="3" s="1"/>
  <c r="AH11" i="3"/>
  <c r="AH10" i="3" s="1"/>
  <c r="AG11" i="3"/>
  <c r="AG10" i="3" s="1"/>
  <c r="AF11" i="3"/>
  <c r="AF10" i="3" s="1"/>
  <c r="AE11" i="3"/>
  <c r="AE10" i="3" s="1"/>
  <c r="AD11" i="3"/>
  <c r="AD10" i="3" s="1"/>
  <c r="AC11" i="3"/>
  <c r="AC10" i="3" s="1"/>
  <c r="AC15" i="3" s="1"/>
  <c r="AB11" i="3"/>
  <c r="AB10" i="3" s="1"/>
  <c r="AA11" i="3"/>
  <c r="AA10" i="3" s="1"/>
  <c r="Z11" i="3"/>
  <c r="Z10" i="3" s="1"/>
  <c r="Z15" i="3" s="1"/>
  <c r="Y11" i="3"/>
  <c r="Y10" i="3" s="1"/>
  <c r="X11" i="3"/>
  <c r="X10" i="3" s="1"/>
  <c r="W11" i="3"/>
  <c r="W10" i="3" s="1"/>
  <c r="W15" i="3" s="1"/>
  <c r="V11" i="3"/>
  <c r="U11" i="3"/>
  <c r="T11" i="3"/>
  <c r="T10" i="3" s="1"/>
  <c r="S11" i="3"/>
  <c r="S10" i="3" s="1"/>
  <c r="R11" i="3"/>
  <c r="R10" i="3" s="1"/>
  <c r="Q11" i="3"/>
  <c r="Q10" i="3" s="1"/>
  <c r="P11" i="3"/>
  <c r="P10" i="3" s="1"/>
  <c r="O11" i="3"/>
  <c r="O10" i="3" s="1"/>
  <c r="N11" i="3"/>
  <c r="N10" i="3" s="1"/>
  <c r="M11" i="3"/>
  <c r="M10" i="3" s="1"/>
  <c r="L11" i="3"/>
  <c r="L10" i="3" s="1"/>
  <c r="K11" i="3"/>
  <c r="K10" i="3" s="1"/>
  <c r="J11" i="3"/>
  <c r="J10" i="3" s="1"/>
  <c r="I11" i="3"/>
  <c r="I10" i="3" s="1"/>
  <c r="H11" i="3"/>
  <c r="H10" i="3" s="1"/>
  <c r="G11" i="3"/>
  <c r="G10" i="3" s="1"/>
  <c r="E10" i="3"/>
  <c r="AS6" i="3"/>
  <c r="AS5" i="3" s="1"/>
  <c r="AR6" i="3"/>
  <c r="AR5" i="3" s="1"/>
  <c r="AQ6" i="3"/>
  <c r="AQ5" i="3" s="1"/>
  <c r="AP6" i="3"/>
  <c r="AP5" i="3" s="1"/>
  <c r="AO6" i="3"/>
  <c r="AO5" i="3" s="1"/>
  <c r="AN6" i="3"/>
  <c r="AN5" i="3" s="1"/>
  <c r="AM6" i="3"/>
  <c r="AM5" i="3" s="1"/>
  <c r="AL6" i="3"/>
  <c r="AL5" i="3" s="1"/>
  <c r="AK6" i="3"/>
  <c r="AK5" i="3" s="1"/>
  <c r="AJ6" i="3"/>
  <c r="AJ5" i="3" s="1"/>
  <c r="AI6" i="3"/>
  <c r="AI5" i="3" s="1"/>
  <c r="AH6" i="3"/>
  <c r="AH5" i="3" s="1"/>
  <c r="AG6" i="3"/>
  <c r="AG5" i="3" s="1"/>
  <c r="AF6" i="3"/>
  <c r="AF5" i="3" s="1"/>
  <c r="AE6" i="3"/>
  <c r="AE5" i="3" s="1"/>
  <c r="AD6" i="3"/>
  <c r="AD5" i="3" s="1"/>
  <c r="AC6" i="3"/>
  <c r="AC5" i="3" s="1"/>
  <c r="AB6" i="3"/>
  <c r="AB5" i="3" s="1"/>
  <c r="AA6" i="3"/>
  <c r="AA5" i="3" s="1"/>
  <c r="Z6" i="3"/>
  <c r="Z5" i="3" s="1"/>
  <c r="Y6" i="3"/>
  <c r="Y5" i="3" s="1"/>
  <c r="X6" i="3"/>
  <c r="X5" i="3" s="1"/>
  <c r="W6" i="3"/>
  <c r="W5" i="3" s="1"/>
  <c r="V6" i="3"/>
  <c r="V5" i="3" s="1"/>
  <c r="U6" i="3"/>
  <c r="U5" i="3" s="1"/>
  <c r="T6" i="3"/>
  <c r="T5" i="3" s="1"/>
  <c r="T9" i="3" s="1"/>
  <c r="S6" i="3"/>
  <c r="S5" i="3" s="1"/>
  <c r="R6" i="3"/>
  <c r="R5" i="3" s="1"/>
  <c r="Q6" i="3"/>
  <c r="Q5" i="3" s="1"/>
  <c r="P6" i="3"/>
  <c r="P5" i="3" s="1"/>
  <c r="O6" i="3"/>
  <c r="O5" i="3" s="1"/>
  <c r="N6" i="3"/>
  <c r="N5" i="3" s="1"/>
  <c r="M6" i="3"/>
  <c r="M5" i="3" s="1"/>
  <c r="L6" i="3"/>
  <c r="L5" i="3" s="1"/>
  <c r="K6" i="3"/>
  <c r="K5" i="3" s="1"/>
  <c r="J6" i="3"/>
  <c r="J5" i="3" s="1"/>
  <c r="I6" i="3"/>
  <c r="I5" i="3" s="1"/>
  <c r="H6" i="3"/>
  <c r="H5" i="3" s="1"/>
  <c r="G6" i="3"/>
  <c r="G5" i="3" s="1"/>
  <c r="E5" i="3"/>
  <c r="G25" i="19"/>
  <c r="F25" i="19"/>
  <c r="E25" i="19"/>
  <c r="D25" i="19"/>
  <c r="H4" i="19"/>
  <c r="G50" i="30"/>
  <c r="H50" i="30" s="1"/>
  <c r="E50" i="30"/>
  <c r="O49" i="30"/>
  <c r="H49" i="30"/>
  <c r="E49" i="30"/>
  <c r="O48" i="30"/>
  <c r="H48" i="30"/>
  <c r="E48" i="30"/>
  <c r="O47" i="30"/>
  <c r="H47" i="30"/>
  <c r="L47" i="30" s="1"/>
  <c r="E47" i="30"/>
  <c r="E46" i="30"/>
  <c r="G46" i="30"/>
  <c r="H46" i="30" s="1"/>
  <c r="E45" i="30"/>
  <c r="O44" i="30"/>
  <c r="H44" i="30"/>
  <c r="E44" i="30"/>
  <c r="O43" i="30"/>
  <c r="H43" i="30"/>
  <c r="E43" i="30"/>
  <c r="L43" i="30"/>
  <c r="O42" i="30"/>
  <c r="H42" i="30"/>
  <c r="L42" i="30" s="1"/>
  <c r="E42" i="30"/>
  <c r="O41" i="30"/>
  <c r="H41" i="30"/>
  <c r="L41" i="30" s="1"/>
  <c r="E41" i="30"/>
  <c r="O40" i="30"/>
  <c r="H40" i="30"/>
  <c r="L40" i="30" s="1"/>
  <c r="E40" i="30"/>
  <c r="E39" i="30"/>
  <c r="G38" i="30"/>
  <c r="H38" i="30" s="1"/>
  <c r="E38" i="30"/>
  <c r="G39" i="30"/>
  <c r="H39" i="30" s="1"/>
  <c r="E37" i="30"/>
  <c r="O36" i="30"/>
  <c r="H36" i="30"/>
  <c r="L36" i="30" s="1"/>
  <c r="E36" i="30"/>
  <c r="O35" i="30"/>
  <c r="H35" i="30"/>
  <c r="L35" i="30" s="1"/>
  <c r="E35" i="30"/>
  <c r="O34" i="30"/>
  <c r="H34" i="30"/>
  <c r="L34" i="30" s="1"/>
  <c r="E34" i="30"/>
  <c r="O33" i="30"/>
  <c r="H33" i="30"/>
  <c r="L33" i="30" s="1"/>
  <c r="E33" i="30"/>
  <c r="O32" i="30"/>
  <c r="E32" i="30"/>
  <c r="J31" i="30"/>
  <c r="E31" i="30"/>
  <c r="J30" i="30"/>
  <c r="G31" i="30"/>
  <c r="H31" i="30" s="1"/>
  <c r="E30" i="30"/>
  <c r="O29" i="30"/>
  <c r="H29" i="30"/>
  <c r="E29" i="30"/>
  <c r="O28" i="30"/>
  <c r="E28" i="30"/>
  <c r="O27" i="30"/>
  <c r="E27" i="30"/>
  <c r="O26" i="30"/>
  <c r="E26" i="30"/>
  <c r="J25" i="30"/>
  <c r="E25" i="30"/>
  <c r="J24" i="30"/>
  <c r="E24" i="30"/>
  <c r="J23" i="30"/>
  <c r="E23" i="30"/>
  <c r="E22" i="30"/>
  <c r="J21" i="30"/>
  <c r="G22" i="30"/>
  <c r="G23" i="30" s="1"/>
  <c r="G24" i="30" s="1"/>
  <c r="G25" i="30" s="1"/>
  <c r="E21" i="30"/>
  <c r="O20" i="30"/>
  <c r="J20" i="30"/>
  <c r="E20" i="30"/>
  <c r="O19" i="30"/>
  <c r="J19" i="30"/>
  <c r="E19" i="30"/>
  <c r="O18" i="30"/>
  <c r="J18" i="30"/>
  <c r="E18" i="30"/>
  <c r="O17" i="30"/>
  <c r="E17" i="30"/>
  <c r="O16" i="30"/>
  <c r="E16" i="30"/>
  <c r="O15" i="30"/>
  <c r="E15" i="30"/>
  <c r="J14" i="30"/>
  <c r="E14" i="30"/>
  <c r="J13" i="30"/>
  <c r="E13" i="30"/>
  <c r="E12" i="30"/>
  <c r="G11" i="30"/>
  <c r="G13" i="30" s="1"/>
  <c r="E11" i="30"/>
  <c r="O10" i="30"/>
  <c r="J10" i="30"/>
  <c r="E10" i="30"/>
  <c r="O9" i="30"/>
  <c r="J9" i="30"/>
  <c r="E9" i="30"/>
  <c r="O8" i="30"/>
  <c r="G8" i="30"/>
  <c r="E8" i="30"/>
  <c r="O7" i="30"/>
  <c r="E7" i="30"/>
  <c r="O6" i="30"/>
  <c r="E6" i="30"/>
  <c r="O5" i="30"/>
  <c r="G5" i="30"/>
  <c r="G6" i="30" s="1"/>
  <c r="E5" i="30"/>
  <c r="O4" i="30"/>
  <c r="E4" i="30"/>
  <c r="C1" i="30"/>
  <c r="E18" i="27"/>
  <c r="D18" i="27"/>
  <c r="E17" i="27"/>
  <c r="D17" i="27"/>
  <c r="E16" i="27"/>
  <c r="D16" i="27"/>
  <c r="E15" i="27"/>
  <c r="D15" i="27"/>
  <c r="E14" i="27"/>
  <c r="D14" i="27"/>
  <c r="E13" i="27"/>
  <c r="D13" i="27"/>
  <c r="E12" i="27"/>
  <c r="D12" i="27"/>
  <c r="E11" i="27"/>
  <c r="D11" i="27"/>
  <c r="E10" i="27"/>
  <c r="D10" i="27"/>
  <c r="E9" i="27"/>
  <c r="D9" i="27"/>
  <c r="E8" i="27"/>
  <c r="D8" i="27"/>
  <c r="E7" i="27"/>
  <c r="D7" i="27"/>
  <c r="E6" i="27"/>
  <c r="D6" i="27"/>
  <c r="E5" i="27"/>
  <c r="D5" i="27"/>
  <c r="E4" i="27"/>
  <c r="D4" i="27"/>
  <c r="BB77" i="3" l="1"/>
  <c r="AZ119" i="3"/>
  <c r="BC97" i="3"/>
  <c r="AR44" i="3"/>
  <c r="AM89" i="3"/>
  <c r="AW77" i="3"/>
  <c r="AM28" i="3"/>
  <c r="N68" i="3"/>
  <c r="BJ124" i="3"/>
  <c r="BJ123" i="3" s="1"/>
  <c r="BC126" i="3"/>
  <c r="Q163" i="3"/>
  <c r="R163" i="3" s="1"/>
  <c r="S163" i="3" s="1"/>
  <c r="T163" i="3" s="1"/>
  <c r="BB55" i="3"/>
  <c r="BC55" i="3" s="1"/>
  <c r="BD55" i="3" s="1"/>
  <c r="BE55" i="3" s="1"/>
  <c r="BF55" i="3" s="1"/>
  <c r="AS44" i="3"/>
  <c r="V10" i="3"/>
  <c r="AT77" i="3"/>
  <c r="O175" i="3"/>
  <c r="AY76" i="3"/>
  <c r="AZ76" i="3" s="1"/>
  <c r="BA76" i="3" s="1"/>
  <c r="BB76" i="3" s="1"/>
  <c r="BC76" i="3" s="1"/>
  <c r="BD76" i="3" s="1"/>
  <c r="BE76" i="3" s="1"/>
  <c r="BF76" i="3" s="1"/>
  <c r="BG76" i="3" s="1"/>
  <c r="BH76" i="3" s="1"/>
  <c r="BI76" i="3" s="1"/>
  <c r="BJ76" i="3" s="1"/>
  <c r="AD114" i="3"/>
  <c r="AT73" i="3"/>
  <c r="Z31" i="3"/>
  <c r="AA31" i="3" s="1"/>
  <c r="AB31" i="3" s="1"/>
  <c r="AC31" i="3" s="1"/>
  <c r="AD31" i="3" s="1"/>
  <c r="AE31" i="3" s="1"/>
  <c r="AF31" i="3" s="1"/>
  <c r="AU73" i="3"/>
  <c r="BD86" i="3"/>
  <c r="BB118" i="3"/>
  <c r="BC118" i="3" s="1"/>
  <c r="BD118" i="3" s="1"/>
  <c r="BE118" i="3" s="1"/>
  <c r="BF118" i="3" s="1"/>
  <c r="BG118" i="3" s="1"/>
  <c r="BH118" i="3" s="1"/>
  <c r="BI118" i="3" s="1"/>
  <c r="BJ118" i="3" s="1"/>
  <c r="BK118" i="3" s="1"/>
  <c r="BL118" i="3" s="1"/>
  <c r="BM118" i="3" s="1"/>
  <c r="BN118" i="3" s="1"/>
  <c r="BO118" i="3" s="1"/>
  <c r="BP118" i="3" s="1"/>
  <c r="BQ118" i="3" s="1"/>
  <c r="BR118" i="3" s="1"/>
  <c r="BS118" i="3" s="1"/>
  <c r="J29" i="30" s="1"/>
  <c r="W35" i="3"/>
  <c r="X35" i="3" s="1"/>
  <c r="Y35" i="3" s="1"/>
  <c r="Z35" i="3" s="1"/>
  <c r="AA35" i="3" s="1"/>
  <c r="AB35" i="3" s="1"/>
  <c r="AC35" i="3" s="1"/>
  <c r="AD35" i="3" s="1"/>
  <c r="AE35" i="3" s="1"/>
  <c r="AF35" i="3" s="1"/>
  <c r="AG35" i="3" s="1"/>
  <c r="AH35" i="3" s="1"/>
  <c r="AI35" i="3" s="1"/>
  <c r="AJ35" i="3" s="1"/>
  <c r="AK35" i="3" s="1"/>
  <c r="AL35" i="3" s="1"/>
  <c r="AM35" i="3" s="1"/>
  <c r="AN35" i="3" s="1"/>
  <c r="O159" i="3"/>
  <c r="P159" i="3" s="1"/>
  <c r="Q159" i="3" s="1"/>
  <c r="R159" i="3" s="1"/>
  <c r="S159" i="3" s="1"/>
  <c r="T159" i="3" s="1"/>
  <c r="AI80" i="3"/>
  <c r="U10" i="3"/>
  <c r="BF86" i="3"/>
  <c r="O157" i="3"/>
  <c r="P157" i="3" s="1"/>
  <c r="Q157" i="3" s="1"/>
  <c r="R157" i="3" s="1"/>
  <c r="S157" i="3" s="1"/>
  <c r="T157" i="3" s="1"/>
  <c r="AD15" i="3"/>
  <c r="AE15" i="3" s="1"/>
  <c r="AF15" i="3" s="1"/>
  <c r="AG15" i="3" s="1"/>
  <c r="AH15" i="3" s="1"/>
  <c r="AI15" i="3" s="1"/>
  <c r="AJ15" i="3" s="1"/>
  <c r="AK15" i="3" s="1"/>
  <c r="AP101" i="3"/>
  <c r="AQ101" i="3" s="1"/>
  <c r="AR101" i="3" s="1"/>
  <c r="AS101" i="3" s="1"/>
  <c r="AT101" i="3" s="1"/>
  <c r="AU101" i="3" s="1"/>
  <c r="AV101" i="3" s="1"/>
  <c r="AW101" i="3" s="1"/>
  <c r="Q149" i="3"/>
  <c r="R149" i="3" s="1"/>
  <c r="M163" i="3"/>
  <c r="L163" i="3" s="1"/>
  <c r="K163" i="3" s="1"/>
  <c r="J163" i="3" s="1"/>
  <c r="I163" i="3" s="1"/>
  <c r="H163" i="3" s="1"/>
  <c r="G163" i="3" s="1"/>
  <c r="BD126" i="3"/>
  <c r="U9" i="3"/>
  <c r="V9" i="3" s="1"/>
  <c r="W9" i="3" s="1"/>
  <c r="X9" i="3" s="1"/>
  <c r="Y9" i="3" s="1"/>
  <c r="Z9" i="3" s="1"/>
  <c r="AA9" i="3" s="1"/>
  <c r="AB9" i="3" s="1"/>
  <c r="AC9" i="3" s="1"/>
  <c r="AD9" i="3" s="1"/>
  <c r="AE9" i="3" s="1"/>
  <c r="AF9" i="3" s="1"/>
  <c r="AG9" i="3" s="1"/>
  <c r="AH9" i="3" s="1"/>
  <c r="AI9" i="3" s="1"/>
  <c r="AJ9" i="3" s="1"/>
  <c r="AK9" i="3" s="1"/>
  <c r="AL9" i="3" s="1"/>
  <c r="AM9" i="3" s="1"/>
  <c r="AN9" i="3" s="1"/>
  <c r="AO9" i="3" s="1"/>
  <c r="AP9" i="3" s="1"/>
  <c r="AQ9" i="3" s="1"/>
  <c r="AR9" i="3" s="1"/>
  <c r="AS9" i="3" s="1"/>
  <c r="BN51" i="3"/>
  <c r="BO51" i="3" s="1"/>
  <c r="BP51" i="3" s="1"/>
  <c r="BQ51" i="3" s="1"/>
  <c r="BR51" i="3" s="1"/>
  <c r="BS51" i="3" s="1"/>
  <c r="J11" i="30" s="1"/>
  <c r="O179" i="3"/>
  <c r="P179" i="3" s="1"/>
  <c r="Q179" i="3" s="1"/>
  <c r="R179" i="3" s="1"/>
  <c r="S179" i="3" s="1"/>
  <c r="T179" i="3" s="1"/>
  <c r="BC105" i="3"/>
  <c r="BD105" i="3" s="1"/>
  <c r="BE105" i="3" s="1"/>
  <c r="BF105" i="3" s="1"/>
  <c r="BG105" i="3" s="1"/>
  <c r="BH105" i="3" s="1"/>
  <c r="BI105" i="3" s="1"/>
  <c r="BJ105" i="3" s="1"/>
  <c r="BK105" i="3" s="1"/>
  <c r="BL105" i="3" s="1"/>
  <c r="BM105" i="3" s="1"/>
  <c r="BN105" i="3" s="1"/>
  <c r="BO105" i="3" s="1"/>
  <c r="BP105" i="3" s="1"/>
  <c r="BQ105" i="3" s="1"/>
  <c r="BR105" i="3" s="1"/>
  <c r="N114" i="3"/>
  <c r="AQ44" i="3"/>
  <c r="BE86" i="3"/>
  <c r="BE89" i="3" s="1"/>
  <c r="AP97" i="3"/>
  <c r="AQ97" i="3" s="1"/>
  <c r="AR97" i="3" s="1"/>
  <c r="AS97" i="3" s="1"/>
  <c r="AT97" i="3" s="1"/>
  <c r="AU97" i="3" s="1"/>
  <c r="AV97" i="3" s="1"/>
  <c r="AW97" i="3" s="1"/>
  <c r="AP93" i="3"/>
  <c r="AQ93" i="3" s="1"/>
  <c r="AR93" i="3" s="1"/>
  <c r="AS93" i="3" s="1"/>
  <c r="AT93" i="3" s="1"/>
  <c r="AU93" i="3" s="1"/>
  <c r="AV93" i="3" s="1"/>
  <c r="AW93" i="3" s="1"/>
  <c r="AI89" i="3"/>
  <c r="BC93" i="3"/>
  <c r="BD93" i="3" s="1"/>
  <c r="BE93" i="3" s="1"/>
  <c r="BF93" i="3" s="1"/>
  <c r="BG93" i="3" s="1"/>
  <c r="O151" i="3"/>
  <c r="P151" i="3" s="1"/>
  <c r="Q151" i="3" s="1"/>
  <c r="R151" i="3" s="1"/>
  <c r="S151" i="3" s="1"/>
  <c r="T151" i="3" s="1"/>
  <c r="O167" i="3"/>
  <c r="P167" i="3" s="1"/>
  <c r="Q167" i="3" s="1"/>
  <c r="R167" i="3" s="1"/>
  <c r="S167" i="3" s="1"/>
  <c r="T167" i="3" s="1"/>
  <c r="BG55" i="3"/>
  <c r="BH55" i="3" s="1"/>
  <c r="BI55" i="3" s="1"/>
  <c r="BJ55" i="3" s="1"/>
  <c r="O147" i="3"/>
  <c r="P147" i="3" s="1"/>
  <c r="Q147" i="3" s="1"/>
  <c r="R147" i="3" s="1"/>
  <c r="S147" i="3" s="1"/>
  <c r="T147" i="3" s="1"/>
  <c r="BS56" i="3"/>
  <c r="AS114" i="3"/>
  <c r="AT114" i="3" s="1"/>
  <c r="AU114" i="3" s="1"/>
  <c r="AV114" i="3" s="1"/>
  <c r="AW114" i="3" s="1"/>
  <c r="AX114" i="3" s="1"/>
  <c r="AY114" i="3" s="1"/>
  <c r="AZ114" i="3" s="1"/>
  <c r="BA114" i="3" s="1"/>
  <c r="BB114" i="3" s="1"/>
  <c r="BC114" i="3" s="1"/>
  <c r="BD114" i="3" s="1"/>
  <c r="BE114" i="3" s="1"/>
  <c r="BF114" i="3" s="1"/>
  <c r="BG114" i="3" s="1"/>
  <c r="BH114" i="3" s="1"/>
  <c r="BI114" i="3" s="1"/>
  <c r="BJ114" i="3" s="1"/>
  <c r="R132" i="3"/>
  <c r="S132" i="3" s="1"/>
  <c r="O143" i="3"/>
  <c r="P143" i="3" s="1"/>
  <c r="Q143" i="3" s="1"/>
  <c r="R143" i="3" s="1"/>
  <c r="S143" i="3" s="1"/>
  <c r="T143" i="3" s="1"/>
  <c r="S172" i="3"/>
  <c r="T172" i="3" s="1"/>
  <c r="BD97" i="3"/>
  <c r="BE97" i="3" s="1"/>
  <c r="BF97" i="3" s="1"/>
  <c r="BG97" i="3" s="1"/>
  <c r="BH97" i="3" s="1"/>
  <c r="BI97" i="3" s="1"/>
  <c r="BJ97" i="3" s="1"/>
  <c r="BK97" i="3" s="1"/>
  <c r="BC101" i="3"/>
  <c r="BD101" i="3" s="1"/>
  <c r="BE101" i="3" s="1"/>
  <c r="BF101" i="3" s="1"/>
  <c r="BG101" i="3" s="1"/>
  <c r="BH101" i="3" s="1"/>
  <c r="BI101" i="3" s="1"/>
  <c r="BJ101" i="3" s="1"/>
  <c r="BK101" i="3" s="1"/>
  <c r="BL101" i="3" s="1"/>
  <c r="BM101" i="3" s="1"/>
  <c r="BN101" i="3" s="1"/>
  <c r="BO101" i="3" s="1"/>
  <c r="BP101" i="3" s="1"/>
  <c r="Q169" i="3"/>
  <c r="R169" i="3" s="1"/>
  <c r="M175" i="3"/>
  <c r="L175" i="3" s="1"/>
  <c r="K175" i="3" s="1"/>
  <c r="J175" i="3" s="1"/>
  <c r="I175" i="3" s="1"/>
  <c r="H175" i="3" s="1"/>
  <c r="G175" i="3" s="1"/>
  <c r="AA15" i="3"/>
  <c r="BO52" i="3"/>
  <c r="BO55" i="3" s="1"/>
  <c r="BP55" i="3" s="1"/>
  <c r="BQ55" i="3" s="1"/>
  <c r="BR55" i="3" s="1"/>
  <c r="BS55" i="3" s="1"/>
  <c r="J12" i="30" s="1"/>
  <c r="AP72" i="3"/>
  <c r="AQ72" i="3" s="1"/>
  <c r="AR72" i="3" s="1"/>
  <c r="AS72" i="3" s="1"/>
  <c r="AT72" i="3" s="1"/>
  <c r="AU72" i="3" s="1"/>
  <c r="AV72" i="3" s="1"/>
  <c r="AW72" i="3" s="1"/>
  <c r="AX72" i="3" s="1"/>
  <c r="AY72" i="3" s="1"/>
  <c r="AZ72" i="3" s="1"/>
  <c r="BA72" i="3" s="1"/>
  <c r="BB72" i="3" s="1"/>
  <c r="BC72" i="3" s="1"/>
  <c r="BD72" i="3" s="1"/>
  <c r="BE72" i="3" s="1"/>
  <c r="BF72" i="3" s="1"/>
  <c r="BG72" i="3" s="1"/>
  <c r="BH72" i="3" s="1"/>
  <c r="BI72" i="3" s="1"/>
  <c r="BJ72" i="3" s="1"/>
  <c r="O145" i="3"/>
  <c r="P145" i="3" s="1"/>
  <c r="Q145" i="3" s="1"/>
  <c r="R145" i="3" s="1"/>
  <c r="S145" i="3" s="1"/>
  <c r="T145" i="3" s="1"/>
  <c r="R154" i="3"/>
  <c r="S154" i="3" s="1"/>
  <c r="M165" i="3"/>
  <c r="L165" i="3" s="1"/>
  <c r="K165" i="3" s="1"/>
  <c r="J165" i="3" s="1"/>
  <c r="I165" i="3" s="1"/>
  <c r="H165" i="3" s="1"/>
  <c r="G165" i="3" s="1"/>
  <c r="O181" i="3"/>
  <c r="P181" i="3" s="1"/>
  <c r="Q181" i="3" s="1"/>
  <c r="R181" i="3" s="1"/>
  <c r="S181" i="3" s="1"/>
  <c r="T181" i="3" s="1"/>
  <c r="BE63" i="3"/>
  <c r="BF63" i="3" s="1"/>
  <c r="BG63" i="3" s="1"/>
  <c r="BH63" i="3" s="1"/>
  <c r="BI63" i="3" s="1"/>
  <c r="BJ63" i="3" s="1"/>
  <c r="BK63" i="3" s="1"/>
  <c r="BL63" i="3" s="1"/>
  <c r="BM63" i="3" s="1"/>
  <c r="BN63" i="3" s="1"/>
  <c r="BO63" i="3" s="1"/>
  <c r="Q165" i="3"/>
  <c r="R165" i="3" s="1"/>
  <c r="S165" i="3" s="1"/>
  <c r="T165" i="3" s="1"/>
  <c r="O171" i="3"/>
  <c r="P171" i="3" s="1"/>
  <c r="Q171" i="3" s="1"/>
  <c r="R171" i="3" s="1"/>
  <c r="S171" i="3" s="1"/>
  <c r="T171" i="3" s="1"/>
  <c r="AO27" i="3"/>
  <c r="AP27" i="3" s="1"/>
  <c r="AQ27" i="3" s="1"/>
  <c r="AR27" i="3" s="1"/>
  <c r="AS27" i="3" s="1"/>
  <c r="J7" i="30" s="1"/>
  <c r="AM80" i="3"/>
  <c r="AN80" i="3" s="1"/>
  <c r="AO80" i="3" s="1"/>
  <c r="AQ15" i="3"/>
  <c r="AR15" i="3" s="1"/>
  <c r="AS15" i="3" s="1"/>
  <c r="AN89" i="3"/>
  <c r="AO89" i="3" s="1"/>
  <c r="AP89" i="3" s="1"/>
  <c r="AQ89" i="3" s="1"/>
  <c r="AR89" i="3" s="1"/>
  <c r="AS89" i="3" s="1"/>
  <c r="AT89" i="3" s="1"/>
  <c r="AU89" i="3" s="1"/>
  <c r="AV89" i="3" s="1"/>
  <c r="AW89" i="3" s="1"/>
  <c r="BK54" i="3"/>
  <c r="BH92" i="3"/>
  <c r="BG86" i="3"/>
  <c r="BC59" i="3"/>
  <c r="BD59" i="3" s="1"/>
  <c r="BE59" i="3" s="1"/>
  <c r="BF59" i="3" s="1"/>
  <c r="BG59" i="3" s="1"/>
  <c r="BH59" i="3" s="1"/>
  <c r="BI59" i="3" s="1"/>
  <c r="BJ59" i="3" s="1"/>
  <c r="BK59" i="3" s="1"/>
  <c r="BL59" i="3" s="1"/>
  <c r="BP93" i="3"/>
  <c r="BQ93" i="3" s="1"/>
  <c r="BR93" i="3" s="1"/>
  <c r="BS93" i="3" s="1"/>
  <c r="J22" i="30" s="1"/>
  <c r="AP51" i="3"/>
  <c r="AQ51" i="3" s="1"/>
  <c r="AR51" i="3" s="1"/>
  <c r="AS51" i="3" s="1"/>
  <c r="AT51" i="3" s="1"/>
  <c r="AU51" i="3" s="1"/>
  <c r="AV51" i="3" s="1"/>
  <c r="AW51" i="3" s="1"/>
  <c r="AX51" i="3" s="1"/>
  <c r="AY51" i="3" s="1"/>
  <c r="AL68" i="3"/>
  <c r="AM68" i="3" s="1"/>
  <c r="AN68" i="3" s="1"/>
  <c r="AB85" i="3"/>
  <c r="AC85" i="3" s="1"/>
  <c r="AD85" i="3" s="1"/>
  <c r="AE85" i="3" s="1"/>
  <c r="AF85" i="3" s="1"/>
  <c r="AG85" i="3" s="1"/>
  <c r="AH85" i="3" s="1"/>
  <c r="AI85" i="3" s="1"/>
  <c r="AJ85" i="3" s="1"/>
  <c r="AK85" i="3" s="1"/>
  <c r="AL85" i="3" s="1"/>
  <c r="AM85" i="3" s="1"/>
  <c r="AN85" i="3" s="1"/>
  <c r="AU77" i="3"/>
  <c r="AQ31" i="3"/>
  <c r="AR31" i="3" s="1"/>
  <c r="AS31" i="3" s="1"/>
  <c r="AT31" i="3" s="1"/>
  <c r="AU31" i="3" s="1"/>
  <c r="AV31" i="3" s="1"/>
  <c r="AW31" i="3" s="1"/>
  <c r="AX31" i="3" s="1"/>
  <c r="AY31" i="3" s="1"/>
  <c r="AZ31" i="3" s="1"/>
  <c r="BA31" i="3" s="1"/>
  <c r="BB31" i="3" s="1"/>
  <c r="BC31" i="3" s="1"/>
  <c r="BD31" i="3" s="1"/>
  <c r="BE31" i="3" s="1"/>
  <c r="BF31" i="3" s="1"/>
  <c r="BG31" i="3" s="1"/>
  <c r="BH31" i="3" s="1"/>
  <c r="BI31" i="3" s="1"/>
  <c r="BJ31" i="3" s="1"/>
  <c r="AV73" i="3"/>
  <c r="AV79" i="3"/>
  <c r="AV77" i="3" s="1"/>
  <c r="AM93" i="3"/>
  <c r="BO124" i="3"/>
  <c r="BO123" i="3" s="1"/>
  <c r="BN124" i="3"/>
  <c r="BN123" i="3" s="1"/>
  <c r="BM124" i="3"/>
  <c r="BM123" i="3" s="1"/>
  <c r="BL124" i="3"/>
  <c r="BL123" i="3" s="1"/>
  <c r="BH124" i="3"/>
  <c r="BH123" i="3" s="1"/>
  <c r="BE119" i="3"/>
  <c r="BE122" i="3" s="1"/>
  <c r="BE126" i="3" s="1"/>
  <c r="BF49" i="3"/>
  <c r="S168" i="3"/>
  <c r="T168" i="3" s="1"/>
  <c r="BE47" i="3"/>
  <c r="P175" i="3"/>
  <c r="Q175" i="3" s="1"/>
  <c r="R175" i="3" s="1"/>
  <c r="S175" i="3" s="1"/>
  <c r="T175" i="3" s="1"/>
  <c r="S160" i="3"/>
  <c r="T160" i="3" s="1"/>
  <c r="S176" i="3"/>
  <c r="T176" i="3" s="1"/>
  <c r="O135" i="3"/>
  <c r="P135" i="3" s="1"/>
  <c r="Q135" i="3" s="1"/>
  <c r="R135" i="3" s="1"/>
  <c r="S135" i="3" s="1"/>
  <c r="T135" i="3" s="1"/>
  <c r="S148" i="3"/>
  <c r="O153" i="3"/>
  <c r="P153" i="3" s="1"/>
  <c r="Q153" i="3" s="1"/>
  <c r="R153" i="3" s="1"/>
  <c r="S153" i="3" s="1"/>
  <c r="T153" i="3" s="1"/>
  <c r="O139" i="3"/>
  <c r="P139" i="3" s="1"/>
  <c r="Q139" i="3" s="1"/>
  <c r="R139" i="3" s="1"/>
  <c r="S139" i="3" s="1"/>
  <c r="T139" i="3" s="1"/>
  <c r="Q173" i="3"/>
  <c r="R173" i="3" s="1"/>
  <c r="Q161" i="3"/>
  <c r="R161" i="3" s="1"/>
  <c r="Q177" i="3"/>
  <c r="R177" i="3" s="1"/>
  <c r="M181" i="3"/>
  <c r="L181" i="3" s="1"/>
  <c r="K181" i="3" s="1"/>
  <c r="J181" i="3" s="1"/>
  <c r="I181" i="3" s="1"/>
  <c r="H181" i="3" s="1"/>
  <c r="G181" i="3" s="1"/>
  <c r="M145" i="3"/>
  <c r="L145" i="3" s="1"/>
  <c r="K145" i="3" s="1"/>
  <c r="J145" i="3" s="1"/>
  <c r="I145" i="3" s="1"/>
  <c r="H145" i="3" s="1"/>
  <c r="G145" i="3" s="1"/>
  <c r="M167" i="3"/>
  <c r="L167" i="3" s="1"/>
  <c r="K167" i="3" s="1"/>
  <c r="J167" i="3" s="1"/>
  <c r="I167" i="3" s="1"/>
  <c r="H167" i="3" s="1"/>
  <c r="G167" i="3" s="1"/>
  <c r="Q137" i="3"/>
  <c r="Q155" i="3"/>
  <c r="Q141" i="3"/>
  <c r="R136" i="3"/>
  <c r="S136" i="3" s="1"/>
  <c r="R140" i="3"/>
  <c r="S140" i="3" s="1"/>
  <c r="F47" i="30"/>
  <c r="J47" i="30" s="1"/>
  <c r="K47" i="30" s="1"/>
  <c r="H45" i="30"/>
  <c r="H30" i="30"/>
  <c r="L30" i="30" s="1"/>
  <c r="H25" i="19"/>
  <c r="L48" i="30"/>
  <c r="H37" i="30"/>
  <c r="L37" i="30" s="1"/>
  <c r="L45" i="30"/>
  <c r="L29" i="30"/>
  <c r="L38" i="30"/>
  <c r="L44" i="30"/>
  <c r="L50" i="30"/>
  <c r="F4" i="30"/>
  <c r="H4" i="30" s="1"/>
  <c r="L4" i="30" s="1"/>
  <c r="L39" i="30"/>
  <c r="N32" i="30" s="1"/>
  <c r="L46" i="30"/>
  <c r="L49" i="30"/>
  <c r="L31" i="30"/>
  <c r="G12" i="30"/>
  <c r="G14" i="30" s="1"/>
  <c r="F10" i="30"/>
  <c r="F23" i="30"/>
  <c r="BE51" i="3"/>
  <c r="F50" i="30"/>
  <c r="J50" i="30" s="1"/>
  <c r="K50" i="30" s="1"/>
  <c r="F11" i="30"/>
  <c r="F14" i="30"/>
  <c r="F44" i="30"/>
  <c r="J44" i="30" s="1"/>
  <c r="K44" i="30" s="1"/>
  <c r="F34" i="30"/>
  <c r="J34" i="30" s="1"/>
  <c r="F46" i="30"/>
  <c r="J46" i="30" s="1"/>
  <c r="K46" i="30" s="1"/>
  <c r="F42" i="30"/>
  <c r="J42" i="30" s="1"/>
  <c r="K42" i="30" s="1"/>
  <c r="F18" i="30"/>
  <c r="F26" i="30"/>
  <c r="H26" i="30" s="1"/>
  <c r="L26" i="30" s="1"/>
  <c r="F31" i="30"/>
  <c r="F36" i="30"/>
  <c r="J36" i="30" s="1"/>
  <c r="K36" i="30" s="1"/>
  <c r="F38" i="30"/>
  <c r="J38" i="30" s="1"/>
  <c r="K38" i="30" s="1"/>
  <c r="F40" i="30"/>
  <c r="J40" i="30" s="1"/>
  <c r="K40" i="30" s="1"/>
  <c r="F12" i="30"/>
  <c r="F5" i="30"/>
  <c r="F15" i="30"/>
  <c r="H15" i="30" s="1"/>
  <c r="L15" i="30" s="1"/>
  <c r="F24" i="30"/>
  <c r="F19" i="30"/>
  <c r="F30" i="30"/>
  <c r="F43" i="30"/>
  <c r="J43" i="30" s="1"/>
  <c r="K43" i="30" s="1"/>
  <c r="F45" i="30"/>
  <c r="J45" i="30" s="1"/>
  <c r="K45" i="30" s="1"/>
  <c r="F49" i="30"/>
  <c r="J49" i="30" s="1"/>
  <c r="K49" i="30" s="1"/>
  <c r="F13" i="30"/>
  <c r="F16" i="30"/>
  <c r="F28" i="30"/>
  <c r="F32" i="30"/>
  <c r="H32" i="30" s="1"/>
  <c r="L32" i="30" s="1"/>
  <c r="F39" i="30"/>
  <c r="J39" i="30" s="1"/>
  <c r="K39" i="30" s="1"/>
  <c r="F41" i="30"/>
  <c r="J41" i="30" s="1"/>
  <c r="K41" i="30" s="1"/>
  <c r="F6" i="30"/>
  <c r="F9" i="30"/>
  <c r="K9" i="30" s="1"/>
  <c r="F17" i="30"/>
  <c r="F20" i="30"/>
  <c r="F29" i="30"/>
  <c r="F48" i="30"/>
  <c r="J48" i="30" s="1"/>
  <c r="K48" i="30" s="1"/>
  <c r="F25" i="30"/>
  <c r="F27" i="30"/>
  <c r="F33" i="30"/>
  <c r="J33" i="30" s="1"/>
  <c r="F35" i="30"/>
  <c r="J35" i="30" s="1"/>
  <c r="F8" i="30"/>
  <c r="F22" i="30"/>
  <c r="F37" i="30"/>
  <c r="J37" i="30" s="1"/>
  <c r="K37" i="30" s="1"/>
  <c r="F7" i="30"/>
  <c r="F21" i="30"/>
  <c r="BP124" i="3" l="1"/>
  <c r="BP123" i="3" s="1"/>
  <c r="BF124" i="3"/>
  <c r="BF123" i="3" s="1"/>
  <c r="BQ124" i="3"/>
  <c r="BQ123" i="3" s="1"/>
  <c r="BR124" i="3"/>
  <c r="BR123" i="3" s="1"/>
  <c r="BG124" i="3"/>
  <c r="BG123" i="3" s="1"/>
  <c r="BI124" i="3"/>
  <c r="BI123" i="3" s="1"/>
  <c r="BK124" i="3"/>
  <c r="BK123" i="3" s="1"/>
  <c r="R155" i="3"/>
  <c r="BF89" i="3"/>
  <c r="BG89" i="3" s="1"/>
  <c r="BH89" i="3" s="1"/>
  <c r="BF126" i="3"/>
  <c r="S155" i="3"/>
  <c r="S173" i="3"/>
  <c r="T173" i="3" s="1"/>
  <c r="T132" i="3"/>
  <c r="AT27" i="3"/>
  <c r="AU27" i="3" s="1"/>
  <c r="AV27" i="3" s="1"/>
  <c r="AW27" i="3" s="1"/>
  <c r="AX27" i="3" s="1"/>
  <c r="AY27" i="3" s="1"/>
  <c r="AZ27" i="3" s="1"/>
  <c r="BA27" i="3" s="1"/>
  <c r="BB27" i="3" s="1"/>
  <c r="BC27" i="3" s="1"/>
  <c r="BD27" i="3" s="1"/>
  <c r="BE27" i="3" s="1"/>
  <c r="BF27" i="3" s="1"/>
  <c r="BG27" i="3" s="1"/>
  <c r="BH27" i="3" s="1"/>
  <c r="BI27" i="3" s="1"/>
  <c r="BJ27" i="3" s="1"/>
  <c r="BK27" i="3" s="1"/>
  <c r="BL27" i="3" s="1"/>
  <c r="BM27" i="3" s="1"/>
  <c r="BN27" i="3" s="1"/>
  <c r="BO27" i="3" s="1"/>
  <c r="BP27" i="3" s="1"/>
  <c r="BQ27" i="3" s="1"/>
  <c r="BR27" i="3" s="1"/>
  <c r="BS27" i="3" s="1"/>
  <c r="T154" i="3"/>
  <c r="S149" i="3"/>
  <c r="T148" i="3"/>
  <c r="BL54" i="3"/>
  <c r="BK52" i="3"/>
  <c r="T140" i="3"/>
  <c r="BG49" i="3"/>
  <c r="BF48" i="3"/>
  <c r="BF51" i="3" s="1"/>
  <c r="H21" i="30"/>
  <c r="L21" i="30" s="1"/>
  <c r="BK31" i="3"/>
  <c r="BL31" i="3" s="1"/>
  <c r="BM31" i="3" s="1"/>
  <c r="BN31" i="3" s="1"/>
  <c r="BO31" i="3" s="1"/>
  <c r="BP31" i="3" s="1"/>
  <c r="BQ31" i="3" s="1"/>
  <c r="BR31" i="3" s="1"/>
  <c r="BS31" i="3" s="1"/>
  <c r="J8" i="30"/>
  <c r="K8" i="30" s="1"/>
  <c r="AL15" i="3"/>
  <c r="AM15" i="3" s="1"/>
  <c r="AN15" i="3" s="1"/>
  <c r="J4" i="30"/>
  <c r="R137" i="3"/>
  <c r="S137" i="3" s="1"/>
  <c r="S169" i="3"/>
  <c r="T169" i="3" s="1"/>
  <c r="BI92" i="3"/>
  <c r="BH90" i="3"/>
  <c r="S177" i="3"/>
  <c r="T177" i="3" s="1"/>
  <c r="T136" i="3"/>
  <c r="N26" i="30"/>
  <c r="N40" i="30"/>
  <c r="H5" i="30"/>
  <c r="L5" i="30" s="1"/>
  <c r="N47" i="30"/>
  <c r="H14" i="30"/>
  <c r="L14" i="30" s="1"/>
  <c r="H22" i="30"/>
  <c r="L22" i="30" s="1"/>
  <c r="J32" i="30"/>
  <c r="H16" i="30"/>
  <c r="L16" i="30" s="1"/>
  <c r="H10" i="30"/>
  <c r="H12" i="30"/>
  <c r="L12" i="30" s="1"/>
  <c r="H13" i="30"/>
  <c r="L13" i="30" s="1"/>
  <c r="H20" i="30"/>
  <c r="L20" i="30" s="1"/>
  <c r="H17" i="30"/>
  <c r="L17" i="30" s="1"/>
  <c r="H27" i="30"/>
  <c r="L27" i="30" s="1"/>
  <c r="H18" i="30"/>
  <c r="L18" i="30" s="1"/>
  <c r="H19" i="30"/>
  <c r="L19" i="30" s="1"/>
  <c r="K5" i="30"/>
  <c r="H6" i="30"/>
  <c r="L6" i="30" s="1"/>
  <c r="K6" i="30"/>
  <c r="H11" i="30"/>
  <c r="L11" i="30" s="1"/>
  <c r="H8" i="30"/>
  <c r="L8" i="30" s="1"/>
  <c r="H9" i="30"/>
  <c r="L9" i="30" s="1"/>
  <c r="H25" i="30"/>
  <c r="L25" i="30" s="1"/>
  <c r="H24" i="30"/>
  <c r="L24" i="30" s="1"/>
  <c r="H7" i="30"/>
  <c r="L7" i="30" s="1"/>
  <c r="K7" i="30"/>
  <c r="H23" i="30"/>
  <c r="L23" i="30" s="1"/>
  <c r="BG126" i="3" l="1"/>
  <c r="BH126" i="3" s="1"/>
  <c r="BI126" i="3" s="1"/>
  <c r="BJ126" i="3" s="1"/>
  <c r="BK126" i="3" s="1"/>
  <c r="BL126" i="3" s="1"/>
  <c r="BM126" i="3" s="1"/>
  <c r="BN126" i="3" s="1"/>
  <c r="BO126" i="3" s="1"/>
  <c r="BP126" i="3" s="1"/>
  <c r="BQ126" i="3" s="1"/>
  <c r="BR126" i="3" s="1"/>
  <c r="T155" i="3"/>
  <c r="BH93" i="3"/>
  <c r="T137" i="3"/>
  <c r="BH49" i="3"/>
  <c r="BG48" i="3"/>
  <c r="BG51" i="3" s="1"/>
  <c r="BI90" i="3"/>
  <c r="BJ92" i="3"/>
  <c r="BM54" i="3"/>
  <c r="BL52" i="3"/>
  <c r="N15" i="30"/>
  <c r="L10" i="30"/>
  <c r="N4" i="30" s="1"/>
  <c r="BI93" i="3" l="1"/>
  <c r="BK92" i="3"/>
  <c r="BJ90" i="3"/>
  <c r="BN58" i="3"/>
  <c r="BM52" i="3"/>
  <c r="BI49" i="3"/>
  <c r="BH48" i="3"/>
  <c r="BH51" i="3" s="1"/>
  <c r="BJ93" i="3" l="1"/>
  <c r="BJ49" i="3"/>
  <c r="BI48" i="3"/>
  <c r="BI51" i="3" s="1"/>
  <c r="BO58" i="3"/>
  <c r="BN56" i="3"/>
  <c r="BL92" i="3"/>
  <c r="BK90" i="3"/>
  <c r="BK93" i="3" s="1"/>
  <c r="BL90" i="3" l="1"/>
  <c r="BL93" i="3" s="1"/>
  <c r="BM92" i="3"/>
  <c r="BM90" i="3" s="1"/>
  <c r="BL96" i="3"/>
  <c r="BP58" i="3"/>
  <c r="BP56" i="3" s="1"/>
  <c r="BO56" i="3"/>
  <c r="BK49" i="3"/>
  <c r="BK48" i="3" s="1"/>
  <c r="BJ48" i="3"/>
  <c r="BJ51" i="3" s="1"/>
  <c r="BK51" i="3" l="1"/>
  <c r="BK55" i="3" s="1"/>
  <c r="BL55" i="3" s="1"/>
  <c r="BM55" i="3" s="1"/>
  <c r="BM59" i="3" s="1"/>
  <c r="BN59" i="3" s="1"/>
  <c r="BO59" i="3" s="1"/>
  <c r="BP59" i="3" s="1"/>
  <c r="BP63" i="3" s="1"/>
  <c r="BQ63" i="3" s="1"/>
  <c r="BR63" i="3" s="1"/>
  <c r="BM93" i="3"/>
  <c r="BM96" i="3"/>
  <c r="BL94" i="3"/>
  <c r="BL97" i="3" s="1"/>
  <c r="BN96" i="3" l="1"/>
  <c r="BM94" i="3"/>
  <c r="BM97" i="3" s="1"/>
  <c r="BO96" i="3" l="1"/>
  <c r="BN94" i="3"/>
  <c r="BN97" i="3" s="1"/>
  <c r="BP96" i="3" l="1"/>
  <c r="BO94" i="3"/>
  <c r="BO97" i="3" s="1"/>
  <c r="BQ96" i="3" l="1"/>
  <c r="BQ94" i="3" s="1"/>
  <c r="BP94" i="3"/>
  <c r="BP97" i="3" s="1"/>
  <c r="BQ97" i="3" l="1"/>
  <c r="BR97" i="3" s="1"/>
  <c r="BQ100" i="3"/>
  <c r="BR100" i="3" l="1"/>
  <c r="BQ98" i="3"/>
  <c r="BQ101" i="3" s="1"/>
  <c r="BR98" i="3" l="1"/>
  <c r="BR101" i="3" s="1"/>
  <c r="BS100" i="3"/>
  <c r="BS98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<sst xmlns="http://schemas.openxmlformats.org/spreadsheetml/2006/main" count="2420" uniqueCount="230">
  <si>
    <t>품목</t>
    <phoneticPr fontId="3" type="noConversion"/>
  </si>
  <si>
    <t>현 재고</t>
    <phoneticPr fontId="3" type="noConversion"/>
  </si>
  <si>
    <t>유통기한</t>
    <phoneticPr fontId="3" type="noConversion"/>
  </si>
  <si>
    <t>재고</t>
    <phoneticPr fontId="3" type="noConversion"/>
  </si>
  <si>
    <t>Pronutra Pre</t>
    <phoneticPr fontId="3" type="noConversion"/>
  </si>
  <si>
    <t>Pronutra 3</t>
    <phoneticPr fontId="3" type="noConversion"/>
  </si>
  <si>
    <t>판매가능일자</t>
    <phoneticPr fontId="3" type="noConversion"/>
  </si>
  <si>
    <t>온라인</t>
    <phoneticPr fontId="3" type="noConversion"/>
  </si>
  <si>
    <t>오프라인</t>
    <phoneticPr fontId="3" type="noConversion"/>
  </si>
  <si>
    <t>주별 판매량</t>
    <phoneticPr fontId="3" type="noConversion"/>
  </si>
  <si>
    <t>기준일</t>
    <phoneticPr fontId="3" type="noConversion"/>
  </si>
  <si>
    <t>일자</t>
    <phoneticPr fontId="3" type="noConversion"/>
  </si>
  <si>
    <t>프로누트라 1단계</t>
    <phoneticPr fontId="3" type="noConversion"/>
  </si>
  <si>
    <t>Total</t>
    <phoneticPr fontId="3" type="noConversion"/>
  </si>
  <si>
    <t>이마트</t>
    <phoneticPr fontId="3" type="noConversion"/>
  </si>
  <si>
    <t>쿠팡</t>
    <phoneticPr fontId="3" type="noConversion"/>
  </si>
  <si>
    <t>프로누트라 2단계</t>
    <phoneticPr fontId="3" type="noConversion"/>
  </si>
  <si>
    <t>프로누트라 3단계</t>
    <phoneticPr fontId="3" type="noConversion"/>
  </si>
  <si>
    <t>출고처</t>
    <phoneticPr fontId="3" type="noConversion"/>
  </si>
  <si>
    <t>품명</t>
    <phoneticPr fontId="3" type="noConversion"/>
  </si>
  <si>
    <t>10월</t>
    <phoneticPr fontId="3" type="noConversion"/>
  </si>
  <si>
    <t>1W</t>
    <phoneticPr fontId="3" type="noConversion"/>
  </si>
  <si>
    <t>2W</t>
    <phoneticPr fontId="3" type="noConversion"/>
  </si>
  <si>
    <t>3W</t>
    <phoneticPr fontId="3" type="noConversion"/>
  </si>
  <si>
    <t>4W</t>
    <phoneticPr fontId="3" type="noConversion"/>
  </si>
  <si>
    <t>1W</t>
  </si>
  <si>
    <t>2W</t>
  </si>
  <si>
    <t>3W</t>
  </si>
  <si>
    <t>4W</t>
  </si>
  <si>
    <t>11월</t>
    <phoneticPr fontId="3" type="noConversion"/>
  </si>
  <si>
    <t>12월</t>
    <phoneticPr fontId="3" type="noConversion"/>
  </si>
  <si>
    <t>5W</t>
    <phoneticPr fontId="3" type="noConversion"/>
  </si>
  <si>
    <t>1월</t>
    <phoneticPr fontId="3" type="noConversion"/>
  </si>
  <si>
    <t>롯데마트</t>
    <phoneticPr fontId="3" type="noConversion"/>
  </si>
  <si>
    <t>롯데마트</t>
  </si>
  <si>
    <t>컬리</t>
  </si>
  <si>
    <t>이마트-온라인</t>
  </si>
  <si>
    <t>이마트-ssg</t>
  </si>
  <si>
    <t>이마트-오프라인</t>
  </si>
  <si>
    <t>Pronutra 2</t>
    <phoneticPr fontId="3" type="noConversion"/>
  </si>
  <si>
    <t>※ 직구</t>
    <phoneticPr fontId="3" type="noConversion"/>
  </si>
  <si>
    <t>※ 내수</t>
    <phoneticPr fontId="3" type="noConversion"/>
  </si>
  <si>
    <t>프로푸트라 1단계</t>
    <phoneticPr fontId="3" type="noConversion"/>
  </si>
  <si>
    <t>프로푸트라 2단계</t>
    <phoneticPr fontId="3" type="noConversion"/>
  </si>
  <si>
    <t>프로푸트라 3단계</t>
    <phoneticPr fontId="3" type="noConversion"/>
  </si>
  <si>
    <t>← 실제</t>
    <phoneticPr fontId="3" type="noConversion"/>
  </si>
  <si>
    <t>예상 →</t>
    <phoneticPr fontId="3" type="noConversion"/>
  </si>
  <si>
    <t>Pronutra 1</t>
    <phoneticPr fontId="3" type="noConversion"/>
  </si>
  <si>
    <t>Profutura Pre</t>
    <phoneticPr fontId="3" type="noConversion"/>
  </si>
  <si>
    <t>Profutura 1</t>
    <phoneticPr fontId="3" type="noConversion"/>
  </si>
  <si>
    <t>Profutura 2</t>
    <phoneticPr fontId="3" type="noConversion"/>
  </si>
  <si>
    <t>Profutura Kinder</t>
    <phoneticPr fontId="3" type="noConversion"/>
  </si>
  <si>
    <t>AR</t>
    <phoneticPr fontId="3" type="noConversion"/>
  </si>
  <si>
    <t>Comfort</t>
    <phoneticPr fontId="3" type="noConversion"/>
  </si>
  <si>
    <t>프로누트라 1단계</t>
  </si>
  <si>
    <t>프로누트라 2단계</t>
  </si>
  <si>
    <t>프로누트라 3단계</t>
  </si>
  <si>
    <t>프로푸트라 1단계</t>
  </si>
  <si>
    <t>프로푸트라 2단계</t>
  </si>
  <si>
    <t>프로푸트라 3단계</t>
  </si>
  <si>
    <t>프로누트라 1단계</t>
    <phoneticPr fontId="3" type="noConversion"/>
  </si>
  <si>
    <t>프로누트라 3단계</t>
    <phoneticPr fontId="3" type="noConversion"/>
  </si>
  <si>
    <t>프로누트라 2단계</t>
    <phoneticPr fontId="3" type="noConversion"/>
  </si>
  <si>
    <t>프로푸트라 1단계</t>
    <phoneticPr fontId="3" type="noConversion"/>
  </si>
  <si>
    <t>프로푸트라 2단계</t>
    <phoneticPr fontId="3" type="noConversion"/>
  </si>
  <si>
    <t>프로푸트라 3단계</t>
    <phoneticPr fontId="3" type="noConversion"/>
  </si>
  <si>
    <t>쿠팡</t>
    <phoneticPr fontId="3" type="noConversion"/>
  </si>
  <si>
    <t>※ 오프라인</t>
    <phoneticPr fontId="3" type="noConversion"/>
  </si>
  <si>
    <t>쿠팡</t>
    <phoneticPr fontId="3" type="noConversion"/>
  </si>
  <si>
    <t>폐기 예상 수량</t>
    <phoneticPr fontId="3" type="noConversion"/>
  </si>
  <si>
    <t>5월</t>
    <phoneticPr fontId="3" type="noConversion"/>
  </si>
  <si>
    <t>2월</t>
    <phoneticPr fontId="3" type="noConversion"/>
  </si>
  <si>
    <t>3월</t>
    <phoneticPr fontId="3" type="noConversion"/>
  </si>
  <si>
    <t>4월</t>
    <phoneticPr fontId="3" type="noConversion"/>
  </si>
  <si>
    <t>온라인 주별 평균 판매량</t>
    <phoneticPr fontId="3" type="noConversion"/>
  </si>
  <si>
    <t>입고 가능 일수</t>
  </si>
  <si>
    <t>이마트</t>
  </si>
  <si>
    <t>쿠팡</t>
  </si>
  <si>
    <t>판매 가능 주차</t>
    <phoneticPr fontId="3" type="noConversion"/>
  </si>
  <si>
    <t>판매 가능 일자</t>
    <phoneticPr fontId="3" type="noConversion"/>
  </si>
  <si>
    <t>주별 추가 판매 필요량</t>
    <phoneticPr fontId="3" type="noConversion"/>
  </si>
  <si>
    <t>온라인 판매가능 잔여주차</t>
    <phoneticPr fontId="3" type="noConversion"/>
  </si>
  <si>
    <t>현재 납품 중 유통기한</t>
  </si>
  <si>
    <t>현재 납품 중 유통기한</t>
    <phoneticPr fontId="3" type="noConversion"/>
  </si>
  <si>
    <t>입고 예정일</t>
    <phoneticPr fontId="3" type="noConversion"/>
  </si>
  <si>
    <t>전주 폐기 예상 수량</t>
    <phoneticPr fontId="3" type="noConversion"/>
  </si>
  <si>
    <t>입고 예정</t>
    <phoneticPr fontId="3" type="noConversion"/>
  </si>
  <si>
    <t>보유재고 수준 (주)</t>
    <phoneticPr fontId="3" type="noConversion"/>
  </si>
  <si>
    <t/>
  </si>
  <si>
    <t>최단 입고일</t>
    <phoneticPr fontId="3" type="noConversion"/>
  </si>
  <si>
    <t>VP 1</t>
    <phoneticPr fontId="3" type="noConversion"/>
  </si>
  <si>
    <t>VP 2</t>
    <phoneticPr fontId="3" type="noConversion"/>
  </si>
  <si>
    <t>이마트-디앤비 출고</t>
    <phoneticPr fontId="3" type="noConversion"/>
  </si>
  <si>
    <t>롯데마트-디앤비 출고</t>
    <phoneticPr fontId="3" type="noConversion"/>
  </si>
  <si>
    <t>쿠팡-남양주, 쿠팡 센터</t>
    <phoneticPr fontId="3" type="noConversion"/>
  </si>
  <si>
    <t>* 캔수</t>
    <phoneticPr fontId="3" type="noConversion"/>
  </si>
  <si>
    <t>품목명</t>
    <phoneticPr fontId="3" type="noConversion"/>
  </si>
  <si>
    <t>남양주</t>
    <phoneticPr fontId="3" type="noConversion"/>
  </si>
  <si>
    <t>디앤비</t>
    <phoneticPr fontId="3" type="noConversion"/>
  </si>
  <si>
    <t>총합</t>
    <phoneticPr fontId="3" type="noConversion"/>
  </si>
  <si>
    <t>PNC</t>
  </si>
  <si>
    <t>PNC</t>
    <phoneticPr fontId="3" type="noConversion"/>
  </si>
  <si>
    <t>이마트-온라인</t>
    <phoneticPr fontId="3" type="noConversion"/>
  </si>
  <si>
    <t>이마트-ssg</t>
    <phoneticPr fontId="3" type="noConversion"/>
  </si>
  <si>
    <t>이마트-오프라인</t>
    <phoneticPr fontId="3" type="noConversion"/>
  </si>
  <si>
    <t>online</t>
    <phoneticPr fontId="3" type="noConversion"/>
  </si>
  <si>
    <t>offline</t>
    <phoneticPr fontId="3" type="noConversion"/>
  </si>
  <si>
    <t>total</t>
    <phoneticPr fontId="3" type="noConversion"/>
  </si>
  <si>
    <t>11M 4W</t>
    <phoneticPr fontId="3" type="noConversion"/>
  </si>
  <si>
    <t>12M 1W</t>
    <phoneticPr fontId="3" type="noConversion"/>
  </si>
  <si>
    <t>12M 2W</t>
  </si>
  <si>
    <t>12M 3W</t>
  </si>
  <si>
    <t>12M 4W</t>
  </si>
  <si>
    <t>12M 5W</t>
  </si>
  <si>
    <t>1M 1W</t>
    <phoneticPr fontId="3" type="noConversion"/>
  </si>
  <si>
    <t>1M 2W</t>
    <phoneticPr fontId="3" type="noConversion"/>
  </si>
  <si>
    <t>1M 3W</t>
    <phoneticPr fontId="3" type="noConversion"/>
  </si>
  <si>
    <t>판매가능일자</t>
  </si>
  <si>
    <t>폐기 예상 수량</t>
  </si>
  <si>
    <t>3개월 기준</t>
    <phoneticPr fontId="3" type="noConversion"/>
  </si>
  <si>
    <t>6개월 기준</t>
    <phoneticPr fontId="3" type="noConversion"/>
  </si>
  <si>
    <t>※ 폐기 예상 수량</t>
    <phoneticPr fontId="3" type="noConversion"/>
  </si>
  <si>
    <t>※ 국내 폐기 변동 추이</t>
    <phoneticPr fontId="3" type="noConversion"/>
  </si>
  <si>
    <t>※ 국내 판매량 추이</t>
    <phoneticPr fontId="3" type="noConversion"/>
  </si>
  <si>
    <t>※ 직구 폐기 변동 추이</t>
    <phoneticPr fontId="3" type="noConversion"/>
  </si>
  <si>
    <t>1M 4W</t>
  </si>
  <si>
    <t>1M 4W</t>
    <phoneticPr fontId="3" type="noConversion"/>
  </si>
  <si>
    <t>2M 1W</t>
    <phoneticPr fontId="3" type="noConversion"/>
  </si>
  <si>
    <t>Pronutra 1</t>
  </si>
  <si>
    <t>Pronutra 2</t>
  </si>
  <si>
    <t>※ 직구 판매량 추이</t>
    <phoneticPr fontId="3" type="noConversion"/>
  </si>
  <si>
    <t>1M 2W</t>
  </si>
  <si>
    <t>1M 3W</t>
  </si>
  <si>
    <t>2M 2W</t>
    <phoneticPr fontId="3" type="noConversion"/>
  </si>
  <si>
    <t>1차 (2025-02-21 금요일)</t>
    <phoneticPr fontId="3" type="noConversion"/>
  </si>
  <si>
    <t>후원처</t>
    <phoneticPr fontId="3" type="noConversion"/>
  </si>
  <si>
    <t>수량</t>
    <phoneticPr fontId="3" type="noConversion"/>
  </si>
  <si>
    <t>초록우산</t>
    <phoneticPr fontId="3" type="noConversion"/>
  </si>
  <si>
    <t>마포푸드뱅크</t>
    <phoneticPr fontId="3" type="noConversion"/>
  </si>
  <si>
    <t>동방사회복지회</t>
    <phoneticPr fontId="3" type="noConversion"/>
  </si>
  <si>
    <t>총수량</t>
    <phoneticPr fontId="3" type="noConversion"/>
  </si>
  <si>
    <t>기부 수량</t>
    <phoneticPr fontId="3" type="noConversion"/>
  </si>
  <si>
    <t>기부</t>
    <phoneticPr fontId="3" type="noConversion"/>
  </si>
  <si>
    <t>2M 3W</t>
    <phoneticPr fontId="3" type="noConversion"/>
  </si>
  <si>
    <t>2026-08-11</t>
  </si>
  <si>
    <t>뉴트리시아 입고 수량</t>
    <phoneticPr fontId="3" type="noConversion"/>
  </si>
  <si>
    <t>쿠팡-남양주</t>
    <phoneticPr fontId="3" type="noConversion"/>
  </si>
  <si>
    <t>2M 4W</t>
    <phoneticPr fontId="3" type="noConversion"/>
  </si>
  <si>
    <t>2M 1W</t>
  </si>
  <si>
    <t>2M 2W</t>
  </si>
  <si>
    <t>2차 (2025-03-14 금요일)</t>
    <phoneticPr fontId="3" type="noConversion"/>
  </si>
  <si>
    <t>3차 (2025-03-28 금요일)</t>
    <phoneticPr fontId="3" type="noConversion"/>
  </si>
  <si>
    <t>3M 1W</t>
  </si>
  <si>
    <t>3M 2W</t>
    <phoneticPr fontId="3" type="noConversion"/>
  </si>
  <si>
    <t>3M 1W</t>
    <phoneticPr fontId="3" type="noConversion"/>
  </si>
  <si>
    <t>3M 3W</t>
    <phoneticPr fontId="3" type="noConversion"/>
  </si>
  <si>
    <t>거래처</t>
    <phoneticPr fontId="3" type="noConversion"/>
  </si>
  <si>
    <t>3M 4W</t>
    <phoneticPr fontId="3" type="noConversion"/>
  </si>
  <si>
    <t>2026-05-05</t>
  </si>
  <si>
    <t>2026-05-06</t>
  </si>
  <si>
    <t>2026-04-19</t>
  </si>
  <si>
    <t>Pronutra VP 1</t>
  </si>
  <si>
    <t>Pronutra VP 2</t>
  </si>
  <si>
    <t>Profutura Kinder 2</t>
  </si>
  <si>
    <t>3M 5W</t>
    <phoneticPr fontId="3" type="noConversion"/>
  </si>
  <si>
    <t>4M 1W</t>
    <phoneticPr fontId="3" type="noConversion"/>
  </si>
  <si>
    <t>4M 2W</t>
    <phoneticPr fontId="3" type="noConversion"/>
  </si>
  <si>
    <t>※ 기부 수량</t>
    <phoneticPr fontId="3" type="noConversion"/>
  </si>
  <si>
    <t>TAB IF</t>
  </si>
  <si>
    <t>TAB FO</t>
  </si>
  <si>
    <t>4M 3W</t>
    <phoneticPr fontId="3" type="noConversion"/>
  </si>
  <si>
    <t>예상→</t>
    <phoneticPr fontId="3" type="noConversion"/>
  </si>
  <si>
    <t>6월</t>
    <phoneticPr fontId="3" type="noConversion"/>
  </si>
  <si>
    <t>4M 4W</t>
    <phoneticPr fontId="3" type="noConversion"/>
  </si>
  <si>
    <t>5M 1W</t>
    <phoneticPr fontId="3" type="noConversion"/>
  </si>
  <si>
    <t>7월</t>
    <phoneticPr fontId="3" type="noConversion"/>
  </si>
  <si>
    <t>8월</t>
    <phoneticPr fontId="3" type="noConversion"/>
  </si>
  <si>
    <t>9월</t>
    <phoneticPr fontId="3" type="noConversion"/>
  </si>
  <si>
    <t>2027-02-21</t>
  </si>
  <si>
    <t>판매처</t>
    <phoneticPr fontId="3" type="noConversion"/>
  </si>
  <si>
    <t>5M 2W</t>
    <phoneticPr fontId="3" type="noConversion"/>
  </si>
  <si>
    <t>5M 3W</t>
    <phoneticPr fontId="3" type="noConversion"/>
  </si>
  <si>
    <t>5M 4W</t>
    <phoneticPr fontId="3" type="noConversion"/>
  </si>
  <si>
    <t>6M 1W</t>
    <phoneticPr fontId="3" type="noConversion"/>
  </si>
  <si>
    <t>6M 2W</t>
    <phoneticPr fontId="3" type="noConversion"/>
  </si>
  <si>
    <t>6M 3W</t>
    <phoneticPr fontId="3" type="noConversion"/>
  </si>
  <si>
    <t>6M 4W</t>
    <phoneticPr fontId="3" type="noConversion"/>
  </si>
  <si>
    <t>2026-07-30</t>
  </si>
  <si>
    <t>2026-04-20</t>
  </si>
  <si>
    <t>온라인 판매량</t>
    <phoneticPr fontId="3" type="noConversion"/>
  </si>
  <si>
    <t>6M 5W</t>
    <phoneticPr fontId="3" type="noConversion"/>
  </si>
  <si>
    <t>7M 1W</t>
    <phoneticPr fontId="3" type="noConversion"/>
  </si>
  <si>
    <t>7M 2W</t>
    <phoneticPr fontId="3" type="noConversion"/>
  </si>
  <si>
    <t>7M 3W</t>
    <phoneticPr fontId="3" type="noConversion"/>
  </si>
  <si>
    <t>재고</t>
  </si>
  <si>
    <t>7M 4W</t>
    <phoneticPr fontId="3" type="noConversion"/>
  </si>
  <si>
    <t>5M 1W</t>
  </si>
  <si>
    <t>5M 2W</t>
  </si>
  <si>
    <t>5M 3W</t>
  </si>
  <si>
    <t>5M 4W</t>
  </si>
  <si>
    <t>6M 1W</t>
  </si>
  <si>
    <t>6M 2W</t>
  </si>
  <si>
    <t>6M 3W</t>
  </si>
  <si>
    <t>6M 4W</t>
  </si>
  <si>
    <t>6M 5W</t>
  </si>
  <si>
    <t>7M 1W</t>
  </si>
  <si>
    <t>7M 2W</t>
  </si>
  <si>
    <t>7M 3W</t>
  </si>
  <si>
    <t>7M 4W</t>
  </si>
  <si>
    <t>4M 1W</t>
  </si>
  <si>
    <t>4M 2W</t>
  </si>
  <si>
    <t>4M 3W</t>
  </si>
  <si>
    <t>4M 4W</t>
  </si>
  <si>
    <t>8M 1W</t>
    <phoneticPr fontId="3" type="noConversion"/>
  </si>
  <si>
    <t>8M 2W</t>
    <phoneticPr fontId="3" type="noConversion"/>
  </si>
  <si>
    <t>8M 3W</t>
    <phoneticPr fontId="3" type="noConversion"/>
  </si>
  <si>
    <t>8M 4W</t>
    <phoneticPr fontId="3" type="noConversion"/>
  </si>
  <si>
    <t>9M 1W</t>
    <phoneticPr fontId="3" type="noConversion"/>
  </si>
  <si>
    <t>Comfort</t>
  </si>
  <si>
    <t>9M 2W</t>
    <phoneticPr fontId="3" type="noConversion"/>
  </si>
  <si>
    <t>아르고</t>
    <phoneticPr fontId="3" type="noConversion"/>
  </si>
  <si>
    <t>CJ</t>
    <phoneticPr fontId="3" type="noConversion"/>
  </si>
  <si>
    <t>2027-03-17</t>
  </si>
  <si>
    <t>2027-04-12</t>
  </si>
  <si>
    <t>2026-10-21</t>
  </si>
  <si>
    <t>2026-10-22</t>
  </si>
  <si>
    <t>2026-04-08</t>
  </si>
  <si>
    <t>2026-05-02</t>
  </si>
  <si>
    <t>2026-06-17</t>
  </si>
  <si>
    <t xml:space="preserve">  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</si>
</sst>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76" formatCode="mm\/dd"/>
    <numFmt numFmtId="177" formatCode="0_);[Red]\(0\)"/>
    <numFmt numFmtId="178" formatCode="#,##0_);[Red]\(#,##0\)"/>
    <numFmt numFmtId="179" formatCode="0&quot;월&quot;"/>
    <numFmt numFmtId="180" formatCode="0.0_);[Red]\(0.0\)"/>
    <numFmt numFmtId="181" formatCode="#&quot;주 후&quot;"/>
    <numFmt numFmtId="182" formatCode="#,##0.0_);[Red]\(#,##0.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rgb="FF9C570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>
      <alignment vertical="center"/>
    </xf>
    <xf numFmtId="14" fontId="5" fillId="0" borderId="0" xfId="0" applyNumberFormat="1" applyFont="1">
      <alignment vertical="center"/>
    </xf>
    <xf numFmtId="0" fontId="5" fillId="0" borderId="0" xfId="0" applyFont="1">
      <alignment vertical="center"/>
    </xf>
    <xf numFmtId="41" fontId="5" fillId="0" borderId="4" xfId="1" applyFont="1" applyBorder="1" applyAlignment="1">
      <alignment horizontal="center" vertical="center"/>
    </xf>
    <xf numFmtId="41" fontId="5" fillId="0" borderId="1" xfId="1" applyFont="1" applyBorder="1" applyAlignment="1">
      <alignment horizontal="center" vertical="center"/>
    </xf>
    <xf numFmtId="41" fontId="5" fillId="0" borderId="7" xfId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/>
    </xf>
    <xf numFmtId="41" fontId="5" fillId="0" borderId="7" xfId="1" applyFont="1" applyFill="1" applyBorder="1" applyAlignment="1">
      <alignment horizontal="center" vertical="center"/>
    </xf>
    <xf numFmtId="41" fontId="4" fillId="0" borderId="1" xfId="6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41" fontId="4" fillId="0" borderId="1" xfId="1" applyFont="1" applyBorder="1">
      <alignment vertical="center"/>
    </xf>
    <xf numFmtId="41" fontId="4" fillId="0" borderId="1" xfId="1" applyFont="1" applyBorder="1" applyAlignment="1">
      <alignment horizontal="center" vertical="center"/>
    </xf>
    <xf numFmtId="41" fontId="4" fillId="0" borderId="13" xfId="1" applyFont="1" applyBorder="1">
      <alignment vertical="center"/>
    </xf>
    <xf numFmtId="41" fontId="4" fillId="0" borderId="12" xfId="1" applyFont="1" applyBorder="1">
      <alignment vertical="center"/>
    </xf>
    <xf numFmtId="177" fontId="4" fillId="4" borderId="1" xfId="1" applyNumberFormat="1" applyFont="1" applyFill="1" applyBorder="1" applyAlignment="1">
      <alignment horizontal="center" vertical="center"/>
    </xf>
    <xf numFmtId="177" fontId="4" fillId="4" borderId="13" xfId="1" applyNumberFormat="1" applyFont="1" applyFill="1" applyBorder="1" applyAlignment="1">
      <alignment horizontal="center" vertical="center"/>
    </xf>
    <xf numFmtId="177" fontId="6" fillId="5" borderId="17" xfId="1" applyNumberFormat="1" applyFont="1" applyFill="1" applyBorder="1" applyAlignment="1">
      <alignment horizontal="center" vertical="center"/>
    </xf>
    <xf numFmtId="41" fontId="6" fillId="0" borderId="18" xfId="1" applyFont="1" applyBorder="1">
      <alignment vertical="center"/>
    </xf>
    <xf numFmtId="41" fontId="6" fillId="0" borderId="19" xfId="1" applyFont="1" applyBorder="1">
      <alignment vertical="center"/>
    </xf>
    <xf numFmtId="0" fontId="7" fillId="0" borderId="0" xfId="0" applyFont="1" applyAlignment="1">
      <alignment horizontal="left" vertical="center"/>
    </xf>
    <xf numFmtId="176" fontId="5" fillId="6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4" fontId="5" fillId="0" borderId="0" xfId="0" applyNumberFormat="1" applyFont="1" applyAlignment="1">
      <alignment horizontal="left" vertical="center"/>
    </xf>
    <xf numFmtId="178" fontId="0" fillId="0" borderId="0" xfId="1" applyNumberFormat="1" applyFont="1">
      <alignment vertical="center"/>
    </xf>
    <xf numFmtId="178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41" fontId="5" fillId="0" borderId="4" xfId="1" applyFont="1" applyFill="1" applyBorder="1" applyAlignment="1">
      <alignment horizontal="center" vertical="center"/>
    </xf>
    <xf numFmtId="178" fontId="5" fillId="0" borderId="1" xfId="1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14" fontId="4" fillId="0" borderId="1" xfId="1" applyNumberFormat="1" applyFont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14" fontId="5" fillId="0" borderId="15" xfId="1" applyNumberFormat="1" applyFont="1" applyBorder="1" applyAlignment="1">
      <alignment horizontal="center" vertical="center"/>
    </xf>
    <xf numFmtId="41" fontId="4" fillId="0" borderId="15" xfId="1" applyFont="1" applyBorder="1" applyAlignment="1">
      <alignment horizontal="center" vertical="center"/>
    </xf>
    <xf numFmtId="41" fontId="5" fillId="0" borderId="2" xfId="1" applyFont="1" applyBorder="1" applyAlignment="1">
      <alignment vertical="center"/>
    </xf>
    <xf numFmtId="41" fontId="5" fillId="0" borderId="3" xfId="1" applyFont="1" applyBorder="1" applyAlignment="1">
      <alignment vertical="center"/>
    </xf>
    <xf numFmtId="41" fontId="5" fillId="0" borderId="15" xfId="1" applyFont="1" applyBorder="1" applyAlignment="1">
      <alignment vertical="center"/>
    </xf>
    <xf numFmtId="41" fontId="4" fillId="0" borderId="15" xfId="1" applyFont="1" applyBorder="1">
      <alignment vertical="center"/>
    </xf>
    <xf numFmtId="41" fontId="4" fillId="0" borderId="16" xfId="1" applyFont="1" applyBorder="1">
      <alignment vertical="center"/>
    </xf>
    <xf numFmtId="41" fontId="6" fillId="0" borderId="27" xfId="1" applyFont="1" applyBorder="1">
      <alignment vertical="center"/>
    </xf>
    <xf numFmtId="41" fontId="4" fillId="0" borderId="26" xfId="1" applyFont="1" applyBorder="1">
      <alignment vertical="center"/>
    </xf>
    <xf numFmtId="41" fontId="4" fillId="0" borderId="7" xfId="1" applyFont="1" applyBorder="1" applyAlignment="1">
      <alignment horizontal="center" vertical="center"/>
    </xf>
    <xf numFmtId="41" fontId="4" fillId="0" borderId="7" xfId="1" applyFont="1" applyBorder="1">
      <alignment vertical="center"/>
    </xf>
    <xf numFmtId="14" fontId="5" fillId="0" borderId="7" xfId="1" applyNumberFormat="1" applyFont="1" applyBorder="1" applyAlignment="1">
      <alignment horizontal="center" vertical="center"/>
    </xf>
    <xf numFmtId="41" fontId="4" fillId="0" borderId="28" xfId="1" applyFont="1" applyBorder="1">
      <alignment vertical="center"/>
    </xf>
    <xf numFmtId="41" fontId="4" fillId="0" borderId="29" xfId="1" applyFont="1" applyBorder="1">
      <alignment vertical="center"/>
    </xf>
    <xf numFmtId="14" fontId="5" fillId="0" borderId="0" xfId="1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41" fontId="4" fillId="0" borderId="4" xfId="1" applyFont="1" applyBorder="1">
      <alignment vertical="center"/>
    </xf>
    <xf numFmtId="41" fontId="4" fillId="0" borderId="5" xfId="1" applyFont="1" applyBorder="1">
      <alignment vertical="center"/>
    </xf>
    <xf numFmtId="41" fontId="4" fillId="0" borderId="6" xfId="1" applyFont="1" applyBorder="1">
      <alignment vertical="center"/>
    </xf>
    <xf numFmtId="41" fontId="4" fillId="0" borderId="8" xfId="1" applyFont="1" applyBorder="1">
      <alignment vertical="center"/>
    </xf>
    <xf numFmtId="177" fontId="5" fillId="0" borderId="0" xfId="1" applyNumberFormat="1" applyFont="1">
      <alignment vertical="center"/>
    </xf>
    <xf numFmtId="177" fontId="5" fillId="0" borderId="1" xfId="1" applyNumberFormat="1" applyFont="1" applyBorder="1" applyAlignment="1">
      <alignment horizontal="center" vertical="center"/>
    </xf>
    <xf numFmtId="177" fontId="0" fillId="0" borderId="0" xfId="1" applyNumberFormat="1" applyFont="1">
      <alignment vertical="center"/>
    </xf>
    <xf numFmtId="41" fontId="5" fillId="0" borderId="0" xfId="1" applyFont="1">
      <alignment vertical="center"/>
    </xf>
    <xf numFmtId="14" fontId="5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14" fontId="5" fillId="0" borderId="25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4" fontId="5" fillId="0" borderId="22" xfId="0" applyNumberFormat="1" applyFont="1" applyBorder="1" applyAlignment="1">
      <alignment horizontal="center" vertical="center"/>
    </xf>
    <xf numFmtId="41" fontId="5" fillId="0" borderId="15" xfId="1" applyFont="1" applyBorder="1" applyAlignment="1">
      <alignment horizontal="center" vertical="center"/>
    </xf>
    <xf numFmtId="14" fontId="5" fillId="0" borderId="15" xfId="0" applyNumberFormat="1" applyFont="1" applyBorder="1" applyAlignment="1">
      <alignment horizontal="center" vertical="center"/>
    </xf>
    <xf numFmtId="41" fontId="4" fillId="0" borderId="2" xfId="1" applyFont="1" applyBorder="1" applyAlignment="1">
      <alignment horizontal="center" vertical="center"/>
    </xf>
    <xf numFmtId="0" fontId="10" fillId="8" borderId="0" xfId="9" applyFont="1" applyAlignment="1">
      <alignment horizontal="center" vertical="center"/>
    </xf>
    <xf numFmtId="14" fontId="5" fillId="0" borderId="2" xfId="1" applyNumberFormat="1" applyFont="1" applyBorder="1" applyAlignment="1">
      <alignment horizontal="center" vertical="center"/>
    </xf>
    <xf numFmtId="41" fontId="4" fillId="0" borderId="2" xfId="1" applyFont="1" applyBorder="1">
      <alignment vertical="center"/>
    </xf>
    <xf numFmtId="41" fontId="4" fillId="0" borderId="25" xfId="1" applyFont="1" applyBorder="1">
      <alignment vertical="center"/>
    </xf>
    <xf numFmtId="41" fontId="4" fillId="0" borderId="30" xfId="1" applyFont="1" applyBorder="1">
      <alignment vertical="center"/>
    </xf>
    <xf numFmtId="177" fontId="5" fillId="0" borderId="15" xfId="1" applyNumberFormat="1" applyFont="1" applyBorder="1" applyAlignment="1">
      <alignment horizontal="center" vertical="center"/>
    </xf>
    <xf numFmtId="177" fontId="5" fillId="0" borderId="7" xfId="1" applyNumberFormat="1" applyFont="1" applyBorder="1" applyAlignment="1">
      <alignment horizontal="center" vertical="center"/>
    </xf>
    <xf numFmtId="0" fontId="10" fillId="0" borderId="0" xfId="9" applyFont="1" applyFill="1" applyAlignment="1">
      <alignment horizontal="center" vertical="center"/>
    </xf>
    <xf numFmtId="41" fontId="6" fillId="0" borderId="31" xfId="1" applyFont="1" applyBorder="1">
      <alignment vertical="center"/>
    </xf>
    <xf numFmtId="41" fontId="6" fillId="0" borderId="32" xfId="1" applyFont="1" applyBorder="1">
      <alignment vertical="center"/>
    </xf>
    <xf numFmtId="41" fontId="6" fillId="0" borderId="33" xfId="1" applyFont="1" applyBorder="1">
      <alignment vertical="center"/>
    </xf>
    <xf numFmtId="177" fontId="6" fillId="5" borderId="34" xfId="1" applyNumberFormat="1" applyFont="1" applyFill="1" applyBorder="1" applyAlignment="1">
      <alignment horizontal="center" vertical="center"/>
    </xf>
    <xf numFmtId="177" fontId="4" fillId="4" borderId="12" xfId="1" applyNumberFormat="1" applyFont="1" applyFill="1" applyBorder="1" applyAlignment="1">
      <alignment horizontal="center" vertical="center"/>
    </xf>
    <xf numFmtId="41" fontId="11" fillId="0" borderId="7" xfId="1" applyFont="1" applyFill="1" applyBorder="1" applyAlignment="1">
      <alignment horizontal="center" vertical="center"/>
    </xf>
    <xf numFmtId="178" fontId="5" fillId="9" borderId="1" xfId="1" applyNumberFormat="1" applyFont="1" applyFill="1" applyBorder="1" applyAlignment="1">
      <alignment horizontal="center" vertical="center"/>
    </xf>
    <xf numFmtId="14" fontId="5" fillId="9" borderId="1" xfId="1" applyNumberFormat="1" applyFont="1" applyFill="1" applyBorder="1" applyAlignment="1">
      <alignment horizontal="center" vertical="center"/>
    </xf>
    <xf numFmtId="14" fontId="5" fillId="9" borderId="1" xfId="0" applyNumberFormat="1" applyFont="1" applyFill="1" applyBorder="1" applyAlignment="1">
      <alignment horizontal="center" vertical="center"/>
    </xf>
    <xf numFmtId="41" fontId="5" fillId="0" borderId="15" xfId="1" applyFont="1" applyFill="1" applyBorder="1" applyAlignment="1">
      <alignment horizontal="center" vertical="center"/>
    </xf>
    <xf numFmtId="41" fontId="5" fillId="0" borderId="0" xfId="1" applyFont="1" applyBorder="1" applyAlignment="1">
      <alignment horizontal="center" vertical="center"/>
    </xf>
    <xf numFmtId="177" fontId="4" fillId="0" borderId="0" xfId="0" applyNumberFormat="1" applyFont="1">
      <alignment vertical="center"/>
    </xf>
    <xf numFmtId="178" fontId="5" fillId="0" borderId="1" xfId="0" applyNumberFormat="1" applyFont="1" applyBorder="1" applyAlignment="1">
      <alignment horizontal="center" vertical="center"/>
    </xf>
    <xf numFmtId="178" fontId="5" fillId="9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8" fontId="6" fillId="2" borderId="1" xfId="1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77" fontId="6" fillId="2" borderId="1" xfId="1" applyNumberFormat="1" applyFont="1" applyFill="1" applyBorder="1" applyAlignment="1">
      <alignment horizontal="center" vertical="center"/>
    </xf>
    <xf numFmtId="14" fontId="6" fillId="2" borderId="1" xfId="1" applyNumberFormat="1" applyFont="1" applyFill="1" applyBorder="1" applyAlignment="1">
      <alignment horizontal="center" vertical="center"/>
    </xf>
    <xf numFmtId="178" fontId="5" fillId="0" borderId="1" xfId="1" applyNumberFormat="1" applyFont="1" applyFill="1" applyBorder="1" applyAlignment="1">
      <alignment horizontal="center" vertical="center"/>
    </xf>
    <xf numFmtId="180" fontId="0" fillId="0" borderId="0" xfId="0" applyNumberFormat="1">
      <alignment vertical="center"/>
    </xf>
    <xf numFmtId="180" fontId="6" fillId="2" borderId="1" xfId="1" applyNumberFormat="1" applyFont="1" applyFill="1" applyBorder="1" applyAlignment="1">
      <alignment horizontal="center" vertical="center"/>
    </xf>
    <xf numFmtId="14" fontId="5" fillId="0" borderId="1" xfId="1" applyNumberFormat="1" applyFont="1" applyFill="1" applyBorder="1" applyAlignment="1">
      <alignment horizontal="center" vertical="center"/>
    </xf>
    <xf numFmtId="14" fontId="4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41" fontId="4" fillId="0" borderId="10" xfId="1" applyFont="1" applyBorder="1">
      <alignment vertical="center"/>
    </xf>
    <xf numFmtId="41" fontId="4" fillId="0" borderId="11" xfId="1" applyFont="1" applyBorder="1">
      <alignment vertical="center"/>
    </xf>
    <xf numFmtId="41" fontId="14" fillId="10" borderId="1" xfId="10" applyNumberFormat="1" applyFont="1" applyBorder="1">
      <alignment vertical="center"/>
    </xf>
    <xf numFmtId="41" fontId="14" fillId="10" borderId="13" xfId="10" applyNumberFormat="1" applyFont="1" applyBorder="1">
      <alignment vertical="center"/>
    </xf>
    <xf numFmtId="41" fontId="14" fillId="10" borderId="26" xfId="10" applyNumberFormat="1" applyFont="1" applyBorder="1">
      <alignment vertical="center"/>
    </xf>
    <xf numFmtId="41" fontId="14" fillId="10" borderId="15" xfId="10" applyNumberFormat="1" applyFont="1" applyBorder="1">
      <alignment vertical="center"/>
    </xf>
    <xf numFmtId="41" fontId="14" fillId="10" borderId="16" xfId="10" applyNumberFormat="1" applyFont="1" applyBorder="1">
      <alignment vertical="center"/>
    </xf>
    <xf numFmtId="41" fontId="14" fillId="10" borderId="12" xfId="10" applyNumberFormat="1" applyFont="1" applyBorder="1">
      <alignment vertical="center"/>
    </xf>
    <xf numFmtId="41" fontId="4" fillId="0" borderId="35" xfId="1" applyFont="1" applyBorder="1">
      <alignment vertical="center"/>
    </xf>
    <xf numFmtId="41" fontId="5" fillId="0" borderId="0" xfId="1" applyFont="1" applyBorder="1" applyAlignment="1">
      <alignment vertical="center"/>
    </xf>
    <xf numFmtId="41" fontId="4" fillId="0" borderId="0" xfId="1" applyFont="1" applyBorder="1" applyAlignment="1">
      <alignment horizontal="center" vertical="center"/>
    </xf>
    <xf numFmtId="41" fontId="4" fillId="0" borderId="0" xfId="1" applyFont="1" applyBorder="1">
      <alignment vertical="center"/>
    </xf>
    <xf numFmtId="41" fontId="6" fillId="0" borderId="0" xfId="1" applyFont="1" applyBorder="1">
      <alignment vertical="center"/>
    </xf>
    <xf numFmtId="14" fontId="5" fillId="0" borderId="4" xfId="1" applyNumberFormat="1" applyFont="1" applyBorder="1" applyAlignment="1">
      <alignment horizontal="center" vertical="center"/>
    </xf>
    <xf numFmtId="41" fontId="4" fillId="0" borderId="4" xfId="1" applyFont="1" applyBorder="1" applyAlignment="1">
      <alignment horizontal="center" vertical="center"/>
    </xf>
    <xf numFmtId="41" fontId="4" fillId="0" borderId="36" xfId="1" applyFont="1" applyBorder="1">
      <alignment vertical="center"/>
    </xf>
    <xf numFmtId="41" fontId="6" fillId="0" borderId="17" xfId="1" applyFont="1" applyBorder="1">
      <alignment vertical="center"/>
    </xf>
    <xf numFmtId="41" fontId="4" fillId="0" borderId="37" xfId="1" applyFont="1" applyBorder="1">
      <alignment vertical="center"/>
    </xf>
    <xf numFmtId="177" fontId="6" fillId="11" borderId="17" xfId="1" applyNumberFormat="1" applyFont="1" applyFill="1" applyBorder="1" applyAlignment="1">
      <alignment horizontal="center" vertical="center"/>
    </xf>
    <xf numFmtId="0" fontId="5" fillId="0" borderId="26" xfId="0" applyFont="1" applyBorder="1" applyAlignment="1">
      <alignment horizontal="right" vertical="center"/>
    </xf>
    <xf numFmtId="0" fontId="5" fillId="0" borderId="16" xfId="0" applyFont="1" applyBorder="1" applyAlignment="1">
      <alignment horizontal="left" vertical="center"/>
    </xf>
    <xf numFmtId="41" fontId="5" fillId="0" borderId="5" xfId="1" applyFont="1" applyBorder="1" applyAlignment="1">
      <alignment horizontal="center" vertical="center"/>
    </xf>
    <xf numFmtId="41" fontId="13" fillId="10" borderId="12" xfId="10" applyNumberFormat="1" applyBorder="1">
      <alignment vertical="center"/>
    </xf>
    <xf numFmtId="41" fontId="13" fillId="10" borderId="1" xfId="10" applyNumberFormat="1" applyBorder="1">
      <alignment vertical="center"/>
    </xf>
    <xf numFmtId="41" fontId="13" fillId="10" borderId="13" xfId="10" applyNumberFormat="1" applyBorder="1">
      <alignment vertical="center"/>
    </xf>
    <xf numFmtId="41" fontId="6" fillId="0" borderId="38" xfId="1" applyFont="1" applyBorder="1">
      <alignment vertical="center"/>
    </xf>
    <xf numFmtId="41" fontId="4" fillId="0" borderId="21" xfId="1" applyFont="1" applyBorder="1">
      <alignment vertical="center"/>
    </xf>
    <xf numFmtId="41" fontId="4" fillId="0" borderId="39" xfId="1" applyFont="1" applyBorder="1">
      <alignment vertical="center"/>
    </xf>
    <xf numFmtId="41" fontId="6" fillId="0" borderId="40" xfId="1" applyFont="1" applyBorder="1">
      <alignment vertical="center"/>
    </xf>
    <xf numFmtId="41" fontId="4" fillId="0" borderId="23" xfId="1" applyFont="1" applyBorder="1">
      <alignment vertical="center"/>
    </xf>
    <xf numFmtId="41" fontId="4" fillId="0" borderId="41" xfId="1" applyFont="1" applyBorder="1">
      <alignment vertical="center"/>
    </xf>
    <xf numFmtId="41" fontId="13" fillId="10" borderId="26" xfId="10" applyNumberFormat="1" applyBorder="1">
      <alignment vertical="center"/>
    </xf>
    <xf numFmtId="41" fontId="13" fillId="10" borderId="15" xfId="10" applyNumberFormat="1" applyBorder="1">
      <alignment vertical="center"/>
    </xf>
    <xf numFmtId="41" fontId="13" fillId="10" borderId="16" xfId="10" applyNumberFormat="1" applyBorder="1">
      <alignment vertical="center"/>
    </xf>
    <xf numFmtId="177" fontId="4" fillId="4" borderId="10" xfId="1" applyNumberFormat="1" applyFont="1" applyFill="1" applyBorder="1" applyAlignment="1">
      <alignment horizontal="center" vertical="center"/>
    </xf>
    <xf numFmtId="177" fontId="4" fillId="4" borderId="6" xfId="1" applyNumberFormat="1" applyFont="1" applyFill="1" applyBorder="1" applyAlignment="1">
      <alignment horizontal="center" vertical="center"/>
    </xf>
    <xf numFmtId="41" fontId="14" fillId="0" borderId="1" xfId="10" applyNumberFormat="1" applyFont="1" applyFill="1" applyBorder="1">
      <alignment vertical="center"/>
    </xf>
    <xf numFmtId="41" fontId="14" fillId="0" borderId="13" xfId="10" applyNumberFormat="1" applyFont="1" applyFill="1" applyBorder="1">
      <alignment vertical="center"/>
    </xf>
    <xf numFmtId="41" fontId="14" fillId="0" borderId="12" xfId="10" applyNumberFormat="1" applyFont="1" applyFill="1" applyBorder="1">
      <alignment vertical="center"/>
    </xf>
    <xf numFmtId="41" fontId="4" fillId="0" borderId="12" xfId="1" applyFont="1" applyFill="1" applyBorder="1">
      <alignment vertical="center"/>
    </xf>
    <xf numFmtId="41" fontId="4" fillId="0" borderId="1" xfId="1" applyFont="1" applyFill="1" applyBorder="1">
      <alignment vertical="center"/>
    </xf>
    <xf numFmtId="41" fontId="4" fillId="0" borderId="13" xfId="1" applyFont="1" applyFill="1" applyBorder="1">
      <alignment vertical="center"/>
    </xf>
    <xf numFmtId="41" fontId="6" fillId="0" borderId="42" xfId="1" applyFont="1" applyBorder="1">
      <alignment vertical="center"/>
    </xf>
    <xf numFmtId="41" fontId="6" fillId="0" borderId="43" xfId="1" applyFont="1" applyBorder="1">
      <alignment vertical="center"/>
    </xf>
    <xf numFmtId="41" fontId="5" fillId="0" borderId="2" xfId="1" applyFont="1" applyFill="1" applyBorder="1" applyAlignment="1">
      <alignment horizontal="center" vertical="center"/>
    </xf>
    <xf numFmtId="14" fontId="5" fillId="0" borderId="0" xfId="1" applyNumberFormat="1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41" fontId="5" fillId="0" borderId="4" xfId="1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41" fontId="5" fillId="0" borderId="1" xfId="1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41" fontId="5" fillId="0" borderId="7" xfId="1" applyFont="1" applyBorder="1">
      <alignment vertical="center"/>
    </xf>
    <xf numFmtId="0" fontId="7" fillId="0" borderId="0" xfId="0" applyFont="1">
      <alignment vertical="center"/>
    </xf>
    <xf numFmtId="178" fontId="6" fillId="9" borderId="1" xfId="1" applyNumberFormat="1" applyFont="1" applyFill="1" applyBorder="1" applyAlignment="1">
      <alignment horizontal="center" vertical="center"/>
    </xf>
    <xf numFmtId="178" fontId="6" fillId="0" borderId="1" xfId="1" applyNumberFormat="1" applyFont="1" applyFill="1" applyBorder="1" applyAlignment="1">
      <alignment horizontal="center" vertical="center"/>
    </xf>
    <xf numFmtId="41" fontId="6" fillId="0" borderId="45" xfId="1" applyFont="1" applyBorder="1">
      <alignment vertical="center"/>
    </xf>
    <xf numFmtId="41" fontId="5" fillId="0" borderId="2" xfId="1" applyFont="1" applyBorder="1" applyAlignment="1">
      <alignment horizontal="center" vertical="center"/>
    </xf>
    <xf numFmtId="41" fontId="12" fillId="0" borderId="1" xfId="10" applyNumberFormat="1" applyFont="1" applyFill="1" applyBorder="1">
      <alignment vertical="center"/>
    </xf>
    <xf numFmtId="41" fontId="12" fillId="0" borderId="12" xfId="1" applyFont="1" applyBorder="1">
      <alignment vertical="center"/>
    </xf>
    <xf numFmtId="41" fontId="12" fillId="0" borderId="1" xfId="1" applyFont="1" applyBorder="1">
      <alignment vertical="center"/>
    </xf>
    <xf numFmtId="41" fontId="12" fillId="0" borderId="13" xfId="10" applyNumberFormat="1" applyFont="1" applyFill="1" applyBorder="1">
      <alignment vertical="center"/>
    </xf>
    <xf numFmtId="41" fontId="12" fillId="0" borderId="13" xfId="1" applyFont="1" applyBorder="1">
      <alignment vertical="center"/>
    </xf>
    <xf numFmtId="41" fontId="12" fillId="0" borderId="30" xfId="1" applyFont="1" applyBorder="1">
      <alignment vertical="center"/>
    </xf>
    <xf numFmtId="41" fontId="12" fillId="0" borderId="2" xfId="1" applyFont="1" applyBorder="1">
      <alignment vertical="center"/>
    </xf>
    <xf numFmtId="41" fontId="12" fillId="0" borderId="25" xfId="1" applyFont="1" applyBorder="1">
      <alignment vertical="center"/>
    </xf>
    <xf numFmtId="41" fontId="12" fillId="0" borderId="29" xfId="1" applyFont="1" applyBorder="1">
      <alignment vertical="center"/>
    </xf>
    <xf numFmtId="41" fontId="12" fillId="0" borderId="7" xfId="1" applyFont="1" applyBorder="1">
      <alignment vertical="center"/>
    </xf>
    <xf numFmtId="41" fontId="12" fillId="0" borderId="28" xfId="1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41" fontId="5" fillId="0" borderId="9" xfId="1" applyFont="1" applyBorder="1" applyAlignment="1">
      <alignment horizontal="center" vertical="center"/>
    </xf>
    <xf numFmtId="41" fontId="5" fillId="0" borderId="10" xfId="1" applyFont="1" applyBorder="1" applyAlignment="1">
      <alignment horizontal="center" vertical="center"/>
    </xf>
    <xf numFmtId="41" fontId="5" fillId="0" borderId="11" xfId="1" applyFont="1" applyBorder="1" applyAlignment="1">
      <alignment horizontal="center" vertical="center"/>
    </xf>
    <xf numFmtId="0" fontId="18" fillId="0" borderId="0" xfId="0" applyFont="1">
      <alignment vertical="center"/>
    </xf>
    <xf numFmtId="41" fontId="12" fillId="0" borderId="26" xfId="10" applyNumberFormat="1" applyFont="1" applyFill="1" applyBorder="1">
      <alignment vertical="center"/>
    </xf>
    <xf numFmtId="41" fontId="12" fillId="0" borderId="15" xfId="10" applyNumberFormat="1" applyFont="1" applyFill="1" applyBorder="1">
      <alignment vertical="center"/>
    </xf>
    <xf numFmtId="41" fontId="12" fillId="0" borderId="16" xfId="10" applyNumberFormat="1" applyFont="1" applyFill="1" applyBorder="1">
      <alignment vertical="center"/>
    </xf>
    <xf numFmtId="14" fontId="5" fillId="0" borderId="36" xfId="1" applyNumberFormat="1" applyFont="1" applyBorder="1" applyAlignment="1">
      <alignment horizontal="center" vertical="center"/>
    </xf>
    <xf numFmtId="14" fontId="5" fillId="0" borderId="13" xfId="1" applyNumberFormat="1" applyFont="1" applyBorder="1" applyAlignment="1">
      <alignment horizontal="center" vertical="center"/>
    </xf>
    <xf numFmtId="41" fontId="5" fillId="0" borderId="9" xfId="1" applyFont="1" applyBorder="1">
      <alignment vertical="center"/>
    </xf>
    <xf numFmtId="41" fontId="5" fillId="0" borderId="11" xfId="1" applyFont="1" applyBorder="1">
      <alignment vertical="center"/>
    </xf>
    <xf numFmtId="41" fontId="5" fillId="0" borderId="10" xfId="1" applyFont="1" applyBorder="1">
      <alignment vertical="center"/>
    </xf>
    <xf numFmtId="0" fontId="5" fillId="0" borderId="3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14" fontId="5" fillId="0" borderId="46" xfId="1" applyNumberFormat="1" applyFont="1" applyBorder="1" applyAlignment="1">
      <alignment horizontal="center" vertical="center"/>
    </xf>
    <xf numFmtId="178" fontId="5" fillId="9" borderId="12" xfId="1" applyNumberFormat="1" applyFont="1" applyFill="1" applyBorder="1" applyAlignment="1">
      <alignment horizontal="center" vertical="center"/>
    </xf>
    <xf numFmtId="178" fontId="5" fillId="0" borderId="12" xfId="1" applyNumberFormat="1" applyFont="1" applyBorder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41" fontId="5" fillId="0" borderId="22" xfId="1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14" fontId="5" fillId="0" borderId="28" xfId="1" applyNumberFormat="1" applyFont="1" applyFill="1" applyBorder="1" applyAlignment="1">
      <alignment horizontal="center" vertical="center"/>
    </xf>
    <xf numFmtId="41" fontId="5" fillId="0" borderId="11" xfId="1" applyFont="1" applyFill="1" applyBorder="1">
      <alignment vertical="center"/>
    </xf>
    <xf numFmtId="41" fontId="12" fillId="0" borderId="1" xfId="9" applyNumberFormat="1" applyFont="1" applyFill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41" fontId="5" fillId="0" borderId="48" xfId="1" applyFont="1" applyBorder="1">
      <alignment vertical="center"/>
    </xf>
    <xf numFmtId="41" fontId="5" fillId="0" borderId="7" xfId="1" applyFont="1" applyFill="1" applyBorder="1">
      <alignment vertical="center"/>
    </xf>
    <xf numFmtId="14" fontId="5" fillId="0" borderId="49" xfId="1" applyNumberFormat="1" applyFont="1" applyBorder="1" applyAlignment="1">
      <alignment horizontal="center" vertical="center"/>
    </xf>
    <xf numFmtId="41" fontId="5" fillId="0" borderId="47" xfId="1" applyFont="1" applyBorder="1">
      <alignment vertical="center"/>
    </xf>
    <xf numFmtId="0" fontId="5" fillId="0" borderId="41" xfId="0" applyFont="1" applyBorder="1" applyAlignment="1">
      <alignment horizontal="center" vertical="center"/>
    </xf>
    <xf numFmtId="14" fontId="5" fillId="0" borderId="16" xfId="1" applyNumberFormat="1" applyFont="1" applyBorder="1" applyAlignment="1">
      <alignment horizontal="center" vertical="center"/>
    </xf>
    <xf numFmtId="41" fontId="5" fillId="0" borderId="41" xfId="1" applyFont="1" applyBorder="1">
      <alignment vertical="center"/>
    </xf>
    <xf numFmtId="41" fontId="5" fillId="0" borderId="15" xfId="1" applyFont="1" applyBorder="1">
      <alignment vertical="center"/>
    </xf>
    <xf numFmtId="41" fontId="4" fillId="0" borderId="12" xfId="10" applyNumberFormat="1" applyFont="1" applyFill="1" applyBorder="1">
      <alignment vertical="center"/>
    </xf>
    <xf numFmtId="41" fontId="4" fillId="0" borderId="1" xfId="10" applyNumberFormat="1" applyFont="1" applyFill="1" applyBorder="1">
      <alignment vertical="center"/>
    </xf>
    <xf numFmtId="41" fontId="4" fillId="0" borderId="13" xfId="10" applyNumberFormat="1" applyFont="1" applyFill="1" applyBorder="1">
      <alignment vertical="center"/>
    </xf>
    <xf numFmtId="0" fontId="5" fillId="14" borderId="1" xfId="0" applyFont="1" applyFill="1" applyBorder="1" applyAlignment="1">
      <alignment horizontal="center" vertical="center"/>
    </xf>
    <xf numFmtId="41" fontId="5" fillId="14" borderId="1" xfId="1" applyFont="1" applyFill="1" applyBorder="1" applyAlignment="1">
      <alignment horizontal="center" vertical="center"/>
    </xf>
    <xf numFmtId="41" fontId="5" fillId="0" borderId="0" xfId="0" applyNumberFormat="1" applyFont="1">
      <alignment vertical="center"/>
    </xf>
    <xf numFmtId="41" fontId="5" fillId="0" borderId="0" xfId="1" applyFont="1" applyAlignment="1">
      <alignment horizontal="center" vertical="center"/>
    </xf>
    <xf numFmtId="178" fontId="16" fillId="0" borderId="1" xfId="1" applyNumberFormat="1" applyFont="1" applyBorder="1" applyAlignment="1">
      <alignment horizontal="center" vertical="center"/>
    </xf>
    <xf numFmtId="41" fontId="5" fillId="7" borderId="2" xfId="1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178" fontId="11" fillId="9" borderId="1" xfId="1" applyNumberFormat="1" applyFont="1" applyFill="1" applyBorder="1" applyAlignment="1">
      <alignment horizontal="center" vertical="center"/>
    </xf>
    <xf numFmtId="41" fontId="12" fillId="0" borderId="12" xfId="10" applyNumberFormat="1" applyFont="1" applyFill="1" applyBorder="1">
      <alignment vertical="center"/>
    </xf>
    <xf numFmtId="41" fontId="5" fillId="0" borderId="36" xfId="1" applyFont="1" applyBorder="1">
      <alignment vertical="center"/>
    </xf>
    <xf numFmtId="41" fontId="5" fillId="0" borderId="13" xfId="1" applyFont="1" applyBorder="1">
      <alignment vertical="center"/>
    </xf>
    <xf numFmtId="14" fontId="5" fillId="0" borderId="30" xfId="1" applyNumberFormat="1" applyFont="1" applyBorder="1" applyAlignment="1">
      <alignment horizontal="center" vertical="center"/>
    </xf>
    <xf numFmtId="41" fontId="5" fillId="0" borderId="43" xfId="1" applyFont="1" applyBorder="1">
      <alignment vertical="center"/>
    </xf>
    <xf numFmtId="41" fontId="5" fillId="0" borderId="38" xfId="1" applyFont="1" applyBorder="1">
      <alignment vertical="center"/>
    </xf>
    <xf numFmtId="0" fontId="5" fillId="0" borderId="44" xfId="0" applyFont="1" applyBorder="1" applyAlignment="1">
      <alignment horizontal="center" vertical="center"/>
    </xf>
    <xf numFmtId="14" fontId="5" fillId="0" borderId="25" xfId="1" applyNumberFormat="1" applyFont="1" applyFill="1" applyBorder="1" applyAlignment="1">
      <alignment horizontal="center" vertical="center"/>
    </xf>
    <xf numFmtId="41" fontId="5" fillId="0" borderId="44" xfId="1" applyFont="1" applyFill="1" applyBorder="1">
      <alignment vertical="center"/>
    </xf>
    <xf numFmtId="41" fontId="5" fillId="0" borderId="2" xfId="1" applyFont="1" applyFill="1" applyBorder="1">
      <alignment vertical="center"/>
    </xf>
    <xf numFmtId="41" fontId="5" fillId="0" borderId="4" xfId="1" applyFont="1" applyFill="1" applyBorder="1">
      <alignment vertical="center"/>
    </xf>
    <xf numFmtId="14" fontId="5" fillId="0" borderId="36" xfId="1" applyNumberFormat="1" applyFont="1" applyFill="1" applyBorder="1" applyAlignment="1">
      <alignment horizontal="center" vertical="center"/>
    </xf>
    <xf numFmtId="41" fontId="5" fillId="0" borderId="9" xfId="1" applyFont="1" applyFill="1" applyBorder="1">
      <alignment vertical="center"/>
    </xf>
    <xf numFmtId="41" fontId="5" fillId="0" borderId="37" xfId="1" applyFont="1" applyFill="1" applyBorder="1">
      <alignment vertical="center"/>
    </xf>
    <xf numFmtId="178" fontId="5" fillId="17" borderId="1" xfId="1" applyNumberFormat="1" applyFont="1" applyFill="1" applyBorder="1" applyAlignment="1">
      <alignment horizontal="center" vertical="center"/>
    </xf>
    <xf numFmtId="14" fontId="5" fillId="17" borderId="1" xfId="1" applyNumberFormat="1" applyFont="1" applyFill="1" applyBorder="1" applyAlignment="1">
      <alignment horizontal="center" vertical="center"/>
    </xf>
    <xf numFmtId="14" fontId="5" fillId="17" borderId="1" xfId="0" applyNumberFormat="1" applyFont="1" applyFill="1" applyBorder="1" applyAlignment="1">
      <alignment horizontal="center" vertical="center"/>
    </xf>
    <xf numFmtId="178" fontId="5" fillId="17" borderId="1" xfId="0" applyNumberFormat="1" applyFont="1" applyFill="1" applyBorder="1" applyAlignment="1">
      <alignment horizontal="center" vertical="center"/>
    </xf>
    <xf numFmtId="178" fontId="16" fillId="17" borderId="1" xfId="1" applyNumberFormat="1" applyFont="1" applyFill="1" applyBorder="1" applyAlignment="1">
      <alignment horizontal="center" vertical="center"/>
    </xf>
    <xf numFmtId="178" fontId="17" fillId="17" borderId="1" xfId="1" applyNumberFormat="1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41" fontId="5" fillId="0" borderId="50" xfId="1" applyFont="1" applyFill="1" applyBorder="1">
      <alignment vertical="center"/>
    </xf>
    <xf numFmtId="41" fontId="5" fillId="0" borderId="22" xfId="1" applyFont="1" applyFill="1" applyBorder="1">
      <alignment vertical="center"/>
    </xf>
    <xf numFmtId="41" fontId="5" fillId="0" borderId="48" xfId="1" applyFont="1" applyFill="1" applyBorder="1">
      <alignment vertical="center"/>
    </xf>
    <xf numFmtId="177" fontId="5" fillId="0" borderId="2" xfId="1" applyNumberFormat="1" applyFont="1" applyBorder="1" applyAlignment="1">
      <alignment horizontal="center" vertical="center"/>
    </xf>
    <xf numFmtId="41" fontId="12" fillId="0" borderId="15" xfId="9" applyNumberFormat="1" applyFont="1" applyFill="1" applyBorder="1" applyAlignment="1">
      <alignment horizontal="center" vertical="center"/>
    </xf>
    <xf numFmtId="41" fontId="5" fillId="0" borderId="1" xfId="1" applyFont="1" applyFill="1" applyBorder="1">
      <alignment vertical="center"/>
    </xf>
    <xf numFmtId="41" fontId="5" fillId="0" borderId="6" xfId="1" applyFont="1" applyFill="1" applyBorder="1" applyAlignment="1">
      <alignment horizontal="center" vertical="center"/>
    </xf>
    <xf numFmtId="14" fontId="6" fillId="7" borderId="2" xfId="0" applyNumberFormat="1" applyFont="1" applyFill="1" applyBorder="1" applyAlignment="1">
      <alignment horizontal="center" vertical="center"/>
    </xf>
    <xf numFmtId="14" fontId="6" fillId="7" borderId="2" xfId="0" applyNumberFormat="1" applyFont="1" applyFill="1" applyBorder="1" applyAlignment="1">
      <alignment horizontal="left" vertical="center"/>
    </xf>
    <xf numFmtId="41" fontId="17" fillId="0" borderId="1" xfId="1" applyFont="1" applyFill="1" applyBorder="1" applyAlignment="1">
      <alignment horizontal="center" vertical="center"/>
    </xf>
    <xf numFmtId="14" fontId="5" fillId="0" borderId="4" xfId="1" applyNumberFormat="1" applyFont="1" applyFill="1" applyBorder="1" applyAlignment="1">
      <alignment horizontal="center" vertical="center"/>
    </xf>
    <xf numFmtId="41" fontId="17" fillId="0" borderId="4" xfId="1" applyFont="1" applyFill="1" applyBorder="1" applyAlignment="1">
      <alignment horizontal="center" vertical="center"/>
    </xf>
    <xf numFmtId="41" fontId="12" fillId="0" borderId="2" xfId="9" applyNumberFormat="1" applyFont="1" applyFill="1" applyBorder="1" applyAlignment="1">
      <alignment horizontal="center" vertical="center"/>
    </xf>
    <xf numFmtId="177" fontId="5" fillId="0" borderId="4" xfId="1" applyNumberFormat="1" applyFont="1" applyBorder="1" applyAlignment="1">
      <alignment horizontal="center" vertical="center"/>
    </xf>
    <xf numFmtId="41" fontId="12" fillId="0" borderId="4" xfId="9" applyNumberFormat="1" applyFont="1" applyFill="1" applyBorder="1" applyAlignment="1">
      <alignment horizontal="center" vertical="center"/>
    </xf>
    <xf numFmtId="41" fontId="4" fillId="0" borderId="4" xfId="6" applyNumberFormat="1" applyFont="1" applyFill="1" applyBorder="1" applyAlignment="1">
      <alignment horizontal="center" vertical="center"/>
    </xf>
    <xf numFmtId="41" fontId="12" fillId="0" borderId="7" xfId="9" applyNumberFormat="1" applyFont="1" applyFill="1" applyBorder="1" applyAlignment="1">
      <alignment horizontal="center" vertical="center"/>
    </xf>
    <xf numFmtId="41" fontId="0" fillId="0" borderId="0" xfId="1" applyFont="1" applyFill="1" applyAlignment="1">
      <alignment horizontal="center" vertical="center"/>
    </xf>
    <xf numFmtId="41" fontId="5" fillId="9" borderId="7" xfId="1" applyFont="1" applyFill="1" applyBorder="1" applyAlignment="1">
      <alignment horizontal="center" vertical="center"/>
    </xf>
    <xf numFmtId="41" fontId="4" fillId="0" borderId="15" xfId="6" applyNumberFormat="1" applyFont="1" applyFill="1" applyBorder="1" applyAlignment="1">
      <alignment horizontal="center" vertical="center"/>
    </xf>
    <xf numFmtId="14" fontId="5" fillId="0" borderId="22" xfId="1" applyNumberFormat="1" applyFont="1" applyFill="1" applyBorder="1" applyAlignment="1">
      <alignment horizontal="center" vertical="center"/>
    </xf>
    <xf numFmtId="41" fontId="5" fillId="0" borderId="29" xfId="1" applyFont="1" applyBorder="1">
      <alignment vertical="center"/>
    </xf>
    <xf numFmtId="41" fontId="5" fillId="0" borderId="37" xfId="1" applyFont="1" applyBorder="1">
      <alignment vertical="center"/>
    </xf>
    <xf numFmtId="41" fontId="5" fillId="0" borderId="12" xfId="1" applyFont="1" applyBorder="1">
      <alignment vertical="center"/>
    </xf>
    <xf numFmtId="14" fontId="5" fillId="0" borderId="51" xfId="1" applyNumberFormat="1" applyFont="1" applyBorder="1" applyAlignment="1">
      <alignment horizontal="center" vertical="center"/>
    </xf>
    <xf numFmtId="41" fontId="5" fillId="0" borderId="24" xfId="1" applyFont="1" applyBorder="1">
      <alignment vertical="center"/>
    </xf>
    <xf numFmtId="41" fontId="5" fillId="0" borderId="22" xfId="1" applyFont="1" applyBorder="1">
      <alignment vertical="center"/>
    </xf>
    <xf numFmtId="0" fontId="0" fillId="0" borderId="46" xfId="0" applyBorder="1">
      <alignment vertical="center"/>
    </xf>
    <xf numFmtId="43" fontId="0" fillId="0" borderId="0" xfId="0" applyNumberFormat="1">
      <alignment vertical="center"/>
    </xf>
    <xf numFmtId="41" fontId="4" fillId="0" borderId="37" xfId="6" applyNumberFormat="1" applyFont="1" applyFill="1" applyBorder="1" applyAlignment="1">
      <alignment horizontal="center" vertical="center"/>
    </xf>
    <xf numFmtId="41" fontId="5" fillId="0" borderId="12" xfId="1" applyFont="1" applyBorder="1" applyAlignment="1">
      <alignment horizontal="center" vertical="center"/>
    </xf>
    <xf numFmtId="41" fontId="4" fillId="0" borderId="12" xfId="6" applyNumberFormat="1" applyFont="1" applyFill="1" applyBorder="1" applyAlignment="1">
      <alignment horizontal="center" vertical="center"/>
    </xf>
    <xf numFmtId="41" fontId="4" fillId="0" borderId="26" xfId="6" applyNumberFormat="1" applyFont="1" applyFill="1" applyBorder="1" applyAlignment="1">
      <alignment horizontal="center" vertical="center"/>
    </xf>
    <xf numFmtId="41" fontId="5" fillId="0" borderId="29" xfId="1" applyFont="1" applyBorder="1" applyAlignment="1">
      <alignment horizontal="center" vertical="center"/>
    </xf>
    <xf numFmtId="41" fontId="5" fillId="0" borderId="26" xfId="1" applyFont="1" applyBorder="1" applyAlignment="1">
      <alignment horizontal="center" vertical="center"/>
    </xf>
    <xf numFmtId="41" fontId="5" fillId="0" borderId="30" xfId="1" applyFont="1" applyBorder="1" applyAlignment="1">
      <alignment horizontal="center" vertical="center"/>
    </xf>
    <xf numFmtId="41" fontId="12" fillId="0" borderId="12" xfId="9" applyNumberFormat="1" applyFont="1" applyFill="1" applyBorder="1" applyAlignment="1">
      <alignment horizontal="center" vertical="center"/>
    </xf>
    <xf numFmtId="41" fontId="5" fillId="0" borderId="22" xfId="1" applyFont="1" applyFill="1" applyBorder="1" applyAlignment="1">
      <alignment horizontal="center" vertical="center"/>
    </xf>
    <xf numFmtId="41" fontId="17" fillId="0" borderId="22" xfId="1" applyFont="1" applyFill="1" applyBorder="1" applyAlignment="1">
      <alignment horizontal="center" vertical="center"/>
    </xf>
    <xf numFmtId="14" fontId="5" fillId="0" borderId="22" xfId="1" applyNumberFormat="1" applyFont="1" applyBorder="1" applyAlignment="1">
      <alignment horizontal="center" vertical="center"/>
    </xf>
    <xf numFmtId="181" fontId="5" fillId="0" borderId="1" xfId="1" applyNumberFormat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41" fontId="6" fillId="12" borderId="48" xfId="0" applyNumberFormat="1" applyFont="1" applyFill="1" applyBorder="1" applyAlignment="1">
      <alignment horizontal="center" vertical="center"/>
    </xf>
    <xf numFmtId="14" fontId="6" fillId="12" borderId="48" xfId="0" applyNumberFormat="1" applyFont="1" applyFill="1" applyBorder="1" applyAlignment="1">
      <alignment horizontal="center" vertical="center"/>
    </xf>
    <xf numFmtId="0" fontId="6" fillId="12" borderId="48" xfId="0" applyFont="1" applyFill="1" applyBorder="1" applyAlignment="1">
      <alignment horizontal="center" vertical="center"/>
    </xf>
    <xf numFmtId="41" fontId="5" fillId="0" borderId="3" xfId="1" applyFont="1" applyBorder="1" applyAlignment="1">
      <alignment horizontal="center" vertical="center"/>
    </xf>
    <xf numFmtId="41" fontId="5" fillId="0" borderId="21" xfId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left" vertical="center"/>
    </xf>
    <xf numFmtId="49" fontId="6" fillId="12" borderId="47" xfId="0" applyNumberFormat="1" applyFont="1" applyFill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6" fillId="12" borderId="47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81" fontId="5" fillId="0" borderId="2" xfId="1" applyNumberFormat="1" applyFont="1" applyFill="1" applyBorder="1" applyAlignment="1">
      <alignment horizontal="center" vertical="center"/>
    </xf>
    <xf numFmtId="181" fontId="5" fillId="0" borderId="15" xfId="1" applyNumberFormat="1" applyFont="1" applyFill="1" applyBorder="1" applyAlignment="1">
      <alignment horizontal="center" vertical="center"/>
    </xf>
    <xf numFmtId="181" fontId="5" fillId="0" borderId="3" xfId="1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82" fontId="5" fillId="0" borderId="2" xfId="1" applyNumberFormat="1" applyFont="1" applyBorder="1" applyAlignment="1">
      <alignment horizontal="center" vertical="center"/>
    </xf>
    <xf numFmtId="182" fontId="5" fillId="0" borderId="3" xfId="1" applyNumberFormat="1" applyFont="1" applyBorder="1" applyAlignment="1">
      <alignment horizontal="center" vertical="center"/>
    </xf>
    <xf numFmtId="182" fontId="5" fillId="0" borderId="15" xfId="1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182" fontId="5" fillId="0" borderId="2" xfId="1" applyNumberFormat="1" applyFont="1" applyFill="1" applyBorder="1" applyAlignment="1">
      <alignment horizontal="center" vertical="center"/>
    </xf>
    <xf numFmtId="182" fontId="5" fillId="0" borderId="3" xfId="1" applyNumberFormat="1" applyFont="1" applyFill="1" applyBorder="1" applyAlignment="1">
      <alignment horizontal="center" vertical="center"/>
    </xf>
    <xf numFmtId="182" fontId="5" fillId="0" borderId="15" xfId="1" applyNumberFormat="1" applyFont="1" applyFill="1" applyBorder="1" applyAlignment="1">
      <alignment horizontal="center" vertical="center"/>
    </xf>
    <xf numFmtId="182" fontId="5" fillId="17" borderId="2" xfId="1" applyNumberFormat="1" applyFont="1" applyFill="1" applyBorder="1" applyAlignment="1">
      <alignment horizontal="center" vertical="center"/>
    </xf>
    <xf numFmtId="182" fontId="5" fillId="17" borderId="3" xfId="1" applyNumberFormat="1" applyFont="1" applyFill="1" applyBorder="1" applyAlignment="1">
      <alignment horizontal="center" vertical="center"/>
    </xf>
    <xf numFmtId="182" fontId="5" fillId="17" borderId="15" xfId="1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41" fontId="5" fillId="0" borderId="4" xfId="1" applyFont="1" applyBorder="1" applyAlignment="1">
      <alignment horizontal="center" vertical="center"/>
    </xf>
    <xf numFmtId="41" fontId="5" fillId="0" borderId="7" xfId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41" fontId="5" fillId="0" borderId="1" xfId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41" fontId="5" fillId="0" borderId="21" xfId="1" applyFont="1" applyBorder="1" applyAlignment="1">
      <alignment horizontal="center" vertical="center"/>
    </xf>
    <xf numFmtId="41" fontId="5" fillId="0" borderId="22" xfId="1" applyFont="1" applyBorder="1" applyAlignment="1">
      <alignment horizontal="center" vertical="center"/>
    </xf>
    <xf numFmtId="14" fontId="5" fillId="0" borderId="21" xfId="0" applyNumberFormat="1" applyFont="1" applyBorder="1" applyAlignment="1">
      <alignment horizontal="center" vertical="center"/>
    </xf>
    <xf numFmtId="14" fontId="5" fillId="0" borderId="22" xfId="0" applyNumberFormat="1" applyFont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41" fontId="5" fillId="0" borderId="2" xfId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9" fontId="5" fillId="0" borderId="13" xfId="0" applyNumberFormat="1" applyFont="1" applyBorder="1" applyAlignment="1">
      <alignment horizontal="center" vertical="center"/>
    </xf>
    <xf numFmtId="179" fontId="5" fillId="0" borderId="14" xfId="0" applyNumberFormat="1" applyFont="1" applyBorder="1" applyAlignment="1">
      <alignment horizontal="center" vertical="center"/>
    </xf>
    <xf numFmtId="179" fontId="5" fillId="0" borderId="12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41" fontId="5" fillId="0" borderId="3" xfId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2" xfId="1" applyNumberFormat="1" applyFont="1" applyBorder="1" applyAlignment="1">
      <alignment horizontal="center" vertical="center"/>
    </xf>
    <xf numFmtId="14" fontId="4" fillId="0" borderId="3" xfId="1" applyNumberFormat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41" fontId="4" fillId="0" borderId="2" xfId="1" applyFont="1" applyBorder="1" applyAlignment="1">
      <alignment horizontal="center" vertical="center"/>
    </xf>
    <xf numFmtId="41" fontId="4" fillId="0" borderId="3" xfId="1" applyFont="1" applyBorder="1" applyAlignment="1">
      <alignment horizontal="center" vertical="center"/>
    </xf>
    <xf numFmtId="41" fontId="4" fillId="0" borderId="22" xfId="1" applyFont="1" applyBorder="1" applyAlignment="1">
      <alignment horizontal="center" vertical="center"/>
    </xf>
    <xf numFmtId="41" fontId="5" fillId="0" borderId="15" xfId="1" applyFont="1" applyBorder="1" applyAlignment="1">
      <alignment horizontal="center" vertical="center"/>
    </xf>
    <xf numFmtId="41" fontId="4" fillId="0" borderId="15" xfId="1" applyFont="1" applyBorder="1" applyAlignment="1">
      <alignment horizontal="center" vertical="center"/>
    </xf>
    <xf numFmtId="41" fontId="4" fillId="0" borderId="21" xfId="1" applyFont="1" applyBorder="1" applyAlignment="1">
      <alignment horizontal="center" vertical="center"/>
    </xf>
    <xf numFmtId="41" fontId="5" fillId="0" borderId="23" xfId="1" applyFont="1" applyBorder="1" applyAlignment="1">
      <alignment horizontal="center" vertical="center"/>
    </xf>
    <xf numFmtId="41" fontId="5" fillId="0" borderId="20" xfId="1" applyFont="1" applyBorder="1" applyAlignment="1">
      <alignment horizontal="center" vertical="center"/>
    </xf>
    <xf numFmtId="41" fontId="5" fillId="0" borderId="24" xfId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41" fontId="0" fillId="0" borderId="2" xfId="0" applyNumberFormat="1" applyBorder="1">
      <alignment vertical="center"/>
    </xf>
    <xf numFmtId="41" fontId="6" fillId="12" borderId="52" xfId="0" applyNumberFormat="1" applyFont="1" applyFill="1" applyBorder="1" applyAlignment="1">
      <alignment horizontal="center" vertical="center"/>
    </xf>
    <xf numFmtId="41" fontId="5" fillId="0" borderId="5" xfId="1" applyNumberFormat="1" applyFont="1" applyBorder="1" applyAlignment="1">
      <alignment horizontal="center" vertical="center"/>
    </xf>
    <xf numFmtId="41" fontId="5" fillId="0" borderId="6" xfId="1" applyNumberFormat="1" applyFont="1" applyBorder="1" applyAlignment="1">
      <alignment horizontal="center" vertical="center"/>
    </xf>
    <xf numFmtId="41" fontId="5" fillId="0" borderId="8" xfId="1" applyNumberFormat="1" applyFont="1" applyBorder="1" applyAlignment="1">
      <alignment horizontal="center" vertical="center"/>
    </xf>
    <xf numFmtId="41" fontId="0" fillId="0" borderId="0" xfId="0" applyNumberFormat="1">
      <alignment vertical="center"/>
    </xf>
    <xf numFmtId="14" fontId="6" fillId="12" borderId="48" xfId="0" applyNumberFormat="1" applyFont="1" applyFill="1" applyBorder="1">
      <alignment vertical="center"/>
    </xf>
  </cellXfs>
  <cellStyles count="74">
    <cellStyle name="20% - 강조색4" xfId="6" builtinId="42"/>
    <cellStyle name="Comma [0] 2" xfId="4" xr:uid="{23C6DD6E-6535-435F-B3D2-56B0C00532FD}"/>
    <cellStyle name="Comma [0] 2 2" xfId="16" xr:uid="{887BDE31-596F-4D94-930E-51023DB1F626}"/>
    <cellStyle name="Comma [0] 2 2 2" xfId="17" xr:uid="{45E73DCF-D598-4774-91EE-C97ACEEB3D35}"/>
    <cellStyle name="Comma [0] 2 2 2 2" xfId="24" xr:uid="{3649E787-38DF-4316-B35D-DEB3F8BE0B07}"/>
    <cellStyle name="Comma [0] 2 2 2 2 2" xfId="36" xr:uid="{5FE814F6-56F0-437B-A25F-F07251CD5F69}"/>
    <cellStyle name="Comma [0] 2 2 2 2 2 2" xfId="60" xr:uid="{7E85CB94-A2C7-4198-90B5-4683BE59664B}"/>
    <cellStyle name="Comma [0] 2 2 2 2 3" xfId="72" xr:uid="{04450A19-7554-4BE3-8021-8074415A607B}"/>
    <cellStyle name="Comma [0] 2 2 2 2 4" xfId="48" xr:uid="{5471927A-AA5C-464D-9C22-55B7755BBFB4}"/>
    <cellStyle name="Comma [0] 2 2 2 3" xfId="5" xr:uid="{1F41E4A0-AE64-4D84-AA7D-E310D8AD6D0E}"/>
    <cellStyle name="Comma [0] 2 2 2 3 2" xfId="54" xr:uid="{F225D190-5D1A-4B4F-B2BB-4294EC370D2B}"/>
    <cellStyle name="Comma [0] 2 2 2 3 3" xfId="30" xr:uid="{341F71B2-B1C8-4ADE-B7CF-F6086246B24D}"/>
    <cellStyle name="Comma [0] 2 2 2 4" xfId="66" xr:uid="{90469BEE-B50A-4D93-87FB-D89E6F2FA99E}"/>
    <cellStyle name="Comma [0] 2 2 2 5" xfId="42" xr:uid="{7B878AE4-F34E-439B-A39D-F804E8D6C757}"/>
    <cellStyle name="Comma [0] 2 2 3" xfId="23" xr:uid="{C41712DE-EB9C-4E63-8894-6E025CE10214}"/>
    <cellStyle name="Comma [0] 2 2 3 2" xfId="35" xr:uid="{1E974A48-B668-4B39-A789-EE155C557069}"/>
    <cellStyle name="Comma [0] 2 2 3 2 2" xfId="59" xr:uid="{5123DEAB-0B8B-4603-ACD5-0B00C0467DC6}"/>
    <cellStyle name="Comma [0] 2 2 3 3" xfId="71" xr:uid="{12E6F80F-0513-4489-B8D0-44F8BF6FBA48}"/>
    <cellStyle name="Comma [0] 2 2 3 4" xfId="47" xr:uid="{9AAA75BD-B345-4295-85F2-D4AD4E51A3AB}"/>
    <cellStyle name="Comma [0] 2 2 4" xfId="29" xr:uid="{89A0737A-D04F-41D9-8A09-EF7EEB34D025}"/>
    <cellStyle name="Comma [0] 2 2 4 2" xfId="53" xr:uid="{4414F171-7717-4F10-8342-24727FA39893}"/>
    <cellStyle name="Comma [0] 2 2 5" xfId="65" xr:uid="{89426FEB-33EA-4D06-B67C-86B13B532F77}"/>
    <cellStyle name="Comma [0] 2 2 6" xfId="41" xr:uid="{A71340CE-F236-4BAE-811C-5ACBC0CDE467}"/>
    <cellStyle name="Comma [0] 2 3" xfId="21" xr:uid="{9846A55A-C44C-4443-BDED-D2E7C8C7CDD8}"/>
    <cellStyle name="Comma [0] 2 3 2" xfId="33" xr:uid="{4115B3A8-793B-4D7F-95CE-4EC0D88408A1}"/>
    <cellStyle name="Comma [0] 2 3 2 2" xfId="57" xr:uid="{4DBD067E-D63A-4C8B-9709-09877DCF9A10}"/>
    <cellStyle name="Comma [0] 2 3 3" xfId="69" xr:uid="{A9AEECE4-43D7-418E-A423-0F75E8C6C233}"/>
    <cellStyle name="Comma [0] 2 3 4" xfId="45" xr:uid="{77CEF892-98D3-4F93-9A66-E6C4ECB931BC}"/>
    <cellStyle name="Comma [0] 2 4" xfId="27" xr:uid="{CA53BEF0-1A9F-4A39-AF8F-ED4F74A71513}"/>
    <cellStyle name="Comma [0] 2 4 2" xfId="51" xr:uid="{85F43137-2E49-4CD5-BA6B-6756FD07E0CF}"/>
    <cellStyle name="Comma [0] 2 5" xfId="63" xr:uid="{A99A1A47-53DB-4679-B838-C79B22F0FDFC}"/>
    <cellStyle name="Comma [0] 2 6" xfId="39" xr:uid="{C3961355-64A2-44D4-8731-2CE79C386F57}"/>
    <cellStyle name="Comma [0] 2 7" xfId="13" xr:uid="{0B0B9BA9-CA88-421C-A3D0-5B6908CF82D7}"/>
    <cellStyle name="Normal 2" xfId="3" xr:uid="{09AC6F3F-86E6-410B-A45A-69F09CA6D59B}"/>
    <cellStyle name="보통" xfId="10" builtinId="28"/>
    <cellStyle name="쉼표 [0]" xfId="1" builtinId="6"/>
    <cellStyle name="쉼표 [0] 2" xfId="8" xr:uid="{78BD4C54-7014-41BA-96FE-7702E0C3F764}"/>
    <cellStyle name="쉼표 [0] 2 2" xfId="22" xr:uid="{8F224116-C88E-4AAC-B375-E7D3DD7EB142}"/>
    <cellStyle name="쉼표 [0] 2 2 2" xfId="34" xr:uid="{6F990F48-1A9E-48B6-8D0F-1ED9AE4DE415}"/>
    <cellStyle name="쉼표 [0] 2 2 2 2" xfId="58" xr:uid="{730B50F6-01F4-4F1F-BFFE-EA1B22C7BC2F}"/>
    <cellStyle name="쉼표 [0] 2 2 3" xfId="70" xr:uid="{77BB847C-487E-48FF-BF98-931FCBEBF3F3}"/>
    <cellStyle name="쉼표 [0] 2 2 4" xfId="46" xr:uid="{87DED09F-9196-4AA8-B8F8-3F50851D08D9}"/>
    <cellStyle name="쉼표 [0] 2 3" xfId="28" xr:uid="{7CD5C4CD-E69A-4C63-85AE-68073006ADF9}"/>
    <cellStyle name="쉼표 [0] 2 3 2" xfId="52" xr:uid="{BE650EA1-9A1B-4CB3-956F-8223035EF9BD}"/>
    <cellStyle name="쉼표 [0] 2 4" xfId="64" xr:uid="{D49CA36F-111F-41A4-B922-6131179AF147}"/>
    <cellStyle name="쉼표 [0] 2 5" xfId="40" xr:uid="{9597A136-88FA-4D70-B479-99BC83875F57}"/>
    <cellStyle name="쉼표 [0] 2 6" xfId="15" xr:uid="{2857D20D-A66B-4775-A51C-A961F5C04384}"/>
    <cellStyle name="쉼표 [0] 3" xfId="20" xr:uid="{F22A58F8-71A9-44EA-9FB1-405C3A1DD2C6}"/>
    <cellStyle name="쉼표 [0] 3 2" xfId="32" xr:uid="{5F6B1D28-820F-45BD-8B4C-39676B32807B}"/>
    <cellStyle name="쉼표 [0] 3 2 2" xfId="56" xr:uid="{6D745120-493D-4C4E-A414-55F4654F7E43}"/>
    <cellStyle name="쉼표 [0] 3 3" xfId="68" xr:uid="{193E39EA-888B-465F-A373-3AB98301208E}"/>
    <cellStyle name="쉼표 [0] 3 4" xfId="44" xr:uid="{7C6D6794-E266-478A-88F4-AE4E722420D3}"/>
    <cellStyle name="쉼표 [0] 4" xfId="26" xr:uid="{C101EF95-3C57-45F5-8379-2A53041C346B}"/>
    <cellStyle name="쉼표 [0] 4 2" xfId="50" xr:uid="{286BFBBB-7702-4F3C-B7F8-25E04FA88D48}"/>
    <cellStyle name="쉼표 [0] 5" xfId="62" xr:uid="{9FDC372D-2581-4215-BA37-8673CDAA40AA}"/>
    <cellStyle name="쉼표 [0] 6" xfId="38" xr:uid="{515DCD0D-061A-475C-976B-8369D971D737}"/>
    <cellStyle name="쉼표 [0] 7" xfId="19" xr:uid="{BBE905B3-C635-47B3-84A6-443AFE2993CF}"/>
    <cellStyle name="쉼표 [0] 7 2" xfId="25" xr:uid="{1574A7B1-EE9D-4A0A-B1D3-60AD27822D00}"/>
    <cellStyle name="쉼표 [0] 7 2 2" xfId="37" xr:uid="{2B2C0216-65F8-4002-8FA2-FB20589C40D9}"/>
    <cellStyle name="쉼표 [0] 7 2 2 2" xfId="61" xr:uid="{C1B1E642-720B-4F07-8E57-3BDE988E29F4}"/>
    <cellStyle name="쉼표 [0] 7 2 3" xfId="73" xr:uid="{4F1F9CD0-B39F-4481-8870-F4C7A481310B}"/>
    <cellStyle name="쉼표 [0] 7 2 4" xfId="49" xr:uid="{6D8DDC4B-5F28-4A18-A607-B85E370D07C7}"/>
    <cellStyle name="쉼표 [0] 7 3" xfId="31" xr:uid="{21DA798B-FE9D-40A6-B708-7D8E8040DE0C}"/>
    <cellStyle name="쉼표 [0] 7 3 2" xfId="55" xr:uid="{79ACA749-6D91-4558-8E30-87B261AB1871}"/>
    <cellStyle name="쉼표 [0] 7 4" xfId="67" xr:uid="{AD121861-2D01-40FD-A6E2-C581A68FD575}"/>
    <cellStyle name="쉼표 [0] 7 5" xfId="43" xr:uid="{126E0D8D-555B-4B2A-B15A-1822E99E8FA2}"/>
    <cellStyle name="쉼표 [0] 8" xfId="12" xr:uid="{BC125816-63F9-45AD-8F7D-BF52FFD3BEED}"/>
    <cellStyle name="좋음" xfId="9" builtinId="26"/>
    <cellStyle name="표준" xfId="0" builtinId="0"/>
    <cellStyle name="표준 2" xfId="7" xr:uid="{D5D8CF66-AED7-47CD-913E-98CAB9D33EF9}"/>
    <cellStyle name="표준 2 2" xfId="14" xr:uid="{03C39FDF-1FA3-44BF-81D3-75371FDE9DBF}"/>
    <cellStyle name="표준 3" xfId="2" xr:uid="{E31C5E3E-F6FC-4826-A7CE-3EC7333EE866}"/>
    <cellStyle name="표준 4 35" xfId="11" xr:uid="{43E70A52-49E2-45A4-960B-43F9CB1A3C6D}"/>
    <cellStyle name="표준 6" xfId="18" xr:uid="{BF951275-CB9F-480D-AD32-BC01D4E922E9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폐기변동추이!$A$4</c:f>
          <c:strCache>
            <c:ptCount val="1"/>
            <c:pt idx="0">
              <c:v>프로누트라 1단계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폐기변동추이!$B$4</c:f>
              <c:strCache>
                <c:ptCount val="1"/>
                <c:pt idx="0">
                  <c:v>2025-03-27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폐기변동추이!$C$3:$AR$3</c:f>
              <c:numCache>
                <c:formatCode>m/d/yyyy</c:formatCode>
                <c:ptCount val="14"/>
                <c:pt idx="0">
                  <c:v>45805</c:v>
                </c:pt>
                <c:pt idx="1">
                  <c:v>45813</c:v>
                </c:pt>
                <c:pt idx="2">
                  <c:v>45820</c:v>
                </c:pt>
                <c:pt idx="3">
                  <c:v>45827</c:v>
                </c:pt>
                <c:pt idx="4">
                  <c:v>45833</c:v>
                </c:pt>
                <c:pt idx="5">
                  <c:v>45841</c:v>
                </c:pt>
                <c:pt idx="6">
                  <c:v>45848</c:v>
                </c:pt>
                <c:pt idx="7">
                  <c:v>45855</c:v>
                </c:pt>
                <c:pt idx="8">
                  <c:v>45862</c:v>
                </c:pt>
                <c:pt idx="9">
                  <c:v>45869</c:v>
                </c:pt>
                <c:pt idx="10">
                  <c:v>45875</c:v>
                </c:pt>
                <c:pt idx="11">
                  <c:v>45882</c:v>
                </c:pt>
                <c:pt idx="12">
                  <c:v>45889</c:v>
                </c:pt>
                <c:pt idx="13">
                  <c:v>45896</c:v>
                </c:pt>
              </c:numCache>
            </c:numRef>
          </c:cat>
          <c:val>
            <c:numRef>
              <c:f>폐기변동추이!$C$4:$AO$4</c:f>
            </c:numRef>
          </c:val>
          <c:smooth val="0"/>
          <c:extLst>
            <c:ext xmlns:c16="http://schemas.microsoft.com/office/drawing/2014/chart" uri="{C3380CC4-5D6E-409C-BE32-E72D297353CC}">
              <c16:uniqueId val="{00000000-2AD7-47BB-ACD3-4E41B9BEB0E6}"/>
            </c:ext>
          </c:extLst>
        </c:ser>
        <c:ser>
          <c:idx val="1"/>
          <c:order val="1"/>
          <c:tx>
            <c:strRef>
              <c:f>폐기변동추이!$B$5</c:f>
              <c:strCache>
                <c:ptCount val="1"/>
                <c:pt idx="0">
                  <c:v>2025-04-21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폐기변동추이!$C$3:$AR$3</c:f>
              <c:numCache>
                <c:formatCode>m/d/yyyy</c:formatCode>
                <c:ptCount val="14"/>
                <c:pt idx="0">
                  <c:v>45805</c:v>
                </c:pt>
                <c:pt idx="1">
                  <c:v>45813</c:v>
                </c:pt>
                <c:pt idx="2">
                  <c:v>45820</c:v>
                </c:pt>
                <c:pt idx="3">
                  <c:v>45827</c:v>
                </c:pt>
                <c:pt idx="4">
                  <c:v>45833</c:v>
                </c:pt>
                <c:pt idx="5">
                  <c:v>45841</c:v>
                </c:pt>
                <c:pt idx="6">
                  <c:v>45848</c:v>
                </c:pt>
                <c:pt idx="7">
                  <c:v>45855</c:v>
                </c:pt>
                <c:pt idx="8">
                  <c:v>45862</c:v>
                </c:pt>
                <c:pt idx="9">
                  <c:v>45869</c:v>
                </c:pt>
                <c:pt idx="10">
                  <c:v>45875</c:v>
                </c:pt>
                <c:pt idx="11">
                  <c:v>45882</c:v>
                </c:pt>
                <c:pt idx="12">
                  <c:v>45889</c:v>
                </c:pt>
                <c:pt idx="13">
                  <c:v>45896</c:v>
                </c:pt>
              </c:numCache>
            </c:numRef>
          </c:cat>
          <c:val>
            <c:numRef>
              <c:f>폐기변동추이!$C$5:$AO$5</c:f>
            </c:numRef>
          </c:val>
          <c:smooth val="0"/>
          <c:extLst>
            <c:ext xmlns:c16="http://schemas.microsoft.com/office/drawing/2014/chart" uri="{C3380CC4-5D6E-409C-BE32-E72D297353CC}">
              <c16:uniqueId val="{00000001-2AD7-47BB-ACD3-4E41B9BEB0E6}"/>
            </c:ext>
          </c:extLst>
        </c:ser>
        <c:ser>
          <c:idx val="2"/>
          <c:order val="2"/>
          <c:tx>
            <c:strRef>
              <c:f>폐기변동추이!$B$6</c:f>
              <c:strCache>
                <c:ptCount val="1"/>
                <c:pt idx="0">
                  <c:v>2025-09-15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폐기변동추이!$C$3:$AR$3</c:f>
              <c:numCache>
                <c:formatCode>m/d/yyyy</c:formatCode>
                <c:ptCount val="14"/>
                <c:pt idx="0">
                  <c:v>45805</c:v>
                </c:pt>
                <c:pt idx="1">
                  <c:v>45813</c:v>
                </c:pt>
                <c:pt idx="2">
                  <c:v>45820</c:v>
                </c:pt>
                <c:pt idx="3">
                  <c:v>45827</c:v>
                </c:pt>
                <c:pt idx="4">
                  <c:v>45833</c:v>
                </c:pt>
                <c:pt idx="5">
                  <c:v>45841</c:v>
                </c:pt>
                <c:pt idx="6">
                  <c:v>45848</c:v>
                </c:pt>
                <c:pt idx="7">
                  <c:v>45855</c:v>
                </c:pt>
                <c:pt idx="8">
                  <c:v>45862</c:v>
                </c:pt>
                <c:pt idx="9">
                  <c:v>45869</c:v>
                </c:pt>
                <c:pt idx="10">
                  <c:v>45875</c:v>
                </c:pt>
                <c:pt idx="11">
                  <c:v>45882</c:v>
                </c:pt>
                <c:pt idx="12">
                  <c:v>45889</c:v>
                </c:pt>
                <c:pt idx="13">
                  <c:v>45896</c:v>
                </c:pt>
              </c:numCache>
            </c:numRef>
          </c:cat>
          <c:val>
            <c:numRef>
              <c:f>폐기변동추이!$C$6:$AO$6</c:f>
            </c:numRef>
          </c:val>
          <c:smooth val="0"/>
          <c:extLst>
            <c:ext xmlns:c16="http://schemas.microsoft.com/office/drawing/2014/chart" uri="{C3380CC4-5D6E-409C-BE32-E72D297353CC}">
              <c16:uniqueId val="{00000002-2AD7-47BB-ACD3-4E41B9BEB0E6}"/>
            </c:ext>
          </c:extLst>
        </c:ser>
        <c:ser>
          <c:idx val="3"/>
          <c:order val="3"/>
          <c:tx>
            <c:strRef>
              <c:f>폐기변동추이!$B$7</c:f>
              <c:strCache>
                <c:ptCount val="1"/>
                <c:pt idx="0">
                  <c:v>2026-01-08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폐기변동추이!$C$3:$AR$3</c:f>
              <c:numCache>
                <c:formatCode>m/d/yyyy</c:formatCode>
                <c:ptCount val="14"/>
                <c:pt idx="0">
                  <c:v>45805</c:v>
                </c:pt>
                <c:pt idx="1">
                  <c:v>45813</c:v>
                </c:pt>
                <c:pt idx="2">
                  <c:v>45820</c:v>
                </c:pt>
                <c:pt idx="3">
                  <c:v>45827</c:v>
                </c:pt>
                <c:pt idx="4">
                  <c:v>45833</c:v>
                </c:pt>
                <c:pt idx="5">
                  <c:v>45841</c:v>
                </c:pt>
                <c:pt idx="6">
                  <c:v>45848</c:v>
                </c:pt>
                <c:pt idx="7">
                  <c:v>45855</c:v>
                </c:pt>
                <c:pt idx="8">
                  <c:v>45862</c:v>
                </c:pt>
                <c:pt idx="9">
                  <c:v>45869</c:v>
                </c:pt>
                <c:pt idx="10">
                  <c:v>45875</c:v>
                </c:pt>
                <c:pt idx="11">
                  <c:v>45882</c:v>
                </c:pt>
                <c:pt idx="12">
                  <c:v>45889</c:v>
                </c:pt>
                <c:pt idx="13">
                  <c:v>45896</c:v>
                </c:pt>
              </c:numCache>
            </c:numRef>
          </c:cat>
          <c:val>
            <c:numRef>
              <c:f>폐기변동추이!$C$7:$AO$7</c:f>
            </c:numRef>
          </c:val>
          <c:smooth val="0"/>
          <c:extLst>
            <c:ext xmlns:c16="http://schemas.microsoft.com/office/drawing/2014/chart" uri="{C3380CC4-5D6E-409C-BE32-E72D297353CC}">
              <c16:uniqueId val="{00000000-5F02-4771-B01A-C0C278C0D658}"/>
            </c:ext>
          </c:extLst>
        </c:ser>
        <c:ser>
          <c:idx val="4"/>
          <c:order val="4"/>
          <c:tx>
            <c:strRef>
              <c:f>폐기변동추이!$B$8</c:f>
              <c:strCache>
                <c:ptCount val="1"/>
                <c:pt idx="0">
                  <c:v>2026-02-23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폐기변동추이!$C$3:$AR$3</c:f>
              <c:numCache>
                <c:formatCode>m/d/yyyy</c:formatCode>
                <c:ptCount val="14"/>
                <c:pt idx="0">
                  <c:v>45805</c:v>
                </c:pt>
                <c:pt idx="1">
                  <c:v>45813</c:v>
                </c:pt>
                <c:pt idx="2">
                  <c:v>45820</c:v>
                </c:pt>
                <c:pt idx="3">
                  <c:v>45827</c:v>
                </c:pt>
                <c:pt idx="4">
                  <c:v>45833</c:v>
                </c:pt>
                <c:pt idx="5">
                  <c:v>45841</c:v>
                </c:pt>
                <c:pt idx="6">
                  <c:v>45848</c:v>
                </c:pt>
                <c:pt idx="7">
                  <c:v>45855</c:v>
                </c:pt>
                <c:pt idx="8">
                  <c:v>45862</c:v>
                </c:pt>
                <c:pt idx="9">
                  <c:v>45869</c:v>
                </c:pt>
                <c:pt idx="10">
                  <c:v>45875</c:v>
                </c:pt>
                <c:pt idx="11">
                  <c:v>45882</c:v>
                </c:pt>
                <c:pt idx="12">
                  <c:v>45889</c:v>
                </c:pt>
                <c:pt idx="13">
                  <c:v>45896</c:v>
                </c:pt>
              </c:numCache>
            </c:numRef>
          </c:cat>
          <c:val>
            <c:numRef>
              <c:f>폐기변동추이!$C$8:$AO$8</c:f>
            </c:numRef>
          </c:val>
          <c:smooth val="0"/>
          <c:extLst>
            <c:ext xmlns:c16="http://schemas.microsoft.com/office/drawing/2014/chart" uri="{C3380CC4-5D6E-409C-BE32-E72D297353CC}">
              <c16:uniqueId val="{00000001-5F02-4771-B01A-C0C278C0D658}"/>
            </c:ext>
          </c:extLst>
        </c:ser>
        <c:ser>
          <c:idx val="5"/>
          <c:order val="5"/>
          <c:tx>
            <c:strRef>
              <c:f>폐기변동추이!$B$9</c:f>
              <c:strCache>
                <c:ptCount val="1"/>
                <c:pt idx="0">
                  <c:v>2026-03-15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폐기변동추이!$C$3:$AR$3</c:f>
              <c:numCache>
                <c:formatCode>m/d/yyyy</c:formatCode>
                <c:ptCount val="14"/>
                <c:pt idx="0">
                  <c:v>45805</c:v>
                </c:pt>
                <c:pt idx="1">
                  <c:v>45813</c:v>
                </c:pt>
                <c:pt idx="2">
                  <c:v>45820</c:v>
                </c:pt>
                <c:pt idx="3">
                  <c:v>45827</c:v>
                </c:pt>
                <c:pt idx="4">
                  <c:v>45833</c:v>
                </c:pt>
                <c:pt idx="5">
                  <c:v>45841</c:v>
                </c:pt>
                <c:pt idx="6">
                  <c:v>45848</c:v>
                </c:pt>
                <c:pt idx="7">
                  <c:v>45855</c:v>
                </c:pt>
                <c:pt idx="8">
                  <c:v>45862</c:v>
                </c:pt>
                <c:pt idx="9">
                  <c:v>45869</c:v>
                </c:pt>
                <c:pt idx="10">
                  <c:v>45875</c:v>
                </c:pt>
                <c:pt idx="11">
                  <c:v>45882</c:v>
                </c:pt>
                <c:pt idx="12">
                  <c:v>45889</c:v>
                </c:pt>
                <c:pt idx="13">
                  <c:v>45896</c:v>
                </c:pt>
              </c:numCache>
            </c:numRef>
          </c:cat>
          <c:val>
            <c:numRef>
              <c:f>폐기변동추이!$C$9:$AO$9</c:f>
            </c:numRef>
          </c:val>
          <c:smooth val="0"/>
          <c:extLst>
            <c:ext xmlns:c16="http://schemas.microsoft.com/office/drawing/2014/chart" uri="{C3380CC4-5D6E-409C-BE32-E72D297353CC}">
              <c16:uniqueId val="{00000002-5F02-4771-B01A-C0C278C0D658}"/>
            </c:ext>
          </c:extLst>
        </c:ser>
        <c:ser>
          <c:idx val="6"/>
          <c:order val="6"/>
          <c:tx>
            <c:strRef>
              <c:f>폐기변동추이!$B$10</c:f>
              <c:strCache>
                <c:ptCount val="1"/>
                <c:pt idx="0">
                  <c:v>2026-04-20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폐기변동추이!$C$3:$AR$3</c:f>
              <c:numCache>
                <c:formatCode>m/d/yyyy</c:formatCode>
                <c:ptCount val="14"/>
                <c:pt idx="0">
                  <c:v>45805</c:v>
                </c:pt>
                <c:pt idx="1">
                  <c:v>45813</c:v>
                </c:pt>
                <c:pt idx="2">
                  <c:v>45820</c:v>
                </c:pt>
                <c:pt idx="3">
                  <c:v>45827</c:v>
                </c:pt>
                <c:pt idx="4">
                  <c:v>45833</c:v>
                </c:pt>
                <c:pt idx="5">
                  <c:v>45841</c:v>
                </c:pt>
                <c:pt idx="6">
                  <c:v>45848</c:v>
                </c:pt>
                <c:pt idx="7">
                  <c:v>45855</c:v>
                </c:pt>
                <c:pt idx="8">
                  <c:v>45862</c:v>
                </c:pt>
                <c:pt idx="9">
                  <c:v>45869</c:v>
                </c:pt>
                <c:pt idx="10">
                  <c:v>45875</c:v>
                </c:pt>
                <c:pt idx="11">
                  <c:v>45882</c:v>
                </c:pt>
                <c:pt idx="12">
                  <c:v>45889</c:v>
                </c:pt>
                <c:pt idx="13">
                  <c:v>45896</c:v>
                </c:pt>
              </c:numCache>
            </c:numRef>
          </c:cat>
          <c:val>
            <c:numRef>
              <c:f>폐기변동추이!$C$10:$AO$10</c:f>
            </c:numRef>
          </c:val>
          <c:smooth val="0"/>
          <c:extLst>
            <c:ext xmlns:c16="http://schemas.microsoft.com/office/drawing/2014/chart" uri="{C3380CC4-5D6E-409C-BE32-E72D297353CC}">
              <c16:uniqueId val="{00000003-5F02-4771-B01A-C0C278C0D658}"/>
            </c:ext>
          </c:extLst>
        </c:ser>
        <c:ser>
          <c:idx val="7"/>
          <c:order val="7"/>
          <c:tx>
            <c:strRef>
              <c:f>폐기변동추이!$B$11</c:f>
              <c:strCache>
                <c:ptCount val="1"/>
                <c:pt idx="0">
                  <c:v>2026-06-17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폐기변동추이!$C$3:$AR$3</c:f>
              <c:numCache>
                <c:formatCode>m/d/yyyy</c:formatCode>
                <c:ptCount val="14"/>
                <c:pt idx="0">
                  <c:v>45805</c:v>
                </c:pt>
                <c:pt idx="1">
                  <c:v>45813</c:v>
                </c:pt>
                <c:pt idx="2">
                  <c:v>45820</c:v>
                </c:pt>
                <c:pt idx="3">
                  <c:v>45827</c:v>
                </c:pt>
                <c:pt idx="4">
                  <c:v>45833</c:v>
                </c:pt>
                <c:pt idx="5">
                  <c:v>45841</c:v>
                </c:pt>
                <c:pt idx="6">
                  <c:v>45848</c:v>
                </c:pt>
                <c:pt idx="7">
                  <c:v>45855</c:v>
                </c:pt>
                <c:pt idx="8">
                  <c:v>45862</c:v>
                </c:pt>
                <c:pt idx="9">
                  <c:v>45869</c:v>
                </c:pt>
                <c:pt idx="10">
                  <c:v>45875</c:v>
                </c:pt>
                <c:pt idx="11">
                  <c:v>45882</c:v>
                </c:pt>
                <c:pt idx="12">
                  <c:v>45889</c:v>
                </c:pt>
                <c:pt idx="13">
                  <c:v>45896</c:v>
                </c:pt>
              </c:numCache>
            </c:numRef>
          </c:cat>
          <c:val>
            <c:numRef>
              <c:f>폐기변동추이!$C$11:$AQ$11</c:f>
              <c:numCache>
                <c:formatCode>_(* #,##0_);_(* \(#,##0\);_(*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02-4771-B01A-C0C278C0D658}"/>
            </c:ext>
          </c:extLst>
        </c:ser>
        <c:ser>
          <c:idx val="8"/>
          <c:order val="8"/>
          <c:tx>
            <c:strRef>
              <c:f>폐기변동추이!$B$12</c:f>
              <c:strCache>
                <c:ptCount val="1"/>
                <c:pt idx="0">
                  <c:v>2026-08-11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폐기변동추이!$C$3:$AR$3</c:f>
              <c:numCache>
                <c:formatCode>m/d/yyyy</c:formatCode>
                <c:ptCount val="14"/>
                <c:pt idx="0">
                  <c:v>45805</c:v>
                </c:pt>
                <c:pt idx="1">
                  <c:v>45813</c:v>
                </c:pt>
                <c:pt idx="2">
                  <c:v>45820</c:v>
                </c:pt>
                <c:pt idx="3">
                  <c:v>45827</c:v>
                </c:pt>
                <c:pt idx="4">
                  <c:v>45833</c:v>
                </c:pt>
                <c:pt idx="5">
                  <c:v>45841</c:v>
                </c:pt>
                <c:pt idx="6">
                  <c:v>45848</c:v>
                </c:pt>
                <c:pt idx="7">
                  <c:v>45855</c:v>
                </c:pt>
                <c:pt idx="8">
                  <c:v>45862</c:v>
                </c:pt>
                <c:pt idx="9">
                  <c:v>45869</c:v>
                </c:pt>
                <c:pt idx="10">
                  <c:v>45875</c:v>
                </c:pt>
                <c:pt idx="11">
                  <c:v>45882</c:v>
                </c:pt>
                <c:pt idx="12">
                  <c:v>45889</c:v>
                </c:pt>
                <c:pt idx="13">
                  <c:v>45896</c:v>
                </c:pt>
              </c:numCache>
            </c:numRef>
          </c:cat>
          <c:val>
            <c:numRef>
              <c:f>폐기변동추이!$C$12:$AQ$12</c:f>
              <c:numCache>
                <c:formatCode>_(* #,##0_);_(* \(#,##0\);_(*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82-4389-8B43-D25D713D1150}"/>
            </c:ext>
          </c:extLst>
        </c:ser>
        <c:ser>
          <c:idx val="9"/>
          <c:order val="9"/>
          <c:tx>
            <c:strRef>
              <c:f>폐기변동추이!$B$13</c:f>
              <c:strCache>
                <c:ptCount val="1"/>
                <c:pt idx="0">
                  <c:v>2026-09-11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폐기변동추이!$C$3:$AR$3</c:f>
              <c:numCache>
                <c:formatCode>m/d/yyyy</c:formatCode>
                <c:ptCount val="14"/>
                <c:pt idx="0">
                  <c:v>45805</c:v>
                </c:pt>
                <c:pt idx="1">
                  <c:v>45813</c:v>
                </c:pt>
                <c:pt idx="2">
                  <c:v>45820</c:v>
                </c:pt>
                <c:pt idx="3">
                  <c:v>45827</c:v>
                </c:pt>
                <c:pt idx="4">
                  <c:v>45833</c:v>
                </c:pt>
                <c:pt idx="5">
                  <c:v>45841</c:v>
                </c:pt>
                <c:pt idx="6">
                  <c:v>45848</c:v>
                </c:pt>
                <c:pt idx="7">
                  <c:v>45855</c:v>
                </c:pt>
                <c:pt idx="8">
                  <c:v>45862</c:v>
                </c:pt>
                <c:pt idx="9">
                  <c:v>45869</c:v>
                </c:pt>
                <c:pt idx="10">
                  <c:v>45875</c:v>
                </c:pt>
                <c:pt idx="11">
                  <c:v>45882</c:v>
                </c:pt>
                <c:pt idx="12">
                  <c:v>45889</c:v>
                </c:pt>
                <c:pt idx="13">
                  <c:v>45896</c:v>
                </c:pt>
              </c:numCache>
            </c:numRef>
          </c:cat>
          <c:val>
            <c:numRef>
              <c:f>폐기변동추이!$C$13:$AR$13</c:f>
              <c:numCache>
                <c:formatCode>_(* #,##0_);_(* \(#,##0\);_(* "-"_);_(@_)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82-4389-8B43-D25D713D115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81817472"/>
        <c:axId val="481818432"/>
      </c:lineChart>
      <c:catAx>
        <c:axId val="4818174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1818432"/>
        <c:crosses val="autoZero"/>
        <c:auto val="0"/>
        <c:lblAlgn val="ctr"/>
        <c:lblOffset val="100"/>
        <c:noMultiLvlLbl val="0"/>
      </c:catAx>
      <c:valAx>
        <c:axId val="48181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181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폐기변동추이!$A$14</c:f>
          <c:strCache>
            <c:ptCount val="1"/>
            <c:pt idx="0">
              <c:v>프로누트라 2단계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폐기변동추이!$B$19</c:f>
              <c:strCache>
                <c:ptCount val="1"/>
                <c:pt idx="0">
                  <c:v>2026-03-14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폐기변동추이!$C$3:$AR$3</c:f>
              <c:numCache>
                <c:formatCode>m/d/yyyy</c:formatCode>
                <c:ptCount val="14"/>
                <c:pt idx="0">
                  <c:v>45805</c:v>
                </c:pt>
                <c:pt idx="1">
                  <c:v>45813</c:v>
                </c:pt>
                <c:pt idx="2">
                  <c:v>45820</c:v>
                </c:pt>
                <c:pt idx="3">
                  <c:v>45827</c:v>
                </c:pt>
                <c:pt idx="4">
                  <c:v>45833</c:v>
                </c:pt>
                <c:pt idx="5">
                  <c:v>45841</c:v>
                </c:pt>
                <c:pt idx="6">
                  <c:v>45848</c:v>
                </c:pt>
                <c:pt idx="7">
                  <c:v>45855</c:v>
                </c:pt>
                <c:pt idx="8">
                  <c:v>45862</c:v>
                </c:pt>
                <c:pt idx="9">
                  <c:v>45869</c:v>
                </c:pt>
                <c:pt idx="10">
                  <c:v>45875</c:v>
                </c:pt>
                <c:pt idx="11">
                  <c:v>45882</c:v>
                </c:pt>
                <c:pt idx="12">
                  <c:v>45889</c:v>
                </c:pt>
                <c:pt idx="13">
                  <c:v>45896</c:v>
                </c:pt>
              </c:numCache>
            </c:numRef>
          </c:cat>
          <c:val>
            <c:numRef>
              <c:f>폐기변동추이!$C$19:$AR$19</c:f>
              <c:numCache>
                <c:formatCode>_(* #,##0_);_(* \(#,##0\);_(* "-"_);_(@_)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72-4362-81C0-3F8BAC7067B3}"/>
            </c:ext>
          </c:extLst>
        </c:ser>
        <c:ser>
          <c:idx val="1"/>
          <c:order val="1"/>
          <c:tx>
            <c:strRef>
              <c:f>폐기변동추이!$B$20</c:f>
              <c:strCache>
                <c:ptCount val="1"/>
                <c:pt idx="0">
                  <c:v>2026-05-02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폐기변동추이!$C$3:$AR$3</c:f>
              <c:numCache>
                <c:formatCode>m/d/yyyy</c:formatCode>
                <c:ptCount val="14"/>
                <c:pt idx="0">
                  <c:v>45805</c:v>
                </c:pt>
                <c:pt idx="1">
                  <c:v>45813</c:v>
                </c:pt>
                <c:pt idx="2">
                  <c:v>45820</c:v>
                </c:pt>
                <c:pt idx="3">
                  <c:v>45827</c:v>
                </c:pt>
                <c:pt idx="4">
                  <c:v>45833</c:v>
                </c:pt>
                <c:pt idx="5">
                  <c:v>45841</c:v>
                </c:pt>
                <c:pt idx="6">
                  <c:v>45848</c:v>
                </c:pt>
                <c:pt idx="7">
                  <c:v>45855</c:v>
                </c:pt>
                <c:pt idx="8">
                  <c:v>45862</c:v>
                </c:pt>
                <c:pt idx="9">
                  <c:v>45869</c:v>
                </c:pt>
                <c:pt idx="10">
                  <c:v>45875</c:v>
                </c:pt>
                <c:pt idx="11">
                  <c:v>45882</c:v>
                </c:pt>
                <c:pt idx="12">
                  <c:v>45889</c:v>
                </c:pt>
                <c:pt idx="13">
                  <c:v>45896</c:v>
                </c:pt>
              </c:numCache>
            </c:numRef>
          </c:cat>
          <c:val>
            <c:numRef>
              <c:f>폐기변동추이!$C$20:$AR$20</c:f>
              <c:numCache>
                <c:formatCode>_(* #,##0_);_(* \(#,##0\);_(* "-"_);_(@_)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7459-458D-818A-7415C893478A}"/>
            </c:ext>
          </c:extLst>
        </c:ser>
        <c:ser>
          <c:idx val="2"/>
          <c:order val="2"/>
          <c:tx>
            <c:strRef>
              <c:f>폐기변동추이!$B$21</c:f>
              <c:strCache>
                <c:ptCount val="1"/>
                <c:pt idx="0">
                  <c:v>2026-05-28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폐기변동추이!$C$3:$AR$3</c:f>
              <c:numCache>
                <c:formatCode>m/d/yyyy</c:formatCode>
                <c:ptCount val="14"/>
                <c:pt idx="0">
                  <c:v>45805</c:v>
                </c:pt>
                <c:pt idx="1">
                  <c:v>45813</c:v>
                </c:pt>
                <c:pt idx="2">
                  <c:v>45820</c:v>
                </c:pt>
                <c:pt idx="3">
                  <c:v>45827</c:v>
                </c:pt>
                <c:pt idx="4">
                  <c:v>45833</c:v>
                </c:pt>
                <c:pt idx="5">
                  <c:v>45841</c:v>
                </c:pt>
                <c:pt idx="6">
                  <c:v>45848</c:v>
                </c:pt>
                <c:pt idx="7">
                  <c:v>45855</c:v>
                </c:pt>
                <c:pt idx="8">
                  <c:v>45862</c:v>
                </c:pt>
                <c:pt idx="9">
                  <c:v>45869</c:v>
                </c:pt>
                <c:pt idx="10">
                  <c:v>45875</c:v>
                </c:pt>
                <c:pt idx="11">
                  <c:v>45882</c:v>
                </c:pt>
                <c:pt idx="12">
                  <c:v>45889</c:v>
                </c:pt>
                <c:pt idx="13">
                  <c:v>45896</c:v>
                </c:pt>
              </c:numCache>
            </c:numRef>
          </c:cat>
          <c:val>
            <c:numRef>
              <c:f>폐기변동추이!$C$21:$AR$21</c:f>
              <c:numCache>
                <c:formatCode>_(* #,##0_);_(* \(#,##0\);_(* "-"_);_(@_)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7459-458D-818A-7415C893478A}"/>
            </c:ext>
          </c:extLst>
        </c:ser>
        <c:ser>
          <c:idx val="3"/>
          <c:order val="3"/>
          <c:tx>
            <c:strRef>
              <c:f>폐기변동추이!$B$22</c:f>
              <c:strCache>
                <c:ptCount val="1"/>
                <c:pt idx="0">
                  <c:v>2026-08-14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폐기변동추이!$C$3:$AR$3</c:f>
              <c:numCache>
                <c:formatCode>m/d/yyyy</c:formatCode>
                <c:ptCount val="14"/>
                <c:pt idx="0">
                  <c:v>45805</c:v>
                </c:pt>
                <c:pt idx="1">
                  <c:v>45813</c:v>
                </c:pt>
                <c:pt idx="2">
                  <c:v>45820</c:v>
                </c:pt>
                <c:pt idx="3">
                  <c:v>45827</c:v>
                </c:pt>
                <c:pt idx="4">
                  <c:v>45833</c:v>
                </c:pt>
                <c:pt idx="5">
                  <c:v>45841</c:v>
                </c:pt>
                <c:pt idx="6">
                  <c:v>45848</c:v>
                </c:pt>
                <c:pt idx="7">
                  <c:v>45855</c:v>
                </c:pt>
                <c:pt idx="8">
                  <c:v>45862</c:v>
                </c:pt>
                <c:pt idx="9">
                  <c:v>45869</c:v>
                </c:pt>
                <c:pt idx="10">
                  <c:v>45875</c:v>
                </c:pt>
                <c:pt idx="11">
                  <c:v>45882</c:v>
                </c:pt>
                <c:pt idx="12">
                  <c:v>45889</c:v>
                </c:pt>
                <c:pt idx="13">
                  <c:v>45896</c:v>
                </c:pt>
              </c:numCache>
            </c:numRef>
          </c:cat>
          <c:val>
            <c:numRef>
              <c:f>폐기변동추이!$C$22:$AR$22</c:f>
              <c:numCache>
                <c:formatCode>_(* #,##0_);_(* \(#,##0\);_(* "-"_);_(@_)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7459-458D-818A-7415C893478A}"/>
            </c:ext>
          </c:extLst>
        </c:ser>
        <c:ser>
          <c:idx val="4"/>
          <c:order val="4"/>
          <c:tx>
            <c:strRef>
              <c:f>폐기변동추이!$B$23</c:f>
              <c:strCache>
                <c:ptCount val="1"/>
                <c:pt idx="0">
                  <c:v>2027-04-08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폐기변동추이!$C$3:$AR$3</c:f>
              <c:numCache>
                <c:formatCode>m/d/yyyy</c:formatCode>
                <c:ptCount val="14"/>
                <c:pt idx="0">
                  <c:v>45805</c:v>
                </c:pt>
                <c:pt idx="1">
                  <c:v>45813</c:v>
                </c:pt>
                <c:pt idx="2">
                  <c:v>45820</c:v>
                </c:pt>
                <c:pt idx="3">
                  <c:v>45827</c:v>
                </c:pt>
                <c:pt idx="4">
                  <c:v>45833</c:v>
                </c:pt>
                <c:pt idx="5">
                  <c:v>45841</c:v>
                </c:pt>
                <c:pt idx="6">
                  <c:v>45848</c:v>
                </c:pt>
                <c:pt idx="7">
                  <c:v>45855</c:v>
                </c:pt>
                <c:pt idx="8">
                  <c:v>45862</c:v>
                </c:pt>
                <c:pt idx="9">
                  <c:v>45869</c:v>
                </c:pt>
                <c:pt idx="10">
                  <c:v>45875</c:v>
                </c:pt>
                <c:pt idx="11">
                  <c:v>45882</c:v>
                </c:pt>
                <c:pt idx="12">
                  <c:v>45889</c:v>
                </c:pt>
                <c:pt idx="13">
                  <c:v>45896</c:v>
                </c:pt>
              </c:numCache>
            </c:numRef>
          </c:cat>
          <c:val>
            <c:numRef>
              <c:f>폐기변동추이!$C$23:$AR$23</c:f>
              <c:numCache>
                <c:formatCode>_(* #,##0_);_(* \(#,##0\);_(* "-"_);_(@_)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7459-458D-818A-7415C893478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61528304"/>
        <c:axId val="961519664"/>
      </c:lineChart>
      <c:catAx>
        <c:axId val="9615283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1519664"/>
        <c:crosses val="autoZero"/>
        <c:auto val="0"/>
        <c:lblAlgn val="ctr"/>
        <c:lblOffset val="100"/>
        <c:noMultiLvlLbl val="0"/>
      </c:catAx>
      <c:valAx>
        <c:axId val="961519664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1528304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폐기변동추이!$A$24</c:f>
          <c:strCache>
            <c:ptCount val="1"/>
            <c:pt idx="0">
              <c:v>프로누트라 3단계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폐기변동추이!$B$27</c:f>
              <c:strCache>
                <c:ptCount val="1"/>
                <c:pt idx="0">
                  <c:v>2026-04-08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폐기변동추이!$C$3:$AR$3</c:f>
              <c:numCache>
                <c:formatCode>m/d/yyyy</c:formatCode>
                <c:ptCount val="14"/>
                <c:pt idx="0">
                  <c:v>45805</c:v>
                </c:pt>
                <c:pt idx="1">
                  <c:v>45813</c:v>
                </c:pt>
                <c:pt idx="2">
                  <c:v>45820</c:v>
                </c:pt>
                <c:pt idx="3">
                  <c:v>45827</c:v>
                </c:pt>
                <c:pt idx="4">
                  <c:v>45833</c:v>
                </c:pt>
                <c:pt idx="5">
                  <c:v>45841</c:v>
                </c:pt>
                <c:pt idx="6">
                  <c:v>45848</c:v>
                </c:pt>
                <c:pt idx="7">
                  <c:v>45855</c:v>
                </c:pt>
                <c:pt idx="8">
                  <c:v>45862</c:v>
                </c:pt>
                <c:pt idx="9">
                  <c:v>45869</c:v>
                </c:pt>
                <c:pt idx="10">
                  <c:v>45875</c:v>
                </c:pt>
                <c:pt idx="11">
                  <c:v>45882</c:v>
                </c:pt>
                <c:pt idx="12">
                  <c:v>45889</c:v>
                </c:pt>
                <c:pt idx="13">
                  <c:v>45896</c:v>
                </c:pt>
              </c:numCache>
            </c:numRef>
          </c:cat>
          <c:val>
            <c:numRef>
              <c:f>폐기변동추이!$C$27:$AR$27</c:f>
              <c:numCache>
                <c:formatCode>_(* #,##0_);_(* \(#,##0\);_(* "-"_);_(@_)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5D-403F-B880-B1D9906361A7}"/>
            </c:ext>
          </c:extLst>
        </c:ser>
        <c:ser>
          <c:idx val="1"/>
          <c:order val="1"/>
          <c:tx>
            <c:strRef>
              <c:f>폐기변동추이!$B$28</c:f>
              <c:strCache>
                <c:ptCount val="1"/>
                <c:pt idx="0">
                  <c:v>2026-09-19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폐기변동추이!$C$3:$AR$3</c:f>
              <c:numCache>
                <c:formatCode>m/d/yyyy</c:formatCode>
                <c:ptCount val="14"/>
                <c:pt idx="0">
                  <c:v>45805</c:v>
                </c:pt>
                <c:pt idx="1">
                  <c:v>45813</c:v>
                </c:pt>
                <c:pt idx="2">
                  <c:v>45820</c:v>
                </c:pt>
                <c:pt idx="3">
                  <c:v>45827</c:v>
                </c:pt>
                <c:pt idx="4">
                  <c:v>45833</c:v>
                </c:pt>
                <c:pt idx="5">
                  <c:v>45841</c:v>
                </c:pt>
                <c:pt idx="6">
                  <c:v>45848</c:v>
                </c:pt>
                <c:pt idx="7">
                  <c:v>45855</c:v>
                </c:pt>
                <c:pt idx="8">
                  <c:v>45862</c:v>
                </c:pt>
                <c:pt idx="9">
                  <c:v>45869</c:v>
                </c:pt>
                <c:pt idx="10">
                  <c:v>45875</c:v>
                </c:pt>
                <c:pt idx="11">
                  <c:v>45882</c:v>
                </c:pt>
                <c:pt idx="12">
                  <c:v>45889</c:v>
                </c:pt>
                <c:pt idx="13">
                  <c:v>45896</c:v>
                </c:pt>
              </c:numCache>
            </c:numRef>
          </c:cat>
          <c:val>
            <c:numRef>
              <c:f>폐기변동추이!$C$28:$AR$28</c:f>
              <c:numCache>
                <c:formatCode>_(* #,##0_);_(* \(#,##0\);_(* "-"_);_(@_)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16-4075-BC53-3DF372BCF62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61528304"/>
        <c:axId val="961519664"/>
      </c:lineChart>
      <c:catAx>
        <c:axId val="9615283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1519664"/>
        <c:crosses val="autoZero"/>
        <c:auto val="0"/>
        <c:lblAlgn val="ctr"/>
        <c:lblOffset val="100"/>
        <c:noMultiLvlLbl val="0"/>
      </c:catAx>
      <c:valAx>
        <c:axId val="961519664"/>
        <c:scaling>
          <c:orientation val="minMax"/>
          <c:max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1528304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폐기변동추이!$A$48</c:f>
          <c:strCache>
            <c:ptCount val="1"/>
            <c:pt idx="0">
              <c:v> 프로누트라 1단계 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폐기변동추이!$B$48</c:f>
              <c:strCache>
                <c:ptCount val="1"/>
                <c:pt idx="0">
                  <c:v>online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폐기변동추이!$C$47:$AR$47</c:f>
              <c:strCache>
                <c:ptCount val="14"/>
                <c:pt idx="0">
                  <c:v>5M 4W</c:v>
                </c:pt>
                <c:pt idx="1">
                  <c:v>6M 1W</c:v>
                </c:pt>
                <c:pt idx="2">
                  <c:v>6M 2W</c:v>
                </c:pt>
                <c:pt idx="3">
                  <c:v>6M 3W</c:v>
                </c:pt>
                <c:pt idx="4">
                  <c:v>6M 4W</c:v>
                </c:pt>
                <c:pt idx="5">
                  <c:v>6M 5W</c:v>
                </c:pt>
                <c:pt idx="6">
                  <c:v>7M 1W</c:v>
                </c:pt>
                <c:pt idx="7">
                  <c:v>7M 2W</c:v>
                </c:pt>
                <c:pt idx="8">
                  <c:v>7M 3W</c:v>
                </c:pt>
                <c:pt idx="9">
                  <c:v>7M 4W</c:v>
                </c:pt>
                <c:pt idx="10">
                  <c:v>8M 1W</c:v>
                </c:pt>
                <c:pt idx="11">
                  <c:v>8M 2W</c:v>
                </c:pt>
                <c:pt idx="12">
                  <c:v>8M 3W</c:v>
                </c:pt>
                <c:pt idx="13">
                  <c:v>8M 4W</c:v>
                </c:pt>
              </c:strCache>
            </c:strRef>
          </c:cat>
          <c:val>
            <c:numRef>
              <c:f>폐기변동추이!$C$48:$AK$48</c:f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E547-47B9-B8C7-319C499CDA11}"/>
            </c:ext>
          </c:extLst>
        </c:ser>
        <c:ser>
          <c:idx val="1"/>
          <c:order val="1"/>
          <c:tx>
            <c:strRef>
              <c:f>폐기변동추이!$B$49</c:f>
              <c:strCache>
                <c:ptCount val="1"/>
                <c:pt idx="0">
                  <c:v>offline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폐기변동추이!$C$47:$AR$47</c:f>
              <c:strCache>
                <c:ptCount val="14"/>
                <c:pt idx="0">
                  <c:v>5M 4W</c:v>
                </c:pt>
                <c:pt idx="1">
                  <c:v>6M 1W</c:v>
                </c:pt>
                <c:pt idx="2">
                  <c:v>6M 2W</c:v>
                </c:pt>
                <c:pt idx="3">
                  <c:v>6M 3W</c:v>
                </c:pt>
                <c:pt idx="4">
                  <c:v>6M 4W</c:v>
                </c:pt>
                <c:pt idx="5">
                  <c:v>6M 5W</c:v>
                </c:pt>
                <c:pt idx="6">
                  <c:v>7M 1W</c:v>
                </c:pt>
                <c:pt idx="7">
                  <c:v>7M 2W</c:v>
                </c:pt>
                <c:pt idx="8">
                  <c:v>7M 3W</c:v>
                </c:pt>
                <c:pt idx="9">
                  <c:v>7M 4W</c:v>
                </c:pt>
                <c:pt idx="10">
                  <c:v>8M 1W</c:v>
                </c:pt>
                <c:pt idx="11">
                  <c:v>8M 2W</c:v>
                </c:pt>
                <c:pt idx="12">
                  <c:v>8M 3W</c:v>
                </c:pt>
                <c:pt idx="13">
                  <c:v>8M 4W</c:v>
                </c:pt>
              </c:strCache>
            </c:strRef>
          </c:cat>
          <c:val>
            <c:numRef>
              <c:f>폐기변동추이!$C$49:$AK$49</c:f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547-47B9-B8C7-319C499CDA11}"/>
            </c:ext>
          </c:extLst>
        </c:ser>
        <c:ser>
          <c:idx val="2"/>
          <c:order val="2"/>
          <c:tx>
            <c:strRef>
              <c:f>폐기변동추이!$B$50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폐기변동추이!$C$47:$AR$47</c:f>
              <c:strCache>
                <c:ptCount val="14"/>
                <c:pt idx="0">
                  <c:v>5M 4W</c:v>
                </c:pt>
                <c:pt idx="1">
                  <c:v>6M 1W</c:v>
                </c:pt>
                <c:pt idx="2">
                  <c:v>6M 2W</c:v>
                </c:pt>
                <c:pt idx="3">
                  <c:v>6M 3W</c:v>
                </c:pt>
                <c:pt idx="4">
                  <c:v>6M 4W</c:v>
                </c:pt>
                <c:pt idx="5">
                  <c:v>6M 5W</c:v>
                </c:pt>
                <c:pt idx="6">
                  <c:v>7M 1W</c:v>
                </c:pt>
                <c:pt idx="7">
                  <c:v>7M 2W</c:v>
                </c:pt>
                <c:pt idx="8">
                  <c:v>7M 3W</c:v>
                </c:pt>
                <c:pt idx="9">
                  <c:v>7M 4W</c:v>
                </c:pt>
                <c:pt idx="10">
                  <c:v>8M 1W</c:v>
                </c:pt>
                <c:pt idx="11">
                  <c:v>8M 2W</c:v>
                </c:pt>
                <c:pt idx="12">
                  <c:v>8M 3W</c:v>
                </c:pt>
                <c:pt idx="13">
                  <c:v>8M 4W</c:v>
                </c:pt>
              </c:strCache>
            </c:strRef>
          </c:cat>
          <c:val>
            <c:numRef>
              <c:f>폐기변동추이!$C$50:$AR$50</c:f>
              <c:numCache>
                <c:formatCode>_(* #,##0_);_(* \(#,##0\);_(* "-"_);_(@_)</c:formatCode>
                <c:ptCount val="14"/>
                <c:pt idx="0">
                  <c:v>2134</c:v>
                </c:pt>
                <c:pt idx="1">
                  <c:v>1570</c:v>
                </c:pt>
                <c:pt idx="2">
                  <c:v>1663</c:v>
                </c:pt>
                <c:pt idx="3">
                  <c:v>1757</c:v>
                </c:pt>
                <c:pt idx="4">
                  <c:v>1561</c:v>
                </c:pt>
                <c:pt idx="5">
                  <c:v>1976</c:v>
                </c:pt>
                <c:pt idx="6">
                  <c:v>1537</c:v>
                </c:pt>
                <c:pt idx="7">
                  <c:v>1893</c:v>
                </c:pt>
                <c:pt idx="8">
                  <c:v>1872</c:v>
                </c:pt>
                <c:pt idx="9">
                  <c:v>1811</c:v>
                </c:pt>
                <c:pt idx="10">
                  <c:v>1944</c:v>
                </c:pt>
                <c:pt idx="11">
                  <c:v>1833</c:v>
                </c:pt>
                <c:pt idx="12">
                  <c:v>1860</c:v>
                </c:pt>
                <c:pt idx="13">
                  <c:v>2116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47-47B9-B8C7-319C499CD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4495775"/>
        <c:axId val="1924486175"/>
        <c:extLst/>
      </c:lineChart>
      <c:catAx>
        <c:axId val="1924495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486175"/>
        <c:crosses val="autoZero"/>
        <c:auto val="0"/>
        <c:lblAlgn val="ctr"/>
        <c:lblOffset val="100"/>
        <c:noMultiLvlLbl val="0"/>
      </c:catAx>
      <c:valAx>
        <c:axId val="1924486175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495775"/>
        <c:crosses val="autoZero"/>
        <c:crossBetween val="between"/>
        <c:majorUnit val="3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폐기변동추이!$A$51</c:f>
          <c:strCache>
            <c:ptCount val="1"/>
            <c:pt idx="0">
              <c:v> 프로누트라 2단계 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폐기변동추이!$B$51</c:f>
              <c:strCache>
                <c:ptCount val="1"/>
                <c:pt idx="0">
                  <c:v>online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폐기변동추이!$C$47:$AR$47</c:f>
              <c:strCache>
                <c:ptCount val="14"/>
                <c:pt idx="0">
                  <c:v>5M 4W</c:v>
                </c:pt>
                <c:pt idx="1">
                  <c:v>6M 1W</c:v>
                </c:pt>
                <c:pt idx="2">
                  <c:v>6M 2W</c:v>
                </c:pt>
                <c:pt idx="3">
                  <c:v>6M 3W</c:v>
                </c:pt>
                <c:pt idx="4">
                  <c:v>6M 4W</c:v>
                </c:pt>
                <c:pt idx="5">
                  <c:v>6M 5W</c:v>
                </c:pt>
                <c:pt idx="6">
                  <c:v>7M 1W</c:v>
                </c:pt>
                <c:pt idx="7">
                  <c:v>7M 2W</c:v>
                </c:pt>
                <c:pt idx="8">
                  <c:v>7M 3W</c:v>
                </c:pt>
                <c:pt idx="9">
                  <c:v>7M 4W</c:v>
                </c:pt>
                <c:pt idx="10">
                  <c:v>8M 1W</c:v>
                </c:pt>
                <c:pt idx="11">
                  <c:v>8M 2W</c:v>
                </c:pt>
                <c:pt idx="12">
                  <c:v>8M 3W</c:v>
                </c:pt>
                <c:pt idx="13">
                  <c:v>8M 4W</c:v>
                </c:pt>
              </c:strCache>
            </c:strRef>
          </c:cat>
          <c:val>
            <c:numRef>
              <c:f>폐기변동추이!$C$51:$AR$51</c:f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F1E-4A01-A68D-9E3BE8A61365}"/>
            </c:ext>
          </c:extLst>
        </c:ser>
        <c:ser>
          <c:idx val="1"/>
          <c:order val="1"/>
          <c:tx>
            <c:strRef>
              <c:f>폐기변동추이!$B$52</c:f>
              <c:strCache>
                <c:ptCount val="1"/>
                <c:pt idx="0">
                  <c:v>offline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폐기변동추이!$C$47:$AR$47</c:f>
              <c:strCache>
                <c:ptCount val="14"/>
                <c:pt idx="0">
                  <c:v>5M 4W</c:v>
                </c:pt>
                <c:pt idx="1">
                  <c:v>6M 1W</c:v>
                </c:pt>
                <c:pt idx="2">
                  <c:v>6M 2W</c:v>
                </c:pt>
                <c:pt idx="3">
                  <c:v>6M 3W</c:v>
                </c:pt>
                <c:pt idx="4">
                  <c:v>6M 4W</c:v>
                </c:pt>
                <c:pt idx="5">
                  <c:v>6M 5W</c:v>
                </c:pt>
                <c:pt idx="6">
                  <c:v>7M 1W</c:v>
                </c:pt>
                <c:pt idx="7">
                  <c:v>7M 2W</c:v>
                </c:pt>
                <c:pt idx="8">
                  <c:v>7M 3W</c:v>
                </c:pt>
                <c:pt idx="9">
                  <c:v>7M 4W</c:v>
                </c:pt>
                <c:pt idx="10">
                  <c:v>8M 1W</c:v>
                </c:pt>
                <c:pt idx="11">
                  <c:v>8M 2W</c:v>
                </c:pt>
                <c:pt idx="12">
                  <c:v>8M 3W</c:v>
                </c:pt>
                <c:pt idx="13">
                  <c:v>8M 4W</c:v>
                </c:pt>
              </c:strCache>
            </c:strRef>
          </c:cat>
          <c:val>
            <c:numRef>
              <c:f>폐기변동추이!$C$52:$AR$52</c:f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F1E-4A01-A68D-9E3BE8A61365}"/>
            </c:ext>
          </c:extLst>
        </c:ser>
        <c:ser>
          <c:idx val="2"/>
          <c:order val="2"/>
          <c:tx>
            <c:strRef>
              <c:f>폐기변동추이!$B$53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폐기변동추이!$C$47:$AR$47</c:f>
              <c:strCache>
                <c:ptCount val="14"/>
                <c:pt idx="0">
                  <c:v>5M 4W</c:v>
                </c:pt>
                <c:pt idx="1">
                  <c:v>6M 1W</c:v>
                </c:pt>
                <c:pt idx="2">
                  <c:v>6M 2W</c:v>
                </c:pt>
                <c:pt idx="3">
                  <c:v>6M 3W</c:v>
                </c:pt>
                <c:pt idx="4">
                  <c:v>6M 4W</c:v>
                </c:pt>
                <c:pt idx="5">
                  <c:v>6M 5W</c:v>
                </c:pt>
                <c:pt idx="6">
                  <c:v>7M 1W</c:v>
                </c:pt>
                <c:pt idx="7">
                  <c:v>7M 2W</c:v>
                </c:pt>
                <c:pt idx="8">
                  <c:v>7M 3W</c:v>
                </c:pt>
                <c:pt idx="9">
                  <c:v>7M 4W</c:v>
                </c:pt>
                <c:pt idx="10">
                  <c:v>8M 1W</c:v>
                </c:pt>
                <c:pt idx="11">
                  <c:v>8M 2W</c:v>
                </c:pt>
                <c:pt idx="12">
                  <c:v>8M 3W</c:v>
                </c:pt>
                <c:pt idx="13">
                  <c:v>8M 4W</c:v>
                </c:pt>
              </c:strCache>
            </c:strRef>
          </c:cat>
          <c:val>
            <c:numRef>
              <c:f>폐기변동추이!$C$53:$AR$53</c:f>
              <c:numCache>
                <c:formatCode>_(* #,##0_);_(* \(#,##0\);_(* "-"_);_(@_)</c:formatCode>
                <c:ptCount val="14"/>
                <c:pt idx="0">
                  <c:v>1886</c:v>
                </c:pt>
                <c:pt idx="1">
                  <c:v>1443</c:v>
                </c:pt>
                <c:pt idx="2">
                  <c:v>1467</c:v>
                </c:pt>
                <c:pt idx="3">
                  <c:v>1313</c:v>
                </c:pt>
                <c:pt idx="4">
                  <c:v>1278</c:v>
                </c:pt>
                <c:pt idx="5">
                  <c:v>1770</c:v>
                </c:pt>
                <c:pt idx="6">
                  <c:v>1206</c:v>
                </c:pt>
                <c:pt idx="7">
                  <c:v>1429</c:v>
                </c:pt>
                <c:pt idx="8">
                  <c:v>1405</c:v>
                </c:pt>
                <c:pt idx="9">
                  <c:v>1440</c:v>
                </c:pt>
                <c:pt idx="10">
                  <c:v>1296</c:v>
                </c:pt>
                <c:pt idx="11">
                  <c:v>1503</c:v>
                </c:pt>
                <c:pt idx="12">
                  <c:v>1297</c:v>
                </c:pt>
                <c:pt idx="13">
                  <c:v>1639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1E-4A01-A68D-9E3BE8A61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4495775"/>
        <c:axId val="1924486175"/>
        <c:extLst/>
      </c:lineChart>
      <c:catAx>
        <c:axId val="1924495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486175"/>
        <c:crosses val="autoZero"/>
        <c:auto val="0"/>
        <c:lblAlgn val="ctr"/>
        <c:lblOffset val="100"/>
        <c:noMultiLvlLbl val="0"/>
      </c:catAx>
      <c:valAx>
        <c:axId val="1924486175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495775"/>
        <c:crosses val="autoZero"/>
        <c:crossBetween val="between"/>
        <c:majorUnit val="3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폐기변동추이!$A$54</c:f>
          <c:strCache>
            <c:ptCount val="1"/>
            <c:pt idx="0">
              <c:v> 프로누트라 3단계 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폐기변동추이!$B$54</c:f>
              <c:strCache>
                <c:ptCount val="1"/>
                <c:pt idx="0">
                  <c:v>online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폐기변동추이!$C$47:$AR$47</c:f>
              <c:strCache>
                <c:ptCount val="14"/>
                <c:pt idx="0">
                  <c:v>5M 4W</c:v>
                </c:pt>
                <c:pt idx="1">
                  <c:v>6M 1W</c:v>
                </c:pt>
                <c:pt idx="2">
                  <c:v>6M 2W</c:v>
                </c:pt>
                <c:pt idx="3">
                  <c:v>6M 3W</c:v>
                </c:pt>
                <c:pt idx="4">
                  <c:v>6M 4W</c:v>
                </c:pt>
                <c:pt idx="5">
                  <c:v>6M 5W</c:v>
                </c:pt>
                <c:pt idx="6">
                  <c:v>7M 1W</c:v>
                </c:pt>
                <c:pt idx="7">
                  <c:v>7M 2W</c:v>
                </c:pt>
                <c:pt idx="8">
                  <c:v>7M 3W</c:v>
                </c:pt>
                <c:pt idx="9">
                  <c:v>7M 4W</c:v>
                </c:pt>
                <c:pt idx="10">
                  <c:v>8M 1W</c:v>
                </c:pt>
                <c:pt idx="11">
                  <c:v>8M 2W</c:v>
                </c:pt>
                <c:pt idx="12">
                  <c:v>8M 3W</c:v>
                </c:pt>
                <c:pt idx="13">
                  <c:v>8M 4W</c:v>
                </c:pt>
              </c:strCache>
            </c:strRef>
          </c:cat>
          <c:val>
            <c:numRef>
              <c:f>폐기변동추이!$C$54:$AR$54</c:f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D77C-4DB4-86B3-B452A4316A8E}"/>
            </c:ext>
          </c:extLst>
        </c:ser>
        <c:ser>
          <c:idx val="1"/>
          <c:order val="1"/>
          <c:tx>
            <c:strRef>
              <c:f>폐기변동추이!$B$55</c:f>
              <c:strCache>
                <c:ptCount val="1"/>
                <c:pt idx="0">
                  <c:v>offline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폐기변동추이!$C$47:$AR$47</c:f>
              <c:strCache>
                <c:ptCount val="14"/>
                <c:pt idx="0">
                  <c:v>5M 4W</c:v>
                </c:pt>
                <c:pt idx="1">
                  <c:v>6M 1W</c:v>
                </c:pt>
                <c:pt idx="2">
                  <c:v>6M 2W</c:v>
                </c:pt>
                <c:pt idx="3">
                  <c:v>6M 3W</c:v>
                </c:pt>
                <c:pt idx="4">
                  <c:v>6M 4W</c:v>
                </c:pt>
                <c:pt idx="5">
                  <c:v>6M 5W</c:v>
                </c:pt>
                <c:pt idx="6">
                  <c:v>7M 1W</c:v>
                </c:pt>
                <c:pt idx="7">
                  <c:v>7M 2W</c:v>
                </c:pt>
                <c:pt idx="8">
                  <c:v>7M 3W</c:v>
                </c:pt>
                <c:pt idx="9">
                  <c:v>7M 4W</c:v>
                </c:pt>
                <c:pt idx="10">
                  <c:v>8M 1W</c:v>
                </c:pt>
                <c:pt idx="11">
                  <c:v>8M 2W</c:v>
                </c:pt>
                <c:pt idx="12">
                  <c:v>8M 3W</c:v>
                </c:pt>
                <c:pt idx="13">
                  <c:v>8M 4W</c:v>
                </c:pt>
              </c:strCache>
            </c:strRef>
          </c:cat>
          <c:val>
            <c:numRef>
              <c:f>폐기변동추이!$C$55:$AR$55</c:f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D77C-4DB4-86B3-B452A4316A8E}"/>
            </c:ext>
          </c:extLst>
        </c:ser>
        <c:ser>
          <c:idx val="2"/>
          <c:order val="2"/>
          <c:tx>
            <c:strRef>
              <c:f>폐기변동추이!$B$56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폐기변동추이!$C$47:$AR$47</c:f>
              <c:strCache>
                <c:ptCount val="14"/>
                <c:pt idx="0">
                  <c:v>5M 4W</c:v>
                </c:pt>
                <c:pt idx="1">
                  <c:v>6M 1W</c:v>
                </c:pt>
                <c:pt idx="2">
                  <c:v>6M 2W</c:v>
                </c:pt>
                <c:pt idx="3">
                  <c:v>6M 3W</c:v>
                </c:pt>
                <c:pt idx="4">
                  <c:v>6M 4W</c:v>
                </c:pt>
                <c:pt idx="5">
                  <c:v>6M 5W</c:v>
                </c:pt>
                <c:pt idx="6">
                  <c:v>7M 1W</c:v>
                </c:pt>
                <c:pt idx="7">
                  <c:v>7M 2W</c:v>
                </c:pt>
                <c:pt idx="8">
                  <c:v>7M 3W</c:v>
                </c:pt>
                <c:pt idx="9">
                  <c:v>7M 4W</c:v>
                </c:pt>
                <c:pt idx="10">
                  <c:v>8M 1W</c:v>
                </c:pt>
                <c:pt idx="11">
                  <c:v>8M 2W</c:v>
                </c:pt>
                <c:pt idx="12">
                  <c:v>8M 3W</c:v>
                </c:pt>
                <c:pt idx="13">
                  <c:v>8M 4W</c:v>
                </c:pt>
              </c:strCache>
            </c:strRef>
          </c:cat>
          <c:val>
            <c:numRef>
              <c:f>폐기변동추이!$C$56:$AR$56</c:f>
              <c:numCache>
                <c:formatCode>_(* #,##0_);_(* \(#,##0\);_(* "-"_);_(@_)</c:formatCode>
                <c:ptCount val="14"/>
                <c:pt idx="0">
                  <c:v>535</c:v>
                </c:pt>
                <c:pt idx="1">
                  <c:v>461</c:v>
                </c:pt>
                <c:pt idx="2">
                  <c:v>527</c:v>
                </c:pt>
                <c:pt idx="3">
                  <c:v>514</c:v>
                </c:pt>
                <c:pt idx="4">
                  <c:v>492</c:v>
                </c:pt>
                <c:pt idx="5">
                  <c:v>492</c:v>
                </c:pt>
                <c:pt idx="6">
                  <c:v>423</c:v>
                </c:pt>
                <c:pt idx="7">
                  <c:v>532</c:v>
                </c:pt>
                <c:pt idx="8">
                  <c:v>518</c:v>
                </c:pt>
                <c:pt idx="9">
                  <c:v>494</c:v>
                </c:pt>
                <c:pt idx="10">
                  <c:v>440</c:v>
                </c:pt>
                <c:pt idx="11">
                  <c:v>454</c:v>
                </c:pt>
                <c:pt idx="12">
                  <c:v>412</c:v>
                </c:pt>
                <c:pt idx="13">
                  <c:v>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7C-4DB4-86B3-B452A431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4495775"/>
        <c:axId val="1924486175"/>
        <c:extLst/>
      </c:lineChart>
      <c:catAx>
        <c:axId val="1924495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486175"/>
        <c:crosses val="autoZero"/>
        <c:auto val="0"/>
        <c:lblAlgn val="ctr"/>
        <c:lblOffset val="100"/>
        <c:noMultiLvlLbl val="0"/>
      </c:catAx>
      <c:valAx>
        <c:axId val="1924486175"/>
        <c:scaling>
          <c:orientation val="minMax"/>
          <c:max val="600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495775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폐기변동추이!$A$79</c:f>
          <c:strCache>
            <c:ptCount val="1"/>
            <c:pt idx="0">
              <c:v>Pronutra 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폐기변동추이!$B$80</c:f>
              <c:strCache>
                <c:ptCount val="1"/>
                <c:pt idx="0">
                  <c:v>2025-12-31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폐기변동추이!$Q$76:$AS$76</c:f>
              <c:strCache>
                <c:ptCount val="15"/>
                <c:pt idx="0">
                  <c:v>6M 1W</c:v>
                </c:pt>
                <c:pt idx="1">
                  <c:v>6M 2W</c:v>
                </c:pt>
                <c:pt idx="2">
                  <c:v>6M 3W</c:v>
                </c:pt>
                <c:pt idx="3">
                  <c:v>6M 4W</c:v>
                </c:pt>
                <c:pt idx="4">
                  <c:v>6M 5W</c:v>
                </c:pt>
                <c:pt idx="5">
                  <c:v>7M 1W</c:v>
                </c:pt>
                <c:pt idx="6">
                  <c:v>7M 2W</c:v>
                </c:pt>
                <c:pt idx="7">
                  <c:v>7M 3W</c:v>
                </c:pt>
                <c:pt idx="8">
                  <c:v>7M 4W</c:v>
                </c:pt>
                <c:pt idx="9">
                  <c:v>8M 1W</c:v>
                </c:pt>
                <c:pt idx="10">
                  <c:v>8M 2W</c:v>
                </c:pt>
                <c:pt idx="11">
                  <c:v>8M 3W</c:v>
                </c:pt>
                <c:pt idx="12">
                  <c:v>8M 4W</c:v>
                </c:pt>
                <c:pt idx="13">
                  <c:v>9M 1W</c:v>
                </c:pt>
                <c:pt idx="14">
                  <c:v>9M 2W</c:v>
                </c:pt>
              </c:strCache>
            </c:strRef>
          </c:cat>
          <c:val>
            <c:numRef>
              <c:f>폐기변동추이!$Q$80:$AS$80</c:f>
              <c:numCache>
                <c:formatCode>_(* #,##0_);_(* \(#,##0\);_(* "-"_);_(@_)</c:formatCode>
                <c:ptCount val="15"/>
                <c:pt idx="0">
                  <c:v>564</c:v>
                </c:pt>
                <c:pt idx="1">
                  <c:v>832.5714285714289</c:v>
                </c:pt>
                <c:pt idx="2">
                  <c:v>1870</c:v>
                </c:pt>
                <c:pt idx="3">
                  <c:v>1775.7142857142858</c:v>
                </c:pt>
                <c:pt idx="4">
                  <c:v>1589</c:v>
                </c:pt>
                <c:pt idx="5">
                  <c:v>1113</c:v>
                </c:pt>
                <c:pt idx="6">
                  <c:v>1383.4285714285716</c:v>
                </c:pt>
                <c:pt idx="7">
                  <c:v>1546.1428571428569</c:v>
                </c:pt>
                <c:pt idx="8">
                  <c:v>1272.6428571428569</c:v>
                </c:pt>
                <c:pt idx="9">
                  <c:v>768.4285714285711</c:v>
                </c:pt>
                <c:pt idx="10">
                  <c:v>0</c:v>
                </c:pt>
                <c:pt idx="11">
                  <c:v>0</c:v>
                </c:pt>
                <c:pt idx="12">
                  <c:v>113.42857142857156</c:v>
                </c:pt>
                <c:pt idx="13">
                  <c:v>235.07142857142844</c:v>
                </c:pt>
                <c:pt idx="14">
                  <c:v>231.64285714285711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9F-4102-BC0A-971FC4B7C091}"/>
            </c:ext>
          </c:extLst>
        </c:ser>
        <c:ser>
          <c:idx val="1"/>
          <c:order val="1"/>
          <c:tx>
            <c:strRef>
              <c:f>폐기변동추이!$B$81</c:f>
              <c:strCache>
                <c:ptCount val="1"/>
                <c:pt idx="0">
                  <c:v>2026-03-04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폐기변동추이!$Q$76:$AS$76</c:f>
              <c:strCache>
                <c:ptCount val="15"/>
                <c:pt idx="0">
                  <c:v>6M 1W</c:v>
                </c:pt>
                <c:pt idx="1">
                  <c:v>6M 2W</c:v>
                </c:pt>
                <c:pt idx="2">
                  <c:v>6M 3W</c:v>
                </c:pt>
                <c:pt idx="3">
                  <c:v>6M 4W</c:v>
                </c:pt>
                <c:pt idx="4">
                  <c:v>6M 5W</c:v>
                </c:pt>
                <c:pt idx="5">
                  <c:v>7M 1W</c:v>
                </c:pt>
                <c:pt idx="6">
                  <c:v>7M 2W</c:v>
                </c:pt>
                <c:pt idx="7">
                  <c:v>7M 3W</c:v>
                </c:pt>
                <c:pt idx="8">
                  <c:v>7M 4W</c:v>
                </c:pt>
                <c:pt idx="9">
                  <c:v>8M 1W</c:v>
                </c:pt>
                <c:pt idx="10">
                  <c:v>8M 2W</c:v>
                </c:pt>
                <c:pt idx="11">
                  <c:v>8M 3W</c:v>
                </c:pt>
                <c:pt idx="12">
                  <c:v>8M 4W</c:v>
                </c:pt>
                <c:pt idx="13">
                  <c:v>9M 1W</c:v>
                </c:pt>
                <c:pt idx="14">
                  <c:v>9M 2W</c:v>
                </c:pt>
              </c:strCache>
            </c:strRef>
          </c:cat>
          <c:val>
            <c:numRef>
              <c:f>폐기변동추이!$Q$81:$AS$81</c:f>
              <c:numCache>
                <c:formatCode>_(* #,##0_);_(* \(#,##0\);_(* "-"_);_(@_)</c:formatCode>
                <c:ptCount val="15"/>
                <c:pt idx="0">
                  <c:v>1525.5</c:v>
                </c:pt>
                <c:pt idx="1">
                  <c:v>1624.5</c:v>
                </c:pt>
                <c:pt idx="2">
                  <c:v>2187</c:v>
                </c:pt>
                <c:pt idx="3">
                  <c:v>2133</c:v>
                </c:pt>
                <c:pt idx="4">
                  <c:v>1984.5000000000005</c:v>
                </c:pt>
                <c:pt idx="5">
                  <c:v>1715</c:v>
                </c:pt>
                <c:pt idx="6">
                  <c:v>1917</c:v>
                </c:pt>
                <c:pt idx="7">
                  <c:v>2052.0000000000005</c:v>
                </c:pt>
                <c:pt idx="8">
                  <c:v>1831.5000000000005</c:v>
                </c:pt>
                <c:pt idx="9">
                  <c:v>1494.0000000000005</c:v>
                </c:pt>
                <c:pt idx="10">
                  <c:v>279</c:v>
                </c:pt>
                <c:pt idx="11">
                  <c:v>13.5</c:v>
                </c:pt>
                <c:pt idx="12">
                  <c:v>864</c:v>
                </c:pt>
                <c:pt idx="13">
                  <c:v>1093.5</c:v>
                </c:pt>
                <c:pt idx="14">
                  <c:v>1093.5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9F-4102-BC0A-971FC4B7C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817472"/>
        <c:axId val="481818432"/>
      </c:lineChart>
      <c:catAx>
        <c:axId val="48181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1818432"/>
        <c:crosses val="autoZero"/>
        <c:auto val="0"/>
        <c:lblAlgn val="ctr"/>
        <c:lblOffset val="100"/>
        <c:noMultiLvlLbl val="0"/>
      </c:catAx>
      <c:valAx>
        <c:axId val="48181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181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폐기변동추이!$A$130</c:f>
          <c:strCache>
            <c:ptCount val="1"/>
            <c:pt idx="0">
              <c:v>Pronutra 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폐기변동추이!$B$130</c:f>
              <c:strCache>
                <c:ptCount val="1"/>
                <c:pt idx="0">
                  <c:v>2025-11-15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폐기변동추이!$J$127:$AR$127</c:f>
              <c:strCache>
                <c:ptCount val="14"/>
                <c:pt idx="0">
                  <c:v>6M 1W</c:v>
                </c:pt>
                <c:pt idx="1">
                  <c:v>6M 2W</c:v>
                </c:pt>
                <c:pt idx="2">
                  <c:v>6M 3W</c:v>
                </c:pt>
                <c:pt idx="3">
                  <c:v>6M 4W</c:v>
                </c:pt>
                <c:pt idx="4">
                  <c:v>6M 5W</c:v>
                </c:pt>
                <c:pt idx="5">
                  <c:v>7M 1W</c:v>
                </c:pt>
                <c:pt idx="6">
                  <c:v>7M 2W</c:v>
                </c:pt>
                <c:pt idx="7">
                  <c:v>7M 3W</c:v>
                </c:pt>
                <c:pt idx="8">
                  <c:v>7M 4W</c:v>
                </c:pt>
                <c:pt idx="9">
                  <c:v>8M 1W</c:v>
                </c:pt>
                <c:pt idx="10">
                  <c:v>8M 2W</c:v>
                </c:pt>
                <c:pt idx="11">
                  <c:v>8M 3W</c:v>
                </c:pt>
                <c:pt idx="12">
                  <c:v>8M 4W</c:v>
                </c:pt>
                <c:pt idx="13">
                  <c:v>9M 1W</c:v>
                </c:pt>
              </c:strCache>
            </c:strRef>
          </c:cat>
          <c:val>
            <c:numRef>
              <c:f>폐기변동추이!$J$130:$AR$130</c:f>
              <c:numCache>
                <c:formatCode>_(* #,##0_);_(* \(#,##0\);_(* "-"_);_(@_)</c:formatCode>
                <c:ptCount val="14"/>
                <c:pt idx="0">
                  <c:v>251</c:v>
                </c:pt>
                <c:pt idx="1">
                  <c:v>239.5</c:v>
                </c:pt>
                <c:pt idx="2">
                  <c:v>177</c:v>
                </c:pt>
                <c:pt idx="3">
                  <c:v>183</c:v>
                </c:pt>
                <c:pt idx="4">
                  <c:v>199.5</c:v>
                </c:pt>
                <c:pt idx="5">
                  <c:v>230</c:v>
                </c:pt>
                <c:pt idx="6">
                  <c:v>207</c:v>
                </c:pt>
                <c:pt idx="7">
                  <c:v>192</c:v>
                </c:pt>
                <c:pt idx="8">
                  <c:v>216.5</c:v>
                </c:pt>
                <c:pt idx="9">
                  <c:v>254</c:v>
                </c:pt>
                <c:pt idx="10">
                  <c:v>389</c:v>
                </c:pt>
                <c:pt idx="11">
                  <c:v>418.5</c:v>
                </c:pt>
                <c:pt idx="12">
                  <c:v>324</c:v>
                </c:pt>
                <c:pt idx="13">
                  <c:v>298.5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DD-47EA-8545-5CC8F53BDA8B}"/>
            </c:ext>
          </c:extLst>
        </c:ser>
        <c:ser>
          <c:idx val="1"/>
          <c:order val="1"/>
          <c:tx>
            <c:strRef>
              <c:f>폐기변동추이!$B$131</c:f>
              <c:strCache>
                <c:ptCount val="1"/>
                <c:pt idx="0">
                  <c:v>2025-12-31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폐기변동추이!$J$127:$AR$127</c:f>
              <c:strCache>
                <c:ptCount val="14"/>
                <c:pt idx="0">
                  <c:v>6M 1W</c:v>
                </c:pt>
                <c:pt idx="1">
                  <c:v>6M 2W</c:v>
                </c:pt>
                <c:pt idx="2">
                  <c:v>6M 3W</c:v>
                </c:pt>
                <c:pt idx="3">
                  <c:v>6M 4W</c:v>
                </c:pt>
                <c:pt idx="4">
                  <c:v>6M 5W</c:v>
                </c:pt>
                <c:pt idx="5">
                  <c:v>7M 1W</c:v>
                </c:pt>
                <c:pt idx="6">
                  <c:v>7M 2W</c:v>
                </c:pt>
                <c:pt idx="7">
                  <c:v>7M 3W</c:v>
                </c:pt>
                <c:pt idx="8">
                  <c:v>7M 4W</c:v>
                </c:pt>
                <c:pt idx="9">
                  <c:v>8M 1W</c:v>
                </c:pt>
                <c:pt idx="10">
                  <c:v>8M 2W</c:v>
                </c:pt>
                <c:pt idx="11">
                  <c:v>8M 3W</c:v>
                </c:pt>
                <c:pt idx="12">
                  <c:v>8M 4W</c:v>
                </c:pt>
                <c:pt idx="13">
                  <c:v>9M 1W</c:v>
                </c:pt>
              </c:strCache>
            </c:strRef>
          </c:cat>
          <c:val>
            <c:numRef>
              <c:f>폐기변동추이!$J$131:$AR$131</c:f>
              <c:numCache>
                <c:formatCode>_(* #,##0_);_(* \(#,##0\);_(* "-"_);_(@_)</c:formatCode>
                <c:ptCount val="14"/>
                <c:pt idx="0">
                  <c:v>251</c:v>
                </c:pt>
                <c:pt idx="1">
                  <c:v>239.5</c:v>
                </c:pt>
                <c:pt idx="2">
                  <c:v>177</c:v>
                </c:pt>
                <c:pt idx="3">
                  <c:v>183</c:v>
                </c:pt>
                <c:pt idx="4">
                  <c:v>199.5</c:v>
                </c:pt>
                <c:pt idx="5">
                  <c:v>230</c:v>
                </c:pt>
                <c:pt idx="6">
                  <c:v>207</c:v>
                </c:pt>
                <c:pt idx="7">
                  <c:v>192</c:v>
                </c:pt>
                <c:pt idx="8">
                  <c:v>216.5</c:v>
                </c:pt>
                <c:pt idx="9">
                  <c:v>254</c:v>
                </c:pt>
                <c:pt idx="10">
                  <c:v>389</c:v>
                </c:pt>
                <c:pt idx="11">
                  <c:v>418.5</c:v>
                </c:pt>
                <c:pt idx="12">
                  <c:v>324</c:v>
                </c:pt>
                <c:pt idx="13">
                  <c:v>298.5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DD-47EA-8545-5CC8F53BDA8B}"/>
            </c:ext>
          </c:extLst>
        </c:ser>
        <c:ser>
          <c:idx val="2"/>
          <c:order val="2"/>
          <c:tx>
            <c:strRef>
              <c:f>폐기변동추이!$B$132</c:f>
              <c:strCache>
                <c:ptCount val="1"/>
                <c:pt idx="0">
                  <c:v>2026-03-04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noFill/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폐기변동추이!$J$127:$AR$127</c:f>
              <c:strCache>
                <c:ptCount val="14"/>
                <c:pt idx="0">
                  <c:v>6M 1W</c:v>
                </c:pt>
                <c:pt idx="1">
                  <c:v>6M 2W</c:v>
                </c:pt>
                <c:pt idx="2">
                  <c:v>6M 3W</c:v>
                </c:pt>
                <c:pt idx="3">
                  <c:v>6M 4W</c:v>
                </c:pt>
                <c:pt idx="4">
                  <c:v>6M 5W</c:v>
                </c:pt>
                <c:pt idx="5">
                  <c:v>7M 1W</c:v>
                </c:pt>
                <c:pt idx="6">
                  <c:v>7M 2W</c:v>
                </c:pt>
                <c:pt idx="7">
                  <c:v>7M 3W</c:v>
                </c:pt>
                <c:pt idx="8">
                  <c:v>7M 4W</c:v>
                </c:pt>
                <c:pt idx="9">
                  <c:v>8M 1W</c:v>
                </c:pt>
                <c:pt idx="10">
                  <c:v>8M 2W</c:v>
                </c:pt>
                <c:pt idx="11">
                  <c:v>8M 3W</c:v>
                </c:pt>
                <c:pt idx="12">
                  <c:v>8M 4W</c:v>
                </c:pt>
                <c:pt idx="13">
                  <c:v>9M 1W</c:v>
                </c:pt>
              </c:strCache>
            </c:strRef>
          </c:cat>
          <c:val>
            <c:numRef>
              <c:f>폐기변동추이!$J$132:$AR$132</c:f>
              <c:numCache>
                <c:formatCode>_(* #,##0_);_(* \(#,##0\);_(* "-"_);_(@_)</c:formatCode>
                <c:ptCount val="14"/>
                <c:pt idx="0">
                  <c:v>251</c:v>
                </c:pt>
                <c:pt idx="1">
                  <c:v>239.5</c:v>
                </c:pt>
                <c:pt idx="2">
                  <c:v>177</c:v>
                </c:pt>
                <c:pt idx="3">
                  <c:v>183</c:v>
                </c:pt>
                <c:pt idx="4">
                  <c:v>199.5</c:v>
                </c:pt>
                <c:pt idx="5">
                  <c:v>230</c:v>
                </c:pt>
                <c:pt idx="6">
                  <c:v>207</c:v>
                </c:pt>
                <c:pt idx="7">
                  <c:v>192</c:v>
                </c:pt>
                <c:pt idx="8">
                  <c:v>216.5</c:v>
                </c:pt>
                <c:pt idx="9">
                  <c:v>254</c:v>
                </c:pt>
                <c:pt idx="10">
                  <c:v>389</c:v>
                </c:pt>
                <c:pt idx="11">
                  <c:v>418.5</c:v>
                </c:pt>
                <c:pt idx="12">
                  <c:v>324</c:v>
                </c:pt>
                <c:pt idx="13">
                  <c:v>298.5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DD-47EA-8545-5CC8F53BDA8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24495775"/>
        <c:axId val="1924486175"/>
      </c:lineChart>
      <c:catAx>
        <c:axId val="1924495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486175"/>
        <c:crosses val="autoZero"/>
        <c:auto val="0"/>
        <c:lblAlgn val="ctr"/>
        <c:lblOffset val="100"/>
        <c:noMultiLvlLbl val="0"/>
      </c:catAx>
      <c:valAx>
        <c:axId val="192448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49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폐기변동추이!$A$77</c:f>
          <c:strCache>
            <c:ptCount val="1"/>
            <c:pt idx="0">
              <c:v>Pronutra Pre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폐기변동추이!$B$77</c:f>
              <c:strCache>
                <c:ptCount val="1"/>
                <c:pt idx="0">
                  <c:v>2026-03-22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폐기변동추이!$Q$76:$AS$76</c:f>
              <c:strCache>
                <c:ptCount val="15"/>
                <c:pt idx="0">
                  <c:v>6M 1W</c:v>
                </c:pt>
                <c:pt idx="1">
                  <c:v>6M 2W</c:v>
                </c:pt>
                <c:pt idx="2">
                  <c:v>6M 3W</c:v>
                </c:pt>
                <c:pt idx="3">
                  <c:v>6M 4W</c:v>
                </c:pt>
                <c:pt idx="4">
                  <c:v>6M 5W</c:v>
                </c:pt>
                <c:pt idx="5">
                  <c:v>7M 1W</c:v>
                </c:pt>
                <c:pt idx="6">
                  <c:v>7M 2W</c:v>
                </c:pt>
                <c:pt idx="7">
                  <c:v>7M 3W</c:v>
                </c:pt>
                <c:pt idx="8">
                  <c:v>7M 4W</c:v>
                </c:pt>
                <c:pt idx="9">
                  <c:v>8M 1W</c:v>
                </c:pt>
                <c:pt idx="10">
                  <c:v>8M 2W</c:v>
                </c:pt>
                <c:pt idx="11">
                  <c:v>8M 3W</c:v>
                </c:pt>
                <c:pt idx="12">
                  <c:v>8M 4W</c:v>
                </c:pt>
                <c:pt idx="13">
                  <c:v>9M 1W</c:v>
                </c:pt>
                <c:pt idx="14">
                  <c:v>9M 2W</c:v>
                </c:pt>
              </c:strCache>
            </c:strRef>
          </c:cat>
          <c:val>
            <c:numRef>
              <c:f>폐기변동추이!$Q$77:$AS$77</c:f>
              <c:numCache>
                <c:formatCode>_(* #,##0_);_(* \(#,##0\);_(* "-"_);_(@_)</c:formatCode>
                <c:ptCount val="15"/>
                <c:pt idx="0">
                  <c:v>2381</c:v>
                </c:pt>
                <c:pt idx="1">
                  <c:v>3035.3571428571431</c:v>
                </c:pt>
                <c:pt idx="2">
                  <c:v>3132</c:v>
                </c:pt>
                <c:pt idx="3">
                  <c:v>2765.5714285714284</c:v>
                </c:pt>
                <c:pt idx="4">
                  <c:v>2847.5</c:v>
                </c:pt>
                <c:pt idx="5">
                  <c:v>2964</c:v>
                </c:pt>
                <c:pt idx="6">
                  <c:v>3429</c:v>
                </c:pt>
                <c:pt idx="7">
                  <c:v>3493.9285714285716</c:v>
                </c:pt>
                <c:pt idx="8">
                  <c:v>3316.5714285714284</c:v>
                </c:pt>
                <c:pt idx="9">
                  <c:v>3211.8571428571431</c:v>
                </c:pt>
                <c:pt idx="10">
                  <c:v>3055.5714285714284</c:v>
                </c:pt>
                <c:pt idx="11">
                  <c:v>3078.7857142857142</c:v>
                </c:pt>
                <c:pt idx="12">
                  <c:v>2693</c:v>
                </c:pt>
                <c:pt idx="13">
                  <c:v>2793</c:v>
                </c:pt>
                <c:pt idx="14">
                  <c:v>2770.7142857142858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A9-4A6C-B023-422CBB4C2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817472"/>
        <c:axId val="481818432"/>
      </c:lineChart>
      <c:catAx>
        <c:axId val="48181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1818432"/>
        <c:crosses val="autoZero"/>
        <c:auto val="0"/>
        <c:lblAlgn val="ctr"/>
        <c:lblOffset val="100"/>
        <c:noMultiLvlLbl val="0"/>
      </c:catAx>
      <c:valAx>
        <c:axId val="48181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181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폐기변동추이!$A$128</c:f>
          <c:strCache>
            <c:ptCount val="1"/>
            <c:pt idx="0">
              <c:v>Pronutra Pre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폐기변동추이!$B$128</c:f>
              <c:strCache>
                <c:ptCount val="1"/>
                <c:pt idx="0">
                  <c:v>2026-03-22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폐기변동추이!$J$127:$AR$127</c:f>
              <c:strCache>
                <c:ptCount val="14"/>
                <c:pt idx="0">
                  <c:v>6M 1W</c:v>
                </c:pt>
                <c:pt idx="1">
                  <c:v>6M 2W</c:v>
                </c:pt>
                <c:pt idx="2">
                  <c:v>6M 3W</c:v>
                </c:pt>
                <c:pt idx="3">
                  <c:v>6M 4W</c:v>
                </c:pt>
                <c:pt idx="4">
                  <c:v>6M 5W</c:v>
                </c:pt>
                <c:pt idx="5">
                  <c:v>7M 1W</c:v>
                </c:pt>
                <c:pt idx="6">
                  <c:v>7M 2W</c:v>
                </c:pt>
                <c:pt idx="7">
                  <c:v>7M 3W</c:v>
                </c:pt>
                <c:pt idx="8">
                  <c:v>7M 4W</c:v>
                </c:pt>
                <c:pt idx="9">
                  <c:v>8M 1W</c:v>
                </c:pt>
                <c:pt idx="10">
                  <c:v>8M 2W</c:v>
                </c:pt>
                <c:pt idx="11">
                  <c:v>8M 3W</c:v>
                </c:pt>
                <c:pt idx="12">
                  <c:v>8M 4W</c:v>
                </c:pt>
                <c:pt idx="13">
                  <c:v>9M 1W</c:v>
                </c:pt>
              </c:strCache>
            </c:strRef>
          </c:cat>
          <c:val>
            <c:numRef>
              <c:f>폐기변동추이!$J$128:$AR$128</c:f>
              <c:numCache>
                <c:formatCode>_(* #,##0_);_(* \(#,##0\);_(* "-"_);_(@_)</c:formatCode>
                <c:ptCount val="14"/>
                <c:pt idx="0">
                  <c:v>86</c:v>
                </c:pt>
                <c:pt idx="1">
                  <c:v>65.5</c:v>
                </c:pt>
                <c:pt idx="2">
                  <c:v>64</c:v>
                </c:pt>
                <c:pt idx="3">
                  <c:v>81</c:v>
                </c:pt>
                <c:pt idx="4">
                  <c:v>80.5</c:v>
                </c:pt>
                <c:pt idx="5">
                  <c:v>79</c:v>
                </c:pt>
                <c:pt idx="6">
                  <c:v>63</c:v>
                </c:pt>
                <c:pt idx="7">
                  <c:v>62.5</c:v>
                </c:pt>
                <c:pt idx="8">
                  <c:v>74</c:v>
                </c:pt>
                <c:pt idx="9">
                  <c:v>83</c:v>
                </c:pt>
                <c:pt idx="10">
                  <c:v>95</c:v>
                </c:pt>
                <c:pt idx="11">
                  <c:v>96.5</c:v>
                </c:pt>
                <c:pt idx="12">
                  <c:v>122.5</c:v>
                </c:pt>
                <c:pt idx="13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49-41D3-9825-D4A5E0E3F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4495775"/>
        <c:axId val="1924486175"/>
      </c:lineChart>
      <c:catAx>
        <c:axId val="1924495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486175"/>
        <c:crosses val="autoZero"/>
        <c:auto val="0"/>
        <c:lblAlgn val="ctr"/>
        <c:lblOffset val="100"/>
        <c:noMultiLvlLbl val="0"/>
      </c:catAx>
      <c:valAx>
        <c:axId val="192448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49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폐기변동추이!$A$83</c:f>
          <c:strCache>
            <c:ptCount val="1"/>
            <c:pt idx="0">
              <c:v>Pronutra VP 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폐기변동추이!$B$82</c:f>
              <c:strCache>
                <c:ptCount val="1"/>
                <c:pt idx="0">
                  <c:v>2026-04-17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폐기변동추이!$Q$76:$AS$76</c:f>
              <c:strCache>
                <c:ptCount val="15"/>
                <c:pt idx="0">
                  <c:v>6M 1W</c:v>
                </c:pt>
                <c:pt idx="1">
                  <c:v>6M 2W</c:v>
                </c:pt>
                <c:pt idx="2">
                  <c:v>6M 3W</c:v>
                </c:pt>
                <c:pt idx="3">
                  <c:v>6M 4W</c:v>
                </c:pt>
                <c:pt idx="4">
                  <c:v>6M 5W</c:v>
                </c:pt>
                <c:pt idx="5">
                  <c:v>7M 1W</c:v>
                </c:pt>
                <c:pt idx="6">
                  <c:v>7M 2W</c:v>
                </c:pt>
                <c:pt idx="7">
                  <c:v>7M 3W</c:v>
                </c:pt>
                <c:pt idx="8">
                  <c:v>7M 4W</c:v>
                </c:pt>
                <c:pt idx="9">
                  <c:v>8M 1W</c:v>
                </c:pt>
                <c:pt idx="10">
                  <c:v>8M 2W</c:v>
                </c:pt>
                <c:pt idx="11">
                  <c:v>8M 3W</c:v>
                </c:pt>
                <c:pt idx="12">
                  <c:v>8M 4W</c:v>
                </c:pt>
                <c:pt idx="13">
                  <c:v>9M 1W</c:v>
                </c:pt>
                <c:pt idx="14">
                  <c:v>9M 2W</c:v>
                </c:pt>
              </c:strCache>
            </c:strRef>
          </c:cat>
          <c:val>
            <c:numRef>
              <c:f>폐기변동추이!$Q$82:$AS$82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00-4C9E-B54A-79E880F98E3D}"/>
            </c:ext>
          </c:extLst>
        </c:ser>
        <c:ser>
          <c:idx val="1"/>
          <c:order val="1"/>
          <c:tx>
            <c:strRef>
              <c:f>폐기변동추이!$B$83</c:f>
              <c:strCache>
                <c:ptCount val="1"/>
                <c:pt idx="0">
                  <c:v>2026-07-10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폐기변동추이!$Q$76:$AS$76</c:f>
              <c:strCache>
                <c:ptCount val="15"/>
                <c:pt idx="0">
                  <c:v>6M 1W</c:v>
                </c:pt>
                <c:pt idx="1">
                  <c:v>6M 2W</c:v>
                </c:pt>
                <c:pt idx="2">
                  <c:v>6M 3W</c:v>
                </c:pt>
                <c:pt idx="3">
                  <c:v>6M 4W</c:v>
                </c:pt>
                <c:pt idx="4">
                  <c:v>6M 5W</c:v>
                </c:pt>
                <c:pt idx="5">
                  <c:v>7M 1W</c:v>
                </c:pt>
                <c:pt idx="6">
                  <c:v>7M 2W</c:v>
                </c:pt>
                <c:pt idx="7">
                  <c:v>7M 3W</c:v>
                </c:pt>
                <c:pt idx="8">
                  <c:v>7M 4W</c:v>
                </c:pt>
                <c:pt idx="9">
                  <c:v>8M 1W</c:v>
                </c:pt>
                <c:pt idx="10">
                  <c:v>8M 2W</c:v>
                </c:pt>
                <c:pt idx="11">
                  <c:v>8M 3W</c:v>
                </c:pt>
                <c:pt idx="12">
                  <c:v>8M 4W</c:v>
                </c:pt>
                <c:pt idx="13">
                  <c:v>9M 1W</c:v>
                </c:pt>
                <c:pt idx="14">
                  <c:v>9M 2W</c:v>
                </c:pt>
              </c:strCache>
            </c:strRef>
          </c:cat>
          <c:val>
            <c:numRef>
              <c:f>폐기변동추이!$Q$83:$AS$83</c:f>
              <c:numCache>
                <c:formatCode>_(* #,##0_);_(* \(#,##0\);_(* "-"_);_(@_)</c:formatCode>
                <c:ptCount val="15"/>
                <c:pt idx="0">
                  <c:v>1739</c:v>
                </c:pt>
                <c:pt idx="1">
                  <c:v>1913.2857142857147</c:v>
                </c:pt>
                <c:pt idx="2">
                  <c:v>1460</c:v>
                </c:pt>
                <c:pt idx="3">
                  <c:v>1623.2142857142862</c:v>
                </c:pt>
                <c:pt idx="4">
                  <c:v>1856.1428571428569</c:v>
                </c:pt>
                <c:pt idx="5">
                  <c:v>1442</c:v>
                </c:pt>
                <c:pt idx="6">
                  <c:v>1570.5</c:v>
                </c:pt>
                <c:pt idx="7">
                  <c:v>1801</c:v>
                </c:pt>
                <c:pt idx="8">
                  <c:v>1913</c:v>
                </c:pt>
                <c:pt idx="9">
                  <c:v>1847.1428571428578</c:v>
                </c:pt>
                <c:pt idx="10">
                  <c:v>1722.1428571428578</c:v>
                </c:pt>
                <c:pt idx="11">
                  <c:v>1661.5</c:v>
                </c:pt>
                <c:pt idx="12">
                  <c:v>1546.7142857142862</c:v>
                </c:pt>
                <c:pt idx="13">
                  <c:v>1267.7142857142853</c:v>
                </c:pt>
                <c:pt idx="14">
                  <c:v>1353.1428571428569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D5-4BC9-B558-D478C1C18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817472"/>
        <c:axId val="481818432"/>
      </c:lineChart>
      <c:catAx>
        <c:axId val="48181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1818432"/>
        <c:crosses val="autoZero"/>
        <c:auto val="0"/>
        <c:lblAlgn val="ctr"/>
        <c:lblOffset val="100"/>
        <c:noMultiLvlLbl val="0"/>
      </c:catAx>
      <c:valAx>
        <c:axId val="48181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181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폐기변동추이!$A$84</c:f>
          <c:strCache>
            <c:ptCount val="1"/>
            <c:pt idx="0">
              <c:v>Pronutra VP 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폐기변동추이!$B$84</c:f>
              <c:strCache>
                <c:ptCount val="1"/>
                <c:pt idx="0">
                  <c:v>2026-04-15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폐기변동추이!$Q$76:$AS$76</c:f>
              <c:strCache>
                <c:ptCount val="15"/>
                <c:pt idx="0">
                  <c:v>6M 1W</c:v>
                </c:pt>
                <c:pt idx="1">
                  <c:v>6M 2W</c:v>
                </c:pt>
                <c:pt idx="2">
                  <c:v>6M 3W</c:v>
                </c:pt>
                <c:pt idx="3">
                  <c:v>6M 4W</c:v>
                </c:pt>
                <c:pt idx="4">
                  <c:v>6M 5W</c:v>
                </c:pt>
                <c:pt idx="5">
                  <c:v>7M 1W</c:v>
                </c:pt>
                <c:pt idx="6">
                  <c:v>7M 2W</c:v>
                </c:pt>
                <c:pt idx="7">
                  <c:v>7M 3W</c:v>
                </c:pt>
                <c:pt idx="8">
                  <c:v>7M 4W</c:v>
                </c:pt>
                <c:pt idx="9">
                  <c:v>8M 1W</c:v>
                </c:pt>
                <c:pt idx="10">
                  <c:v>8M 2W</c:v>
                </c:pt>
                <c:pt idx="11">
                  <c:v>8M 3W</c:v>
                </c:pt>
                <c:pt idx="12">
                  <c:v>8M 4W</c:v>
                </c:pt>
                <c:pt idx="13">
                  <c:v>9M 1W</c:v>
                </c:pt>
                <c:pt idx="14">
                  <c:v>9M 2W</c:v>
                </c:pt>
              </c:strCache>
            </c:strRef>
          </c:cat>
          <c:val>
            <c:numRef>
              <c:f>폐기변동추이!$Q$84:$AS$84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13.857142857143117</c:v>
                </c:pt>
                <c:pt idx="2">
                  <c:v>752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55-4897-AF35-17365AE0CC02}"/>
            </c:ext>
          </c:extLst>
        </c:ser>
        <c:ser>
          <c:idx val="1"/>
          <c:order val="1"/>
          <c:tx>
            <c:strRef>
              <c:f>폐기변동추이!$B$85</c:f>
              <c:strCache>
                <c:ptCount val="1"/>
                <c:pt idx="0">
                  <c:v>2026-07-12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폐기변동추이!$Q$76:$AS$76</c:f>
              <c:strCache>
                <c:ptCount val="15"/>
                <c:pt idx="0">
                  <c:v>6M 1W</c:v>
                </c:pt>
                <c:pt idx="1">
                  <c:v>6M 2W</c:v>
                </c:pt>
                <c:pt idx="2">
                  <c:v>6M 3W</c:v>
                </c:pt>
                <c:pt idx="3">
                  <c:v>6M 4W</c:v>
                </c:pt>
                <c:pt idx="4">
                  <c:v>6M 5W</c:v>
                </c:pt>
                <c:pt idx="5">
                  <c:v>7M 1W</c:v>
                </c:pt>
                <c:pt idx="6">
                  <c:v>7M 2W</c:v>
                </c:pt>
                <c:pt idx="7">
                  <c:v>7M 3W</c:v>
                </c:pt>
                <c:pt idx="8">
                  <c:v>7M 4W</c:v>
                </c:pt>
                <c:pt idx="9">
                  <c:v>8M 1W</c:v>
                </c:pt>
                <c:pt idx="10">
                  <c:v>8M 2W</c:v>
                </c:pt>
                <c:pt idx="11">
                  <c:v>8M 3W</c:v>
                </c:pt>
                <c:pt idx="12">
                  <c:v>8M 4W</c:v>
                </c:pt>
                <c:pt idx="13">
                  <c:v>9M 1W</c:v>
                </c:pt>
                <c:pt idx="14">
                  <c:v>9M 2W</c:v>
                </c:pt>
              </c:strCache>
            </c:strRef>
          </c:cat>
          <c:val>
            <c:numRef>
              <c:f>폐기변동추이!$Q$85:$AS$85</c:f>
              <c:numCache>
                <c:formatCode>_(* #,##0_);_(* \(#,##0\);_(* "-"_);_(@_)</c:formatCode>
                <c:ptCount val="15"/>
                <c:pt idx="0">
                  <c:v>1502</c:v>
                </c:pt>
                <c:pt idx="1">
                  <c:v>2698.5714285714284</c:v>
                </c:pt>
                <c:pt idx="2">
                  <c:v>6191</c:v>
                </c:pt>
                <c:pt idx="3">
                  <c:v>5852</c:v>
                </c:pt>
                <c:pt idx="4">
                  <c:v>5726.2857142857138</c:v>
                </c:pt>
                <c:pt idx="5">
                  <c:v>5651</c:v>
                </c:pt>
                <c:pt idx="6">
                  <c:v>5544</c:v>
                </c:pt>
                <c:pt idx="7">
                  <c:v>5707.4285714285716</c:v>
                </c:pt>
                <c:pt idx="8">
                  <c:v>5820.5714285714294</c:v>
                </c:pt>
                <c:pt idx="9">
                  <c:v>5632</c:v>
                </c:pt>
                <c:pt idx="10">
                  <c:v>5449.7142857142862</c:v>
                </c:pt>
                <c:pt idx="11">
                  <c:v>5795.4285714285716</c:v>
                </c:pt>
                <c:pt idx="12">
                  <c:v>5883.4285714285716</c:v>
                </c:pt>
                <c:pt idx="13">
                  <c:v>5481.1428571428569</c:v>
                </c:pt>
                <c:pt idx="14">
                  <c:v>5481.1428571428569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C5-4B93-B41E-EA8672443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817472"/>
        <c:axId val="481818432"/>
      </c:lineChart>
      <c:catAx>
        <c:axId val="48181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1818432"/>
        <c:crosses val="autoZero"/>
        <c:auto val="0"/>
        <c:lblAlgn val="ctr"/>
        <c:lblOffset val="100"/>
        <c:noMultiLvlLbl val="0"/>
      </c:catAx>
      <c:valAx>
        <c:axId val="48181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181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폐기변동추이!$A$133</c:f>
          <c:strCache>
            <c:ptCount val="1"/>
            <c:pt idx="0">
              <c:v>Pronutra VP 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폐기변동추이!$B$133</c:f>
              <c:strCache>
                <c:ptCount val="1"/>
                <c:pt idx="0">
                  <c:v>2026-04-17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폐기변동추이!$J$127:$AR$127</c:f>
              <c:strCache>
                <c:ptCount val="14"/>
                <c:pt idx="0">
                  <c:v>6M 1W</c:v>
                </c:pt>
                <c:pt idx="1">
                  <c:v>6M 2W</c:v>
                </c:pt>
                <c:pt idx="2">
                  <c:v>6M 3W</c:v>
                </c:pt>
                <c:pt idx="3">
                  <c:v>6M 4W</c:v>
                </c:pt>
                <c:pt idx="4">
                  <c:v>6M 5W</c:v>
                </c:pt>
                <c:pt idx="5">
                  <c:v>7M 1W</c:v>
                </c:pt>
                <c:pt idx="6">
                  <c:v>7M 2W</c:v>
                </c:pt>
                <c:pt idx="7">
                  <c:v>7M 3W</c:v>
                </c:pt>
                <c:pt idx="8">
                  <c:v>7M 4W</c:v>
                </c:pt>
                <c:pt idx="9">
                  <c:v>8M 1W</c:v>
                </c:pt>
                <c:pt idx="10">
                  <c:v>8M 2W</c:v>
                </c:pt>
                <c:pt idx="11">
                  <c:v>8M 3W</c:v>
                </c:pt>
                <c:pt idx="12">
                  <c:v>8M 4W</c:v>
                </c:pt>
                <c:pt idx="13">
                  <c:v>9M 1W</c:v>
                </c:pt>
              </c:strCache>
            </c:strRef>
          </c:cat>
          <c:val>
            <c:numRef>
              <c:f>폐기변동추이!$J$133:$AR$133</c:f>
              <c:numCache>
                <c:formatCode>_(* #,##0_);_(* \(#,##0\);_(* "-"_);_(@_)</c:formatCode>
                <c:ptCount val="14"/>
                <c:pt idx="0">
                  <c:v>96</c:v>
                </c:pt>
                <c:pt idx="1">
                  <c:v>94</c:v>
                </c:pt>
                <c:pt idx="2">
                  <c:v>106.5</c:v>
                </c:pt>
                <c:pt idx="3">
                  <c:v>105.5</c:v>
                </c:pt>
                <c:pt idx="4">
                  <c:v>102</c:v>
                </c:pt>
                <c:pt idx="5">
                  <c:v>115</c:v>
                </c:pt>
                <c:pt idx="6">
                  <c:v>115.5</c:v>
                </c:pt>
                <c:pt idx="7">
                  <c:v>112</c:v>
                </c:pt>
                <c:pt idx="8">
                  <c:v>112</c:v>
                </c:pt>
                <c:pt idx="9">
                  <c:v>117</c:v>
                </c:pt>
                <c:pt idx="10">
                  <c:v>124</c:v>
                </c:pt>
                <c:pt idx="11">
                  <c:v>129.5</c:v>
                </c:pt>
                <c:pt idx="12">
                  <c:v>137</c:v>
                </c:pt>
                <c:pt idx="13">
                  <c:v>149.5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7A-475C-A089-D1653CD9E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4495775"/>
        <c:axId val="1924486175"/>
      </c:lineChart>
      <c:catAx>
        <c:axId val="1924495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486175"/>
        <c:crosses val="autoZero"/>
        <c:auto val="0"/>
        <c:lblAlgn val="ctr"/>
        <c:lblOffset val="100"/>
        <c:noMultiLvlLbl val="0"/>
      </c:catAx>
      <c:valAx>
        <c:axId val="192448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49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폐기변동추이!$A$134</c:f>
          <c:strCache>
            <c:ptCount val="1"/>
            <c:pt idx="0">
              <c:v>Pronutra VP 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폐기변동추이!$B$134</c:f>
              <c:strCache>
                <c:ptCount val="1"/>
                <c:pt idx="0">
                  <c:v>2026-07-10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폐기변동추이!$J$127:$AR$127</c:f>
              <c:strCache>
                <c:ptCount val="14"/>
                <c:pt idx="0">
                  <c:v>6M 1W</c:v>
                </c:pt>
                <c:pt idx="1">
                  <c:v>6M 2W</c:v>
                </c:pt>
                <c:pt idx="2">
                  <c:v>6M 3W</c:v>
                </c:pt>
                <c:pt idx="3">
                  <c:v>6M 4W</c:v>
                </c:pt>
                <c:pt idx="4">
                  <c:v>6M 5W</c:v>
                </c:pt>
                <c:pt idx="5">
                  <c:v>7M 1W</c:v>
                </c:pt>
                <c:pt idx="6">
                  <c:v>7M 2W</c:v>
                </c:pt>
                <c:pt idx="7">
                  <c:v>7M 3W</c:v>
                </c:pt>
                <c:pt idx="8">
                  <c:v>7M 4W</c:v>
                </c:pt>
                <c:pt idx="9">
                  <c:v>8M 1W</c:v>
                </c:pt>
                <c:pt idx="10">
                  <c:v>8M 2W</c:v>
                </c:pt>
                <c:pt idx="11">
                  <c:v>8M 3W</c:v>
                </c:pt>
                <c:pt idx="12">
                  <c:v>8M 4W</c:v>
                </c:pt>
                <c:pt idx="13">
                  <c:v>9M 1W</c:v>
                </c:pt>
              </c:strCache>
            </c:strRef>
          </c:cat>
          <c:val>
            <c:numRef>
              <c:f>폐기변동추이!$J$134:$AR$134</c:f>
              <c:numCache>
                <c:formatCode>_(* #,##0_);_(* \(#,##0\);_(* "-"_);_(@_)</c:formatCode>
                <c:ptCount val="14"/>
                <c:pt idx="0">
                  <c:v>126</c:v>
                </c:pt>
                <c:pt idx="1">
                  <c:v>102</c:v>
                </c:pt>
                <c:pt idx="2">
                  <c:v>78</c:v>
                </c:pt>
                <c:pt idx="3">
                  <c:v>105</c:v>
                </c:pt>
                <c:pt idx="4">
                  <c:v>115</c:v>
                </c:pt>
                <c:pt idx="5">
                  <c:v>121</c:v>
                </c:pt>
                <c:pt idx="6">
                  <c:v>129.5</c:v>
                </c:pt>
                <c:pt idx="7">
                  <c:v>116.5</c:v>
                </c:pt>
                <c:pt idx="8">
                  <c:v>107.5</c:v>
                </c:pt>
                <c:pt idx="9">
                  <c:v>122.5</c:v>
                </c:pt>
                <c:pt idx="10">
                  <c:v>137</c:v>
                </c:pt>
                <c:pt idx="11">
                  <c:v>109.5</c:v>
                </c:pt>
                <c:pt idx="12">
                  <c:v>102.5</c:v>
                </c:pt>
                <c:pt idx="13">
                  <c:v>134.5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A-4A49-AA14-BE63F811298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24495775"/>
        <c:axId val="1924486175"/>
      </c:lineChart>
      <c:catAx>
        <c:axId val="1924495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486175"/>
        <c:crosses val="autoZero"/>
        <c:auto val="0"/>
        <c:lblAlgn val="ctr"/>
        <c:lblOffset val="100"/>
        <c:noMultiLvlLbl val="0"/>
      </c:catAx>
      <c:valAx>
        <c:axId val="192448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49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폐기변동추이!$A$136</c:f>
          <c:strCache>
            <c:ptCount val="1"/>
            <c:pt idx="0">
              <c:v>Profutura Kinder 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폐기변동추이!$B$136</c:f>
              <c:strCache>
                <c:ptCount val="1"/>
                <c:pt idx="0">
                  <c:v>2027-02-21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폐기변동추이!$J$127:$AR$127</c:f>
              <c:strCache>
                <c:ptCount val="14"/>
                <c:pt idx="0">
                  <c:v>6M 1W</c:v>
                </c:pt>
                <c:pt idx="1">
                  <c:v>6M 2W</c:v>
                </c:pt>
                <c:pt idx="2">
                  <c:v>6M 3W</c:v>
                </c:pt>
                <c:pt idx="3">
                  <c:v>6M 4W</c:v>
                </c:pt>
                <c:pt idx="4">
                  <c:v>6M 5W</c:v>
                </c:pt>
                <c:pt idx="5">
                  <c:v>7M 1W</c:v>
                </c:pt>
                <c:pt idx="6">
                  <c:v>7M 2W</c:v>
                </c:pt>
                <c:pt idx="7">
                  <c:v>7M 3W</c:v>
                </c:pt>
                <c:pt idx="8">
                  <c:v>7M 4W</c:v>
                </c:pt>
                <c:pt idx="9">
                  <c:v>8M 1W</c:v>
                </c:pt>
                <c:pt idx="10">
                  <c:v>8M 2W</c:v>
                </c:pt>
                <c:pt idx="11">
                  <c:v>8M 3W</c:v>
                </c:pt>
                <c:pt idx="12">
                  <c:v>8M 4W</c:v>
                </c:pt>
                <c:pt idx="13">
                  <c:v>9M 1W</c:v>
                </c:pt>
              </c:strCache>
            </c:strRef>
          </c:cat>
          <c:val>
            <c:numRef>
              <c:f>폐기변동추이!$J$136:$AR$136</c:f>
              <c:numCache>
                <c:formatCode>_(* #,##0_);_(* \(#,##0\);_(* "-"_);_(@_)</c:formatCode>
                <c:ptCount val="14"/>
                <c:pt idx="0">
                  <c:v>46</c:v>
                </c:pt>
                <c:pt idx="1">
                  <c:v>36.5</c:v>
                </c:pt>
                <c:pt idx="2">
                  <c:v>26</c:v>
                </c:pt>
                <c:pt idx="3">
                  <c:v>34.5</c:v>
                </c:pt>
                <c:pt idx="4">
                  <c:v>34</c:v>
                </c:pt>
                <c:pt idx="5">
                  <c:v>39</c:v>
                </c:pt>
                <c:pt idx="6">
                  <c:v>43</c:v>
                </c:pt>
                <c:pt idx="7">
                  <c:v>34.5</c:v>
                </c:pt>
                <c:pt idx="8">
                  <c:v>40</c:v>
                </c:pt>
                <c:pt idx="9">
                  <c:v>48.5</c:v>
                </c:pt>
                <c:pt idx="10">
                  <c:v>46</c:v>
                </c:pt>
                <c:pt idx="11">
                  <c:v>40.5</c:v>
                </c:pt>
                <c:pt idx="12">
                  <c:v>50.5</c:v>
                </c:pt>
                <c:pt idx="13">
                  <c:v>48.5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1-461F-9A95-9E1F2677120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24495775"/>
        <c:axId val="1924486175"/>
      </c:lineChart>
      <c:catAx>
        <c:axId val="1924495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486175"/>
        <c:crosses val="autoZero"/>
        <c:auto val="0"/>
        <c:lblAlgn val="ctr"/>
        <c:lblOffset val="100"/>
        <c:noMultiLvlLbl val="0"/>
      </c:catAx>
      <c:valAx>
        <c:axId val="192448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49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폐기변동추이!$A$87</c:f>
          <c:strCache>
            <c:ptCount val="1"/>
            <c:pt idx="0">
              <c:v>Profutura Kinder 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폐기변동추이!$B$87</c:f>
              <c:strCache>
                <c:ptCount val="1"/>
                <c:pt idx="0">
                  <c:v>2027-02-21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폐기변동추이!$Q$76:$AS$76</c:f>
              <c:strCache>
                <c:ptCount val="15"/>
                <c:pt idx="0">
                  <c:v>6M 1W</c:v>
                </c:pt>
                <c:pt idx="1">
                  <c:v>6M 2W</c:v>
                </c:pt>
                <c:pt idx="2">
                  <c:v>6M 3W</c:v>
                </c:pt>
                <c:pt idx="3">
                  <c:v>6M 4W</c:v>
                </c:pt>
                <c:pt idx="4">
                  <c:v>6M 5W</c:v>
                </c:pt>
                <c:pt idx="5">
                  <c:v>7M 1W</c:v>
                </c:pt>
                <c:pt idx="6">
                  <c:v>7M 2W</c:v>
                </c:pt>
                <c:pt idx="7">
                  <c:v>7M 3W</c:v>
                </c:pt>
                <c:pt idx="8">
                  <c:v>7M 4W</c:v>
                </c:pt>
                <c:pt idx="9">
                  <c:v>8M 1W</c:v>
                </c:pt>
                <c:pt idx="10">
                  <c:v>8M 2W</c:v>
                </c:pt>
                <c:pt idx="11">
                  <c:v>8M 3W</c:v>
                </c:pt>
                <c:pt idx="12">
                  <c:v>8M 4W</c:v>
                </c:pt>
                <c:pt idx="13">
                  <c:v>9M 1W</c:v>
                </c:pt>
                <c:pt idx="14">
                  <c:v>9M 2W</c:v>
                </c:pt>
              </c:strCache>
            </c:strRef>
          </c:cat>
          <c:val>
            <c:numRef>
              <c:f>폐기변동추이!$Q$87:$AS$87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666.21428571428555</c:v>
                </c:pt>
                <c:pt idx="2">
                  <c:v>1461</c:v>
                </c:pt>
                <c:pt idx="3">
                  <c:v>814.9285714285711</c:v>
                </c:pt>
                <c:pt idx="4">
                  <c:v>874</c:v>
                </c:pt>
                <c:pt idx="5">
                  <c:v>483</c:v>
                </c:pt>
                <c:pt idx="6">
                  <c:v>194.28571428571468</c:v>
                </c:pt>
                <c:pt idx="7">
                  <c:v>806.92857142857133</c:v>
                </c:pt>
                <c:pt idx="8">
                  <c:v>398.71428571428532</c:v>
                </c:pt>
                <c:pt idx="9">
                  <c:v>0</c:v>
                </c:pt>
                <c:pt idx="10">
                  <c:v>30.571428571428442</c:v>
                </c:pt>
                <c:pt idx="11">
                  <c:v>395.78571428571422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BD-425B-822B-E5D80A2BA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817472"/>
        <c:axId val="481818432"/>
      </c:lineChart>
      <c:catAx>
        <c:axId val="48181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1818432"/>
        <c:crosses val="autoZero"/>
        <c:auto val="0"/>
        <c:lblAlgn val="ctr"/>
        <c:lblOffset val="100"/>
        <c:noMultiLvlLbl val="0"/>
      </c:catAx>
      <c:valAx>
        <c:axId val="48181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181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폐기변동추이!$A$92</c:f>
          <c:strCache>
            <c:ptCount val="1"/>
            <c:pt idx="0">
              <c:v>Comfort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폐기변동추이!$B$92</c:f>
              <c:strCache>
                <c:ptCount val="1"/>
                <c:pt idx="0">
                  <c:v>2026-04-20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폐기변동추이!$Q$76:$AS$76</c:f>
              <c:strCache>
                <c:ptCount val="15"/>
                <c:pt idx="0">
                  <c:v>6M 1W</c:v>
                </c:pt>
                <c:pt idx="1">
                  <c:v>6M 2W</c:v>
                </c:pt>
                <c:pt idx="2">
                  <c:v>6M 3W</c:v>
                </c:pt>
                <c:pt idx="3">
                  <c:v>6M 4W</c:v>
                </c:pt>
                <c:pt idx="4">
                  <c:v>6M 5W</c:v>
                </c:pt>
                <c:pt idx="5">
                  <c:v>7M 1W</c:v>
                </c:pt>
                <c:pt idx="6">
                  <c:v>7M 2W</c:v>
                </c:pt>
                <c:pt idx="7">
                  <c:v>7M 3W</c:v>
                </c:pt>
                <c:pt idx="8">
                  <c:v>7M 4W</c:v>
                </c:pt>
                <c:pt idx="9">
                  <c:v>8M 1W</c:v>
                </c:pt>
                <c:pt idx="10">
                  <c:v>8M 2W</c:v>
                </c:pt>
                <c:pt idx="11">
                  <c:v>8M 3W</c:v>
                </c:pt>
                <c:pt idx="12">
                  <c:v>8M 4W</c:v>
                </c:pt>
                <c:pt idx="13">
                  <c:v>9M 1W</c:v>
                </c:pt>
                <c:pt idx="14">
                  <c:v>9M 2W</c:v>
                </c:pt>
              </c:strCache>
            </c:strRef>
          </c:cat>
          <c:val>
            <c:numRef>
              <c:f>폐기변동추이!$Q$92:$AS$92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202.42857142857144</c:v>
                </c:pt>
                <c:pt idx="14">
                  <c:v>212.71428571428567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86-4064-AC25-B5F8D89E6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817472"/>
        <c:axId val="481818432"/>
      </c:lineChart>
      <c:catAx>
        <c:axId val="48181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1818432"/>
        <c:crosses val="autoZero"/>
        <c:auto val="0"/>
        <c:lblAlgn val="ctr"/>
        <c:lblOffset val="100"/>
        <c:noMultiLvlLbl val="0"/>
      </c:catAx>
      <c:valAx>
        <c:axId val="48181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181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폐기변동추이!$A$141</c:f>
          <c:strCache>
            <c:ptCount val="1"/>
            <c:pt idx="0">
              <c:v>Comfort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폐기변동추이!$B$141</c:f>
              <c:strCache>
                <c:ptCount val="1"/>
                <c:pt idx="0">
                  <c:v>2026-04-20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폐기변동추이!$J$127:$AR$127</c:f>
              <c:strCache>
                <c:ptCount val="14"/>
                <c:pt idx="0">
                  <c:v>6M 1W</c:v>
                </c:pt>
                <c:pt idx="1">
                  <c:v>6M 2W</c:v>
                </c:pt>
                <c:pt idx="2">
                  <c:v>6M 3W</c:v>
                </c:pt>
                <c:pt idx="3">
                  <c:v>6M 4W</c:v>
                </c:pt>
                <c:pt idx="4">
                  <c:v>6M 5W</c:v>
                </c:pt>
                <c:pt idx="5">
                  <c:v>7M 1W</c:v>
                </c:pt>
                <c:pt idx="6">
                  <c:v>7M 2W</c:v>
                </c:pt>
                <c:pt idx="7">
                  <c:v>7M 3W</c:v>
                </c:pt>
                <c:pt idx="8">
                  <c:v>7M 4W</c:v>
                </c:pt>
                <c:pt idx="9">
                  <c:v>8M 1W</c:v>
                </c:pt>
                <c:pt idx="10">
                  <c:v>8M 2W</c:v>
                </c:pt>
                <c:pt idx="11">
                  <c:v>8M 3W</c:v>
                </c:pt>
                <c:pt idx="12">
                  <c:v>8M 4W</c:v>
                </c:pt>
                <c:pt idx="13">
                  <c:v>9M 1W</c:v>
                </c:pt>
              </c:strCache>
            </c:strRef>
          </c:cat>
          <c:val>
            <c:numRef>
              <c:f>폐기변동추이!$J$141:$AR$141</c:f>
              <c:numCache>
                <c:formatCode>_(* #,##0_);_(* \(#,##0\);_(* "-"_);_(@_)</c:formatCode>
                <c:ptCount val="14"/>
                <c:pt idx="0">
                  <c:v>24</c:v>
                </c:pt>
                <c:pt idx="1">
                  <c:v>39</c:v>
                </c:pt>
                <c:pt idx="2">
                  <c:v>57</c:v>
                </c:pt>
                <c:pt idx="3">
                  <c:v>46</c:v>
                </c:pt>
                <c:pt idx="4">
                  <c:v>35</c:v>
                </c:pt>
                <c:pt idx="5">
                  <c:v>39</c:v>
                </c:pt>
                <c:pt idx="6">
                  <c:v>54</c:v>
                </c:pt>
                <c:pt idx="7">
                  <c:v>59</c:v>
                </c:pt>
                <c:pt idx="8">
                  <c:v>44</c:v>
                </c:pt>
                <c:pt idx="9">
                  <c:v>46</c:v>
                </c:pt>
                <c:pt idx="10">
                  <c:v>45</c:v>
                </c:pt>
                <c:pt idx="11">
                  <c:v>40</c:v>
                </c:pt>
                <c:pt idx="12">
                  <c:v>38</c:v>
                </c:pt>
                <c:pt idx="1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CF-437C-A588-81A4951A5D7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24495775"/>
        <c:axId val="1924486175"/>
      </c:lineChart>
      <c:catAx>
        <c:axId val="1924495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486175"/>
        <c:crosses val="autoZero"/>
        <c:auto val="0"/>
        <c:lblAlgn val="ctr"/>
        <c:lblOffset val="100"/>
        <c:noMultiLvlLbl val="0"/>
      </c:catAx>
      <c:valAx>
        <c:axId val="192448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449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291375</xdr:colOff>
      <xdr:row>29</xdr:row>
      <xdr:rowOff>0</xdr:rowOff>
    </xdr:from>
    <xdr:to>
      <xdr:col>32</xdr:col>
      <xdr:colOff>683850</xdr:colOff>
      <xdr:row>43</xdr:row>
      <xdr:rowOff>209100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9E1183A-4F14-46BA-8FFA-9AC9876E46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301875</xdr:colOff>
      <xdr:row>28</xdr:row>
      <xdr:rowOff>209100</xdr:rowOff>
    </xdr:from>
    <xdr:to>
      <xdr:col>38</xdr:col>
      <xdr:colOff>341925</xdr:colOff>
      <xdr:row>43</xdr:row>
      <xdr:rowOff>208650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E18AD9B-BCE9-487D-895B-A1AF86FE73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702900</xdr:colOff>
      <xdr:row>28</xdr:row>
      <xdr:rowOff>209100</xdr:rowOff>
    </xdr:from>
    <xdr:to>
      <xdr:col>44</xdr:col>
      <xdr:colOff>0</xdr:colOff>
      <xdr:row>43</xdr:row>
      <xdr:rowOff>208650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4B39038-5FD1-424F-9C13-FFC4938038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350475</xdr:colOff>
      <xdr:row>57</xdr:row>
      <xdr:rowOff>0</xdr:rowOff>
    </xdr:from>
    <xdr:to>
      <xdr:col>33</xdr:col>
      <xdr:colOff>0</xdr:colOff>
      <xdr:row>71</xdr:row>
      <xdr:rowOff>209100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E1209166-EC17-13C6-80C9-D5AF8F053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369525</xdr:colOff>
      <xdr:row>56</xdr:row>
      <xdr:rowOff>200025</xdr:rowOff>
    </xdr:from>
    <xdr:to>
      <xdr:col>38</xdr:col>
      <xdr:colOff>409575</xdr:colOff>
      <xdr:row>71</xdr:row>
      <xdr:rowOff>199575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E3B82158-A9FC-4BCB-9678-410419150A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36150</xdr:colOff>
      <xdr:row>57</xdr:row>
      <xdr:rowOff>450</xdr:rowOff>
    </xdr:from>
    <xdr:to>
      <xdr:col>44</xdr:col>
      <xdr:colOff>76200</xdr:colOff>
      <xdr:row>72</xdr:row>
      <xdr:rowOff>0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C401683-8E86-40A8-A8AF-B17F3B797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200550</xdr:colOff>
      <xdr:row>93</xdr:row>
      <xdr:rowOff>0</xdr:rowOff>
    </xdr:from>
    <xdr:to>
      <xdr:col>37</xdr:col>
      <xdr:colOff>666750</xdr:colOff>
      <xdr:row>107</xdr:row>
      <xdr:rowOff>209100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F8CABF24-1F38-4766-8E10-BC125FF4D9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114825</xdr:colOff>
      <xdr:row>142</xdr:row>
      <xdr:rowOff>450</xdr:rowOff>
    </xdr:from>
    <xdr:to>
      <xdr:col>37</xdr:col>
      <xdr:colOff>581025</xdr:colOff>
      <xdr:row>157</xdr:row>
      <xdr:rowOff>0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F612B260-56DD-450D-ADAA-9AB117B5AC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667275</xdr:colOff>
      <xdr:row>93</xdr:row>
      <xdr:rowOff>0</xdr:rowOff>
    </xdr:from>
    <xdr:to>
      <xdr:col>33</xdr:col>
      <xdr:colOff>0</xdr:colOff>
      <xdr:row>107</xdr:row>
      <xdr:rowOff>209100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67CDD30-EE93-4CC4-A3E5-C94C36B8D1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667275</xdr:colOff>
      <xdr:row>142</xdr:row>
      <xdr:rowOff>450</xdr:rowOff>
    </xdr:from>
    <xdr:to>
      <xdr:col>33</xdr:col>
      <xdr:colOff>0</xdr:colOff>
      <xdr:row>157</xdr:row>
      <xdr:rowOff>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979F9AF-D074-4FFB-8523-3F43AFA1B2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648225</xdr:colOff>
      <xdr:row>109</xdr:row>
      <xdr:rowOff>0</xdr:rowOff>
    </xdr:from>
    <xdr:to>
      <xdr:col>32</xdr:col>
      <xdr:colOff>723900</xdr:colOff>
      <xdr:row>123</xdr:row>
      <xdr:rowOff>209100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E28B126A-C6F6-4515-9FBA-07F5A56DE2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33</xdr:col>
      <xdr:colOff>191025</xdr:colOff>
      <xdr:row>109</xdr:row>
      <xdr:rowOff>0</xdr:rowOff>
    </xdr:from>
    <xdr:to>
      <xdr:col>37</xdr:col>
      <xdr:colOff>657225</xdr:colOff>
      <xdr:row>123</xdr:row>
      <xdr:rowOff>209100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C2CA7E8-4B8A-47C3-924C-54C734E1C4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647700</xdr:colOff>
      <xdr:row>158</xdr:row>
      <xdr:rowOff>150</xdr:rowOff>
    </xdr:from>
    <xdr:to>
      <xdr:col>32</xdr:col>
      <xdr:colOff>723375</xdr:colOff>
      <xdr:row>172</xdr:row>
      <xdr:rowOff>209250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41A9B359-41B5-43A6-B7FC-58175B521C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33</xdr:col>
      <xdr:colOff>105038</xdr:colOff>
      <xdr:row>158</xdr:row>
      <xdr:rowOff>0</xdr:rowOff>
    </xdr:from>
    <xdr:to>
      <xdr:col>37</xdr:col>
      <xdr:colOff>571238</xdr:colOff>
      <xdr:row>172</xdr:row>
      <xdr:rowOff>209100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952A1789-9D9A-4CBF-84C6-23BABEBD5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37</xdr:col>
      <xdr:colOff>695850</xdr:colOff>
      <xdr:row>158</xdr:row>
      <xdr:rowOff>0</xdr:rowOff>
    </xdr:from>
    <xdr:to>
      <xdr:col>42</xdr:col>
      <xdr:colOff>419100</xdr:colOff>
      <xdr:row>172</xdr:row>
      <xdr:rowOff>209100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D42E8776-7B0B-4426-9A71-2869F7516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38</xdr:col>
      <xdr:colOff>124350</xdr:colOff>
      <xdr:row>109</xdr:row>
      <xdr:rowOff>0</xdr:rowOff>
    </xdr:from>
    <xdr:to>
      <xdr:col>42</xdr:col>
      <xdr:colOff>590550</xdr:colOff>
      <xdr:row>123</xdr:row>
      <xdr:rowOff>209100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id="{0234115F-42E1-42A9-BB84-D708C5CEC4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38</xdr:col>
      <xdr:colOff>124350</xdr:colOff>
      <xdr:row>93</xdr:row>
      <xdr:rowOff>450</xdr:rowOff>
    </xdr:from>
    <xdr:to>
      <xdr:col>42</xdr:col>
      <xdr:colOff>590550</xdr:colOff>
      <xdr:row>108</xdr:row>
      <xdr:rowOff>0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id="{CC03CE1F-53BB-4D1B-A710-72C76AB882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37</xdr:col>
      <xdr:colOff>695850</xdr:colOff>
      <xdr:row>142</xdr:row>
      <xdr:rowOff>0</xdr:rowOff>
    </xdr:from>
    <xdr:to>
      <xdr:col>42</xdr:col>
      <xdr:colOff>419100</xdr:colOff>
      <xdr:row>156</xdr:row>
      <xdr:rowOff>209100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id="{35D58880-9E37-4377-BA2D-83A7DDC4BA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사용자 지정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A5A5A5"/>
      </a:accent1>
      <a:accent2>
        <a:srgbClr val="ED7D31"/>
      </a:accent2>
      <a:accent3>
        <a:srgbClr val="4472C4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683D-3952-41E7-B304-3F2158C9CD4F}">
  <dimension ref="A1:I18"/>
  <sheetViews>
    <sheetView workbookViewId="0"/>
  </sheetViews>
  <sheetFormatPr defaultRowHeight="16.5" x14ac:dyDescent="0.3"/>
  <cols>
    <col min="1" max="1" width="16.875" bestFit="1" customWidth="1"/>
    <col min="2" max="2" width="11.125" style="33" bestFit="1" customWidth="1"/>
    <col min="3" max="3" width="11.125" style="41" bestFit="1" customWidth="1"/>
    <col min="4" max="4" width="11.375" style="41" bestFit="1" customWidth="1"/>
    <col min="5" max="5" width="11.375" style="41" customWidth="1"/>
    <col min="6" max="7" width="17.125" style="76" customWidth="1"/>
    <col min="8" max="8" width="10.25" style="41" bestFit="1" customWidth="1"/>
  </cols>
  <sheetData>
    <row r="1" spans="1:9" x14ac:dyDescent="0.3">
      <c r="A1" s="29" t="s">
        <v>10</v>
      </c>
      <c r="B1" s="30">
        <v>45677</v>
      </c>
      <c r="C1" s="4"/>
      <c r="D1" s="4"/>
      <c r="E1" s="4"/>
      <c r="F1" s="59"/>
      <c r="G1" s="59"/>
    </row>
    <row r="2" spans="1:9" ht="24" x14ac:dyDescent="0.3">
      <c r="A2" s="27" t="s">
        <v>121</v>
      </c>
      <c r="B2" s="32"/>
      <c r="C2" s="4"/>
      <c r="D2" s="202" t="s">
        <v>120</v>
      </c>
      <c r="E2" s="202" t="s">
        <v>119</v>
      </c>
      <c r="F2" s="202" t="s">
        <v>120</v>
      </c>
      <c r="G2" s="202" t="s">
        <v>119</v>
      </c>
    </row>
    <row r="3" spans="1:9" ht="22.5" customHeight="1" x14ac:dyDescent="0.3">
      <c r="A3" s="104" t="s">
        <v>0</v>
      </c>
      <c r="B3" s="105" t="s">
        <v>1</v>
      </c>
      <c r="C3" s="106" t="s">
        <v>2</v>
      </c>
      <c r="D3" s="106" t="s">
        <v>6</v>
      </c>
      <c r="E3" s="106" t="s">
        <v>117</v>
      </c>
      <c r="F3" s="105" t="s">
        <v>69</v>
      </c>
      <c r="G3" s="105" t="s">
        <v>118</v>
      </c>
      <c r="H3" s="105" t="s">
        <v>84</v>
      </c>
    </row>
    <row r="4" spans="1:9" x14ac:dyDescent="0.3">
      <c r="A4" s="307" t="s">
        <v>12</v>
      </c>
      <c r="B4" s="96">
        <v>4749</v>
      </c>
      <c r="C4" s="97">
        <v>45768</v>
      </c>
      <c r="D4" s="98">
        <f>C4-180</f>
        <v>45588</v>
      </c>
      <c r="E4" s="98">
        <f>C4-90</f>
        <v>45678</v>
      </c>
      <c r="F4" s="168">
        <v>4749</v>
      </c>
      <c r="G4" s="168">
        <v>4749</v>
      </c>
      <c r="H4" s="97">
        <v>45716</v>
      </c>
      <c r="I4" s="33"/>
    </row>
    <row r="5" spans="1:9" x14ac:dyDescent="0.3">
      <c r="A5" s="307"/>
      <c r="B5" s="40">
        <v>1686</v>
      </c>
      <c r="C5" s="43">
        <v>45915</v>
      </c>
      <c r="D5" s="35">
        <f t="shared" ref="D5:D18" si="0">C5-180</f>
        <v>45735</v>
      </c>
      <c r="E5" s="35">
        <f t="shared" ref="E5:E18" si="1">C5-90</f>
        <v>45825</v>
      </c>
      <c r="F5" s="40" t="s">
        <v>88</v>
      </c>
      <c r="G5" s="40" t="s">
        <v>88</v>
      </c>
      <c r="H5" s="43">
        <v>45716</v>
      </c>
      <c r="I5" s="187"/>
    </row>
    <row r="6" spans="1:9" x14ac:dyDescent="0.3">
      <c r="A6" s="307"/>
      <c r="B6" s="40">
        <v>5556</v>
      </c>
      <c r="C6" s="43">
        <v>46030</v>
      </c>
      <c r="D6" s="35">
        <f t="shared" si="0"/>
        <v>45850</v>
      </c>
      <c r="E6" s="35">
        <f t="shared" si="1"/>
        <v>45940</v>
      </c>
      <c r="F6" s="40" t="s">
        <v>88</v>
      </c>
      <c r="G6" s="40" t="s">
        <v>88</v>
      </c>
      <c r="H6" s="43">
        <v>45716</v>
      </c>
    </row>
    <row r="7" spans="1:9" x14ac:dyDescent="0.3">
      <c r="A7" s="307"/>
      <c r="B7" s="40">
        <v>13852</v>
      </c>
      <c r="C7" s="43">
        <v>46076</v>
      </c>
      <c r="D7" s="35">
        <f t="shared" si="0"/>
        <v>45896</v>
      </c>
      <c r="E7" s="35">
        <f t="shared" si="1"/>
        <v>45986</v>
      </c>
      <c r="F7" s="40"/>
      <c r="G7" s="40"/>
      <c r="H7" s="43">
        <v>45716</v>
      </c>
    </row>
    <row r="8" spans="1:9" x14ac:dyDescent="0.3">
      <c r="A8" s="307"/>
      <c r="B8" s="40">
        <v>6088</v>
      </c>
      <c r="C8" s="43">
        <v>46096</v>
      </c>
      <c r="D8" s="35">
        <f t="shared" si="0"/>
        <v>45916</v>
      </c>
      <c r="E8" s="35">
        <f t="shared" si="1"/>
        <v>46006</v>
      </c>
      <c r="F8" s="40"/>
      <c r="G8" s="40"/>
      <c r="H8" s="43">
        <v>45716</v>
      </c>
    </row>
    <row r="9" spans="1:9" hidden="1" x14ac:dyDescent="0.3">
      <c r="A9" s="308" t="s">
        <v>16</v>
      </c>
      <c r="B9" s="40">
        <v>1</v>
      </c>
      <c r="C9" s="43">
        <v>45803</v>
      </c>
      <c r="D9" s="35">
        <f t="shared" si="0"/>
        <v>45623</v>
      </c>
      <c r="E9" s="35">
        <f t="shared" si="1"/>
        <v>45713</v>
      </c>
      <c r="F9" s="40" t="s">
        <v>88</v>
      </c>
      <c r="G9" s="40" t="s">
        <v>88</v>
      </c>
      <c r="H9" s="43">
        <v>45716</v>
      </c>
    </row>
    <row r="10" spans="1:9" x14ac:dyDescent="0.3">
      <c r="A10" s="309"/>
      <c r="B10" s="40">
        <v>3494</v>
      </c>
      <c r="C10" s="43">
        <v>45843</v>
      </c>
      <c r="D10" s="35">
        <f t="shared" si="0"/>
        <v>45663</v>
      </c>
      <c r="E10" s="35">
        <f t="shared" si="1"/>
        <v>45753</v>
      </c>
      <c r="F10" s="40" t="s">
        <v>88</v>
      </c>
      <c r="G10" s="40" t="s">
        <v>88</v>
      </c>
      <c r="H10" s="43">
        <v>45716</v>
      </c>
    </row>
    <row r="11" spans="1:9" x14ac:dyDescent="0.3">
      <c r="A11" s="309"/>
      <c r="B11" s="96">
        <v>15480</v>
      </c>
      <c r="C11" s="97">
        <v>45861</v>
      </c>
      <c r="D11" s="98">
        <f t="shared" si="0"/>
        <v>45681</v>
      </c>
      <c r="E11" s="98">
        <f t="shared" si="1"/>
        <v>45771</v>
      </c>
      <c r="F11" s="168">
        <v>15480</v>
      </c>
      <c r="G11" s="168">
        <v>3015.5</v>
      </c>
      <c r="H11" s="97">
        <v>45716</v>
      </c>
      <c r="I11" s="33"/>
    </row>
    <row r="12" spans="1:9" x14ac:dyDescent="0.3">
      <c r="A12" s="309"/>
      <c r="B12" s="109">
        <v>9667</v>
      </c>
      <c r="C12" s="112">
        <v>46050</v>
      </c>
      <c r="D12" s="35">
        <f t="shared" si="0"/>
        <v>45870</v>
      </c>
      <c r="E12" s="35">
        <f t="shared" si="1"/>
        <v>45960</v>
      </c>
      <c r="F12" s="169" t="s">
        <v>88</v>
      </c>
      <c r="G12" s="169" t="s">
        <v>88</v>
      </c>
      <c r="H12" s="112">
        <v>45716</v>
      </c>
    </row>
    <row r="13" spans="1:9" x14ac:dyDescent="0.3">
      <c r="A13" s="309"/>
      <c r="B13" s="109">
        <v>9156</v>
      </c>
      <c r="C13" s="112">
        <v>46077</v>
      </c>
      <c r="D13" s="35">
        <f t="shared" si="0"/>
        <v>45897</v>
      </c>
      <c r="E13" s="35">
        <f t="shared" si="1"/>
        <v>45987</v>
      </c>
      <c r="F13" s="169"/>
      <c r="G13" s="169"/>
      <c r="H13" s="112">
        <v>45716</v>
      </c>
    </row>
    <row r="14" spans="1:9" x14ac:dyDescent="0.3">
      <c r="A14" s="309"/>
      <c r="B14" s="109">
        <v>9216</v>
      </c>
      <c r="C14" s="112">
        <v>46095</v>
      </c>
      <c r="D14" s="35">
        <f t="shared" si="0"/>
        <v>45915</v>
      </c>
      <c r="E14" s="35">
        <f t="shared" si="1"/>
        <v>46005</v>
      </c>
      <c r="F14" s="169"/>
      <c r="G14" s="169"/>
      <c r="H14" s="112">
        <v>45716</v>
      </c>
    </row>
    <row r="15" spans="1:9" x14ac:dyDescent="0.3">
      <c r="A15" s="307" t="s">
        <v>17</v>
      </c>
      <c r="B15" s="200">
        <v>927</v>
      </c>
      <c r="C15" s="97">
        <v>45795</v>
      </c>
      <c r="D15" s="98">
        <f t="shared" si="0"/>
        <v>45615</v>
      </c>
      <c r="E15" s="98">
        <f t="shared" si="1"/>
        <v>45705</v>
      </c>
      <c r="F15" s="168">
        <v>927</v>
      </c>
      <c r="G15" s="168">
        <v>211</v>
      </c>
      <c r="H15" s="97">
        <v>45716</v>
      </c>
    </row>
    <row r="16" spans="1:9" x14ac:dyDescent="0.3">
      <c r="A16" s="307"/>
      <c r="B16" s="200">
        <v>10050</v>
      </c>
      <c r="C16" s="97">
        <v>45850</v>
      </c>
      <c r="D16" s="98">
        <f t="shared" si="0"/>
        <v>45670</v>
      </c>
      <c r="E16" s="98">
        <f t="shared" si="1"/>
        <v>45760</v>
      </c>
      <c r="F16" s="168">
        <v>10050</v>
      </c>
      <c r="G16" s="168">
        <v>7347</v>
      </c>
      <c r="H16" s="97">
        <v>45716</v>
      </c>
      <c r="I16" s="33"/>
    </row>
    <row r="17" spans="1:8" x14ac:dyDescent="0.3">
      <c r="A17" s="307"/>
      <c r="B17" s="201">
        <v>3104</v>
      </c>
      <c r="C17" s="43">
        <v>45874</v>
      </c>
      <c r="D17" s="35">
        <f t="shared" si="0"/>
        <v>45694</v>
      </c>
      <c r="E17" s="35">
        <f t="shared" si="1"/>
        <v>45784</v>
      </c>
      <c r="F17" s="40" t="s">
        <v>88</v>
      </c>
      <c r="G17" s="40" t="s">
        <v>88</v>
      </c>
      <c r="H17" s="43">
        <v>45716</v>
      </c>
    </row>
    <row r="18" spans="1:8" x14ac:dyDescent="0.3">
      <c r="A18" s="307"/>
      <c r="B18" s="40">
        <v>7488</v>
      </c>
      <c r="C18" s="199">
        <v>46120</v>
      </c>
      <c r="D18" s="35">
        <f t="shared" si="0"/>
        <v>45940</v>
      </c>
      <c r="E18" s="35">
        <f t="shared" si="1"/>
        <v>46030</v>
      </c>
      <c r="F18" s="40"/>
      <c r="G18" s="40"/>
      <c r="H18" s="43">
        <v>45716</v>
      </c>
    </row>
  </sheetData>
  <mergeCells count="3">
    <mergeCell ref="A15:A18"/>
    <mergeCell ref="A9:A14"/>
    <mergeCell ref="A4:A8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FA14-5982-42AA-AF6E-F256B5D0000F}">
  <sheetPr filterMode="1"/>
  <dimension ref="A1:O50"/>
  <sheetViews>
    <sheetView workbookViewId="0">
      <selection activeCell="C10" sqref="C10"/>
    </sheetView>
  </sheetViews>
  <sheetFormatPr defaultRowHeight="16.5" x14ac:dyDescent="0.3"/>
  <cols>
    <col min="1" max="1" width="9" style="303"/>
    <col min="2" max="2" width="16.875" style="303" bestFit="1" customWidth="1"/>
    <col min="3" max="3" width="11.125" style="33" bestFit="1" customWidth="1"/>
    <col min="4" max="4" width="11.125" style="41" bestFit="1" customWidth="1"/>
    <col min="5" max="5" width="11.375" style="41" bestFit="1" customWidth="1"/>
    <col min="6" max="6" width="21.75" style="41" bestFit="1" customWidth="1"/>
    <col min="7" max="7" width="12.125" style="41" customWidth="1"/>
    <col min="8" max="8" width="20.625" style="76" customWidth="1"/>
    <col min="9" max="10" width="17.125" style="76" customWidth="1"/>
    <col min="11" max="11" width="18.625" style="66" customWidth="1"/>
    <col min="12" max="12" width="16" style="31" customWidth="1"/>
    <col min="13" max="13" width="11.125" style="41" bestFit="1" customWidth="1"/>
    <col min="14" max="14" width="16" style="110" customWidth="1"/>
    <col min="15" max="15" width="14.625" style="101" bestFit="1" customWidth="1"/>
  </cols>
  <sheetData>
    <row r="1" spans="1:15" x14ac:dyDescent="0.3">
      <c r="B1" s="304" t="s">
        <v>10</v>
      </c>
      <c r="C1" s="30">
        <f ca="1">TODAY()</f>
        <v>45924</v>
      </c>
      <c r="D1" s="4"/>
      <c r="E1" s="4"/>
      <c r="F1" s="4"/>
      <c r="G1" s="4"/>
      <c r="H1" s="59"/>
      <c r="I1" s="59"/>
      <c r="J1" s="59"/>
      <c r="K1" s="64"/>
    </row>
    <row r="2" spans="1:15" ht="24" x14ac:dyDescent="0.3">
      <c r="B2" s="305" t="s">
        <v>41</v>
      </c>
      <c r="C2" s="32"/>
      <c r="D2" s="4"/>
      <c r="E2" s="4"/>
      <c r="F2" s="4"/>
      <c r="G2" s="4"/>
      <c r="H2" s="59"/>
      <c r="I2" s="59"/>
      <c r="J2" s="160"/>
    </row>
    <row r="3" spans="1:15" ht="22.5" customHeight="1" thickBot="1" x14ac:dyDescent="0.35">
      <c r="B3" s="306" t="s">
        <v>0</v>
      </c>
      <c r="C3" s="105" t="s">
        <v>1</v>
      </c>
      <c r="D3" s="106" t="s">
        <v>2</v>
      </c>
      <c r="E3" s="106" t="s">
        <v>6</v>
      </c>
      <c r="F3" s="108" t="s">
        <v>81</v>
      </c>
      <c r="G3" s="106" t="s">
        <v>189</v>
      </c>
      <c r="H3" s="108" t="s">
        <v>74</v>
      </c>
      <c r="I3" s="107" t="s">
        <v>85</v>
      </c>
      <c r="J3" s="105" t="s">
        <v>69</v>
      </c>
      <c r="K3" s="105" t="s">
        <v>80</v>
      </c>
      <c r="L3" s="105" t="s">
        <v>87</v>
      </c>
      <c r="M3" s="108" t="s">
        <v>89</v>
      </c>
      <c r="N3" s="111" t="s">
        <v>87</v>
      </c>
      <c r="O3" s="111" t="s">
        <v>86</v>
      </c>
    </row>
    <row r="4" spans="1:15" ht="17.25" hidden="1" thickBot="1" x14ac:dyDescent="0.35">
      <c r="A4" s="303" t="s">
        <v>12</v>
      </c>
      <c r="B4" s="317" t="s">
        <v>12</v>
      </c>
      <c r="C4" s="242" cm="1">
        <f t="array" ref="C4">_xlfn.XLOOKUP(TRIM(A4)&amp;TRIM(D4), TRIM(재고!B:B)&amp;TRIM(재고!C:C), 재고!H:H, 0)</f>
        <v>0</v>
      </c>
      <c r="D4" s="97">
        <v>45768</v>
      </c>
      <c r="E4" s="98">
        <f>D4-90</f>
        <v>45678</v>
      </c>
      <c r="F4" s="103">
        <f t="shared" ref="F4:F50" ca="1" si="0">(E4-$C$1)/7</f>
        <v>-35.142857142857146</v>
      </c>
      <c r="G4" s="103">
        <v>1089</v>
      </c>
      <c r="H4" s="96">
        <f ca="1">G4*F4/F4</f>
        <v>1089</v>
      </c>
      <c r="I4" s="96"/>
      <c r="J4" s="227" t="str">
        <f>IF(sim!AK15&gt;0,sim!AK15,"")</f>
        <v/>
      </c>
      <c r="K4" s="96"/>
      <c r="L4" s="96">
        <f ca="1">C4/H4</f>
        <v>0</v>
      </c>
      <c r="M4" s="112">
        <v>45775</v>
      </c>
      <c r="N4" s="320">
        <f ca="1">L10+L11+L12+L14</f>
        <v>23.122389244417811</v>
      </c>
      <c r="O4" s="289">
        <f t="shared" ref="O4:O48" ca="1" si="1">(M4-TODAY())/7</f>
        <v>-21.285714285714285</v>
      </c>
    </row>
    <row r="5" spans="1:15" ht="17.25" hidden="1" thickBot="1" x14ac:dyDescent="0.35">
      <c r="A5" s="303" t="s">
        <v>54</v>
      </c>
      <c r="B5" s="318"/>
      <c r="C5" s="242" cm="1">
        <f t="array" ref="C5">_xlfn.XLOOKUP(TRIM(A5)&amp;TRIM(D5), TRIM(재고!B:B)&amp;TRIM(재고!C:C), 재고!H:H, 0)</f>
        <v>0</v>
      </c>
      <c r="D5" s="43">
        <v>45915</v>
      </c>
      <c r="E5" s="35">
        <f t="shared" ref="E5:E50" si="2">D5-90</f>
        <v>45825</v>
      </c>
      <c r="F5" s="102">
        <f t="shared" ca="1" si="0"/>
        <v>-14.142857142857142</v>
      </c>
      <c r="G5" s="102">
        <f>G4</f>
        <v>1089</v>
      </c>
      <c r="H5" s="40">
        <f t="shared" ref="H5:H10" ca="1" si="3">G5*(F5-F4)/F5</f>
        <v>-1617.0000000000002</v>
      </c>
      <c r="I5" s="40"/>
      <c r="J5" s="224" t="str">
        <f>IF(sim!AK16&gt;0,sim!AK16,"")</f>
        <v/>
      </c>
      <c r="K5" s="40" t="str">
        <f ca="1">IFERROR(J5/F5,"")</f>
        <v/>
      </c>
      <c r="L5" s="40">
        <f ca="1">C5/H5</f>
        <v>0</v>
      </c>
      <c r="M5" s="112">
        <v>45775</v>
      </c>
      <c r="N5" s="321"/>
      <c r="O5" s="289">
        <f t="shared" ca="1" si="1"/>
        <v>-21.285714285714285</v>
      </c>
    </row>
    <row r="6" spans="1:15" ht="17.25" hidden="1" thickBot="1" x14ac:dyDescent="0.35">
      <c r="A6" s="303" t="s">
        <v>54</v>
      </c>
      <c r="B6" s="318"/>
      <c r="C6" s="242" cm="1">
        <f t="array" ref="C6">_xlfn.XLOOKUP(TRIM(A6)&amp;TRIM(D6), TRIM(재고!B:B)&amp;TRIM(재고!C:C), 재고!H:H, 0)</f>
        <v>0</v>
      </c>
      <c r="D6" s="43">
        <v>46030</v>
      </c>
      <c r="E6" s="35">
        <f t="shared" si="2"/>
        <v>45940</v>
      </c>
      <c r="F6" s="102">
        <f t="shared" ca="1" si="0"/>
        <v>2.2857142857142856</v>
      </c>
      <c r="G6" s="102">
        <f>G5</f>
        <v>1089</v>
      </c>
      <c r="H6" s="40">
        <f t="shared" ca="1" si="3"/>
        <v>7827.1874999999991</v>
      </c>
      <c r="I6" s="40"/>
      <c r="J6" s="224" t="s">
        <v>88</v>
      </c>
      <c r="K6" s="40" t="str">
        <f ca="1">IFERROR(J6/F6,"")</f>
        <v/>
      </c>
      <c r="L6" s="40">
        <f ca="1">C6/H6</f>
        <v>0</v>
      </c>
      <c r="M6" s="112">
        <v>45775</v>
      </c>
      <c r="N6" s="321"/>
      <c r="O6" s="289">
        <f t="shared" ca="1" si="1"/>
        <v>-21.285714285714285</v>
      </c>
    </row>
    <row r="7" spans="1:15" ht="17.25" hidden="1" thickBot="1" x14ac:dyDescent="0.35">
      <c r="A7" s="303" t="s">
        <v>54</v>
      </c>
      <c r="B7" s="318"/>
      <c r="C7" s="242" cm="1">
        <f t="array" ref="C7">_xlfn.XLOOKUP(TRIM(A7)&amp;TRIM(D7), TRIM(재고!B:B)&amp;TRIM(재고!C:C), 재고!H:H, 0)</f>
        <v>0</v>
      </c>
      <c r="D7" s="43">
        <v>46076</v>
      </c>
      <c r="E7" s="35">
        <f t="shared" si="2"/>
        <v>45986</v>
      </c>
      <c r="F7" s="102">
        <f t="shared" ca="1" si="0"/>
        <v>8.8571428571428577</v>
      </c>
      <c r="G7" s="102">
        <v>1198</v>
      </c>
      <c r="H7" s="40">
        <f t="shared" ca="1" si="3"/>
        <v>888.83870967741939</v>
      </c>
      <c r="I7" s="40"/>
      <c r="J7" s="246" t="str">
        <f>IF(sim!AS27&gt;0,sim!AS27,"")</f>
        <v/>
      </c>
      <c r="K7" s="242" t="str">
        <f ca="1">IFERROR(J7/F7,"")</f>
        <v/>
      </c>
      <c r="L7" s="40">
        <f ca="1">C7/H7</f>
        <v>0</v>
      </c>
      <c r="M7" s="112">
        <v>45838</v>
      </c>
      <c r="N7" s="321"/>
      <c r="O7" s="289">
        <f t="shared" ca="1" si="1"/>
        <v>-12.285714285714286</v>
      </c>
    </row>
    <row r="8" spans="1:15" ht="17.25" hidden="1" thickBot="1" x14ac:dyDescent="0.35">
      <c r="A8" s="303" t="s">
        <v>54</v>
      </c>
      <c r="B8" s="318"/>
      <c r="C8" s="242" cm="1">
        <f t="array" ref="C8">_xlfn.XLOOKUP(TRIM(A8)&amp;TRIM(D8), TRIM(재고!B:B)&amp;TRIM(재고!C:C), 재고!H:H, 0)</f>
        <v>0</v>
      </c>
      <c r="D8" s="43">
        <v>46096</v>
      </c>
      <c r="E8" s="35">
        <f t="shared" si="2"/>
        <v>46006</v>
      </c>
      <c r="F8" s="102">
        <f t="shared" ca="1" si="0"/>
        <v>11.714285714285714</v>
      </c>
      <c r="G8" s="102">
        <f>G7</f>
        <v>1198</v>
      </c>
      <c r="H8" s="40">
        <f t="shared" ca="1" si="3"/>
        <v>292.19512195121939</v>
      </c>
      <c r="I8" s="40"/>
      <c r="J8" s="246" t="str">
        <f>IF(sim!BJ31&gt;0,sim!BJ31,"")</f>
        <v/>
      </c>
      <c r="K8" s="242" t="str">
        <f ca="1">IFERROR(J8/F8,"")</f>
        <v/>
      </c>
      <c r="L8" s="40">
        <f ca="1">C8/H8</f>
        <v>0</v>
      </c>
      <c r="M8" s="112">
        <v>45838</v>
      </c>
      <c r="N8" s="321"/>
      <c r="O8" s="289">
        <f t="shared" ca="1" si="1"/>
        <v>-12.285714285714286</v>
      </c>
    </row>
    <row r="9" spans="1:15" ht="17.25" hidden="1" thickBot="1" x14ac:dyDescent="0.35">
      <c r="A9" s="303" t="s">
        <v>54</v>
      </c>
      <c r="B9" s="318"/>
      <c r="C9" s="242" cm="1">
        <f t="array" ref="C9">_xlfn.XLOOKUP(TRIM(A9)&amp;TRIM(D9), TRIM(재고!B:B)&amp;TRIM(재고!C:C), 재고!H:H, 0)</f>
        <v>0</v>
      </c>
      <c r="D9" s="43">
        <v>46132</v>
      </c>
      <c r="E9" s="35">
        <f t="shared" ref="E9:E14" si="4">D9-90</f>
        <v>46042</v>
      </c>
      <c r="F9" s="102">
        <f t="shared" ref="F9:F14" ca="1" si="5">(E9-$C$1)/7</f>
        <v>16.857142857142858</v>
      </c>
      <c r="G9" s="102">
        <v>1551</v>
      </c>
      <c r="H9" s="40">
        <f t="shared" ca="1" si="3"/>
        <v>473.18644067796617</v>
      </c>
      <c r="I9" s="40"/>
      <c r="J9" s="246" t="str">
        <f>IF(sim!BJ43&gt;0,sim!BJ43,"")</f>
        <v/>
      </c>
      <c r="K9" s="242" t="str">
        <f ca="1">IFERROR(J9/F9,"")</f>
        <v/>
      </c>
      <c r="L9" s="40">
        <f ca="1">C9/H9</f>
        <v>0</v>
      </c>
      <c r="M9" s="112">
        <v>45884</v>
      </c>
      <c r="N9" s="321"/>
      <c r="O9" s="289">
        <f ca="1">(M9-TODAY())/7</f>
        <v>-5.7142857142857144</v>
      </c>
    </row>
    <row r="10" spans="1:15" x14ac:dyDescent="0.3">
      <c r="A10" s="303" t="s">
        <v>54</v>
      </c>
      <c r="B10" s="318"/>
      <c r="C10" s="242" cm="1">
        <f t="array" ref="C10">_xlfn.XLOOKUP(TRIM(A10)&amp;TRIM(D10), TRIM(재고!B:B)&amp;TRIM(재고!C:C), 재고!H:H, 0)</f>
        <v>66</v>
      </c>
      <c r="D10" s="34" t="s">
        <v>228</v>
      </c>
      <c r="E10" s="35">
        <f t="shared" si="4"/>
        <v>46100</v>
      </c>
      <c r="F10" s="102">
        <f t="shared" ca="1" si="5"/>
        <v>25.142857142857142</v>
      </c>
      <c r="G10" s="102">
        <v>1759</v>
      </c>
      <c r="H10" s="40">
        <f t="shared" ca="1" si="3"/>
        <v>579.6704545454545</v>
      </c>
      <c r="I10" s="40"/>
      <c r="J10" s="246" t="str">
        <f>IF(sim!BS47&gt;0,sim!BS47,"")</f>
        <v/>
      </c>
      <c r="K10" s="242"/>
      <c r="L10" s="40">
        <f ca="1">C10/H10</f>
        <v>0.11385779537746761</v>
      </c>
      <c r="M10" s="112">
        <v>45953</v>
      </c>
      <c r="N10" s="321"/>
      <c r="O10" s="310">
        <f ca="1">(M14-TODAY())/7</f>
        <v>4.1428571428571432</v>
      </c>
    </row>
    <row r="11" spans="1:15" x14ac:dyDescent="0.3">
      <c r="A11" s="303" t="s">
        <v>54</v>
      </c>
      <c r="B11" s="318"/>
      <c r="C11" s="242" cm="1">
        <f t="array" ref="C11">_xlfn.XLOOKUP(TRIM(A11)&amp;TRIM(D11), TRIM(재고!B:B)&amp;TRIM(재고!C:C), 재고!H:H, 0)</f>
        <v>7922</v>
      </c>
      <c r="D11" s="35" t="s">
        <v>144</v>
      </c>
      <c r="E11" s="35">
        <f t="shared" si="4"/>
        <v>46155</v>
      </c>
      <c r="F11" s="102">
        <f t="shared" ca="1" si="5"/>
        <v>33</v>
      </c>
      <c r="G11" s="102">
        <f>G10</f>
        <v>1759</v>
      </c>
      <c r="H11" s="40">
        <f ca="1">G11*(F11-F9)/F11</f>
        <v>860.4632034632034</v>
      </c>
      <c r="I11" s="40"/>
      <c r="J11" s="246" t="str">
        <f>IF(sim!BS51&gt;0,sim!BS51,"")</f>
        <v/>
      </c>
      <c r="K11" s="242"/>
      <c r="L11" s="40">
        <f ca="1">C11/H11</f>
        <v>9.2066691150945594</v>
      </c>
      <c r="M11" s="112">
        <v>45953</v>
      </c>
      <c r="N11" s="321"/>
      <c r="O11" s="312"/>
    </row>
    <row r="12" spans="1:15" x14ac:dyDescent="0.3">
      <c r="A12" s="303" t="s">
        <v>54</v>
      </c>
      <c r="B12" s="318"/>
      <c r="C12" s="242" cm="1">
        <f t="array" ref="C12">_xlfn.XLOOKUP(TRIM(A12)&amp;TRIM(D12), TRIM(재고!B:B)&amp;TRIM(재고!C:C), 재고!H:H, 0)</f>
        <v>6140</v>
      </c>
      <c r="D12" s="43">
        <v>46276</v>
      </c>
      <c r="E12" s="35">
        <f t="shared" si="4"/>
        <v>46186</v>
      </c>
      <c r="F12" s="102">
        <f t="shared" ca="1" si="5"/>
        <v>37.428571428571431</v>
      </c>
      <c r="G12" s="102">
        <f>G11</f>
        <v>1759</v>
      </c>
      <c r="H12" s="40">
        <f ca="1">G12*(F12-F9)/F12</f>
        <v>966.77862595419856</v>
      </c>
      <c r="I12" s="40"/>
      <c r="J12" s="246" t="str">
        <f>IF(sim!BS55&gt;0,sim!BS55,"")</f>
        <v/>
      </c>
      <c r="K12" s="242"/>
      <c r="L12" s="40">
        <f ca="1">C12/H12</f>
        <v>6.3509885667361496</v>
      </c>
      <c r="M12" s="112">
        <v>45953</v>
      </c>
      <c r="N12" s="321"/>
      <c r="O12" s="312"/>
    </row>
    <row r="13" spans="1:15" x14ac:dyDescent="0.3">
      <c r="A13" s="303" t="s">
        <v>54</v>
      </c>
      <c r="B13" s="318"/>
      <c r="C13" s="242" cm="1">
        <f t="array" ref="C13">_xlfn.XLOOKUP(TRIM(A13)&amp;TRIM(D13), TRIM(재고!B:B)&amp;TRIM(재고!C:C), 재고!H:H, 0)</f>
        <v>6096</v>
      </c>
      <c r="D13" s="43">
        <v>46288</v>
      </c>
      <c r="E13" s="35">
        <f t="shared" si="4"/>
        <v>46198</v>
      </c>
      <c r="F13" s="102">
        <f t="shared" ca="1" si="5"/>
        <v>39.142857142857146</v>
      </c>
      <c r="G13" s="102">
        <f>G11</f>
        <v>1759</v>
      </c>
      <c r="H13" s="40">
        <f ca="1">G13*(F13-F9)/F13</f>
        <v>1001.4744525547446</v>
      </c>
      <c r="I13" s="40"/>
      <c r="J13" s="246" t="str">
        <f>IF(sim!BS63&gt;0,sim!BS63,"")</f>
        <v/>
      </c>
      <c r="K13" s="242"/>
      <c r="L13" s="40">
        <f ca="1">C13/H13</f>
        <v>6.0870249704814796</v>
      </c>
      <c r="M13" s="112">
        <v>45953</v>
      </c>
      <c r="N13" s="321"/>
      <c r="O13" s="312"/>
    </row>
    <row r="14" spans="1:15" x14ac:dyDescent="0.3">
      <c r="A14" s="303" t="s">
        <v>54</v>
      </c>
      <c r="B14" s="319"/>
      <c r="C14" s="242" cm="1">
        <f t="array" ref="C14">_xlfn.XLOOKUP(TRIM(A14)&amp;TRIM(D14), TRIM(재고!B:B)&amp;TRIM(재고!C:C), 재고!H:H, 0)</f>
        <v>5760</v>
      </c>
      <c r="D14" s="43">
        <v>46328</v>
      </c>
      <c r="E14" s="35">
        <f t="shared" si="4"/>
        <v>46238</v>
      </c>
      <c r="F14" s="102">
        <f t="shared" ca="1" si="5"/>
        <v>44.857142857142854</v>
      </c>
      <c r="G14" s="102">
        <f>G12</f>
        <v>1759</v>
      </c>
      <c r="H14" s="40">
        <f ca="1">G14*(F14-F10)/F14</f>
        <v>773.06369426751587</v>
      </c>
      <c r="I14" s="40"/>
      <c r="J14" s="246" t="str">
        <f>IF(sim!BS67&gt;0,sim!BS67,"")</f>
        <v/>
      </c>
      <c r="K14" s="242"/>
      <c r="L14" s="40">
        <f ca="1">C14/H14</f>
        <v>7.4508737672096306</v>
      </c>
      <c r="M14" s="112">
        <v>45953</v>
      </c>
      <c r="N14" s="322"/>
      <c r="O14" s="311"/>
    </row>
    <row r="15" spans="1:15" ht="16.5" hidden="1" customHeight="1" x14ac:dyDescent="0.3">
      <c r="A15" s="303" t="s">
        <v>16</v>
      </c>
      <c r="B15" s="317" t="s">
        <v>16</v>
      </c>
      <c r="C15" s="242" cm="1">
        <f t="array" ref="C15">_xlfn.XLOOKUP(TRIM(A15)&amp;TRIM(D15), TRIM(재고!B:B)&amp;TRIM(재고!C:C), 재고!H:H, 0)</f>
        <v>0</v>
      </c>
      <c r="D15" s="243">
        <v>45803</v>
      </c>
      <c r="E15" s="244">
        <f t="shared" si="2"/>
        <v>45713</v>
      </c>
      <c r="F15" s="245">
        <f t="shared" ca="1" si="0"/>
        <v>-30.142857142857142</v>
      </c>
      <c r="G15" s="245">
        <v>913</v>
      </c>
      <c r="H15" s="242">
        <f ca="1">G15*F15/F15</f>
        <v>913</v>
      </c>
      <c r="I15" s="242"/>
      <c r="J15" s="246"/>
      <c r="K15" s="242"/>
      <c r="L15" s="242">
        <f ca="1">C15/H15</f>
        <v>0</v>
      </c>
      <c r="M15" s="112">
        <v>45775</v>
      </c>
      <c r="N15" s="323">
        <f ca="1">L20+L21+L22+L23+L24+L25</f>
        <v>89.272098723415084</v>
      </c>
      <c r="O15" s="289">
        <f t="shared" ca="1" si="1"/>
        <v>-21.285714285714285</v>
      </c>
    </row>
    <row r="16" spans="1:15" hidden="1" x14ac:dyDescent="0.3">
      <c r="A16" s="303" t="s">
        <v>55</v>
      </c>
      <c r="B16" s="318"/>
      <c r="C16" s="242" cm="1">
        <f t="array" ref="C16">_xlfn.XLOOKUP(TRIM(A16)&amp;TRIM(D16), TRIM(재고!B:B)&amp;TRIM(재고!C:C), 재고!H:H, 0)</f>
        <v>0</v>
      </c>
      <c r="D16" s="243">
        <v>45843</v>
      </c>
      <c r="E16" s="244">
        <f t="shared" si="2"/>
        <v>45753</v>
      </c>
      <c r="F16" s="245">
        <f t="shared" ca="1" si="0"/>
        <v>-24.428571428571427</v>
      </c>
      <c r="G16" s="245">
        <v>913</v>
      </c>
      <c r="H16" s="242">
        <f t="shared" ref="H16:H22" ca="1" si="6">G16*(F16-F15)/F16</f>
        <v>-213.56725146198835</v>
      </c>
      <c r="I16" s="242"/>
      <c r="J16" s="246"/>
      <c r="K16" s="242"/>
      <c r="L16" s="242">
        <f ca="1">C16/H16</f>
        <v>0</v>
      </c>
      <c r="M16" s="112">
        <v>45775</v>
      </c>
      <c r="N16" s="324"/>
      <c r="O16" s="289">
        <f t="shared" ca="1" si="1"/>
        <v>-21.285714285714285</v>
      </c>
    </row>
    <row r="17" spans="1:15" hidden="1" x14ac:dyDescent="0.3">
      <c r="A17" s="303" t="s">
        <v>55</v>
      </c>
      <c r="B17" s="318"/>
      <c r="C17" s="242" cm="1">
        <f t="array" ref="C17">_xlfn.XLOOKUP(TRIM(A17)&amp;TRIM(D17), TRIM(재고!B:B)&amp;TRIM(재고!C:C), 재고!H:H, 0)</f>
        <v>0</v>
      </c>
      <c r="D17" s="243">
        <v>45861</v>
      </c>
      <c r="E17" s="244">
        <f t="shared" si="2"/>
        <v>45771</v>
      </c>
      <c r="F17" s="245">
        <f t="shared" ca="1" si="0"/>
        <v>-21.857142857142858</v>
      </c>
      <c r="G17" s="245">
        <v>913</v>
      </c>
      <c r="H17" s="242">
        <f t="shared" ca="1" si="6"/>
        <v>-107.41176470588228</v>
      </c>
      <c r="I17" s="242"/>
      <c r="J17" s="246"/>
      <c r="K17" s="242"/>
      <c r="L17" s="242">
        <f ca="1">C17/H17</f>
        <v>0</v>
      </c>
      <c r="M17" s="112">
        <v>45775</v>
      </c>
      <c r="N17" s="324"/>
      <c r="O17" s="289">
        <f t="shared" ca="1" si="1"/>
        <v>-21.285714285714285</v>
      </c>
    </row>
    <row r="18" spans="1:15" hidden="1" x14ac:dyDescent="0.3">
      <c r="A18" s="303" t="s">
        <v>55</v>
      </c>
      <c r="B18" s="318"/>
      <c r="C18" s="242" cm="1">
        <f t="array" ref="C18">_xlfn.XLOOKUP(TRIM(A18)&amp;TRIM(D18), TRIM(재고!B:B)&amp;TRIM(재고!C:C), 재고!H:H, 0)</f>
        <v>0</v>
      </c>
      <c r="D18" s="243">
        <v>46050</v>
      </c>
      <c r="E18" s="244">
        <f t="shared" si="2"/>
        <v>45960</v>
      </c>
      <c r="F18" s="245">
        <f t="shared" ca="1" si="0"/>
        <v>5.1428571428571432</v>
      </c>
      <c r="G18" s="245">
        <v>1083</v>
      </c>
      <c r="H18" s="242">
        <f t="shared" ca="1" si="6"/>
        <v>5685.75</v>
      </c>
      <c r="I18" s="242"/>
      <c r="J18" s="246" t="str">
        <f>IF(sim!BS72&gt;0,sim!BS72,"")</f>
        <v/>
      </c>
      <c r="K18" s="242"/>
      <c r="L18" s="242">
        <f ca="1">C18/H18</f>
        <v>0</v>
      </c>
      <c r="M18" s="112">
        <v>45868</v>
      </c>
      <c r="N18" s="324"/>
      <c r="O18" s="289">
        <f t="shared" ca="1" si="1"/>
        <v>-8</v>
      </c>
    </row>
    <row r="19" spans="1:15" hidden="1" x14ac:dyDescent="0.3">
      <c r="A19" s="303" t="s">
        <v>55</v>
      </c>
      <c r="B19" s="318"/>
      <c r="C19" s="242" cm="1">
        <f t="array" ref="C19">_xlfn.XLOOKUP(TRIM(A19)&amp;TRIM(D19), TRIM(재고!B:B)&amp;TRIM(재고!C:C), 재고!H:H, 0)</f>
        <v>0</v>
      </c>
      <c r="D19" s="243">
        <v>46077</v>
      </c>
      <c r="E19" s="244">
        <f t="shared" si="2"/>
        <v>45987</v>
      </c>
      <c r="F19" s="245">
        <f t="shared" ca="1" si="0"/>
        <v>9</v>
      </c>
      <c r="G19" s="245">
        <v>1075</v>
      </c>
      <c r="H19" s="242">
        <f t="shared" ca="1" si="6"/>
        <v>460.71428571428561</v>
      </c>
      <c r="I19" s="242"/>
      <c r="J19" s="246" t="str">
        <f>IF(sim!BS76&gt;0,sim!BS76,"")</f>
        <v/>
      </c>
      <c r="K19" s="242"/>
      <c r="L19" s="242">
        <f ca="1">C19/H19</f>
        <v>0</v>
      </c>
      <c r="M19" s="112">
        <v>45879</v>
      </c>
      <c r="N19" s="324"/>
      <c r="O19" s="289">
        <f t="shared" ca="1" si="1"/>
        <v>-6.4285714285714288</v>
      </c>
    </row>
    <row r="20" spans="1:15" hidden="1" x14ac:dyDescent="0.3">
      <c r="A20" s="303" t="s">
        <v>55</v>
      </c>
      <c r="B20" s="318"/>
      <c r="C20" s="242" cm="1">
        <f t="array" ref="C20">_xlfn.XLOOKUP(TRIM(A20)&amp;TRIM(D20), TRIM(재고!B:B)&amp;TRIM(재고!C:C), 재고!H:H, 0)</f>
        <v>0</v>
      </c>
      <c r="D20" s="243">
        <v>46095</v>
      </c>
      <c r="E20" s="244">
        <f t="shared" si="2"/>
        <v>46005</v>
      </c>
      <c r="F20" s="245">
        <f t="shared" ca="1" si="0"/>
        <v>11.571428571428571</v>
      </c>
      <c r="G20" s="245">
        <v>1307</v>
      </c>
      <c r="H20" s="242">
        <f t="shared" ca="1" si="6"/>
        <v>290.44444444444446</v>
      </c>
      <c r="I20" s="242"/>
      <c r="J20" s="246" t="str">
        <f>IF(sim!BS80&gt;0,sim!BS80,"")</f>
        <v/>
      </c>
      <c r="K20" s="242"/>
      <c r="L20" s="242">
        <f ca="1">C20/H20</f>
        <v>0</v>
      </c>
      <c r="M20" s="112">
        <v>45953</v>
      </c>
      <c r="N20" s="324"/>
      <c r="O20" s="310">
        <f ca="1">(M25-TODAY())/7</f>
        <v>4.1428571428571432</v>
      </c>
    </row>
    <row r="21" spans="1:15" x14ac:dyDescent="0.3">
      <c r="A21" s="303" t="s">
        <v>55</v>
      </c>
      <c r="B21" s="318"/>
      <c r="C21" s="242" cm="1">
        <f t="array" ref="C21">_xlfn.XLOOKUP(TRIM(A21)&amp;TRIM(D21), TRIM(재고!B:B)&amp;TRIM(재고!C:C), 재고!H:H, 0)</f>
        <v>2127</v>
      </c>
      <c r="D21" s="243" t="s">
        <v>227</v>
      </c>
      <c r="E21" s="244">
        <f>D21-90</f>
        <v>46054</v>
      </c>
      <c r="F21" s="245">
        <f ca="1">(E21-$C$1)/7</f>
        <v>18.571428571428573</v>
      </c>
      <c r="G21" s="245">
        <v>1031</v>
      </c>
      <c r="H21" s="242">
        <f t="shared" ca="1" si="6"/>
        <v>388.60769230769239</v>
      </c>
      <c r="I21" s="242"/>
      <c r="J21" s="246" t="str">
        <f>IF(sim!BS89&gt;0,sim!BS89,"")</f>
        <v/>
      </c>
      <c r="K21" s="242"/>
      <c r="L21" s="242">
        <f ca="1">C21/H21</f>
        <v>5.4733862507175504</v>
      </c>
      <c r="M21" s="112">
        <v>45953</v>
      </c>
      <c r="N21" s="324"/>
      <c r="O21" s="312"/>
    </row>
    <row r="22" spans="1:15" x14ac:dyDescent="0.3">
      <c r="A22" s="303" t="s">
        <v>55</v>
      </c>
      <c r="B22" s="318"/>
      <c r="C22" s="242" cm="1">
        <f t="array" ref="C22">_xlfn.XLOOKUP(TRIM(A22)&amp;TRIM(D22), TRIM(재고!B:B)&amp;TRIM(재고!C:C), 재고!H:H, 0)</f>
        <v>6032</v>
      </c>
      <c r="D22" s="243">
        <v>46170</v>
      </c>
      <c r="E22" s="244">
        <f>D22-90</f>
        <v>46080</v>
      </c>
      <c r="F22" s="245">
        <f ca="1">(E22-$C$1)/7</f>
        <v>22.285714285714285</v>
      </c>
      <c r="G22" s="245">
        <f>G21</f>
        <v>1031</v>
      </c>
      <c r="H22" s="242">
        <f t="shared" ca="1" si="6"/>
        <v>171.83333333333323</v>
      </c>
      <c r="I22" s="242"/>
      <c r="J22" s="246" t="str">
        <f>IF(sim!BS93&gt;0,sim!BS93,"")</f>
        <v/>
      </c>
      <c r="K22" s="242"/>
      <c r="L22" s="242">
        <f ca="1">C22/H22</f>
        <v>35.103782735208554</v>
      </c>
      <c r="M22" s="112">
        <v>45953</v>
      </c>
      <c r="N22" s="324"/>
      <c r="O22" s="312"/>
    </row>
    <row r="23" spans="1:15" x14ac:dyDescent="0.3">
      <c r="A23" s="303" t="s">
        <v>55</v>
      </c>
      <c r="B23" s="318"/>
      <c r="C23" s="242" cm="1">
        <f t="array" ref="C23">_xlfn.XLOOKUP(TRIM(A23)&amp;TRIM(D23), TRIM(재고!B:B)&amp;TRIM(재고!C:C), 재고!H:H, 0)</f>
        <v>6372</v>
      </c>
      <c r="D23" s="243">
        <v>46248</v>
      </c>
      <c r="E23" s="244">
        <f>D23-90</f>
        <v>46158</v>
      </c>
      <c r="F23" s="245">
        <f ca="1">(E23-$C$1)/7</f>
        <v>33.428571428571431</v>
      </c>
      <c r="G23" s="245">
        <f>G22</f>
        <v>1031</v>
      </c>
      <c r="H23" s="242">
        <f ca="1">G23*(F23-F21)/F23</f>
        <v>458.22222222222223</v>
      </c>
      <c r="I23" s="242"/>
      <c r="J23" s="246" t="str">
        <f>IF(sim!BS97&gt;0,sim!BS97,"")</f>
        <v/>
      </c>
      <c r="K23" s="242"/>
      <c r="L23" s="242">
        <f ca="1">C23/H23</f>
        <v>13.905916585838991</v>
      </c>
      <c r="M23" s="112">
        <v>45953</v>
      </c>
      <c r="N23" s="324"/>
      <c r="O23" s="312"/>
    </row>
    <row r="24" spans="1:15" x14ac:dyDescent="0.3">
      <c r="A24" s="303" t="s">
        <v>55</v>
      </c>
      <c r="B24" s="318"/>
      <c r="C24" s="242" cm="1">
        <f t="array" ref="C24">_xlfn.XLOOKUP(TRIM(A24)&amp;TRIM(D24), TRIM(재고!B:B)&amp;TRIM(재고!C:C), 재고!H:H, 0)</f>
        <v>7256</v>
      </c>
      <c r="D24" s="243">
        <v>46277</v>
      </c>
      <c r="E24" s="244">
        <f>D24-90</f>
        <v>46187</v>
      </c>
      <c r="F24" s="245">
        <f ca="1">(E24-$C$1)/7</f>
        <v>37.571428571428569</v>
      </c>
      <c r="G24" s="245">
        <f>G23</f>
        <v>1031</v>
      </c>
      <c r="H24" s="242">
        <f ca="1">G24*(F24-F21)/F24</f>
        <v>521.38022813688201</v>
      </c>
      <c r="I24" s="242"/>
      <c r="J24" s="246" t="str">
        <f>IF(sim!BS101&gt;0,sim!BS101,"")</f>
        <v/>
      </c>
      <c r="K24" s="242"/>
      <c r="L24" s="242">
        <f ca="1">C24/H24</f>
        <v>13.916906718785327</v>
      </c>
      <c r="M24" s="112">
        <v>45953</v>
      </c>
      <c r="N24" s="324"/>
      <c r="O24" s="312"/>
    </row>
    <row r="25" spans="1:15" x14ac:dyDescent="0.3">
      <c r="A25" s="303" t="s">
        <v>55</v>
      </c>
      <c r="B25" s="319"/>
      <c r="C25" s="242" cm="1">
        <f t="array" ref="C25">_xlfn.XLOOKUP(TRIM(A25)&amp;TRIM(D25), TRIM(재고!B:B)&amp;TRIM(재고!C:C), 재고!H:H, 0)</f>
        <v>9657</v>
      </c>
      <c r="D25" s="243">
        <v>46297</v>
      </c>
      <c r="E25" s="244">
        <f>D25-90</f>
        <v>46207</v>
      </c>
      <c r="F25" s="245">
        <f ca="1">(E25-$C$1)/7</f>
        <v>40.428571428571431</v>
      </c>
      <c r="G25" s="245">
        <f>G24</f>
        <v>1031</v>
      </c>
      <c r="H25" s="242">
        <f ca="1">G25*(F25-F22)/F25</f>
        <v>462.67491166077741</v>
      </c>
      <c r="I25" s="242"/>
      <c r="J25" s="246" t="str">
        <f>IF(sim!BS105&gt;0,sim!BS105,"")</f>
        <v/>
      </c>
      <c r="K25" s="242"/>
      <c r="L25" s="242">
        <f ca="1">C25/H25</f>
        <v>20.872106432864658</v>
      </c>
      <c r="M25" s="112">
        <v>45953</v>
      </c>
      <c r="N25" s="325"/>
      <c r="O25" s="311"/>
    </row>
    <row r="26" spans="1:15" hidden="1" x14ac:dyDescent="0.3">
      <c r="A26" s="303" t="s">
        <v>17</v>
      </c>
      <c r="B26" s="317" t="s">
        <v>17</v>
      </c>
      <c r="C26" s="242" cm="1">
        <f t="array" ref="C26">_xlfn.XLOOKUP(TRIM(A26)&amp;TRIM(D26), TRIM(재고!B:B)&amp;TRIM(재고!C:C), 재고!H:H, 0)</f>
        <v>0</v>
      </c>
      <c r="D26" s="243">
        <v>45795</v>
      </c>
      <c r="E26" s="244">
        <f t="shared" si="2"/>
        <v>45705</v>
      </c>
      <c r="F26" s="245">
        <f t="shared" ca="1" si="0"/>
        <v>-31.285714285714285</v>
      </c>
      <c r="G26" s="245">
        <v>154</v>
      </c>
      <c r="H26" s="242">
        <f ca="1">G26*F26/F26</f>
        <v>154</v>
      </c>
      <c r="I26" s="242"/>
      <c r="J26" s="247"/>
      <c r="K26" s="246"/>
      <c r="L26" s="242">
        <f ca="1">C26/H26</f>
        <v>0</v>
      </c>
      <c r="M26" s="112">
        <v>45809</v>
      </c>
      <c r="N26" s="323">
        <f>L30+L31</f>
        <v>31.260317460317459</v>
      </c>
      <c r="O26" s="289">
        <f t="shared" ca="1" si="1"/>
        <v>-16.428571428571427</v>
      </c>
    </row>
    <row r="27" spans="1:15" hidden="1" x14ac:dyDescent="0.3">
      <c r="A27" s="303" t="s">
        <v>17</v>
      </c>
      <c r="B27" s="318"/>
      <c r="C27" s="242" cm="1">
        <f t="array" ref="C27">_xlfn.XLOOKUP(TRIM(A27)&amp;TRIM(D27), TRIM(재고!B:B)&amp;TRIM(재고!C:C), 재고!H:H, 0)</f>
        <v>0</v>
      </c>
      <c r="D27" s="243">
        <v>45850</v>
      </c>
      <c r="E27" s="244">
        <f t="shared" si="2"/>
        <v>45760</v>
      </c>
      <c r="F27" s="245">
        <f t="shared" ca="1" si="0"/>
        <v>-23.428571428571427</v>
      </c>
      <c r="G27" s="245">
        <v>154</v>
      </c>
      <c r="H27" s="242">
        <f ca="1">G27*(F27-F26)/F27</f>
        <v>-51.646341463414636</v>
      </c>
      <c r="I27" s="242"/>
      <c r="J27" s="247"/>
      <c r="K27" s="242"/>
      <c r="L27" s="242">
        <f ca="1">C27/H27</f>
        <v>0</v>
      </c>
      <c r="M27" s="112">
        <v>45809</v>
      </c>
      <c r="N27" s="324"/>
      <c r="O27" s="289">
        <f t="shared" ca="1" si="1"/>
        <v>-16.428571428571427</v>
      </c>
    </row>
    <row r="28" spans="1:15" hidden="1" x14ac:dyDescent="0.3">
      <c r="A28" s="303" t="s">
        <v>17</v>
      </c>
      <c r="B28" s="318"/>
      <c r="C28" s="242" cm="1">
        <f t="array" ref="C28">_xlfn.XLOOKUP(TRIM(A28)&amp;TRIM(D28), TRIM(재고!B:B)&amp;TRIM(재고!C:C), 재고!H:H, 0)</f>
        <v>0</v>
      </c>
      <c r="D28" s="97">
        <v>45874</v>
      </c>
      <c r="E28" s="98">
        <f t="shared" si="2"/>
        <v>45784</v>
      </c>
      <c r="F28" s="103">
        <f t="shared" ca="1" si="0"/>
        <v>-20</v>
      </c>
      <c r="G28" s="103">
        <v>267</v>
      </c>
      <c r="H28" s="96">
        <v>0</v>
      </c>
      <c r="I28" s="96"/>
      <c r="J28" s="227">
        <v>257</v>
      </c>
      <c r="K28" s="96"/>
      <c r="L28" s="242">
        <v>0</v>
      </c>
      <c r="M28" s="112">
        <v>45838</v>
      </c>
      <c r="N28" s="324"/>
      <c r="O28" s="289">
        <f t="shared" ca="1" si="1"/>
        <v>-12.285714285714286</v>
      </c>
    </row>
    <row r="29" spans="1:15" hidden="1" x14ac:dyDescent="0.3">
      <c r="A29" s="303" t="s">
        <v>17</v>
      </c>
      <c r="B29" s="318"/>
      <c r="C29" s="242" cm="1">
        <f t="array" ref="C29">_xlfn.XLOOKUP(TRIM(A29)&amp;TRIM(D29), TRIM(재고!B:B)&amp;TRIM(재고!C:C), 재고!H:H, 0)</f>
        <v>0</v>
      </c>
      <c r="D29" s="243">
        <v>46120</v>
      </c>
      <c r="E29" s="244">
        <f>D29-90</f>
        <v>46030</v>
      </c>
      <c r="F29" s="245">
        <f ca="1">(E29-$C$1)/7</f>
        <v>15.142857142857142</v>
      </c>
      <c r="G29" s="245">
        <v>274</v>
      </c>
      <c r="H29" s="242">
        <f>G29</f>
        <v>274</v>
      </c>
      <c r="I29" s="242"/>
      <c r="J29" s="246" t="str">
        <f>IF(sim!BS118&gt;0,sim!BS118,"")</f>
        <v/>
      </c>
      <c r="K29" s="242"/>
      <c r="L29" s="242">
        <f>C29/H29</f>
        <v>0</v>
      </c>
      <c r="M29" s="112">
        <v>45945</v>
      </c>
      <c r="N29" s="324"/>
      <c r="O29" s="310">
        <f ca="1">(M31-TODAY())/7</f>
        <v>-0.5714285714285714</v>
      </c>
    </row>
    <row r="30" spans="1:15" x14ac:dyDescent="0.3">
      <c r="A30" s="303" t="s">
        <v>17</v>
      </c>
      <c r="B30" s="318"/>
      <c r="C30" s="242" cm="1">
        <f t="array" ref="C30">_xlfn.XLOOKUP(TRIM(A30)&amp;TRIM(D30), TRIM(재고!B:B)&amp;TRIM(재고!C:C), 재고!H:H, 0)</f>
        <v>2935</v>
      </c>
      <c r="D30" s="243">
        <v>46284</v>
      </c>
      <c r="E30" s="244">
        <f>D30-90</f>
        <v>46194</v>
      </c>
      <c r="F30" s="245">
        <f ca="1">(E30-$C$1)/7</f>
        <v>38.571428571428569</v>
      </c>
      <c r="G30" s="245">
        <v>315</v>
      </c>
      <c r="H30" s="242">
        <f>G30</f>
        <v>315</v>
      </c>
      <c r="I30" s="242"/>
      <c r="J30" s="246" t="str">
        <f>IF(sim!BS122&gt;0,sim!BS122,"")</f>
        <v/>
      </c>
      <c r="K30" s="242"/>
      <c r="L30" s="242">
        <f>C30/H30</f>
        <v>9.3174603174603181</v>
      </c>
      <c r="M30" s="112">
        <v>45920</v>
      </c>
      <c r="N30" s="324"/>
      <c r="O30" s="312"/>
    </row>
    <row r="31" spans="1:15" ht="17.25" thickBot="1" x14ac:dyDescent="0.35">
      <c r="A31" s="303" t="s">
        <v>17</v>
      </c>
      <c r="B31" s="319"/>
      <c r="C31" s="242" cm="1">
        <f t="array" ref="C31">_xlfn.XLOOKUP(TRIM(A31)&amp;TRIM(D31), TRIM(재고!B:B)&amp;TRIM(재고!C:C), 재고!H:H, 0)</f>
        <v>6912</v>
      </c>
      <c r="D31" s="243">
        <v>46291</v>
      </c>
      <c r="E31" s="244">
        <f t="shared" si="2"/>
        <v>46201</v>
      </c>
      <c r="F31" s="245">
        <f t="shared" ca="1" si="0"/>
        <v>39.571428571428569</v>
      </c>
      <c r="G31" s="245">
        <f>G30</f>
        <v>315</v>
      </c>
      <c r="H31" s="242">
        <f>G31</f>
        <v>315</v>
      </c>
      <c r="I31" s="242"/>
      <c r="J31" s="246" t="str">
        <f>IF(sim!BS130&gt;0,sim!BS130,"")</f>
        <v/>
      </c>
      <c r="K31" s="242"/>
      <c r="L31" s="242">
        <f>C31/H31</f>
        <v>21.942857142857143</v>
      </c>
      <c r="M31" s="112">
        <v>45920</v>
      </c>
      <c r="N31" s="325"/>
      <c r="O31" s="311"/>
    </row>
    <row r="32" spans="1:15" ht="16.5" hidden="1" customHeight="1" x14ac:dyDescent="0.35">
      <c r="A32" s="303" t="s">
        <v>42</v>
      </c>
      <c r="B32" s="317" t="s">
        <v>42</v>
      </c>
      <c r="C32" s="242" cm="1">
        <f t="array" ref="C32">_xlfn.XLOOKUP(TRIM(A32)&amp;TRIM(D32), TRIM(재고!B:B)&amp;TRIM(재고!C:C), 재고!H:H, 0)</f>
        <v>0</v>
      </c>
      <c r="D32" s="243">
        <v>46159</v>
      </c>
      <c r="E32" s="244">
        <f t="shared" si="2"/>
        <v>46069</v>
      </c>
      <c r="F32" s="245">
        <f t="shared" ca="1" si="0"/>
        <v>20.714285714285715</v>
      </c>
      <c r="G32" s="245">
        <v>1973</v>
      </c>
      <c r="H32" s="242">
        <f ca="1">G32*F32/F32</f>
        <v>1973</v>
      </c>
      <c r="I32" s="242"/>
      <c r="J32" s="242" t="str">
        <f ca="1">IF(H32*F32&gt;C32,"",C32-(H32*F32))</f>
        <v/>
      </c>
      <c r="K32" s="242"/>
      <c r="L32" s="242">
        <f ca="1">C32/H32</f>
        <v>0</v>
      </c>
      <c r="M32" s="112">
        <v>45777</v>
      </c>
      <c r="N32" s="323">
        <f>L39</f>
        <v>1.727699530516432</v>
      </c>
      <c r="O32" s="289">
        <f t="shared" ca="1" si="1"/>
        <v>-21</v>
      </c>
    </row>
    <row r="33" spans="1:15" ht="17.25" hidden="1" thickBot="1" x14ac:dyDescent="0.35">
      <c r="A33" s="303" t="s">
        <v>42</v>
      </c>
      <c r="B33" s="318"/>
      <c r="C33" s="242" cm="1">
        <f t="array" ref="C33">_xlfn.XLOOKUP(TRIM(A33)&amp;TRIM(D33), TRIM(재고!B:B)&amp;TRIM(재고!C:C), 재고!H:H, 0)</f>
        <v>0</v>
      </c>
      <c r="D33" s="243">
        <v>46185</v>
      </c>
      <c r="E33" s="244">
        <f t="shared" si="2"/>
        <v>46095</v>
      </c>
      <c r="F33" s="245">
        <f t="shared" ca="1" si="0"/>
        <v>24.428571428571427</v>
      </c>
      <c r="G33" s="245">
        <v>1973</v>
      </c>
      <c r="H33" s="242">
        <f>G33</f>
        <v>1973</v>
      </c>
      <c r="I33" s="242"/>
      <c r="J33" s="242" t="str">
        <f ca="1">IF(H33*F33&gt;C33,"",C33-(H33*F33))</f>
        <v/>
      </c>
      <c r="K33" s="242"/>
      <c r="L33" s="242">
        <f>C33/H33</f>
        <v>0</v>
      </c>
      <c r="M33" s="112">
        <v>45777</v>
      </c>
      <c r="N33" s="324"/>
      <c r="O33" s="289">
        <f t="shared" ca="1" si="1"/>
        <v>-21</v>
      </c>
    </row>
    <row r="34" spans="1:15" ht="17.25" hidden="1" thickBot="1" x14ac:dyDescent="0.35">
      <c r="A34" s="303" t="s">
        <v>42</v>
      </c>
      <c r="B34" s="318"/>
      <c r="C34" s="242" cm="1">
        <f t="array" ref="C34">_xlfn.XLOOKUP(TRIM(A34)&amp;TRIM(D34), TRIM(재고!B:B)&amp;TRIM(재고!C:C), 재고!H:H, 0)</f>
        <v>0</v>
      </c>
      <c r="D34" s="243">
        <v>46218</v>
      </c>
      <c r="E34" s="244">
        <f t="shared" si="2"/>
        <v>46128</v>
      </c>
      <c r="F34" s="245">
        <f t="shared" ca="1" si="0"/>
        <v>29.142857142857142</v>
      </c>
      <c r="G34" s="245">
        <v>1973</v>
      </c>
      <c r="H34" s="242">
        <f t="shared" ref="H34:H50" si="7">G34</f>
        <v>1973</v>
      </c>
      <c r="I34" s="242"/>
      <c r="J34" s="242" t="str">
        <f ca="1">IF(H34*F34&gt;C34,"",C34-(H34*F34))</f>
        <v/>
      </c>
      <c r="K34" s="242"/>
      <c r="L34" s="242">
        <f>C34/H34</f>
        <v>0</v>
      </c>
      <c r="M34" s="112">
        <v>45777</v>
      </c>
      <c r="N34" s="324"/>
      <c r="O34" s="289">
        <f t="shared" ca="1" si="1"/>
        <v>-21</v>
      </c>
    </row>
    <row r="35" spans="1:15" ht="17.25" hidden="1" thickBot="1" x14ac:dyDescent="0.35">
      <c r="A35" s="303" t="s">
        <v>42</v>
      </c>
      <c r="B35" s="318"/>
      <c r="C35" s="242" cm="1">
        <f t="array" ref="C35">_xlfn.XLOOKUP(TRIM(A35)&amp;TRIM(D35), TRIM(재고!B:B)&amp;TRIM(재고!C:C), 재고!H:H, 0)</f>
        <v>0</v>
      </c>
      <c r="D35" s="243">
        <v>46273</v>
      </c>
      <c r="E35" s="244">
        <f t="shared" si="2"/>
        <v>46183</v>
      </c>
      <c r="F35" s="245">
        <f t="shared" ca="1" si="0"/>
        <v>37</v>
      </c>
      <c r="G35" s="245">
        <v>2813</v>
      </c>
      <c r="H35" s="242">
        <f t="shared" si="7"/>
        <v>2813</v>
      </c>
      <c r="I35" s="242"/>
      <c r="J35" s="246" t="str">
        <f ca="1">IF(H35*F35&gt;C35,"",C35-(H35*F35))</f>
        <v/>
      </c>
      <c r="K35" s="242"/>
      <c r="L35" s="242">
        <f>C35/H35</f>
        <v>0</v>
      </c>
      <c r="M35" s="112">
        <v>45838</v>
      </c>
      <c r="N35" s="324"/>
      <c r="O35" s="289">
        <f t="shared" ca="1" si="1"/>
        <v>-12.285714285714286</v>
      </c>
    </row>
    <row r="36" spans="1:15" ht="17.25" hidden="1" thickBot="1" x14ac:dyDescent="0.35">
      <c r="A36" s="303" t="s">
        <v>42</v>
      </c>
      <c r="B36" s="318"/>
      <c r="C36" s="242" cm="1">
        <f t="array" ref="C36">_xlfn.XLOOKUP(TRIM(A36)&amp;TRIM(D36), TRIM(재고!B:B)&amp;TRIM(재고!C:C), 재고!H:H, 0)</f>
        <v>0</v>
      </c>
      <c r="D36" s="243">
        <v>46316</v>
      </c>
      <c r="E36" s="244">
        <f>D36-90</f>
        <v>46226</v>
      </c>
      <c r="F36" s="245">
        <f ca="1">(E36-$C$1)/7</f>
        <v>43.142857142857146</v>
      </c>
      <c r="G36" s="245">
        <v>4369</v>
      </c>
      <c r="H36" s="242">
        <f>G36</f>
        <v>4369</v>
      </c>
      <c r="I36" s="242"/>
      <c r="J36" s="246" t="str">
        <f ca="1">IF(H36*F36&gt;C36,"",C36-(H36*F36))</f>
        <v/>
      </c>
      <c r="K36" s="109" t="str">
        <f t="shared" ref="K36:K49" ca="1" si="8">IFERROR(J36/F36,"")</f>
        <v/>
      </c>
      <c r="L36" s="242">
        <f>C36/H36</f>
        <v>0</v>
      </c>
      <c r="M36" s="112">
        <v>45912</v>
      </c>
      <c r="N36" s="324"/>
      <c r="O36" s="310">
        <f ca="1">(M39-TODAY())/7</f>
        <v>2</v>
      </c>
    </row>
    <row r="37" spans="1:15" x14ac:dyDescent="0.3">
      <c r="A37" s="303" t="s">
        <v>42</v>
      </c>
      <c r="B37" s="318"/>
      <c r="C37" s="242" cm="1">
        <f t="array" ref="C37">_xlfn.XLOOKUP(TRIM(A37)&amp;TRIM(D37), TRIM(재고!B:B)&amp;TRIM(재고!C:C), 재고!H:H, 0)</f>
        <v>486</v>
      </c>
      <c r="D37" s="34" t="s">
        <v>222</v>
      </c>
      <c r="E37" s="244">
        <f>D37-90</f>
        <v>46373</v>
      </c>
      <c r="F37" s="245">
        <f ca="1">(E37-$C$1)/7</f>
        <v>64.142857142857139</v>
      </c>
      <c r="G37" s="245">
        <v>4899</v>
      </c>
      <c r="H37" s="242">
        <f>G37</f>
        <v>4899</v>
      </c>
      <c r="I37" s="242"/>
      <c r="J37" s="246" t="str">
        <f ca="1">IF(H37*F37&gt;C37,"",C37-(H37*F37))</f>
        <v/>
      </c>
      <c r="K37" s="109" t="str">
        <f t="shared" ca="1" si="8"/>
        <v/>
      </c>
      <c r="L37" s="242">
        <f>C37/H37</f>
        <v>9.9203919167176968E-2</v>
      </c>
      <c r="M37" s="112">
        <v>45938</v>
      </c>
      <c r="N37" s="324"/>
      <c r="O37" s="312"/>
    </row>
    <row r="38" spans="1:15" x14ac:dyDescent="0.3">
      <c r="A38" s="303" t="s">
        <v>42</v>
      </c>
      <c r="B38" s="318"/>
      <c r="C38" s="242" cm="1">
        <f t="array" ref="C38">_xlfn.XLOOKUP(TRIM(A38)&amp;TRIM(D38), TRIM(재고!B:B)&amp;TRIM(재고!C:C), 재고!H:H, 0)</f>
        <v>26712</v>
      </c>
      <c r="D38" s="35" t="s">
        <v>223</v>
      </c>
      <c r="E38" s="244">
        <f>D38-90</f>
        <v>46399</v>
      </c>
      <c r="F38" s="245">
        <f ca="1">(E38-$C$1)/7</f>
        <v>67.857142857142861</v>
      </c>
      <c r="G38" s="245">
        <f>G36</f>
        <v>4369</v>
      </c>
      <c r="H38" s="242">
        <f>G38</f>
        <v>4369</v>
      </c>
      <c r="I38" s="242"/>
      <c r="J38" s="246" t="str">
        <f ca="1">IF(H38*F38&gt;C38,"",C38-(H38*F38))</f>
        <v/>
      </c>
      <c r="K38" s="109" t="str">
        <f ca="1">IFERROR(J38/F38,"")</f>
        <v/>
      </c>
      <c r="L38" s="242">
        <f>C38/H38</f>
        <v>6.1139848935683219</v>
      </c>
      <c r="M38" s="112">
        <v>45938</v>
      </c>
      <c r="N38" s="324"/>
      <c r="O38" s="312"/>
    </row>
    <row r="39" spans="1:15" ht="17.25" thickBot="1" x14ac:dyDescent="0.35">
      <c r="A39" s="303" t="s">
        <v>42</v>
      </c>
      <c r="B39" s="319"/>
      <c r="C39" s="242" cm="1">
        <f t="array" ref="C39">_xlfn.XLOOKUP(TRIM(A39)&amp;TRIM(D39), TRIM(재고!B:B)&amp;TRIM(재고!C:C), 재고!H:H, 0)</f>
        <v>8464</v>
      </c>
      <c r="D39" s="36">
        <v>46550</v>
      </c>
      <c r="E39" s="244">
        <f t="shared" si="2"/>
        <v>46460</v>
      </c>
      <c r="F39" s="245">
        <f t="shared" ca="1" si="0"/>
        <v>76.571428571428569</v>
      </c>
      <c r="G39" s="245">
        <f>G37</f>
        <v>4899</v>
      </c>
      <c r="H39" s="242">
        <f t="shared" si="7"/>
        <v>4899</v>
      </c>
      <c r="I39" s="242"/>
      <c r="J39" s="246" t="str">
        <f ca="1">IF(H39*F39&gt;C39,"",C39-(H39*F39))</f>
        <v/>
      </c>
      <c r="K39" s="109" t="str">
        <f t="shared" ca="1" si="8"/>
        <v/>
      </c>
      <c r="L39" s="242">
        <f>C39/H39</f>
        <v>1.727699530516432</v>
      </c>
      <c r="M39" s="112">
        <v>45938</v>
      </c>
      <c r="N39" s="325"/>
      <c r="O39" s="311"/>
    </row>
    <row r="40" spans="1:15" ht="16.5" hidden="1" customHeight="1" x14ac:dyDescent="0.35">
      <c r="A40" s="303" t="s">
        <v>43</v>
      </c>
      <c r="B40" s="317" t="s">
        <v>43</v>
      </c>
      <c r="C40" s="242" cm="1">
        <f t="array" ref="C40">_xlfn.XLOOKUP(TRIM(A40)&amp;TRIM(D40), TRIM(재고!B:B)&amp;TRIM(재고!C:C), 재고!H:H, 0)</f>
        <v>0</v>
      </c>
      <c r="D40" s="43">
        <v>46067</v>
      </c>
      <c r="E40" s="35">
        <f t="shared" si="2"/>
        <v>45977</v>
      </c>
      <c r="F40" s="102">
        <f t="shared" ca="1" si="0"/>
        <v>7.5714285714285712</v>
      </c>
      <c r="G40" s="102">
        <v>1012</v>
      </c>
      <c r="H40" s="40">
        <f t="shared" si="7"/>
        <v>1012</v>
      </c>
      <c r="I40" s="40"/>
      <c r="J40" s="247" t="str">
        <f ca="1">IF(H40*F40&gt;C40,"",C40-(H40*F40))</f>
        <v/>
      </c>
      <c r="K40" s="109" t="str">
        <f t="shared" ca="1" si="8"/>
        <v/>
      </c>
      <c r="L40" s="40">
        <f>C40/H40</f>
        <v>0</v>
      </c>
      <c r="M40" s="112">
        <v>45899</v>
      </c>
      <c r="N40" s="314">
        <f>L45+L46</f>
        <v>31.682638888888889</v>
      </c>
      <c r="O40" s="289">
        <f t="shared" ca="1" si="1"/>
        <v>-3.5714285714285716</v>
      </c>
    </row>
    <row r="41" spans="1:15" ht="16.5" hidden="1" customHeight="1" x14ac:dyDescent="0.35">
      <c r="A41" s="303" t="s">
        <v>43</v>
      </c>
      <c r="B41" s="318"/>
      <c r="C41" s="242" cm="1">
        <f t="array" ref="C41">_xlfn.XLOOKUP(TRIM(A41)&amp;TRIM(D41), TRIM(재고!B:B)&amp;TRIM(재고!C:C), 재고!H:H, 0)</f>
        <v>0</v>
      </c>
      <c r="D41" s="43">
        <v>46159</v>
      </c>
      <c r="E41" s="35">
        <f t="shared" si="2"/>
        <v>46069</v>
      </c>
      <c r="F41" s="102">
        <f t="shared" ca="1" si="0"/>
        <v>20.714285714285715</v>
      </c>
      <c r="G41" s="102">
        <v>1012</v>
      </c>
      <c r="H41" s="40">
        <f t="shared" si="7"/>
        <v>1012</v>
      </c>
      <c r="I41" s="40"/>
      <c r="J41" s="247" t="str">
        <f ca="1">IF(H41*F41&gt;C41,"",C41-(H41*F41))</f>
        <v/>
      </c>
      <c r="K41" s="109" t="str">
        <f t="shared" ca="1" si="8"/>
        <v/>
      </c>
      <c r="L41" s="40">
        <f>C41/H41</f>
        <v>0</v>
      </c>
      <c r="M41" s="112">
        <v>45899</v>
      </c>
      <c r="N41" s="315"/>
      <c r="O41" s="289">
        <f t="shared" ca="1" si="1"/>
        <v>-3.5714285714285716</v>
      </c>
    </row>
    <row r="42" spans="1:15" ht="17.25" hidden="1" thickBot="1" x14ac:dyDescent="0.35">
      <c r="A42" s="303" t="s">
        <v>43</v>
      </c>
      <c r="B42" s="318"/>
      <c r="C42" s="242" cm="1">
        <f t="array" ref="C42">_xlfn.XLOOKUP(TRIM(A42)&amp;TRIM(D42), TRIM(재고!B:B)&amp;TRIM(재고!C:C), 재고!H:H, 0)</f>
        <v>0</v>
      </c>
      <c r="D42" s="43">
        <v>46218</v>
      </c>
      <c r="E42" s="35">
        <f t="shared" si="2"/>
        <v>46128</v>
      </c>
      <c r="F42" s="102">
        <f t="shared" ca="1" si="0"/>
        <v>29.142857142857142</v>
      </c>
      <c r="G42" s="102">
        <v>1012</v>
      </c>
      <c r="H42" s="40">
        <f t="shared" si="7"/>
        <v>1012</v>
      </c>
      <c r="I42" s="40"/>
      <c r="J42" s="247" t="str">
        <f ca="1">IF(H42*F42&gt;C42,"",C42-(H42*F42))</f>
        <v/>
      </c>
      <c r="K42" s="109" t="str">
        <f t="shared" ca="1" si="8"/>
        <v/>
      </c>
      <c r="L42" s="40">
        <f>C42/H42</f>
        <v>0</v>
      </c>
      <c r="M42" s="112">
        <v>45899</v>
      </c>
      <c r="N42" s="315"/>
      <c r="O42" s="289">
        <f t="shared" ca="1" si="1"/>
        <v>-3.5714285714285716</v>
      </c>
    </row>
    <row r="43" spans="1:15" ht="17.25" hidden="1" thickBot="1" x14ac:dyDescent="0.35">
      <c r="A43" s="303" t="s">
        <v>43</v>
      </c>
      <c r="B43" s="318"/>
      <c r="C43" s="242" cm="1">
        <f t="array" ref="C43">_xlfn.XLOOKUP(TRIM(A43)&amp;TRIM(D43), TRIM(재고!B:B)&amp;TRIM(재고!C:C), 재고!H:H, 0)</f>
        <v>0</v>
      </c>
      <c r="D43" s="43">
        <v>46239</v>
      </c>
      <c r="E43" s="35">
        <f t="shared" si="2"/>
        <v>46149</v>
      </c>
      <c r="F43" s="102">
        <f t="shared" ca="1" si="0"/>
        <v>32.142857142857146</v>
      </c>
      <c r="G43" s="102">
        <v>1398</v>
      </c>
      <c r="H43" s="40">
        <f t="shared" si="7"/>
        <v>1398</v>
      </c>
      <c r="I43" s="40"/>
      <c r="J43" s="246" t="str">
        <f ca="1">IF(H43*F43&gt;C43,"",C43-(H43*F43))</f>
        <v/>
      </c>
      <c r="K43" s="109" t="str">
        <f t="shared" ca="1" si="8"/>
        <v/>
      </c>
      <c r="L43" s="40">
        <f>C43/H43</f>
        <v>0</v>
      </c>
      <c r="M43" s="112">
        <v>45899</v>
      </c>
      <c r="N43" s="315"/>
      <c r="O43" s="289">
        <f t="shared" ca="1" si="1"/>
        <v>-3.5714285714285716</v>
      </c>
    </row>
    <row r="44" spans="1:15" ht="17.25" hidden="1" thickBot="1" x14ac:dyDescent="0.35">
      <c r="A44" s="303" t="s">
        <v>43</v>
      </c>
      <c r="B44" s="318"/>
      <c r="C44" s="242" cm="1">
        <f t="array" ref="C44">_xlfn.XLOOKUP(TRIM(A44)&amp;TRIM(D44), TRIM(재고!B:B)&amp;TRIM(재고!C:C), 재고!H:H, 0)</f>
        <v>0</v>
      </c>
      <c r="D44" s="43">
        <v>46273</v>
      </c>
      <c r="E44" s="35">
        <f t="shared" si="2"/>
        <v>46183</v>
      </c>
      <c r="F44" s="102">
        <f t="shared" ca="1" si="0"/>
        <v>37</v>
      </c>
      <c r="G44" s="102">
        <v>1763</v>
      </c>
      <c r="H44" s="40">
        <f t="shared" si="7"/>
        <v>1763</v>
      </c>
      <c r="I44" s="40"/>
      <c r="J44" s="246" t="str">
        <f ca="1">IF(H44*F44&gt;C44,"",C44-(H44*F44))</f>
        <v/>
      </c>
      <c r="K44" s="109" t="str">
        <f t="shared" ca="1" si="8"/>
        <v/>
      </c>
      <c r="L44" s="40">
        <f>C44/H44</f>
        <v>0</v>
      </c>
      <c r="M44" s="112">
        <v>45960</v>
      </c>
      <c r="N44" s="315"/>
      <c r="O44" s="310">
        <f ca="1">(M46-TODAY())/7</f>
        <v>2</v>
      </c>
    </row>
    <row r="45" spans="1:15" x14ac:dyDescent="0.3">
      <c r="A45" s="303" t="s">
        <v>43</v>
      </c>
      <c r="B45" s="318"/>
      <c r="C45" s="242" cm="1">
        <f t="array" ref="C45">_xlfn.XLOOKUP(TRIM(A45)&amp;TRIM(D45), TRIM(재고!B:B)&amp;TRIM(재고!C:C), 재고!H:H, 0)</f>
        <v>19059</v>
      </c>
      <c r="D45" s="34" t="s">
        <v>224</v>
      </c>
      <c r="E45" s="35">
        <f>D45-90</f>
        <v>46226</v>
      </c>
      <c r="F45" s="102">
        <f ca="1">(E45-$C$1)/7</f>
        <v>43.142857142857146</v>
      </c>
      <c r="G45" s="102">
        <v>1440</v>
      </c>
      <c r="H45" s="40">
        <f>G45</f>
        <v>1440</v>
      </c>
      <c r="I45" s="40"/>
      <c r="J45" s="246" t="str">
        <f ca="1">IF(H45*F45&gt;C45,"",C45-(H45*F45))</f>
        <v/>
      </c>
      <c r="K45" s="109" t="str">
        <f t="shared" ca="1" si="8"/>
        <v/>
      </c>
      <c r="L45" s="40">
        <f>C45/H45</f>
        <v>13.235416666666667</v>
      </c>
      <c r="M45" s="112">
        <v>45938</v>
      </c>
      <c r="N45" s="315"/>
      <c r="O45" s="312"/>
    </row>
    <row r="46" spans="1:15" ht="17.25" thickBot="1" x14ac:dyDescent="0.35">
      <c r="A46" s="303" t="s">
        <v>43</v>
      </c>
      <c r="B46" s="319"/>
      <c r="C46" s="242" cm="1">
        <f t="array" ref="C46">_xlfn.XLOOKUP(TRIM(A46)&amp;TRIM(D46), TRIM(재고!B:B)&amp;TRIM(재고!C:C), 재고!H:H, 0)</f>
        <v>26564</v>
      </c>
      <c r="D46" s="36">
        <v>46488</v>
      </c>
      <c r="E46" s="35">
        <f t="shared" si="2"/>
        <v>46398</v>
      </c>
      <c r="F46" s="102">
        <f t="shared" ca="1" si="0"/>
        <v>67.714285714285708</v>
      </c>
      <c r="G46" s="102">
        <f>G45</f>
        <v>1440</v>
      </c>
      <c r="H46" s="40">
        <f t="shared" si="7"/>
        <v>1440</v>
      </c>
      <c r="I46" s="40"/>
      <c r="J46" s="246" t="str">
        <f ca="1">IF(H46*F46&gt;C46,"",C46-(H46*F46))</f>
        <v/>
      </c>
      <c r="K46" s="109" t="str">
        <f t="shared" ca="1" si="8"/>
        <v/>
      </c>
      <c r="L46" s="40">
        <f>C46/H46</f>
        <v>18.447222222222223</v>
      </c>
      <c r="M46" s="112">
        <v>45938</v>
      </c>
      <c r="N46" s="316"/>
      <c r="O46" s="311"/>
    </row>
    <row r="47" spans="1:15" ht="17.25" hidden="1" thickBot="1" x14ac:dyDescent="0.35">
      <c r="A47" s="303" t="s">
        <v>44</v>
      </c>
      <c r="B47" s="313" t="s">
        <v>44</v>
      </c>
      <c r="C47" s="242" cm="1">
        <f t="array" ref="C47">_xlfn.XLOOKUP(TRIM(A47)&amp;TRIM(D47), TRIM(재고!B:B)&amp;TRIM(재고!C:C), 재고!H:H, 0)</f>
        <v>0</v>
      </c>
      <c r="D47" s="43">
        <v>46158</v>
      </c>
      <c r="E47" s="35">
        <f t="shared" si="2"/>
        <v>46068</v>
      </c>
      <c r="F47" s="102">
        <f t="shared" ca="1" si="0"/>
        <v>20.571428571428573</v>
      </c>
      <c r="G47" s="102">
        <v>216</v>
      </c>
      <c r="H47" s="40">
        <f t="shared" si="7"/>
        <v>216</v>
      </c>
      <c r="I47" s="40"/>
      <c r="J47" s="247" t="str">
        <f ca="1">IF(H47*F47&gt;C47,"",C47-(H47*F47))</f>
        <v/>
      </c>
      <c r="K47" s="109" t="str">
        <f t="shared" ca="1" si="8"/>
        <v/>
      </c>
      <c r="L47" s="40">
        <f>C47/H47</f>
        <v>0</v>
      </c>
      <c r="M47" s="112">
        <v>45899</v>
      </c>
      <c r="N47" s="314">
        <f>L49+L50</f>
        <v>42.782716049382714</v>
      </c>
      <c r="O47" s="289">
        <f t="shared" ca="1" si="1"/>
        <v>-3.5714285714285716</v>
      </c>
    </row>
    <row r="48" spans="1:15" ht="17.25" hidden="1" thickBot="1" x14ac:dyDescent="0.35">
      <c r="A48" s="303" t="s">
        <v>44</v>
      </c>
      <c r="B48" s="313"/>
      <c r="C48" s="242" cm="1">
        <f t="array" ref="C48">_xlfn.XLOOKUP(TRIM(A48)&amp;TRIM(D48), TRIM(재고!B:B)&amp;TRIM(재고!C:C), 재고!H:H, 0)</f>
        <v>0</v>
      </c>
      <c r="D48" s="43">
        <v>46218</v>
      </c>
      <c r="E48" s="35">
        <f t="shared" si="2"/>
        <v>46128</v>
      </c>
      <c r="F48" s="102">
        <f t="shared" ca="1" si="0"/>
        <v>29.142857142857142</v>
      </c>
      <c r="G48" s="102">
        <v>330</v>
      </c>
      <c r="H48" s="40">
        <f t="shared" si="7"/>
        <v>330</v>
      </c>
      <c r="I48" s="40"/>
      <c r="J48" s="246" t="str">
        <f ca="1">IF(H48*F48&gt;C48,"",C48-(H48*F48))</f>
        <v/>
      </c>
      <c r="K48" s="109" t="str">
        <f t="shared" ca="1" si="8"/>
        <v/>
      </c>
      <c r="L48" s="40">
        <f>C48/H48</f>
        <v>0</v>
      </c>
      <c r="M48" s="112">
        <v>45899</v>
      </c>
      <c r="N48" s="315"/>
      <c r="O48" s="289">
        <f t="shared" ca="1" si="1"/>
        <v>-3.5714285714285716</v>
      </c>
    </row>
    <row r="49" spans="1:15" x14ac:dyDescent="0.3">
      <c r="A49" s="303" t="s">
        <v>44</v>
      </c>
      <c r="B49" s="313"/>
      <c r="C49" s="242" cm="1">
        <f t="array" ref="C49">_xlfn.XLOOKUP(TRIM(A49)&amp;TRIM(D49), TRIM(재고!B:B)&amp;TRIM(재고!C:C), 재고!H:H, 0)</f>
        <v>4399</v>
      </c>
      <c r="D49" s="34" t="s">
        <v>225</v>
      </c>
      <c r="E49" s="35">
        <f>D49-90</f>
        <v>46227</v>
      </c>
      <c r="F49" s="102">
        <f ca="1">(E49-$C$1)/7</f>
        <v>43.285714285714285</v>
      </c>
      <c r="G49" s="102">
        <v>405</v>
      </c>
      <c r="H49" s="109">
        <f>G49</f>
        <v>405</v>
      </c>
      <c r="I49" s="109"/>
      <c r="J49" s="109" t="str">
        <f ca="1">IF(H49*F49&gt;C49,"",C49-(H49*F49))</f>
        <v/>
      </c>
      <c r="K49" s="109" t="str">
        <f t="shared" ca="1" si="8"/>
        <v/>
      </c>
      <c r="L49" s="40">
        <f>C49/H49</f>
        <v>10.861728395061728</v>
      </c>
      <c r="M49" s="112">
        <v>45938</v>
      </c>
      <c r="N49" s="315"/>
      <c r="O49" s="310">
        <f ca="1">(M50-TODAY())/7</f>
        <v>2</v>
      </c>
    </row>
    <row r="50" spans="1:15" ht="17.25" thickBot="1" x14ac:dyDescent="0.35">
      <c r="A50" s="303" t="s">
        <v>44</v>
      </c>
      <c r="B50" s="313"/>
      <c r="C50" s="242" cm="1">
        <f t="array" ref="C50">_xlfn.XLOOKUP(TRIM(A50)&amp;TRIM(D50), TRIM(재고!B:B)&amp;TRIM(재고!C:C), 재고!H:H, 0)</f>
        <v>12928</v>
      </c>
      <c r="D50" s="36">
        <v>46464</v>
      </c>
      <c r="E50" s="35">
        <f t="shared" si="2"/>
        <v>46374</v>
      </c>
      <c r="F50" s="102">
        <f t="shared" ca="1" si="0"/>
        <v>64.285714285714292</v>
      </c>
      <c r="G50" s="102">
        <f>G49</f>
        <v>405</v>
      </c>
      <c r="H50" s="109">
        <f t="shared" si="7"/>
        <v>405</v>
      </c>
      <c r="I50" s="109"/>
      <c r="J50" s="109" t="str">
        <f ca="1">IF(H50*F50&gt;C50,"",C50-(H50*F50))</f>
        <v/>
      </c>
      <c r="K50" s="109" t="str">
        <f ca="1">IFERROR(J50/F50,"")</f>
        <v/>
      </c>
      <c r="L50" s="40">
        <f>C50/H50</f>
        <v>31.920987654320989</v>
      </c>
      <c r="M50" s="112">
        <v>45938</v>
      </c>
      <c r="N50" s="316"/>
      <c r="O50" s="311"/>
    </row>
  </sheetData>
  <autoFilter ref="B3:O50" xr:uid="{B763FA14-5982-42AA-AF6E-F256B5D0000F}">
    <filterColumn colId="1">
      <filters>
        <filter val="12,928"/>
        <filter val="19,059"/>
        <filter val="2,127"/>
        <filter val="2,935"/>
        <filter val="26,564"/>
        <filter val="26,712"/>
        <filter val="4,399"/>
        <filter val="486"/>
        <filter val="5,760"/>
        <filter val="6,032"/>
        <filter val="6,096"/>
        <filter val="6,140"/>
        <filter val="6,372"/>
        <filter val="6,912"/>
        <filter val="66"/>
        <filter val="7,256"/>
        <filter val="7,922"/>
        <filter val="8,464"/>
        <filter val="9,657"/>
      </filters>
    </filterColumn>
  </autoFilter>
  <mergeCells count="18">
    <mergeCell ref="B47:B50"/>
    <mergeCell ref="N47:N50"/>
    <mergeCell ref="B4:B14"/>
    <mergeCell ref="N4:N14"/>
    <mergeCell ref="B15:B25"/>
    <mergeCell ref="N15:N25"/>
    <mergeCell ref="B26:B31"/>
    <mergeCell ref="N26:N31"/>
    <mergeCell ref="B32:B39"/>
    <mergeCell ref="N32:N39"/>
    <mergeCell ref="B40:B46"/>
    <mergeCell ref="N40:N46"/>
    <mergeCell ref="O49:O50"/>
    <mergeCell ref="O10:O14"/>
    <mergeCell ref="O20:O25"/>
    <mergeCell ref="O29:O31"/>
    <mergeCell ref="O36:O39"/>
    <mergeCell ref="O44:O46"/>
  </mergeCells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H26 H1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388E-D75D-43CC-80BB-990C463633BD}">
  <sheetPr codeName="Sheet2"/>
  <dimension ref="B2:I25"/>
  <sheetViews>
    <sheetView workbookViewId="0">
      <selection activeCell="C14" sqref="C14"/>
    </sheetView>
  </sheetViews>
  <sheetFormatPr defaultRowHeight="16.5" x14ac:dyDescent="0.3"/>
  <cols>
    <col min="1" max="1" width="9" customWidth="1"/>
    <col min="2" max="2" width="14.875" style="303" bestFit="1" customWidth="1"/>
    <col min="3" max="3" width="9.75" style="41" bestFit="1" customWidth="1"/>
    <col min="8" max="8" width="9.5" style="387" bestFit="1" customWidth="1"/>
  </cols>
  <sheetData>
    <row r="2" spans="2:9" ht="17.25" thickBot="1" x14ac:dyDescent="0.35">
      <c r="B2" s="297" t="s">
        <v>95</v>
      </c>
      <c r="C2" s="290"/>
      <c r="D2" s="291"/>
      <c r="E2" s="291"/>
      <c r="F2" s="291"/>
      <c r="G2" s="291"/>
      <c r="H2" s="382"/>
    </row>
    <row r="3" spans="2:9" ht="17.25" thickBot="1" x14ac:dyDescent="0.35">
      <c r="B3" s="298" t="s">
        <v>96</v>
      </c>
      <c r="C3" s="293" t="s">
        <v>2</v>
      </c>
      <c r="D3" s="294" t="s">
        <v>97</v>
      </c>
      <c r="E3" s="294" t="s">
        <v>221</v>
      </c>
      <c r="F3" s="294" t="s">
        <v>220</v>
      </c>
      <c r="G3" s="294" t="s">
        <v>98</v>
      </c>
      <c r="H3" s="383" t="s">
        <v>99</v>
      </c>
    </row>
    <row r="4" spans="2:9" x14ac:dyDescent="0.3">
      <c r="B4" s="299" t="s">
        <v>54</v>
      </c>
      <c r="C4" s="34" t="s">
        <v>228</v>
      </c>
      <c r="D4" s="6">
        <v>0</v>
      </c>
      <c r="E4" s="6">
        <v>66</v>
      </c>
      <c r="F4" s="6">
        <v>0</v>
      </c>
      <c r="G4" s="6">
        <v>0</v>
      </c>
      <c r="H4" s="384">
        <f>SUM(D4:G4)</f>
        <v>66</v>
      </c>
      <c r="I4">
        <f>LEN(C4)</f>
        <v>10</v>
      </c>
    </row>
    <row r="5" spans="2:9" x14ac:dyDescent="0.3">
      <c r="B5" s="300" t="s">
        <v>54</v>
      </c>
      <c r="C5" s="35" t="s">
        <v>144</v>
      </c>
      <c r="D5" s="7">
        <v>6075</v>
      </c>
      <c r="E5" s="7">
        <v>628</v>
      </c>
      <c r="F5" s="7">
        <v>231</v>
      </c>
      <c r="G5" s="7">
        <v>988</v>
      </c>
      <c r="H5" s="385">
        <f t="shared" ref="H5:H24" si="0">SUM(D5:G5)</f>
        <v>7922</v>
      </c>
    </row>
    <row r="6" spans="2:9" x14ac:dyDescent="0.3">
      <c r="B6" s="300" t="s">
        <v>54</v>
      </c>
      <c r="C6" s="35">
        <v>46276</v>
      </c>
      <c r="D6" s="7">
        <v>6140</v>
      </c>
      <c r="E6" s="7">
        <v>0</v>
      </c>
      <c r="F6" s="7">
        <v>0</v>
      </c>
      <c r="G6" s="7">
        <v>0</v>
      </c>
      <c r="H6" s="385">
        <f t="shared" si="0"/>
        <v>6140</v>
      </c>
    </row>
    <row r="7" spans="2:9" x14ac:dyDescent="0.3">
      <c r="B7" s="300" t="s">
        <v>54</v>
      </c>
      <c r="C7" s="35">
        <v>46288</v>
      </c>
      <c r="D7" s="7">
        <v>6096</v>
      </c>
      <c r="E7" s="7">
        <v>0</v>
      </c>
      <c r="F7" s="7">
        <v>0</v>
      </c>
      <c r="G7" s="7">
        <v>0</v>
      </c>
      <c r="H7" s="385">
        <f t="shared" si="0"/>
        <v>6096</v>
      </c>
    </row>
    <row r="8" spans="2:9" ht="17.25" thickBot="1" x14ac:dyDescent="0.35">
      <c r="B8" s="301" t="s">
        <v>54</v>
      </c>
      <c r="C8" s="36">
        <v>46328</v>
      </c>
      <c r="D8" s="8">
        <v>5760</v>
      </c>
      <c r="E8" s="8">
        <v>0</v>
      </c>
      <c r="F8" s="8">
        <v>0</v>
      </c>
      <c r="G8" s="8">
        <v>0</v>
      </c>
      <c r="H8" s="386">
        <f t="shared" si="0"/>
        <v>5760</v>
      </c>
    </row>
    <row r="9" spans="2:9" hidden="1" x14ac:dyDescent="0.3">
      <c r="B9" s="299" t="s">
        <v>55</v>
      </c>
      <c r="C9" s="34">
        <v>46095</v>
      </c>
      <c r="D9" s="6">
        <v>0</v>
      </c>
      <c r="E9" s="6">
        <v>0</v>
      </c>
      <c r="F9" s="6">
        <v>0</v>
      </c>
      <c r="G9" s="6">
        <v>0</v>
      </c>
      <c r="H9" s="384">
        <f t="shared" si="0"/>
        <v>0</v>
      </c>
    </row>
    <row r="10" spans="2:9" x14ac:dyDescent="0.3">
      <c r="B10" s="300" t="s">
        <v>55</v>
      </c>
      <c r="C10" s="35" t="s">
        <v>227</v>
      </c>
      <c r="D10" s="7">
        <v>1166</v>
      </c>
      <c r="E10" s="7">
        <v>417</v>
      </c>
      <c r="F10" s="7">
        <v>0</v>
      </c>
      <c r="G10" s="7">
        <v>544</v>
      </c>
      <c r="H10" s="385">
        <f t="shared" si="0"/>
        <v>2127</v>
      </c>
    </row>
    <row r="11" spans="2:9" x14ac:dyDescent="0.3">
      <c r="B11" s="300" t="s">
        <v>55</v>
      </c>
      <c r="C11" s="35">
        <v>46170</v>
      </c>
      <c r="D11" s="7">
        <v>5236</v>
      </c>
      <c r="E11" s="7">
        <v>0</v>
      </c>
      <c r="F11" s="7">
        <v>124</v>
      </c>
      <c r="G11" s="7">
        <v>672</v>
      </c>
      <c r="H11" s="385">
        <f t="shared" si="0"/>
        <v>6032</v>
      </c>
    </row>
    <row r="12" spans="2:9" x14ac:dyDescent="0.3">
      <c r="B12" s="300" t="s">
        <v>55</v>
      </c>
      <c r="C12" s="35">
        <v>46248</v>
      </c>
      <c r="D12" s="7">
        <v>6372</v>
      </c>
      <c r="E12" s="7">
        <v>0</v>
      </c>
      <c r="F12" s="7">
        <v>0</v>
      </c>
      <c r="G12" s="7">
        <v>0</v>
      </c>
      <c r="H12" s="385">
        <f t="shared" si="0"/>
        <v>6372</v>
      </c>
    </row>
    <row r="13" spans="2:9" x14ac:dyDescent="0.3">
      <c r="B13" s="300" t="s">
        <v>55</v>
      </c>
      <c r="C13" s="35">
        <v>46277</v>
      </c>
      <c r="D13" s="7">
        <v>7256</v>
      </c>
      <c r="E13" s="7">
        <v>0</v>
      </c>
      <c r="F13" s="7">
        <v>0</v>
      </c>
      <c r="G13" s="7">
        <v>0</v>
      </c>
      <c r="H13" s="385">
        <f t="shared" si="0"/>
        <v>7256</v>
      </c>
    </row>
    <row r="14" spans="2:9" ht="17.25" thickBot="1" x14ac:dyDescent="0.35">
      <c r="B14" s="301" t="s">
        <v>55</v>
      </c>
      <c r="C14" s="36">
        <v>46297</v>
      </c>
      <c r="D14" s="8">
        <v>9657</v>
      </c>
      <c r="E14" s="8">
        <v>0</v>
      </c>
      <c r="F14" s="8">
        <v>0</v>
      </c>
      <c r="G14" s="8">
        <v>0</v>
      </c>
      <c r="H14" s="386">
        <f t="shared" si="0"/>
        <v>9657</v>
      </c>
    </row>
    <row r="15" spans="2:9" x14ac:dyDescent="0.3">
      <c r="B15" s="299" t="s">
        <v>56</v>
      </c>
      <c r="C15" s="34" t="s">
        <v>226</v>
      </c>
      <c r="D15" s="6">
        <v>0</v>
      </c>
      <c r="E15" s="6">
        <v>0</v>
      </c>
      <c r="F15" s="6">
        <v>0</v>
      </c>
      <c r="G15" s="6">
        <v>0</v>
      </c>
      <c r="H15" s="384">
        <f t="shared" si="0"/>
        <v>0</v>
      </c>
    </row>
    <row r="16" spans="2:9" x14ac:dyDescent="0.3">
      <c r="B16" s="300" t="s">
        <v>56</v>
      </c>
      <c r="C16" s="35">
        <v>46284</v>
      </c>
      <c r="D16" s="7">
        <v>2388</v>
      </c>
      <c r="E16" s="7">
        <v>97</v>
      </c>
      <c r="F16" s="7">
        <v>94</v>
      </c>
      <c r="G16" s="7">
        <v>356</v>
      </c>
      <c r="H16" s="385">
        <f t="shared" si="0"/>
        <v>2935</v>
      </c>
    </row>
    <row r="17" spans="2:8" ht="17.25" thickBot="1" x14ac:dyDescent="0.35">
      <c r="B17" s="301" t="s">
        <v>56</v>
      </c>
      <c r="C17" s="36">
        <v>46291</v>
      </c>
      <c r="D17" s="8">
        <v>6464</v>
      </c>
      <c r="E17" s="8">
        <v>0</v>
      </c>
      <c r="F17" s="8">
        <v>0</v>
      </c>
      <c r="G17" s="8">
        <v>448</v>
      </c>
      <c r="H17" s="386">
        <f t="shared" si="0"/>
        <v>6912</v>
      </c>
    </row>
    <row r="18" spans="2:8" x14ac:dyDescent="0.3">
      <c r="B18" s="299" t="s">
        <v>57</v>
      </c>
      <c r="C18" s="34" t="s">
        <v>222</v>
      </c>
      <c r="D18" s="6">
        <v>486</v>
      </c>
      <c r="E18" s="6">
        <v>0</v>
      </c>
      <c r="F18" s="6">
        <v>0</v>
      </c>
      <c r="G18" s="6">
        <v>0</v>
      </c>
      <c r="H18" s="384">
        <f t="shared" si="0"/>
        <v>486</v>
      </c>
    </row>
    <row r="19" spans="2:8" x14ac:dyDescent="0.3">
      <c r="B19" s="300" t="s">
        <v>57</v>
      </c>
      <c r="C19" s="35" t="s">
        <v>223</v>
      </c>
      <c r="D19" s="7">
        <v>23756</v>
      </c>
      <c r="E19" s="7">
        <v>818</v>
      </c>
      <c r="F19" s="7">
        <v>606</v>
      </c>
      <c r="G19" s="7">
        <v>1532</v>
      </c>
      <c r="H19" s="385">
        <f t="shared" si="0"/>
        <v>26712</v>
      </c>
    </row>
    <row r="20" spans="2:8" ht="17.25" thickBot="1" x14ac:dyDescent="0.35">
      <c r="B20" s="301" t="s">
        <v>57</v>
      </c>
      <c r="C20" s="36">
        <v>46550</v>
      </c>
      <c r="D20" s="8">
        <v>8464</v>
      </c>
      <c r="E20" s="8">
        <v>0</v>
      </c>
      <c r="F20" s="8">
        <v>0</v>
      </c>
      <c r="G20" s="8">
        <v>0</v>
      </c>
      <c r="H20" s="386">
        <f t="shared" si="0"/>
        <v>8464</v>
      </c>
    </row>
    <row r="21" spans="2:8" x14ac:dyDescent="0.3">
      <c r="B21" s="299" t="s">
        <v>58</v>
      </c>
      <c r="C21" s="34" t="s">
        <v>224</v>
      </c>
      <c r="D21" s="6">
        <v>17088</v>
      </c>
      <c r="E21" s="6">
        <v>848</v>
      </c>
      <c r="F21" s="6">
        <v>319</v>
      </c>
      <c r="G21" s="6">
        <v>804</v>
      </c>
      <c r="H21" s="384">
        <f t="shared" si="0"/>
        <v>19059</v>
      </c>
    </row>
    <row r="22" spans="2:8" ht="17.25" thickBot="1" x14ac:dyDescent="0.35">
      <c r="B22" s="301" t="s">
        <v>58</v>
      </c>
      <c r="C22" s="36">
        <v>46488</v>
      </c>
      <c r="D22" s="8">
        <v>26092</v>
      </c>
      <c r="E22" s="8">
        <v>0</v>
      </c>
      <c r="F22" s="8">
        <v>0</v>
      </c>
      <c r="G22" s="8">
        <v>472</v>
      </c>
      <c r="H22" s="386">
        <f t="shared" si="0"/>
        <v>26564</v>
      </c>
    </row>
    <row r="23" spans="2:8" x14ac:dyDescent="0.3">
      <c r="B23" s="299" t="s">
        <v>59</v>
      </c>
      <c r="C23" s="34" t="s">
        <v>225</v>
      </c>
      <c r="D23" s="6">
        <v>3635</v>
      </c>
      <c r="E23" s="6">
        <v>221</v>
      </c>
      <c r="F23" s="6">
        <v>99</v>
      </c>
      <c r="G23" s="6">
        <v>444</v>
      </c>
      <c r="H23" s="384">
        <f t="shared" si="0"/>
        <v>4399</v>
      </c>
    </row>
    <row r="24" spans="2:8" ht="17.25" thickBot="1" x14ac:dyDescent="0.35">
      <c r="B24" s="301" t="s">
        <v>59</v>
      </c>
      <c r="C24" s="36">
        <v>46464</v>
      </c>
      <c r="D24" s="8">
        <v>12732</v>
      </c>
      <c r="E24" s="8">
        <v>0</v>
      </c>
      <c r="F24" s="8">
        <v>0</v>
      </c>
      <c r="G24" s="8">
        <v>196</v>
      </c>
      <c r="H24" s="386">
        <f t="shared" si="0"/>
        <v>12928</v>
      </c>
    </row>
    <row r="25" spans="2:8" ht="17.25" thickBot="1" x14ac:dyDescent="0.35">
      <c r="B25" s="302" t="s">
        <v>99</v>
      </c>
      <c r="C25" s="388"/>
      <c r="D25" s="292">
        <f>SUM(D18:D24)</f>
        <v>92253</v>
      </c>
      <c r="E25" s="292">
        <f>SUM(E18:E24)</f>
        <v>1887</v>
      </c>
      <c r="F25" s="292">
        <f>SUM(F18:F24)</f>
        <v>1024</v>
      </c>
      <c r="G25" s="292">
        <f>SUM(G18:G24)</f>
        <v>3448</v>
      </c>
      <c r="H25" s="292">
        <f t="shared" ref="H18:H25" si="1">SUM(D25:G25)</f>
        <v>98612</v>
      </c>
    </row>
  </sheetData>
  <phoneticPr fontId="3" type="noConversion"/>
  <pageMargins left="0.7" right="0.7" top="0.75" bottom="0.75" header="0.3" footer="0.3"/>
  <ignoredErrors>
    <ignoredError sqref="H6:H25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829B-3FB2-4C25-A812-42A464272E56}">
  <sheetPr codeName="Sheet3"/>
  <dimension ref="A1:BS185"/>
  <sheetViews>
    <sheetView tabSelected="1" workbookViewId="0">
      <pane xSplit="4" ySplit="4" topLeftCell="AZ55" activePane="bottomRight" state="frozen"/>
      <selection pane="topRight" activeCell="D1" sqref="D1"/>
      <selection pane="bottomLeft" activeCell="A5" sqref="A5"/>
      <selection pane="bottomRight" activeCell="AX103" sqref="AX103"/>
    </sheetView>
  </sheetViews>
  <sheetFormatPr defaultRowHeight="16.5" x14ac:dyDescent="0.3"/>
  <cols>
    <col min="1" max="1" width="16.875" bestFit="1" customWidth="1"/>
    <col min="2" max="2" width="11.125" bestFit="1" customWidth="1"/>
    <col min="3" max="3" width="11.125" customWidth="1"/>
    <col min="4" max="4" width="10.25" customWidth="1"/>
    <col min="5" max="5" width="20.25" bestFit="1" customWidth="1"/>
    <col min="6" max="6" width="10.25" bestFit="1" customWidth="1"/>
    <col min="7" max="7" width="7.5" hidden="1" customWidth="1"/>
    <col min="8" max="9" width="7.5" style="3" hidden="1" customWidth="1"/>
    <col min="10" max="28" width="7.5" hidden="1" customWidth="1"/>
    <col min="29" max="32" width="6.625" hidden="1" customWidth="1"/>
    <col min="33" max="49" width="7.5" hidden="1" customWidth="1"/>
    <col min="50" max="54" width="7.5" bestFit="1" customWidth="1"/>
  </cols>
  <sheetData>
    <row r="1" spans="1:71" x14ac:dyDescent="0.3">
      <c r="A1" s="29" t="s">
        <v>10</v>
      </c>
      <c r="B1" s="30">
        <v>45917</v>
      </c>
      <c r="C1" s="30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71" ht="24" x14ac:dyDescent="0.3">
      <c r="A2" s="27" t="s">
        <v>41</v>
      </c>
      <c r="B2" s="4"/>
      <c r="C2" s="4"/>
      <c r="D2" s="5"/>
      <c r="E2" s="5"/>
      <c r="F2" s="5"/>
      <c r="G2" s="5"/>
      <c r="H2" s="5"/>
      <c r="I2" s="5"/>
      <c r="BE2" s="29" t="s">
        <v>45</v>
      </c>
      <c r="BF2" s="135" t="s">
        <v>46</v>
      </c>
    </row>
    <row r="3" spans="1:71" s="1" customFormat="1" x14ac:dyDescent="0.3">
      <c r="A3" s="308" t="s">
        <v>0</v>
      </c>
      <c r="B3" s="342" t="s">
        <v>1</v>
      </c>
      <c r="C3" s="171"/>
      <c r="D3" s="308" t="s">
        <v>2</v>
      </c>
      <c r="E3" s="308" t="s">
        <v>6</v>
      </c>
      <c r="F3" s="308" t="s">
        <v>11</v>
      </c>
      <c r="G3" s="345">
        <v>10</v>
      </c>
      <c r="H3" s="346"/>
      <c r="I3" s="346"/>
      <c r="J3" s="347"/>
      <c r="K3" s="345">
        <v>11</v>
      </c>
      <c r="L3" s="346"/>
      <c r="M3" s="346"/>
      <c r="N3" s="347"/>
      <c r="O3" s="345">
        <v>12</v>
      </c>
      <c r="P3" s="346"/>
      <c r="Q3" s="346"/>
      <c r="R3" s="346"/>
      <c r="S3" s="347"/>
      <c r="T3" s="344">
        <v>1</v>
      </c>
      <c r="U3" s="344"/>
      <c r="V3" s="344"/>
      <c r="W3" s="344"/>
      <c r="X3" s="344">
        <v>2</v>
      </c>
      <c r="Y3" s="344"/>
      <c r="Z3" s="344"/>
      <c r="AA3" s="344"/>
      <c r="AB3" s="345">
        <v>3</v>
      </c>
      <c r="AC3" s="346"/>
      <c r="AD3" s="346"/>
      <c r="AE3" s="346"/>
      <c r="AF3" s="347"/>
      <c r="AG3" s="344">
        <v>4</v>
      </c>
      <c r="AH3" s="344"/>
      <c r="AI3" s="344"/>
      <c r="AJ3" s="344"/>
      <c r="AK3" s="345" t="s">
        <v>70</v>
      </c>
      <c r="AL3" s="346"/>
      <c r="AM3" s="346"/>
      <c r="AN3" s="347"/>
      <c r="AO3" s="345">
        <v>6</v>
      </c>
      <c r="AP3" s="346"/>
      <c r="AQ3" s="346"/>
      <c r="AR3" s="346"/>
      <c r="AS3" s="347"/>
      <c r="AT3" s="307" t="s">
        <v>175</v>
      </c>
      <c r="AU3" s="307"/>
      <c r="AV3" s="307"/>
      <c r="AW3" s="307"/>
      <c r="AX3" s="307" t="s">
        <v>176</v>
      </c>
      <c r="AY3" s="307"/>
      <c r="AZ3" s="307"/>
      <c r="BA3" s="307"/>
      <c r="BB3" s="307" t="s">
        <v>177</v>
      </c>
      <c r="BC3" s="307"/>
      <c r="BD3" s="307"/>
      <c r="BE3" s="307"/>
      <c r="BF3" s="307"/>
      <c r="BG3" s="307" t="s">
        <v>20</v>
      </c>
      <c r="BH3" s="307"/>
      <c r="BI3" s="307"/>
      <c r="BJ3" s="307"/>
      <c r="BK3" s="307" t="s">
        <v>29</v>
      </c>
      <c r="BL3" s="307"/>
      <c r="BM3" s="307"/>
      <c r="BN3" s="307"/>
      <c r="BO3" s="307" t="s">
        <v>30</v>
      </c>
      <c r="BP3" s="307"/>
      <c r="BQ3" s="307"/>
      <c r="BR3" s="307"/>
      <c r="BS3" s="307"/>
    </row>
    <row r="4" spans="1:71" s="1" customFormat="1" ht="17.25" thickBot="1" x14ac:dyDescent="0.35">
      <c r="A4" s="309"/>
      <c r="B4" s="350"/>
      <c r="C4" s="295"/>
      <c r="D4" s="353"/>
      <c r="E4" s="309"/>
      <c r="F4" s="309"/>
      <c r="G4" s="12" t="s">
        <v>21</v>
      </c>
      <c r="H4" s="12" t="s">
        <v>22</v>
      </c>
      <c r="I4" s="12" t="s">
        <v>23</v>
      </c>
      <c r="J4" s="12" t="s">
        <v>24</v>
      </c>
      <c r="K4" s="12" t="s">
        <v>25</v>
      </c>
      <c r="L4" s="12" t="s">
        <v>26</v>
      </c>
      <c r="M4" s="12" t="s">
        <v>27</v>
      </c>
      <c r="N4" s="12" t="s">
        <v>28</v>
      </c>
      <c r="O4" s="12" t="s">
        <v>25</v>
      </c>
      <c r="P4" s="12" t="s">
        <v>26</v>
      </c>
      <c r="Q4" s="12" t="s">
        <v>27</v>
      </c>
      <c r="R4" s="12" t="s">
        <v>24</v>
      </c>
      <c r="S4" s="12" t="s">
        <v>31</v>
      </c>
      <c r="T4" s="12" t="s">
        <v>21</v>
      </c>
      <c r="U4" s="12" t="s">
        <v>22</v>
      </c>
      <c r="V4" s="12" t="s">
        <v>23</v>
      </c>
      <c r="W4" s="12" t="s">
        <v>28</v>
      </c>
      <c r="X4" s="12" t="s">
        <v>21</v>
      </c>
      <c r="Y4" s="12" t="s">
        <v>22</v>
      </c>
      <c r="Z4" s="12" t="s">
        <v>23</v>
      </c>
      <c r="AA4" s="12" t="s">
        <v>24</v>
      </c>
      <c r="AB4" s="12" t="s">
        <v>21</v>
      </c>
      <c r="AC4" s="12" t="s">
        <v>22</v>
      </c>
      <c r="AD4" s="12" t="s">
        <v>23</v>
      </c>
      <c r="AE4" s="12" t="s">
        <v>24</v>
      </c>
      <c r="AF4" s="12" t="s">
        <v>31</v>
      </c>
      <c r="AG4" s="12" t="s">
        <v>21</v>
      </c>
      <c r="AH4" s="12" t="s">
        <v>22</v>
      </c>
      <c r="AI4" s="12" t="s">
        <v>23</v>
      </c>
      <c r="AJ4" s="12" t="s">
        <v>24</v>
      </c>
      <c r="AK4" s="12" t="s">
        <v>21</v>
      </c>
      <c r="AL4" s="12" t="s">
        <v>22</v>
      </c>
      <c r="AM4" s="12" t="s">
        <v>23</v>
      </c>
      <c r="AN4" s="12" t="s">
        <v>24</v>
      </c>
      <c r="AO4" s="12" t="s">
        <v>21</v>
      </c>
      <c r="AP4" s="12" t="s">
        <v>22</v>
      </c>
      <c r="AQ4" s="12" t="s">
        <v>23</v>
      </c>
      <c r="AR4" s="12" t="s">
        <v>24</v>
      </c>
      <c r="AS4" s="12" t="s">
        <v>31</v>
      </c>
      <c r="AT4" s="12" t="s">
        <v>21</v>
      </c>
      <c r="AU4" s="12" t="s">
        <v>22</v>
      </c>
      <c r="AV4" s="12" t="s">
        <v>23</v>
      </c>
      <c r="AW4" s="12" t="s">
        <v>24</v>
      </c>
      <c r="AX4" s="12" t="s">
        <v>21</v>
      </c>
      <c r="AY4" s="12" t="s">
        <v>22</v>
      </c>
      <c r="AZ4" s="12" t="s">
        <v>23</v>
      </c>
      <c r="BA4" s="12" t="s">
        <v>24</v>
      </c>
      <c r="BB4" s="12" t="s">
        <v>21</v>
      </c>
      <c r="BC4" s="12" t="s">
        <v>22</v>
      </c>
      <c r="BD4" s="12" t="s">
        <v>23</v>
      </c>
      <c r="BE4" s="28" t="s">
        <v>24</v>
      </c>
      <c r="BF4" s="10" t="s">
        <v>31</v>
      </c>
      <c r="BG4" s="10" t="s">
        <v>21</v>
      </c>
      <c r="BH4" s="10" t="s">
        <v>26</v>
      </c>
      <c r="BI4" s="10" t="s">
        <v>27</v>
      </c>
      <c r="BJ4" s="10" t="s">
        <v>28</v>
      </c>
      <c r="BK4" s="10" t="s">
        <v>21</v>
      </c>
      <c r="BL4" s="10" t="s">
        <v>26</v>
      </c>
      <c r="BM4" s="10" t="s">
        <v>27</v>
      </c>
      <c r="BN4" s="10" t="s">
        <v>28</v>
      </c>
      <c r="BO4" s="10" t="s">
        <v>21</v>
      </c>
      <c r="BP4" s="10" t="s">
        <v>26</v>
      </c>
      <c r="BQ4" s="10" t="s">
        <v>27</v>
      </c>
      <c r="BR4" s="10" t="s">
        <v>28</v>
      </c>
      <c r="BS4" s="10" t="s">
        <v>31</v>
      </c>
    </row>
    <row r="5" spans="1:71" s="1" customFormat="1" ht="17.25" hidden="1" thickBot="1" x14ac:dyDescent="0.35">
      <c r="A5" s="326" t="s">
        <v>12</v>
      </c>
      <c r="B5" s="328">
        <v>0</v>
      </c>
      <c r="C5" s="6"/>
      <c r="D5" s="34">
        <v>45743</v>
      </c>
      <c r="E5" s="330" t="e">
        <f>#REF!-90</f>
        <v>#REF!</v>
      </c>
      <c r="F5" s="9" t="s">
        <v>13</v>
      </c>
      <c r="G5" s="39">
        <f>G6+G7</f>
        <v>816</v>
      </c>
      <c r="H5" s="39">
        <f t="shared" ref="H5:AK5" si="0">H6+H7</f>
        <v>1020</v>
      </c>
      <c r="I5" s="39">
        <f t="shared" si="0"/>
        <v>1173</v>
      </c>
      <c r="J5" s="39">
        <f t="shared" si="0"/>
        <v>1027</v>
      </c>
      <c r="K5" s="39">
        <f t="shared" si="0"/>
        <v>948</v>
      </c>
      <c r="L5" s="39">
        <f t="shared" si="0"/>
        <v>848</v>
      </c>
      <c r="M5" s="39">
        <f t="shared" si="0"/>
        <v>1133</v>
      </c>
      <c r="N5" s="39">
        <f t="shared" si="0"/>
        <v>855</v>
      </c>
      <c r="O5" s="39">
        <f t="shared" si="0"/>
        <v>1267</v>
      </c>
      <c r="P5" s="39">
        <f t="shared" si="0"/>
        <v>1090</v>
      </c>
      <c r="Q5" s="39">
        <f t="shared" si="0"/>
        <v>939</v>
      </c>
      <c r="R5" s="39">
        <f>R6+R7</f>
        <v>955</v>
      </c>
      <c r="S5" s="39">
        <f>S6+S7</f>
        <v>873</v>
      </c>
      <c r="T5" s="39">
        <f t="shared" si="0"/>
        <v>193</v>
      </c>
      <c r="U5" s="39">
        <f t="shared" si="0"/>
        <v>0</v>
      </c>
      <c r="V5" s="39">
        <f t="shared" si="0"/>
        <v>0</v>
      </c>
      <c r="W5" s="39">
        <f t="shared" si="0"/>
        <v>0</v>
      </c>
      <c r="X5" s="39">
        <f t="shared" si="0"/>
        <v>0</v>
      </c>
      <c r="Y5" s="39">
        <f t="shared" si="0"/>
        <v>0</v>
      </c>
      <c r="Z5" s="39">
        <f t="shared" si="0"/>
        <v>0</v>
      </c>
      <c r="AA5" s="39">
        <f t="shared" si="0"/>
        <v>0</v>
      </c>
      <c r="AB5" s="39">
        <f t="shared" si="0"/>
        <v>0</v>
      </c>
      <c r="AC5" s="39">
        <f t="shared" si="0"/>
        <v>0</v>
      </c>
      <c r="AD5" s="39">
        <f t="shared" si="0"/>
        <v>0</v>
      </c>
      <c r="AE5" s="39">
        <f t="shared" si="0"/>
        <v>0</v>
      </c>
      <c r="AF5" s="39">
        <f>AF6+AF7</f>
        <v>0</v>
      </c>
      <c r="AG5" s="39">
        <f t="shared" si="0"/>
        <v>0</v>
      </c>
      <c r="AH5" s="39">
        <f t="shared" si="0"/>
        <v>0</v>
      </c>
      <c r="AI5" s="39">
        <f t="shared" si="0"/>
        <v>0</v>
      </c>
      <c r="AJ5" s="39">
        <f t="shared" si="0"/>
        <v>0</v>
      </c>
      <c r="AK5" s="39">
        <f t="shared" si="0"/>
        <v>0</v>
      </c>
      <c r="AL5" s="39">
        <f t="shared" ref="AL5:AS5" si="1">AL6+AL7</f>
        <v>0</v>
      </c>
      <c r="AM5" s="39">
        <f t="shared" si="1"/>
        <v>0</v>
      </c>
      <c r="AN5" s="39">
        <f t="shared" si="1"/>
        <v>0</v>
      </c>
      <c r="AO5" s="39">
        <f t="shared" si="1"/>
        <v>0</v>
      </c>
      <c r="AP5" s="39">
        <f t="shared" si="1"/>
        <v>0</v>
      </c>
      <c r="AQ5" s="39">
        <f t="shared" si="1"/>
        <v>0</v>
      </c>
      <c r="AR5" s="39">
        <f t="shared" si="1"/>
        <v>0</v>
      </c>
      <c r="AS5" s="39">
        <f t="shared" si="1"/>
        <v>0</v>
      </c>
    </row>
    <row r="6" spans="1:71" s="1" customFormat="1" ht="17.25" hidden="1" thickBot="1" x14ac:dyDescent="0.35">
      <c r="A6" s="334"/>
      <c r="B6" s="332"/>
      <c r="C6" s="7"/>
      <c r="D6" s="35">
        <f>D5</f>
        <v>45743</v>
      </c>
      <c r="E6" s="333"/>
      <c r="F6" s="10" t="s">
        <v>8</v>
      </c>
      <c r="G6" s="13">
        <f>SUMIF('오프라인 판매량'!$C:$C,#REF!,'오프라인 판매량'!G:G)</f>
        <v>0</v>
      </c>
      <c r="H6" s="13">
        <f>SUMIF('오프라인 판매량'!$C:$C,#REF!,'오프라인 판매량'!H:H)</f>
        <v>0</v>
      </c>
      <c r="I6" s="13">
        <f>SUMIF('오프라인 판매량'!$C:$C,#REF!,'오프라인 판매량'!I:I)</f>
        <v>0</v>
      </c>
      <c r="J6" s="13">
        <f>SUMIF('오프라인 판매량'!$C:$C,#REF!,'오프라인 판매량'!J:J)</f>
        <v>0</v>
      </c>
      <c r="K6" s="13">
        <f>SUMIF('오프라인 판매량'!$C:$C,#REF!,'오프라인 판매량'!K:K)</f>
        <v>0</v>
      </c>
      <c r="L6" s="13">
        <f>SUMIF('오프라인 판매량'!$C:$C,#REF!,'오프라인 판매량'!L:L)</f>
        <v>0</v>
      </c>
      <c r="M6" s="13">
        <f>SUMIF('오프라인 판매량'!$C:$C,#REF!,'오프라인 판매량'!M:M)</f>
        <v>0</v>
      </c>
      <c r="N6" s="13">
        <f>SUMIF('오프라인 판매량'!$C:$C,#REF!,'오프라인 판매량'!N:N)</f>
        <v>0</v>
      </c>
      <c r="O6" s="13">
        <f>SUMIF('오프라인 판매량'!$C:$C,#REF!,'오프라인 판매량'!O:O)</f>
        <v>0</v>
      </c>
      <c r="P6" s="13">
        <f>SUMIF('오프라인 판매량'!$C:$C,#REF!,'오프라인 판매량'!P:P)</f>
        <v>0</v>
      </c>
      <c r="Q6" s="13">
        <f>SUMIF('오프라인 판매량'!$C:$C,#REF!,'오프라인 판매량'!Q:Q)</f>
        <v>0</v>
      </c>
      <c r="R6" s="13">
        <f>SUMIF('오프라인 판매량'!$C:$C,#REF!,'오프라인 판매량'!R:R)</f>
        <v>0</v>
      </c>
      <c r="S6" s="13">
        <f>SUMIF('오프라인 판매량'!$C:$C,#REF!,'오프라인 판매량'!S:S)</f>
        <v>0</v>
      </c>
      <c r="T6" s="13">
        <f>SUMIF('오프라인 판매량'!$C:$C,#REF!,'오프라인 판매량'!T:T)</f>
        <v>0</v>
      </c>
      <c r="U6" s="13">
        <f>SUMIF('오프라인 판매량'!$C:$C,#REF!,'오프라인 판매량'!U:U)</f>
        <v>0</v>
      </c>
      <c r="V6" s="13">
        <f>SUMIF('오프라인 판매량'!$C:$C,#REF!,'오프라인 판매량'!V:V)</f>
        <v>0</v>
      </c>
      <c r="W6" s="13">
        <f>SUMIF('오프라인 판매량'!$C:$C,#REF!,'오프라인 판매량'!W:W)</f>
        <v>0</v>
      </c>
      <c r="X6" s="13">
        <f>SUMIF('오프라인 판매량'!$C:$C,#REF!,'오프라인 판매량'!X:X)</f>
        <v>0</v>
      </c>
      <c r="Y6" s="13">
        <f>SUMIF('오프라인 판매량'!$C:$C,#REF!,'오프라인 판매량'!Y:Y)</f>
        <v>0</v>
      </c>
      <c r="Z6" s="13">
        <f>SUMIF('오프라인 판매량'!$C:$C,#REF!,'오프라인 판매량'!Z:Z)</f>
        <v>0</v>
      </c>
      <c r="AA6" s="13">
        <f>SUMIF('오프라인 판매량'!$C:$C,#REF!,'오프라인 판매량'!AA:AA)</f>
        <v>0</v>
      </c>
      <c r="AB6" s="13">
        <f>SUMIF('오프라인 판매량'!$C:$C,#REF!,'오프라인 판매량'!AB:AB)</f>
        <v>0</v>
      </c>
      <c r="AC6" s="13">
        <f>SUMIF('오프라인 판매량'!$C:$C,#REF!,'오프라인 판매량'!AC:AC)</f>
        <v>0</v>
      </c>
      <c r="AD6" s="13">
        <f>SUMIF('오프라인 판매량'!$C:$C,#REF!,'오프라인 판매량'!AD:AD)</f>
        <v>0</v>
      </c>
      <c r="AE6" s="13">
        <f>SUMIF('오프라인 판매량'!$C:$C,#REF!,'오프라인 판매량'!AE:AE)</f>
        <v>0</v>
      </c>
      <c r="AF6" s="13">
        <f>SUMIF('오프라인 판매량'!$C:$C,#REF!,'오프라인 판매량'!AG:AG)</f>
        <v>0</v>
      </c>
      <c r="AG6" s="13">
        <f>SUMIF('오프라인 판매량'!$C:$C,#REF!,'오프라인 판매량'!AG:AG)</f>
        <v>0</v>
      </c>
      <c r="AH6" s="13">
        <f>SUMIF('오프라인 판매량'!$C:$C,#REF!,'오프라인 판매량'!AH:AH)</f>
        <v>0</v>
      </c>
      <c r="AI6" s="13">
        <f>SUMIF('오프라인 판매량'!$C:$C,#REF!,'오프라인 판매량'!AI:AI)</f>
        <v>0</v>
      </c>
      <c r="AJ6" s="13">
        <f>SUMIF('오프라인 판매량'!$C:$C,#REF!,'오프라인 판매량'!AJ:AJ)</f>
        <v>0</v>
      </c>
      <c r="AK6" s="13">
        <f>SUMIF('오프라인 판매량'!$C:$C,#REF!,'오프라인 판매량'!AK:AK)</f>
        <v>0</v>
      </c>
      <c r="AL6" s="13">
        <f>SUMIF('오프라인 판매량'!$C:$C,#REF!,'오프라인 판매량'!AL:AL)</f>
        <v>0</v>
      </c>
      <c r="AM6" s="13">
        <f>SUMIF('오프라인 판매량'!$C:$C,#REF!,'오프라인 판매량'!AM:AM)</f>
        <v>0</v>
      </c>
      <c r="AN6" s="13">
        <f>SUMIF('오프라인 판매량'!$C:$C,#REF!,'오프라인 판매량'!AN:AN)</f>
        <v>0</v>
      </c>
      <c r="AO6" s="13">
        <f>SUMIF('오프라인 판매량'!$C:$C,#REF!,'오프라인 판매량'!AO:AO)</f>
        <v>0</v>
      </c>
      <c r="AP6" s="13">
        <f>SUMIF('오프라인 판매량'!$C:$C,#REF!,'오프라인 판매량'!AP:AP)</f>
        <v>0</v>
      </c>
      <c r="AQ6" s="13">
        <f>SUMIF('오프라인 판매량'!$C:$C,#REF!,'오프라인 판매량'!AQ:AQ)</f>
        <v>0</v>
      </c>
      <c r="AR6" s="13">
        <f>SUMIF('오프라인 판매량'!$C:$C,#REF!,'오프라인 판매량'!AR:AR)</f>
        <v>0</v>
      </c>
      <c r="AS6" s="13">
        <f>SUMIF('오프라인 판매량'!$C:$C,#REF!,'오프라인 판매량'!AT:AT)</f>
        <v>0</v>
      </c>
    </row>
    <row r="7" spans="1:71" s="1" customFormat="1" ht="17.25" hidden="1" thickBot="1" x14ac:dyDescent="0.35">
      <c r="A7" s="334"/>
      <c r="B7" s="332"/>
      <c r="C7" s="7"/>
      <c r="D7" s="35">
        <f>D6</f>
        <v>45743</v>
      </c>
      <c r="E7" s="333"/>
      <c r="F7" s="10" t="s">
        <v>7</v>
      </c>
      <c r="G7" s="13">
        <v>816</v>
      </c>
      <c r="H7" s="13">
        <v>1020</v>
      </c>
      <c r="I7" s="13">
        <v>1173</v>
      </c>
      <c r="J7" s="13">
        <v>1027</v>
      </c>
      <c r="K7" s="13">
        <v>948</v>
      </c>
      <c r="L7" s="13">
        <v>848</v>
      </c>
      <c r="M7" s="13">
        <v>1133</v>
      </c>
      <c r="N7" s="13">
        <v>855</v>
      </c>
      <c r="O7" s="13">
        <v>1267</v>
      </c>
      <c r="P7" s="13">
        <v>1090</v>
      </c>
      <c r="Q7" s="13">
        <v>939</v>
      </c>
      <c r="R7" s="13">
        <v>955</v>
      </c>
      <c r="S7" s="13">
        <v>873</v>
      </c>
      <c r="T7" s="13">
        <v>193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</row>
    <row r="8" spans="1:71" s="1" customFormat="1" ht="17.25" hidden="1" thickBot="1" x14ac:dyDescent="0.35">
      <c r="A8" s="341"/>
      <c r="B8" s="342"/>
      <c r="C8" s="171"/>
      <c r="D8" s="71"/>
      <c r="E8" s="343"/>
      <c r="F8" s="69" t="s">
        <v>101</v>
      </c>
      <c r="G8" s="159"/>
      <c r="H8" s="159"/>
      <c r="I8" s="159"/>
      <c r="J8" s="159"/>
      <c r="K8" s="159"/>
      <c r="L8" s="159"/>
      <c r="M8" s="159"/>
      <c r="N8" s="159"/>
      <c r="O8" s="159">
        <v>40</v>
      </c>
      <c r="P8" s="159">
        <v>96</v>
      </c>
      <c r="Q8" s="159">
        <v>204</v>
      </c>
      <c r="R8" s="159">
        <v>100</v>
      </c>
      <c r="S8" s="159">
        <v>28</v>
      </c>
      <c r="T8" s="159">
        <v>0</v>
      </c>
      <c r="U8" s="159">
        <v>0</v>
      </c>
      <c r="V8" s="159">
        <v>0</v>
      </c>
      <c r="W8" s="159">
        <v>0</v>
      </c>
      <c r="X8" s="159">
        <v>0</v>
      </c>
      <c r="Y8" s="159">
        <v>0</v>
      </c>
      <c r="Z8" s="159">
        <v>0</v>
      </c>
      <c r="AA8" s="159">
        <v>0</v>
      </c>
      <c r="AB8" s="159">
        <v>0</v>
      </c>
      <c r="AC8" s="159">
        <v>0</v>
      </c>
      <c r="AD8" s="159">
        <v>0</v>
      </c>
      <c r="AE8" s="159">
        <v>0</v>
      </c>
      <c r="AF8" s="159">
        <v>0</v>
      </c>
      <c r="AG8" s="159">
        <v>0</v>
      </c>
      <c r="AH8" s="159">
        <v>0</v>
      </c>
      <c r="AI8" s="159">
        <v>0</v>
      </c>
      <c r="AJ8" s="159">
        <v>0</v>
      </c>
      <c r="AK8" s="159">
        <v>0</v>
      </c>
      <c r="AL8" s="159">
        <v>0</v>
      </c>
      <c r="AM8" s="159">
        <v>0</v>
      </c>
      <c r="AN8" s="159">
        <v>0</v>
      </c>
      <c r="AO8" s="159">
        <v>0</v>
      </c>
      <c r="AP8" s="159">
        <v>0</v>
      </c>
      <c r="AQ8" s="159">
        <v>0</v>
      </c>
      <c r="AR8" s="159">
        <v>0</v>
      </c>
      <c r="AS8" s="159">
        <v>0</v>
      </c>
    </row>
    <row r="9" spans="1:71" s="2" customFormat="1" ht="17.25" hidden="1" thickBot="1" x14ac:dyDescent="0.35">
      <c r="A9" s="327"/>
      <c r="B9" s="329"/>
      <c r="C9" s="8"/>
      <c r="D9" s="36">
        <f>D7</f>
        <v>45743</v>
      </c>
      <c r="E9" s="331"/>
      <c r="F9" s="11" t="s">
        <v>3</v>
      </c>
      <c r="G9" s="14">
        <v>12105</v>
      </c>
      <c r="H9" s="14">
        <v>10586</v>
      </c>
      <c r="I9" s="14">
        <v>9871</v>
      </c>
      <c r="J9" s="14">
        <v>8056</v>
      </c>
      <c r="K9" s="14">
        <v>7436</v>
      </c>
      <c r="L9" s="14">
        <v>6188</v>
      </c>
      <c r="M9" s="14">
        <v>5030</v>
      </c>
      <c r="N9" s="14">
        <v>4074</v>
      </c>
      <c r="O9" s="14">
        <v>3446</v>
      </c>
      <c r="P9" s="14">
        <v>1791</v>
      </c>
      <c r="Q9" s="14">
        <v>785</v>
      </c>
      <c r="R9" s="14">
        <v>426</v>
      </c>
      <c r="S9" s="14">
        <v>193</v>
      </c>
      <c r="T9" s="14">
        <f t="shared" ref="T9:AS9" si="2">S9-T5</f>
        <v>0</v>
      </c>
      <c r="U9" s="14">
        <f t="shared" si="2"/>
        <v>0</v>
      </c>
      <c r="V9" s="14">
        <f t="shared" si="2"/>
        <v>0</v>
      </c>
      <c r="W9" s="14">
        <f t="shared" si="2"/>
        <v>0</v>
      </c>
      <c r="X9" s="14">
        <f t="shared" si="2"/>
        <v>0</v>
      </c>
      <c r="Y9" s="14">
        <f t="shared" si="2"/>
        <v>0</v>
      </c>
      <c r="Z9" s="14">
        <f t="shared" si="2"/>
        <v>0</v>
      </c>
      <c r="AA9" s="14">
        <f t="shared" si="2"/>
        <v>0</v>
      </c>
      <c r="AB9" s="14">
        <f t="shared" si="2"/>
        <v>0</v>
      </c>
      <c r="AC9" s="14">
        <f t="shared" si="2"/>
        <v>0</v>
      </c>
      <c r="AD9" s="14">
        <f t="shared" si="2"/>
        <v>0</v>
      </c>
      <c r="AE9" s="14">
        <f t="shared" si="2"/>
        <v>0</v>
      </c>
      <c r="AF9" s="14">
        <f t="shared" si="2"/>
        <v>0</v>
      </c>
      <c r="AG9" s="14">
        <f t="shared" si="2"/>
        <v>0</v>
      </c>
      <c r="AH9" s="14">
        <f t="shared" si="2"/>
        <v>0</v>
      </c>
      <c r="AI9" s="14">
        <f t="shared" si="2"/>
        <v>0</v>
      </c>
      <c r="AJ9" s="14">
        <f t="shared" si="2"/>
        <v>0</v>
      </c>
      <c r="AK9" s="14">
        <f t="shared" si="2"/>
        <v>0</v>
      </c>
      <c r="AL9" s="14">
        <f t="shared" si="2"/>
        <v>0</v>
      </c>
      <c r="AM9" s="14">
        <f t="shared" si="2"/>
        <v>0</v>
      </c>
      <c r="AN9" s="14">
        <f t="shared" si="2"/>
        <v>0</v>
      </c>
      <c r="AO9" s="14">
        <f t="shared" si="2"/>
        <v>0</v>
      </c>
      <c r="AP9" s="14">
        <f t="shared" si="2"/>
        <v>0</v>
      </c>
      <c r="AQ9" s="14">
        <f t="shared" si="2"/>
        <v>0</v>
      </c>
      <c r="AR9" s="14">
        <f t="shared" si="2"/>
        <v>0</v>
      </c>
      <c r="AS9" s="14">
        <f t="shared" si="2"/>
        <v>0</v>
      </c>
    </row>
    <row r="10" spans="1:71" s="1" customFormat="1" ht="17.25" hidden="1" thickBot="1" x14ac:dyDescent="0.35">
      <c r="A10" s="326" t="s">
        <v>12</v>
      </c>
      <c r="B10" s="328">
        <v>0</v>
      </c>
      <c r="C10" s="6"/>
      <c r="D10" s="34">
        <v>45768</v>
      </c>
      <c r="E10" s="330" t="e">
        <f>#REF!-90</f>
        <v>#REF!</v>
      </c>
      <c r="F10" s="9" t="s">
        <v>13</v>
      </c>
      <c r="G10" s="39">
        <f>G11+G12</f>
        <v>0</v>
      </c>
      <c r="H10" s="39">
        <f t="shared" ref="H10:Z10" si="3">H11+H12</f>
        <v>0</v>
      </c>
      <c r="I10" s="39">
        <f t="shared" si="3"/>
        <v>0</v>
      </c>
      <c r="J10" s="39">
        <f t="shared" si="3"/>
        <v>0</v>
      </c>
      <c r="K10" s="39">
        <f t="shared" si="3"/>
        <v>0</v>
      </c>
      <c r="L10" s="39">
        <f t="shared" si="3"/>
        <v>0</v>
      </c>
      <c r="M10" s="39">
        <f t="shared" si="3"/>
        <v>0</v>
      </c>
      <c r="N10" s="39">
        <f t="shared" si="3"/>
        <v>0</v>
      </c>
      <c r="O10" s="39">
        <f t="shared" si="3"/>
        <v>0</v>
      </c>
      <c r="P10" s="39">
        <f t="shared" si="3"/>
        <v>0</v>
      </c>
      <c r="Q10" s="39">
        <f t="shared" si="3"/>
        <v>0</v>
      </c>
      <c r="R10" s="39">
        <f t="shared" si="3"/>
        <v>0</v>
      </c>
      <c r="S10" s="39">
        <f t="shared" si="3"/>
        <v>0</v>
      </c>
      <c r="T10" s="39">
        <f t="shared" si="3"/>
        <v>1078</v>
      </c>
      <c r="U10" s="39">
        <f t="shared" si="3"/>
        <v>1055</v>
      </c>
      <c r="V10" s="39">
        <f t="shared" si="3"/>
        <v>923</v>
      </c>
      <c r="W10" s="39">
        <f t="shared" si="3"/>
        <v>0</v>
      </c>
      <c r="X10" s="39">
        <f t="shared" si="3"/>
        <v>0</v>
      </c>
      <c r="Y10" s="39">
        <f t="shared" si="3"/>
        <v>0</v>
      </c>
      <c r="Z10" s="39">
        <f t="shared" si="3"/>
        <v>0</v>
      </c>
      <c r="AA10" s="39">
        <f t="shared" ref="AA10:AK10" si="4">AA11+AA12+AA14</f>
        <v>4749</v>
      </c>
      <c r="AB10" s="39">
        <f t="shared" si="4"/>
        <v>0</v>
      </c>
      <c r="AC10" s="39">
        <f t="shared" si="4"/>
        <v>0</v>
      </c>
      <c r="AD10" s="39">
        <f t="shared" si="4"/>
        <v>0</v>
      </c>
      <c r="AE10" s="39">
        <f t="shared" si="4"/>
        <v>0</v>
      </c>
      <c r="AF10" s="39">
        <f t="shared" si="4"/>
        <v>0</v>
      </c>
      <c r="AG10" s="39">
        <f t="shared" si="4"/>
        <v>0</v>
      </c>
      <c r="AH10" s="39">
        <f t="shared" si="4"/>
        <v>0</v>
      </c>
      <c r="AI10" s="39">
        <f t="shared" si="4"/>
        <v>0</v>
      </c>
      <c r="AJ10" s="39">
        <f t="shared" si="4"/>
        <v>0</v>
      </c>
      <c r="AK10" s="39">
        <f t="shared" si="4"/>
        <v>0</v>
      </c>
      <c r="AL10" s="39">
        <f t="shared" ref="AL10:AS10" si="5">AL11+AL12+AL14</f>
        <v>0</v>
      </c>
      <c r="AM10" s="39">
        <f t="shared" si="5"/>
        <v>0</v>
      </c>
      <c r="AN10" s="39">
        <f t="shared" si="5"/>
        <v>0</v>
      </c>
      <c r="AO10" s="39">
        <f t="shared" si="5"/>
        <v>0</v>
      </c>
      <c r="AP10" s="39">
        <f t="shared" si="5"/>
        <v>0</v>
      </c>
      <c r="AQ10" s="39">
        <f t="shared" si="5"/>
        <v>0</v>
      </c>
      <c r="AR10" s="39">
        <f t="shared" si="5"/>
        <v>0</v>
      </c>
      <c r="AS10" s="39">
        <f t="shared" si="5"/>
        <v>0</v>
      </c>
    </row>
    <row r="11" spans="1:71" s="1" customFormat="1" ht="17.25" hidden="1" thickBot="1" x14ac:dyDescent="0.35">
      <c r="A11" s="334"/>
      <c r="B11" s="332"/>
      <c r="C11" s="7"/>
      <c r="D11" s="35">
        <f>D10</f>
        <v>45768</v>
      </c>
      <c r="E11" s="333"/>
      <c r="F11" s="10" t="s">
        <v>8</v>
      </c>
      <c r="G11" s="13">
        <f>SUMIF('오프라인 판매량'!$C:$C,#REF!,'오프라인 판매량'!G:G)</f>
        <v>0</v>
      </c>
      <c r="H11" s="13">
        <f>SUMIF('오프라인 판매량'!$C:$C,#REF!,'오프라인 판매량'!H:H)</f>
        <v>0</v>
      </c>
      <c r="I11" s="13">
        <f>SUMIF('오프라인 판매량'!$C:$C,#REF!,'오프라인 판매량'!I:I)</f>
        <v>0</v>
      </c>
      <c r="J11" s="13">
        <f>SUMIF('오프라인 판매량'!$C:$C,#REF!,'오프라인 판매량'!J:J)</f>
        <v>0</v>
      </c>
      <c r="K11" s="13">
        <f>SUMIF('오프라인 판매량'!$C:$C,#REF!,'오프라인 판매량'!K:K)</f>
        <v>0</v>
      </c>
      <c r="L11" s="13">
        <f>SUMIF('오프라인 판매량'!$C:$C,#REF!,'오프라인 판매량'!L:L)</f>
        <v>0</v>
      </c>
      <c r="M11" s="13">
        <f>SUMIF('오프라인 판매량'!$C:$C,#REF!,'오프라인 판매량'!M:M)</f>
        <v>0</v>
      </c>
      <c r="N11" s="13">
        <f>SUMIF('오프라인 판매량'!$C:$C,#REF!,'오프라인 판매량'!N:N)</f>
        <v>0</v>
      </c>
      <c r="O11" s="13">
        <f>SUMIF('오프라인 판매량'!$C:$C,#REF!,'오프라인 판매량'!O:O)</f>
        <v>0</v>
      </c>
      <c r="P11" s="13">
        <f>SUMIF('오프라인 판매량'!$C:$C,#REF!,'오프라인 판매량'!P:P)</f>
        <v>0</v>
      </c>
      <c r="Q11" s="13">
        <f>SUMIF('오프라인 판매량'!$C:$C,#REF!,'오프라인 판매량'!Q:Q)</f>
        <v>0</v>
      </c>
      <c r="R11" s="13">
        <f>SUMIF('오프라인 판매량'!$C:$C,#REF!,'오프라인 판매량'!R:R)</f>
        <v>0</v>
      </c>
      <c r="S11" s="13">
        <f>SUMIF('오프라인 판매량'!$C:$C,#REF!,'오프라인 판매량'!S:S)</f>
        <v>0</v>
      </c>
      <c r="T11" s="13">
        <f>SUMIF('오프라인 판매량'!$C:$C,#REF!,'오프라인 판매량'!T:T)</f>
        <v>0</v>
      </c>
      <c r="U11" s="13">
        <f>SUMIF('오프라인 판매량'!$C:$C,#REF!,'오프라인 판매량'!U:U)</f>
        <v>0</v>
      </c>
      <c r="V11" s="13">
        <f>SUMIF('오프라인 판매량'!$C:$C,#REF!,'오프라인 판매량'!V:V)</f>
        <v>0</v>
      </c>
      <c r="W11" s="13">
        <f>SUMIF('오프라인 판매량'!$C:$C,#REF!,'오프라인 판매량'!W:W)</f>
        <v>0</v>
      </c>
      <c r="X11" s="13">
        <f>SUMIF('오프라인 판매량'!$C:$C,#REF!,'오프라인 판매량'!X:X)</f>
        <v>0</v>
      </c>
      <c r="Y11" s="13">
        <f>SUMIF('오프라인 판매량'!$C:$C,#REF!,'오프라인 판매량'!Y:Y)</f>
        <v>0</v>
      </c>
      <c r="Z11" s="13">
        <f>SUMIF('오프라인 판매량'!$C:$C,#REF!,'오프라인 판매량'!Z:Z)</f>
        <v>0</v>
      </c>
      <c r="AA11" s="13">
        <f>SUMIF('오프라인 판매량'!$C:$C,#REF!,'오프라인 판매량'!AA:AA)</f>
        <v>0</v>
      </c>
      <c r="AB11" s="13">
        <f>SUMIF('오프라인 판매량'!$C:$C,#REF!,'오프라인 판매량'!AB:AB)</f>
        <v>0</v>
      </c>
      <c r="AC11" s="13">
        <f>SUMIF('오프라인 판매량'!$C:$C,#REF!,'오프라인 판매량'!AC:AC)</f>
        <v>0</v>
      </c>
      <c r="AD11" s="13">
        <f>SUMIF('오프라인 판매량'!$C:$C,#REF!,'오프라인 판매량'!AD:AD)</f>
        <v>0</v>
      </c>
      <c r="AE11" s="13">
        <f>SUMIF('오프라인 판매량'!$C:$C,#REF!,'오프라인 판매량'!AE:AE)</f>
        <v>0</v>
      </c>
      <c r="AF11" s="13">
        <f>SUMIF('오프라인 판매량'!$C:$C,#REF!,'오프라인 판매량'!AG:AG)</f>
        <v>0</v>
      </c>
      <c r="AG11" s="13">
        <f>SUMIF('오프라인 판매량'!$C:$C,#REF!,'오프라인 판매량'!AG:AG)</f>
        <v>0</v>
      </c>
      <c r="AH11" s="13">
        <f>SUMIF('오프라인 판매량'!$C:$C,#REF!,'오프라인 판매량'!AH:AH)</f>
        <v>0</v>
      </c>
      <c r="AI11" s="13">
        <f>SUMIF('오프라인 판매량'!$C:$C,#REF!,'오프라인 판매량'!AI:AI)</f>
        <v>0</v>
      </c>
      <c r="AJ11" s="13">
        <f>SUMIF('오프라인 판매량'!$C:$C,#REF!,'오프라인 판매량'!AJ:AJ)</f>
        <v>0</v>
      </c>
      <c r="AK11" s="13">
        <f>SUMIF('오프라인 판매량'!$C:$C,#REF!,'오프라인 판매량'!AK:AK)</f>
        <v>0</v>
      </c>
      <c r="AL11" s="13">
        <f>SUMIF('오프라인 판매량'!$C:$C,#REF!,'오프라인 판매량'!AL:AL)</f>
        <v>0</v>
      </c>
      <c r="AM11" s="13">
        <f>SUMIF('오프라인 판매량'!$C:$C,#REF!,'오프라인 판매량'!AM:AM)</f>
        <v>0</v>
      </c>
      <c r="AN11" s="13">
        <f>SUMIF('오프라인 판매량'!$C:$C,#REF!,'오프라인 판매량'!AN:AN)</f>
        <v>0</v>
      </c>
      <c r="AO11" s="13">
        <f>SUMIF('오프라인 판매량'!$C:$C,#REF!,'오프라인 판매량'!AO:AO)</f>
        <v>0</v>
      </c>
      <c r="AP11" s="13">
        <f>SUMIF('오프라인 판매량'!$C:$C,#REF!,'오프라인 판매량'!AP:AP)</f>
        <v>0</v>
      </c>
      <c r="AQ11" s="13">
        <f>SUMIF('오프라인 판매량'!$C:$C,#REF!,'오프라인 판매량'!AQ:AQ)</f>
        <v>0</v>
      </c>
      <c r="AR11" s="13">
        <f>SUMIF('오프라인 판매량'!$C:$C,#REF!,'오프라인 판매량'!AR:AR)</f>
        <v>0</v>
      </c>
      <c r="AS11" s="13">
        <f>SUMIF('오프라인 판매량'!$C:$C,#REF!,'오프라인 판매량'!AT:AT)</f>
        <v>0</v>
      </c>
    </row>
    <row r="12" spans="1:71" s="1" customFormat="1" ht="17.25" hidden="1" thickBot="1" x14ac:dyDescent="0.35">
      <c r="A12" s="334"/>
      <c r="B12" s="332"/>
      <c r="C12" s="7"/>
      <c r="D12" s="35">
        <f>D11</f>
        <v>45768</v>
      </c>
      <c r="E12" s="333"/>
      <c r="F12" s="10" t="s">
        <v>7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1078</v>
      </c>
      <c r="U12" s="13">
        <f>1155-U13</f>
        <v>1055</v>
      </c>
      <c r="V12" s="13">
        <f>1107-V13</f>
        <v>923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</row>
    <row r="13" spans="1:71" s="1" customFormat="1" ht="17.25" hidden="1" thickBot="1" x14ac:dyDescent="0.35">
      <c r="A13" s="341"/>
      <c r="B13" s="342"/>
      <c r="C13" s="171"/>
      <c r="D13" s="71"/>
      <c r="E13" s="343"/>
      <c r="F13" s="69" t="s">
        <v>100</v>
      </c>
      <c r="G13" s="159"/>
      <c r="H13" s="159"/>
      <c r="I13" s="159"/>
      <c r="J13" s="159"/>
      <c r="K13" s="159"/>
      <c r="L13" s="159"/>
      <c r="M13" s="159"/>
      <c r="N13" s="159"/>
      <c r="O13" s="159">
        <v>0</v>
      </c>
      <c r="P13" s="159">
        <v>0</v>
      </c>
      <c r="Q13" s="159">
        <v>0</v>
      </c>
      <c r="R13" s="159">
        <v>0</v>
      </c>
      <c r="S13" s="159">
        <v>0</v>
      </c>
      <c r="T13" s="159">
        <v>216</v>
      </c>
      <c r="U13" s="159">
        <v>100</v>
      </c>
      <c r="V13" s="159">
        <v>184</v>
      </c>
      <c r="W13" s="159">
        <v>0</v>
      </c>
      <c r="X13" s="159">
        <v>0</v>
      </c>
      <c r="Y13" s="159">
        <v>0</v>
      </c>
      <c r="Z13" s="159">
        <v>0</v>
      </c>
      <c r="AA13" s="159">
        <v>0</v>
      </c>
      <c r="AB13" s="159">
        <v>0</v>
      </c>
      <c r="AC13" s="159">
        <v>0</v>
      </c>
      <c r="AD13" s="159">
        <v>0</v>
      </c>
      <c r="AE13" s="159">
        <v>0</v>
      </c>
      <c r="AF13" s="159">
        <v>0</v>
      </c>
      <c r="AG13" s="159">
        <v>0</v>
      </c>
      <c r="AH13" s="159">
        <v>0</v>
      </c>
      <c r="AI13" s="159">
        <v>0</v>
      </c>
      <c r="AJ13" s="159">
        <v>0</v>
      </c>
      <c r="AK13" s="159">
        <v>0</v>
      </c>
      <c r="AL13" s="159">
        <v>0</v>
      </c>
      <c r="AM13" s="159">
        <v>0</v>
      </c>
      <c r="AN13" s="159">
        <v>0</v>
      </c>
      <c r="AO13" s="159">
        <v>0</v>
      </c>
      <c r="AP13" s="159">
        <v>0</v>
      </c>
      <c r="AQ13" s="159">
        <v>0</v>
      </c>
      <c r="AR13" s="159">
        <v>0</v>
      </c>
      <c r="AS13" s="159">
        <v>0</v>
      </c>
    </row>
    <row r="14" spans="1:71" s="1" customFormat="1" ht="17.25" hidden="1" thickBot="1" x14ac:dyDescent="0.35">
      <c r="A14" s="341"/>
      <c r="B14" s="342"/>
      <c r="C14" s="171"/>
      <c r="D14" s="71"/>
      <c r="E14" s="343"/>
      <c r="F14" s="226" t="s">
        <v>142</v>
      </c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225">
        <v>4749</v>
      </c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</row>
    <row r="15" spans="1:71" s="2" customFormat="1" ht="17.25" hidden="1" thickBot="1" x14ac:dyDescent="0.35">
      <c r="A15" s="327"/>
      <c r="B15" s="329"/>
      <c r="C15" s="8"/>
      <c r="D15" s="36">
        <f>D12</f>
        <v>45768</v>
      </c>
      <c r="E15" s="331"/>
      <c r="F15" s="11" t="s">
        <v>3</v>
      </c>
      <c r="G15" s="14">
        <v>14820</v>
      </c>
      <c r="H15" s="14">
        <v>14704</v>
      </c>
      <c r="I15" s="14">
        <v>13788</v>
      </c>
      <c r="J15" s="14">
        <v>11996</v>
      </c>
      <c r="K15" s="14">
        <v>11063</v>
      </c>
      <c r="L15" s="14">
        <v>11063</v>
      </c>
      <c r="M15" s="14">
        <v>10147</v>
      </c>
      <c r="N15" s="14">
        <v>10147</v>
      </c>
      <c r="O15" s="14">
        <v>9705</v>
      </c>
      <c r="P15" s="14">
        <v>9691</v>
      </c>
      <c r="Q15" s="14">
        <v>9543</v>
      </c>
      <c r="R15" s="14">
        <v>9489</v>
      </c>
      <c r="S15" s="14">
        <v>8637</v>
      </c>
      <c r="T15" s="14">
        <v>6837</v>
      </c>
      <c r="U15" s="14">
        <v>6571</v>
      </c>
      <c r="V15" s="14">
        <v>4749</v>
      </c>
      <c r="W15" s="14">
        <f>V15-W10</f>
        <v>4749</v>
      </c>
      <c r="X15" s="14">
        <v>4767</v>
      </c>
      <c r="Y15" s="14">
        <v>4781</v>
      </c>
      <c r="Z15" s="14">
        <f t="shared" ref="Z15:AK15" si="6">Y15-Z10</f>
        <v>4781</v>
      </c>
      <c r="AA15" s="14">
        <f t="shared" si="6"/>
        <v>32</v>
      </c>
      <c r="AB15" s="14">
        <v>0</v>
      </c>
      <c r="AC15" s="14">
        <f t="shared" si="6"/>
        <v>0</v>
      </c>
      <c r="AD15" s="14">
        <f t="shared" si="6"/>
        <v>0</v>
      </c>
      <c r="AE15" s="14">
        <f t="shared" si="6"/>
        <v>0</v>
      </c>
      <c r="AF15" s="14">
        <f t="shared" si="6"/>
        <v>0</v>
      </c>
      <c r="AG15" s="14">
        <f t="shared" si="6"/>
        <v>0</v>
      </c>
      <c r="AH15" s="14">
        <f t="shared" si="6"/>
        <v>0</v>
      </c>
      <c r="AI15" s="14">
        <f t="shared" si="6"/>
        <v>0</v>
      </c>
      <c r="AJ15" s="14">
        <f t="shared" si="6"/>
        <v>0</v>
      </c>
      <c r="AK15" s="95">
        <f t="shared" si="6"/>
        <v>0</v>
      </c>
      <c r="AL15" s="95">
        <f>AK15-AL10</f>
        <v>0</v>
      </c>
      <c r="AM15" s="95">
        <f>AL15-AM10</f>
        <v>0</v>
      </c>
      <c r="AN15" s="95">
        <f>AM15-AN10</f>
        <v>0</v>
      </c>
      <c r="AO15" s="14">
        <v>0</v>
      </c>
      <c r="AP15" s="14">
        <f>AO15-AP10</f>
        <v>0</v>
      </c>
      <c r="AQ15" s="14">
        <f>AP15-AQ10</f>
        <v>0</v>
      </c>
      <c r="AR15" s="14">
        <f>AQ15-AR10</f>
        <v>0</v>
      </c>
      <c r="AS15" s="14">
        <f>AR15-AS10</f>
        <v>0</v>
      </c>
    </row>
    <row r="16" spans="1:71" s="1" customFormat="1" ht="17.25" hidden="1" thickBot="1" x14ac:dyDescent="0.35">
      <c r="A16" s="326" t="s">
        <v>12</v>
      </c>
      <c r="B16" s="328">
        <v>0</v>
      </c>
      <c r="C16" s="6"/>
      <c r="D16" s="34">
        <v>45915</v>
      </c>
      <c r="E16" s="330" t="e">
        <f>#REF!-90</f>
        <v>#REF!</v>
      </c>
      <c r="F16" s="9" t="s">
        <v>13</v>
      </c>
      <c r="G16" s="39">
        <f>G17+G18</f>
        <v>0</v>
      </c>
      <c r="H16" s="39">
        <f>H17+H18</f>
        <v>0</v>
      </c>
      <c r="I16" s="39">
        <f t="shared" ref="I16:Q16" si="7">I17+I18</f>
        <v>0</v>
      </c>
      <c r="J16" s="39">
        <f t="shared" si="7"/>
        <v>0</v>
      </c>
      <c r="K16" s="39">
        <f t="shared" si="7"/>
        <v>0</v>
      </c>
      <c r="L16" s="39">
        <f t="shared" si="7"/>
        <v>0</v>
      </c>
      <c r="M16" s="39">
        <f t="shared" si="7"/>
        <v>0</v>
      </c>
      <c r="N16" s="39">
        <f t="shared" si="7"/>
        <v>0</v>
      </c>
      <c r="O16" s="39">
        <f t="shared" si="7"/>
        <v>0</v>
      </c>
      <c r="P16" s="39">
        <f t="shared" si="7"/>
        <v>0</v>
      </c>
      <c r="Q16" s="39">
        <f t="shared" si="7"/>
        <v>0</v>
      </c>
      <c r="R16" s="39">
        <f t="shared" ref="R16:Y16" si="8">R17+R18</f>
        <v>0</v>
      </c>
      <c r="S16" s="39">
        <f t="shared" si="8"/>
        <v>0</v>
      </c>
      <c r="T16" s="39">
        <f t="shared" si="8"/>
        <v>0</v>
      </c>
      <c r="U16" s="39">
        <f t="shared" si="8"/>
        <v>0</v>
      </c>
      <c r="V16" s="39">
        <f t="shared" si="8"/>
        <v>0</v>
      </c>
      <c r="W16" s="39">
        <f t="shared" si="8"/>
        <v>1019</v>
      </c>
      <c r="X16" s="39">
        <f t="shared" si="8"/>
        <v>900</v>
      </c>
      <c r="Y16" s="39">
        <f t="shared" si="8"/>
        <v>90</v>
      </c>
      <c r="Z16" s="39">
        <f t="shared" ref="Z16:AK16" si="9">Z17+Z18</f>
        <v>0</v>
      </c>
      <c r="AA16" s="39">
        <f t="shared" si="9"/>
        <v>0</v>
      </c>
      <c r="AB16" s="39">
        <f t="shared" si="9"/>
        <v>0</v>
      </c>
      <c r="AC16" s="39">
        <f t="shared" si="9"/>
        <v>0</v>
      </c>
      <c r="AD16" s="39">
        <f t="shared" si="9"/>
        <v>0</v>
      </c>
      <c r="AE16" s="39">
        <f t="shared" si="9"/>
        <v>0</v>
      </c>
      <c r="AF16" s="39">
        <f>AF17+AF18</f>
        <v>0</v>
      </c>
      <c r="AG16" s="39">
        <f t="shared" si="9"/>
        <v>0</v>
      </c>
      <c r="AH16" s="39">
        <f t="shared" si="9"/>
        <v>0</v>
      </c>
      <c r="AI16" s="39">
        <f t="shared" si="9"/>
        <v>0</v>
      </c>
      <c r="AJ16" s="39">
        <f t="shared" si="9"/>
        <v>0</v>
      </c>
      <c r="AK16" s="39">
        <f t="shared" si="9"/>
        <v>0</v>
      </c>
      <c r="AL16" s="39">
        <f t="shared" ref="AL16:AS16" si="10">AL17+AL18</f>
        <v>0</v>
      </c>
      <c r="AM16" s="39">
        <f t="shared" si="10"/>
        <v>0</v>
      </c>
      <c r="AN16" s="39">
        <f t="shared" si="10"/>
        <v>0</v>
      </c>
      <c r="AO16" s="39">
        <f t="shared" si="10"/>
        <v>0</v>
      </c>
      <c r="AP16" s="39">
        <f t="shared" si="10"/>
        <v>0</v>
      </c>
      <c r="AQ16" s="39">
        <f t="shared" si="10"/>
        <v>0</v>
      </c>
      <c r="AR16" s="39">
        <f t="shared" si="10"/>
        <v>0</v>
      </c>
      <c r="AS16" s="39">
        <f t="shared" si="10"/>
        <v>0</v>
      </c>
    </row>
    <row r="17" spans="1:71" s="1" customFormat="1" ht="17.25" hidden="1" thickBot="1" x14ac:dyDescent="0.35">
      <c r="A17" s="334"/>
      <c r="B17" s="332"/>
      <c r="C17" s="7"/>
      <c r="D17" s="35">
        <f t="shared" ref="D17:D31" si="11">D16</f>
        <v>45915</v>
      </c>
      <c r="E17" s="333"/>
      <c r="F17" s="10" t="s">
        <v>8</v>
      </c>
      <c r="G17" s="13">
        <f>SUMIF('오프라인 판매량'!$C:$C,#REF!,'오프라인 판매량'!G:G)</f>
        <v>0</v>
      </c>
      <c r="H17" s="13">
        <f>SUMIF('오프라인 판매량'!$C:$C,#REF!,'오프라인 판매량'!H:H)</f>
        <v>0</v>
      </c>
      <c r="I17" s="13">
        <f>SUMIF('오프라인 판매량'!$C:$C,#REF!,'오프라인 판매량'!I:I)</f>
        <v>0</v>
      </c>
      <c r="J17" s="13">
        <f>SUMIF('오프라인 판매량'!$C:$C,#REF!,'오프라인 판매량'!J:J)</f>
        <v>0</v>
      </c>
      <c r="K17" s="13">
        <f>SUMIF('오프라인 판매량'!$C:$C,#REF!,'오프라인 판매량'!K:K)</f>
        <v>0</v>
      </c>
      <c r="L17" s="13">
        <f>SUMIF('오프라인 판매량'!$C:$C,#REF!,'오프라인 판매량'!L:L)</f>
        <v>0</v>
      </c>
      <c r="M17" s="13">
        <f>SUMIF('오프라인 판매량'!$C:$C,#REF!,'오프라인 판매량'!M:M)</f>
        <v>0</v>
      </c>
      <c r="N17" s="13">
        <f>SUMIF('오프라인 판매량'!$C:$C,#REF!,'오프라인 판매량'!N:N)</f>
        <v>0</v>
      </c>
      <c r="O17" s="13">
        <f>SUMIF('오프라인 판매량'!$C:$C,#REF!,'오프라인 판매량'!O:O)</f>
        <v>0</v>
      </c>
      <c r="P17" s="13">
        <f>SUMIF('오프라인 판매량'!$C:$C,#REF!,'오프라인 판매량'!P:P)</f>
        <v>0</v>
      </c>
      <c r="Q17" s="13">
        <f>SUMIF('오프라인 판매량'!$C:$C,#REF!,'오프라인 판매량'!Q:Q)</f>
        <v>0</v>
      </c>
      <c r="R17" s="13">
        <f>SUMIF('오프라인 판매량'!$C:$C,#REF!,'오프라인 판매량'!R:R)</f>
        <v>0</v>
      </c>
      <c r="S17" s="13">
        <f>SUMIF('오프라인 판매량'!$C:$C,#REF!,'오프라인 판매량'!S:S)</f>
        <v>0</v>
      </c>
      <c r="T17" s="13">
        <f>SUMIF('오프라인 판매량'!$C:$C,#REF!,'오프라인 판매량'!T:T)</f>
        <v>0</v>
      </c>
      <c r="U17" s="13">
        <f>SUMIF('오프라인 판매량'!$C:$C,#REF!,'오프라인 판매량'!U:U)</f>
        <v>0</v>
      </c>
      <c r="V17" s="13">
        <f>SUMIF('오프라인 판매량'!$C:$C,#REF!,'오프라인 판매량'!V:V)</f>
        <v>0</v>
      </c>
      <c r="W17" s="13">
        <f>SUMIF('오프라인 판매량'!$C:$C,#REF!,'오프라인 판매량'!W:W)</f>
        <v>0</v>
      </c>
      <c r="X17" s="13">
        <f>SUMIF('오프라인 판매량'!$C:$C,#REF!,'오프라인 판매량'!X:X)</f>
        <v>0</v>
      </c>
      <c r="Y17" s="13">
        <f>SUMIF('오프라인 판매량'!$C:$C,#REF!,'오프라인 판매량'!Y:Y)</f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f>SUMIF('오프라인 판매량'!$C:$C,#REF!,'오프라인 판매량'!AI:AI)</f>
        <v>0</v>
      </c>
      <c r="AJ17" s="13">
        <f>SUMIF('오프라인 판매량'!$C:$C,#REF!,'오프라인 판매량'!AJ:AJ)</f>
        <v>0</v>
      </c>
      <c r="AK17" s="13">
        <f>SUMIF('오프라인 판매량'!$C:$C,#REF!,'오프라인 판매량'!AK:AK)</f>
        <v>0</v>
      </c>
      <c r="AL17" s="13">
        <f>SUMIF('오프라인 판매량'!$C:$C,#REF!,'오프라인 판매량'!AL:AL)</f>
        <v>0</v>
      </c>
      <c r="AM17" s="13">
        <f>SUMIF('오프라인 판매량'!$C:$C,#REF!,'오프라인 판매량'!AM:AM)</f>
        <v>0</v>
      </c>
      <c r="AN17" s="13">
        <f>SUMIF('오프라인 판매량'!$C:$C,#REF!,'오프라인 판매량'!AN:AN)</f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</row>
    <row r="18" spans="1:71" s="1" customFormat="1" ht="17.25" hidden="1" thickBot="1" x14ac:dyDescent="0.35">
      <c r="A18" s="334"/>
      <c r="B18" s="332"/>
      <c r="C18" s="7"/>
      <c r="D18" s="35">
        <f t="shared" si="11"/>
        <v>45915</v>
      </c>
      <c r="E18" s="333"/>
      <c r="F18" s="10" t="s">
        <v>7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1019</v>
      </c>
      <c r="X18" s="13">
        <v>900</v>
      </c>
      <c r="Y18" s="13">
        <v>90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</row>
    <row r="19" spans="1:71" s="2" customFormat="1" ht="17.25" hidden="1" thickBot="1" x14ac:dyDescent="0.35">
      <c r="A19" s="327"/>
      <c r="B19" s="329"/>
      <c r="C19" s="8"/>
      <c r="D19" s="36">
        <f>D18</f>
        <v>45915</v>
      </c>
      <c r="E19" s="331"/>
      <c r="F19" s="11" t="s">
        <v>3</v>
      </c>
      <c r="G19" s="14">
        <v>5328</v>
      </c>
      <c r="H19" s="14">
        <v>5328</v>
      </c>
      <c r="I19" s="14">
        <v>5328</v>
      </c>
      <c r="J19" s="14">
        <v>5328</v>
      </c>
      <c r="K19" s="14">
        <v>5196</v>
      </c>
      <c r="L19" s="14">
        <v>4680</v>
      </c>
      <c r="M19" s="14">
        <v>3732</v>
      </c>
      <c r="N19" s="14">
        <v>3732</v>
      </c>
      <c r="O19" s="14">
        <v>3620</v>
      </c>
      <c r="P19" s="14">
        <v>3620</v>
      </c>
      <c r="Q19" s="14">
        <v>3620</v>
      </c>
      <c r="R19" s="14">
        <v>3540</v>
      </c>
      <c r="S19" s="14">
        <v>3144</v>
      </c>
      <c r="T19" s="14">
        <v>2200</v>
      </c>
      <c r="U19" s="14">
        <v>3314</v>
      </c>
      <c r="V19" s="14">
        <v>1686</v>
      </c>
      <c r="W19" s="14">
        <f>V19-W16</f>
        <v>667</v>
      </c>
      <c r="X19" s="14">
        <v>405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</row>
    <row r="20" spans="1:71" s="1" customFormat="1" ht="17.25" hidden="1" thickBot="1" x14ac:dyDescent="0.35">
      <c r="A20" s="326" t="s">
        <v>12</v>
      </c>
      <c r="B20" s="328">
        <v>0</v>
      </c>
      <c r="C20" s="6"/>
      <c r="D20" s="34">
        <v>45915</v>
      </c>
      <c r="E20" s="330" t="e">
        <f>#REF!-90</f>
        <v>#REF!</v>
      </c>
      <c r="F20" s="9" t="s">
        <v>13</v>
      </c>
      <c r="G20" s="39">
        <f t="shared" ref="G20:Y20" si="12">G21+G22</f>
        <v>0</v>
      </c>
      <c r="H20" s="39">
        <f t="shared" si="12"/>
        <v>0</v>
      </c>
      <c r="I20" s="39">
        <f t="shared" si="12"/>
        <v>0</v>
      </c>
      <c r="J20" s="39">
        <f t="shared" si="12"/>
        <v>0</v>
      </c>
      <c r="K20" s="39">
        <f t="shared" si="12"/>
        <v>0</v>
      </c>
      <c r="L20" s="39">
        <f t="shared" si="12"/>
        <v>0</v>
      </c>
      <c r="M20" s="39">
        <f t="shared" si="12"/>
        <v>0</v>
      </c>
      <c r="N20" s="39">
        <f t="shared" si="12"/>
        <v>0</v>
      </c>
      <c r="O20" s="39">
        <f t="shared" si="12"/>
        <v>0</v>
      </c>
      <c r="P20" s="39">
        <f t="shared" si="12"/>
        <v>0</v>
      </c>
      <c r="Q20" s="39">
        <f t="shared" si="12"/>
        <v>0</v>
      </c>
      <c r="R20" s="39">
        <f t="shared" si="12"/>
        <v>0</v>
      </c>
      <c r="S20" s="39">
        <f t="shared" si="12"/>
        <v>0</v>
      </c>
      <c r="T20" s="39">
        <f t="shared" si="12"/>
        <v>0</v>
      </c>
      <c r="U20" s="39">
        <f t="shared" si="12"/>
        <v>0</v>
      </c>
      <c r="V20" s="39">
        <f t="shared" si="12"/>
        <v>0</v>
      </c>
      <c r="W20" s="39">
        <f t="shared" si="12"/>
        <v>0</v>
      </c>
      <c r="X20" s="39">
        <f t="shared" si="12"/>
        <v>0</v>
      </c>
      <c r="Y20" s="39">
        <f t="shared" si="12"/>
        <v>913</v>
      </c>
      <c r="Z20" s="39">
        <f>Z21+Z22</f>
        <v>1262</v>
      </c>
      <c r="AA20" s="39">
        <f>AA21+AA22</f>
        <v>1309</v>
      </c>
      <c r="AB20" s="39">
        <f>AB21+AB22</f>
        <v>0</v>
      </c>
      <c r="AC20" s="39">
        <f t="shared" ref="AC20:AJ20" si="13">AC21+AC22</f>
        <v>0</v>
      </c>
      <c r="AD20" s="39">
        <f t="shared" si="13"/>
        <v>0</v>
      </c>
      <c r="AE20" s="39">
        <f t="shared" si="13"/>
        <v>0</v>
      </c>
      <c r="AF20" s="39">
        <f t="shared" si="13"/>
        <v>0</v>
      </c>
      <c r="AG20" s="39">
        <f t="shared" si="13"/>
        <v>0</v>
      </c>
      <c r="AH20" s="39">
        <f t="shared" si="13"/>
        <v>0</v>
      </c>
      <c r="AI20" s="39">
        <f t="shared" si="13"/>
        <v>0</v>
      </c>
      <c r="AJ20" s="39">
        <f t="shared" si="13"/>
        <v>0</v>
      </c>
      <c r="AK20" s="39">
        <f t="shared" ref="AK20:AS20" si="14">AK21+AK22</f>
        <v>0</v>
      </c>
      <c r="AL20" s="39">
        <f t="shared" si="14"/>
        <v>0</v>
      </c>
      <c r="AM20" s="39">
        <f t="shared" si="14"/>
        <v>0</v>
      </c>
      <c r="AN20" s="39">
        <f t="shared" si="14"/>
        <v>0</v>
      </c>
      <c r="AO20" s="39">
        <f t="shared" si="14"/>
        <v>0</v>
      </c>
      <c r="AP20" s="39">
        <f t="shared" si="14"/>
        <v>0</v>
      </c>
      <c r="AQ20" s="39">
        <f t="shared" si="14"/>
        <v>0</v>
      </c>
      <c r="AR20" s="39">
        <f t="shared" si="14"/>
        <v>0</v>
      </c>
      <c r="AS20" s="39">
        <f t="shared" si="14"/>
        <v>0</v>
      </c>
    </row>
    <row r="21" spans="1:71" s="1" customFormat="1" ht="17.25" hidden="1" thickBot="1" x14ac:dyDescent="0.35">
      <c r="A21" s="334"/>
      <c r="B21" s="332"/>
      <c r="C21" s="7"/>
      <c r="D21" s="35">
        <f t="shared" si="11"/>
        <v>45915</v>
      </c>
      <c r="E21" s="333"/>
      <c r="F21" s="10" t="s">
        <v>8</v>
      </c>
      <c r="G21" s="13">
        <f>SUMIF('오프라인 판매량'!$C:$C,#REF!,'오프라인 판매량'!G:G)</f>
        <v>0</v>
      </c>
      <c r="H21" s="13">
        <f>SUMIF('오프라인 판매량'!$C:$C,#REF!,'오프라인 판매량'!H:H)</f>
        <v>0</v>
      </c>
      <c r="I21" s="13">
        <f>SUMIF('오프라인 판매량'!$C:$C,#REF!,'오프라인 판매량'!I:I)</f>
        <v>0</v>
      </c>
      <c r="J21" s="13">
        <f>SUMIF('오프라인 판매량'!$C:$C,#REF!,'오프라인 판매량'!J:J)</f>
        <v>0</v>
      </c>
      <c r="K21" s="13">
        <f>SUMIF('오프라인 판매량'!$C:$C,#REF!,'오프라인 판매량'!K:K)</f>
        <v>0</v>
      </c>
      <c r="L21" s="13">
        <f>SUMIF('오프라인 판매량'!$C:$C,#REF!,'오프라인 판매량'!L:L)</f>
        <v>0</v>
      </c>
      <c r="M21" s="13">
        <f>SUMIF('오프라인 판매량'!$C:$C,#REF!,'오프라인 판매량'!M:M)</f>
        <v>0</v>
      </c>
      <c r="N21" s="13">
        <f>SUMIF('오프라인 판매량'!$C:$C,#REF!,'오프라인 판매량'!N:N)</f>
        <v>0</v>
      </c>
      <c r="O21" s="13">
        <f>SUMIF('오프라인 판매량'!$C:$C,#REF!,'오프라인 판매량'!O:O)</f>
        <v>0</v>
      </c>
      <c r="P21" s="13">
        <f>SUMIF('오프라인 판매량'!$C:$C,#REF!,'오프라인 판매량'!P:P)</f>
        <v>0</v>
      </c>
      <c r="Q21" s="13">
        <f>SUMIF('오프라인 판매량'!$C:$C,#REF!,'오프라인 판매량'!Q:Q)</f>
        <v>0</v>
      </c>
      <c r="R21" s="13">
        <f>SUMIF('오프라인 판매량'!$C:$C,#REF!,'오프라인 판매량'!R:R)</f>
        <v>0</v>
      </c>
      <c r="S21" s="13">
        <f>SUMIF('오프라인 판매량'!$C:$C,#REF!,'오프라인 판매량'!S:S)</f>
        <v>0</v>
      </c>
      <c r="T21" s="13">
        <f>SUMIF('오프라인 판매량'!$C:$C,#REF!,'오프라인 판매량'!T:T)</f>
        <v>0</v>
      </c>
      <c r="U21" s="13">
        <f>SUMIF('오프라인 판매량'!$C:$C,#REF!,'오프라인 판매량'!U:U)</f>
        <v>0</v>
      </c>
      <c r="V21" s="13">
        <f>SUMIF('오프라인 판매량'!$C:$C,#REF!,'오프라인 판매량'!V:V)</f>
        <v>0</v>
      </c>
      <c r="W21" s="13">
        <f>SUMIF('오프라인 판매량'!$C:$C,#REF!,'오프라인 판매량'!W:W)</f>
        <v>0</v>
      </c>
      <c r="X21" s="13">
        <f>SUMIF('오프라인 판매량'!$C:$C,#REF!,'오프라인 판매량'!X:X)</f>
        <v>0</v>
      </c>
      <c r="Y21" s="13">
        <f>SUMIF('오프라인 판매량'!$C:$C,#REF!,'오프라인 판매량'!Y:Y)</f>
        <v>0</v>
      </c>
      <c r="Z21" s="13">
        <f>SUMIF('오프라인 판매량'!$C:$C,#REF!,'오프라인 판매량'!Z:Z)</f>
        <v>0</v>
      </c>
      <c r="AA21" s="13">
        <f>SUMIF('오프라인 판매량'!$C:$C,#REF!,'오프라인 판매량'!AA:AA)</f>
        <v>0</v>
      </c>
      <c r="AB21" s="13">
        <f>SUMIF('오프라인 판매량'!$C:$C,#REF!,'오프라인 판매량'!AB:AB)</f>
        <v>0</v>
      </c>
      <c r="AC21" s="13">
        <f>SUMIF('오프라인 판매량'!$C:$C,#REF!,'오프라인 판매량'!AC:AC)</f>
        <v>0</v>
      </c>
      <c r="AD21" s="13">
        <f>SUMIF('오프라인 판매량'!$C:$C,#REF!,'오프라인 판매량'!AD:AD)</f>
        <v>0</v>
      </c>
      <c r="AE21" s="13">
        <f>SUMIF('오프라인 판매량'!$C:$C,#REF!,'오프라인 판매량'!AE:AE)</f>
        <v>0</v>
      </c>
      <c r="AF21" s="13">
        <f>SUMIF('오프라인 판매량'!$C:$C,#REF!,'오프라인 판매량'!AG:AG)</f>
        <v>0</v>
      </c>
      <c r="AG21" s="13">
        <f>SUMIF('오프라인 판매량'!$C:$C,#REF!,'오프라인 판매량'!AH:AH)</f>
        <v>0</v>
      </c>
      <c r="AH21" s="13">
        <f>SUMIF('오프라인 판매량'!$C:$C,#REF!,'오프라인 판매량'!AI:AI)</f>
        <v>0</v>
      </c>
      <c r="AI21" s="13">
        <f>SUMIF('오프라인 판매량'!$C:$C,#REF!,'오프라인 판매량'!AJ:AJ)</f>
        <v>0</v>
      </c>
      <c r="AJ21" s="13">
        <f>SUMIF('오프라인 판매량'!$C:$C,#REF!,'오프라인 판매량'!AK:AK)</f>
        <v>0</v>
      </c>
      <c r="AK21" s="13">
        <f>SUMIF('오프라인 판매량'!$C:$C,#REF!,'오프라인 판매량'!AL:AL)</f>
        <v>0</v>
      </c>
      <c r="AL21" s="13">
        <f>SUMIF('오프라인 판매량'!$C:$C,#REF!,'오프라인 판매량'!AM:AM)</f>
        <v>0</v>
      </c>
      <c r="AM21" s="13">
        <f>SUMIF('오프라인 판매량'!$C:$C,#REF!,'오프라인 판매량'!AN:AN)</f>
        <v>0</v>
      </c>
      <c r="AN21" s="13">
        <f>SUMIF('오프라인 판매량'!$C:$C,#REF!,'오프라인 판매량'!AO:AO)</f>
        <v>0</v>
      </c>
      <c r="AO21" s="13">
        <f>SUMIF('오프라인 판매량'!$C:$C,#REF!,'오프라인 판매량'!AO:AO)</f>
        <v>0</v>
      </c>
      <c r="AP21" s="13">
        <f>SUMIF('오프라인 판매량'!$C:$C,#REF!,'오프라인 판매량'!AP:AP)</f>
        <v>0</v>
      </c>
      <c r="AQ21" s="13">
        <f>SUMIF('오프라인 판매량'!$C:$C,#REF!,'오프라인 판매량'!AQ:AQ)</f>
        <v>0</v>
      </c>
      <c r="AR21" s="13">
        <f>SUMIF('오프라인 판매량'!$C:$C,#REF!,'오프라인 판매량'!AR:AR)</f>
        <v>0</v>
      </c>
      <c r="AS21" s="13">
        <f>SUMIF('오프라인 판매량'!$C:$C,#REF!,'오프라인 판매량'!AT:AT)</f>
        <v>0</v>
      </c>
    </row>
    <row r="22" spans="1:71" s="1" customFormat="1" ht="17.25" hidden="1" thickBot="1" x14ac:dyDescent="0.35">
      <c r="A22" s="334"/>
      <c r="B22" s="332"/>
      <c r="C22" s="7"/>
      <c r="D22" s="35">
        <f t="shared" si="11"/>
        <v>45915</v>
      </c>
      <c r="E22" s="333"/>
      <c r="F22" s="10" t="s">
        <v>7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913</v>
      </c>
      <c r="Z22" s="13">
        <v>1262</v>
      </c>
      <c r="AA22" s="13">
        <v>1309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</row>
    <row r="23" spans="1:71" s="2" customFormat="1" ht="17.25" hidden="1" thickBot="1" x14ac:dyDescent="0.35">
      <c r="A23" s="327"/>
      <c r="B23" s="329"/>
      <c r="C23" s="8"/>
      <c r="D23" s="36">
        <f t="shared" si="11"/>
        <v>45915</v>
      </c>
      <c r="E23" s="331"/>
      <c r="F23" s="11" t="s">
        <v>3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2880</v>
      </c>
      <c r="P23" s="14">
        <v>2880</v>
      </c>
      <c r="Q23" s="14">
        <v>2880</v>
      </c>
      <c r="R23" s="14">
        <v>2880</v>
      </c>
      <c r="S23" s="14">
        <v>2880</v>
      </c>
      <c r="T23" s="14">
        <v>2208</v>
      </c>
      <c r="U23" s="14">
        <v>2470</v>
      </c>
      <c r="V23" s="14">
        <v>5556</v>
      </c>
      <c r="W23" s="14">
        <f>V23-W20</f>
        <v>5556</v>
      </c>
      <c r="X23" s="14">
        <v>3312</v>
      </c>
      <c r="Y23" s="14">
        <v>2357</v>
      </c>
      <c r="Z23" s="14">
        <v>1698</v>
      </c>
      <c r="AA23" s="14">
        <v>736</v>
      </c>
      <c r="AB23" s="14">
        <v>212</v>
      </c>
      <c r="AC23" s="14">
        <v>44</v>
      </c>
      <c r="AD23" s="14">
        <v>8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212</v>
      </c>
      <c r="AP23" s="14">
        <v>44</v>
      </c>
      <c r="AQ23" s="14">
        <v>8</v>
      </c>
      <c r="AR23" s="14">
        <v>0</v>
      </c>
      <c r="AS23" s="14">
        <v>0</v>
      </c>
    </row>
    <row r="24" spans="1:71" s="1" customFormat="1" ht="17.25" hidden="1" thickBot="1" x14ac:dyDescent="0.35">
      <c r="A24" s="326" t="s">
        <v>12</v>
      </c>
      <c r="B24" s="328" t="e">
        <f>재고!#REF!</f>
        <v>#REF!</v>
      </c>
      <c r="C24" s="6"/>
      <c r="D24" s="34">
        <v>45915</v>
      </c>
      <c r="E24" s="330" t="e">
        <f>#REF!-90</f>
        <v>#REF!</v>
      </c>
      <c r="F24" s="9" t="s">
        <v>13</v>
      </c>
      <c r="G24" s="39">
        <f t="shared" ref="G24:W24" si="15">G25+G26</f>
        <v>0</v>
      </c>
      <c r="H24" s="39">
        <f t="shared" si="15"/>
        <v>0</v>
      </c>
      <c r="I24" s="39">
        <f t="shared" si="15"/>
        <v>0</v>
      </c>
      <c r="J24" s="39">
        <f t="shared" si="15"/>
        <v>0</v>
      </c>
      <c r="K24" s="39">
        <f t="shared" si="15"/>
        <v>0</v>
      </c>
      <c r="L24" s="39">
        <f t="shared" si="15"/>
        <v>0</v>
      </c>
      <c r="M24" s="39">
        <f t="shared" si="15"/>
        <v>0</v>
      </c>
      <c r="N24" s="39">
        <f t="shared" si="15"/>
        <v>0</v>
      </c>
      <c r="O24" s="39">
        <f t="shared" si="15"/>
        <v>0</v>
      </c>
      <c r="P24" s="39">
        <f t="shared" si="15"/>
        <v>0</v>
      </c>
      <c r="Q24" s="39">
        <f t="shared" si="15"/>
        <v>0</v>
      </c>
      <c r="R24" s="39">
        <f t="shared" si="15"/>
        <v>0</v>
      </c>
      <c r="S24" s="39">
        <f t="shared" si="15"/>
        <v>0</v>
      </c>
      <c r="T24" s="39">
        <f t="shared" si="15"/>
        <v>0</v>
      </c>
      <c r="U24" s="39">
        <f t="shared" si="15"/>
        <v>0</v>
      </c>
      <c r="V24" s="39">
        <f t="shared" si="15"/>
        <v>0</v>
      </c>
      <c r="W24" s="39">
        <f t="shared" si="15"/>
        <v>0</v>
      </c>
      <c r="X24" s="39">
        <f t="shared" ref="X24:AE24" si="16">X25+X26</f>
        <v>0</v>
      </c>
      <c r="Y24" s="39">
        <f t="shared" si="16"/>
        <v>0</v>
      </c>
      <c r="Z24" s="39">
        <f t="shared" si="16"/>
        <v>0</v>
      </c>
      <c r="AA24" s="39">
        <f t="shared" si="16"/>
        <v>0</v>
      </c>
      <c r="AB24" s="39">
        <f t="shared" si="16"/>
        <v>992</v>
      </c>
      <c r="AC24" s="39">
        <f t="shared" si="16"/>
        <v>1141</v>
      </c>
      <c r="AD24" s="39">
        <f t="shared" si="16"/>
        <v>1019</v>
      </c>
      <c r="AE24" s="39">
        <f t="shared" si="16"/>
        <v>1175</v>
      </c>
      <c r="AF24" s="39">
        <f t="shared" ref="AF24:AS24" si="17">AG25+AF26</f>
        <v>919</v>
      </c>
      <c r="AG24" s="39">
        <f t="shared" si="17"/>
        <v>1016</v>
      </c>
      <c r="AH24" s="39">
        <f t="shared" si="17"/>
        <v>1089</v>
      </c>
      <c r="AI24" s="39">
        <f t="shared" si="17"/>
        <v>872</v>
      </c>
      <c r="AJ24" s="39">
        <f t="shared" si="17"/>
        <v>1306</v>
      </c>
      <c r="AK24" s="39">
        <f t="shared" si="17"/>
        <v>1183</v>
      </c>
      <c r="AL24" s="39">
        <f t="shared" si="17"/>
        <v>1745</v>
      </c>
      <c r="AM24" s="39">
        <f t="shared" si="17"/>
        <v>76</v>
      </c>
      <c r="AN24" s="39">
        <f t="shared" si="17"/>
        <v>32</v>
      </c>
      <c r="AO24" s="39">
        <f t="shared" si="17"/>
        <v>0</v>
      </c>
      <c r="AP24" s="39">
        <f t="shared" si="17"/>
        <v>0</v>
      </c>
      <c r="AQ24" s="39">
        <f t="shared" si="17"/>
        <v>0</v>
      </c>
      <c r="AR24" s="39">
        <f t="shared" si="17"/>
        <v>0</v>
      </c>
      <c r="AS24" s="39">
        <f t="shared" si="17"/>
        <v>0</v>
      </c>
      <c r="AT24" s="39">
        <f t="shared" ref="AT24:BI24" si="18">AU25+AT26</f>
        <v>0</v>
      </c>
      <c r="AU24" s="39">
        <f t="shared" si="18"/>
        <v>0</v>
      </c>
      <c r="AV24" s="39">
        <f t="shared" si="18"/>
        <v>0</v>
      </c>
      <c r="AW24" s="39">
        <f t="shared" si="18"/>
        <v>0</v>
      </c>
      <c r="AX24" s="39">
        <f t="shared" si="18"/>
        <v>0</v>
      </c>
      <c r="AY24" s="39">
        <f t="shared" si="18"/>
        <v>0</v>
      </c>
      <c r="AZ24" s="39">
        <f t="shared" si="18"/>
        <v>0</v>
      </c>
      <c r="BA24" s="39">
        <f t="shared" si="18"/>
        <v>0</v>
      </c>
      <c r="BB24" s="39">
        <f t="shared" si="18"/>
        <v>0</v>
      </c>
      <c r="BC24" s="39">
        <f t="shared" si="18"/>
        <v>0</v>
      </c>
      <c r="BD24" s="39">
        <f t="shared" si="18"/>
        <v>0</v>
      </c>
      <c r="BE24" s="39">
        <f t="shared" si="18"/>
        <v>0</v>
      </c>
      <c r="BF24" s="39">
        <f t="shared" si="18"/>
        <v>0</v>
      </c>
      <c r="BG24" s="39">
        <f t="shared" si="18"/>
        <v>0</v>
      </c>
      <c r="BH24" s="39">
        <f t="shared" si="18"/>
        <v>0</v>
      </c>
      <c r="BI24" s="39">
        <f t="shared" si="18"/>
        <v>0</v>
      </c>
      <c r="BJ24" s="39" t="e">
        <f>#REF!+BJ26</f>
        <v>#REF!</v>
      </c>
      <c r="BK24" s="39">
        <f>BL25+BK26</f>
        <v>0</v>
      </c>
      <c r="BL24" s="39">
        <f>BM25+BL26</f>
        <v>0</v>
      </c>
      <c r="BM24" s="39">
        <f>BN25+BM26</f>
        <v>0</v>
      </c>
      <c r="BN24" s="39" t="e">
        <f>#REF!+BN26</f>
        <v>#REF!</v>
      </c>
      <c r="BO24" s="39">
        <f>BP25+BO26</f>
        <v>0</v>
      </c>
      <c r="BP24" s="39">
        <f>BQ25+BP26</f>
        <v>0</v>
      </c>
      <c r="BQ24" s="39">
        <f>BR25+BQ26</f>
        <v>0</v>
      </c>
      <c r="BR24" s="39" t="e">
        <f>#REF!+BR26</f>
        <v>#REF!</v>
      </c>
      <c r="BS24" s="39" t="e">
        <f>#REF!+BS26</f>
        <v>#REF!</v>
      </c>
    </row>
    <row r="25" spans="1:71" s="1" customFormat="1" ht="17.25" hidden="1" thickBot="1" x14ac:dyDescent="0.35">
      <c r="A25" s="334"/>
      <c r="B25" s="332"/>
      <c r="C25" s="7"/>
      <c r="D25" s="35">
        <f t="shared" si="11"/>
        <v>45915</v>
      </c>
      <c r="E25" s="333"/>
      <c r="F25" s="10" t="s">
        <v>8</v>
      </c>
      <c r="G25" s="13">
        <f>SUMIF('오프라인 판매량'!$C:$C,#REF!,'오프라인 판매량'!G:G)</f>
        <v>0</v>
      </c>
      <c r="H25" s="13">
        <f>SUMIF('오프라인 판매량'!$C:$C,#REF!,'오프라인 판매량'!H:H)</f>
        <v>0</v>
      </c>
      <c r="I25" s="13">
        <f>SUMIF('오프라인 판매량'!$C:$C,#REF!,'오프라인 판매량'!I:I)</f>
        <v>0</v>
      </c>
      <c r="J25" s="13">
        <f>SUMIF('오프라인 판매량'!$C:$C,#REF!,'오프라인 판매량'!J:J)</f>
        <v>0</v>
      </c>
      <c r="K25" s="13">
        <f>SUMIF('오프라인 판매량'!$C:$C,#REF!,'오프라인 판매량'!K:K)</f>
        <v>0</v>
      </c>
      <c r="L25" s="13">
        <f>SUMIF('오프라인 판매량'!$C:$C,#REF!,'오프라인 판매량'!L:L)</f>
        <v>0</v>
      </c>
      <c r="M25" s="13">
        <f>SUMIF('오프라인 판매량'!$C:$C,#REF!,'오프라인 판매량'!M:M)</f>
        <v>0</v>
      </c>
      <c r="N25" s="13">
        <f>SUMIF('오프라인 판매량'!$C:$C,#REF!,'오프라인 판매량'!N:N)</f>
        <v>0</v>
      </c>
      <c r="O25" s="13">
        <f>SUMIF('오프라인 판매량'!$C:$C,#REF!,'오프라인 판매량'!O:O)</f>
        <v>0</v>
      </c>
      <c r="P25" s="13">
        <f>SUMIF('오프라인 판매량'!$C:$C,#REF!,'오프라인 판매량'!P:P)</f>
        <v>0</v>
      </c>
      <c r="Q25" s="13">
        <f>SUMIF('오프라인 판매량'!$C:$C,#REF!,'오프라인 판매량'!Q:Q)</f>
        <v>0</v>
      </c>
      <c r="R25" s="13">
        <f>SUMIF('오프라인 판매량'!$C:$C,#REF!,'오프라인 판매량'!R:R)</f>
        <v>0</v>
      </c>
      <c r="S25" s="13">
        <f>SUMIF('오프라인 판매량'!$C:$C,#REF!,'오프라인 판매량'!S:S)</f>
        <v>0</v>
      </c>
      <c r="T25" s="13">
        <f>SUMIF('오프라인 판매량'!$C:$C,#REF!,'오프라인 판매량'!T:T)</f>
        <v>0</v>
      </c>
      <c r="U25" s="13">
        <f>SUMIF('오프라인 판매량'!$C:$C,#REF!,'오프라인 판매량'!U:U)</f>
        <v>0</v>
      </c>
      <c r="V25" s="13">
        <f>SUMIF('오프라인 판매량'!$C:$C,#REF!,'오프라인 판매량'!V:V)</f>
        <v>0</v>
      </c>
      <c r="W25" s="13">
        <f>SUMIF('오프라인 판매량'!$C:$C,#REF!,'오프라인 판매량'!W:W)</f>
        <v>0</v>
      </c>
      <c r="X25" s="13">
        <f>SUMIF('오프라인 판매량'!$C:$C,#REF!,'오프라인 판매량'!X:X)</f>
        <v>0</v>
      </c>
      <c r="Y25" s="13">
        <f>SUMIF('오프라인 판매량'!$C:$C,#REF!,'오프라인 판매량'!Y:Y)</f>
        <v>0</v>
      </c>
      <c r="Z25" s="13">
        <f>SUMIF('오프라인 판매량'!$C:$C,#REF!,'오프라인 판매량'!Z:Z)</f>
        <v>0</v>
      </c>
      <c r="AA25" s="13">
        <f>SUMIF('오프라인 판매량'!$C:$C,#REF!,'오프라인 판매량'!AA:AA)</f>
        <v>0</v>
      </c>
      <c r="AB25" s="13">
        <f>SUMIF('오프라인 판매량'!$C:$C,#REF!,'오프라인 판매량'!AB:AB)</f>
        <v>0</v>
      </c>
      <c r="AC25" s="13">
        <f>SUMIF('오프라인 판매량'!$C:$C,#REF!,'오프라인 판매량'!AC:AC)</f>
        <v>0</v>
      </c>
      <c r="AD25" s="13">
        <f>SUMIF('오프라인 판매량'!$C:$C,#REF!,'오프라인 판매량'!AD:AD)</f>
        <v>0</v>
      </c>
      <c r="AE25" s="13">
        <f>SUMIF('오프라인 판매량'!$C:$C,#REF!,'오프라인 판매량'!AE:AE)</f>
        <v>0</v>
      </c>
      <c r="AF25" s="13">
        <f>SUMIF('오프라인 판매량'!$C:$C,#REF!,'오프라인 판매량'!AF:AF)</f>
        <v>0</v>
      </c>
      <c r="AG25" s="13">
        <f>SUMIF('오프라인 판매량'!$C:$C,#REF!,'오프라인 판매량'!AG:AG)</f>
        <v>0</v>
      </c>
      <c r="AH25" s="13">
        <f>SUMIF('오프라인 판매량'!$C:$C,#REF!,'오프라인 판매량'!AH:AH)</f>
        <v>0</v>
      </c>
      <c r="AI25" s="13">
        <f>SUMIF('오프라인 판매량'!$C:$C,#REF!,'오프라인 판매량'!AI:AI)</f>
        <v>0</v>
      </c>
      <c r="AJ25" s="13">
        <f>SUMIF('오프라인 판매량'!$C:$C,#REF!,'오프라인 판매량'!AJ:AJ)</f>
        <v>0</v>
      </c>
      <c r="AK25" s="13">
        <f>SUMIF('오프라인 판매량'!$C:$C,#REF!,'오프라인 판매량'!AK:AK)</f>
        <v>0</v>
      </c>
      <c r="AL25" s="13">
        <f>SUMIF('오프라인 판매량'!$C:$C,#REF!,'오프라인 판매량'!AL:AL)</f>
        <v>0</v>
      </c>
      <c r="AM25" s="13">
        <f>SUMIF('오프라인 판매량'!$C:$C,#REF!,'오프라인 판매량'!AM:AM)</f>
        <v>0</v>
      </c>
      <c r="AN25" s="13">
        <f>SUMIF('오프라인 판매량'!$C:$C,#REF!,'오프라인 판매량'!AN:AN)</f>
        <v>0</v>
      </c>
      <c r="AO25" s="13">
        <f>SUMIF('오프라인 판매량'!$C:$C,#REF!,'오프라인 판매량'!AO:AO)</f>
        <v>0</v>
      </c>
      <c r="AP25" s="13">
        <f>SUMIF('오프라인 판매량'!$C:$C,#REF!,'오프라인 판매량'!AP:AP)</f>
        <v>0</v>
      </c>
      <c r="AQ25" s="13">
        <f>SUMIF('오프라인 판매량'!$C:$C,#REF!,'오프라인 판매량'!AQ:AQ)</f>
        <v>0</v>
      </c>
      <c r="AR25" s="13">
        <f>SUMIF('오프라인 판매량'!$C:$C,#REF!,'오프라인 판매량'!AR:AR)</f>
        <v>0</v>
      </c>
      <c r="AS25" s="13">
        <f>SUMIF('오프라인 판매량'!$C:$C,#REF!,'오프라인 판매량'!AS:AS)</f>
        <v>0</v>
      </c>
      <c r="AT25" s="13">
        <f>SUMIF('오프라인 판매량'!$C:$C,#REF!,'오프라인 판매량'!AT:AT)</f>
        <v>0</v>
      </c>
      <c r="AU25" s="13">
        <f>SUMIF('오프라인 판매량'!$C:$C,#REF!,'오프라인 판매량'!AU:AU)</f>
        <v>0</v>
      </c>
      <c r="AV25" s="13">
        <f>SUMIF('오프라인 판매량'!$C:$C,#REF!,'오프라인 판매량'!AV:AV)</f>
        <v>0</v>
      </c>
      <c r="AW25" s="13">
        <f>SUMIF('오프라인 판매량'!$C:$C,#REF!,'오프라인 판매량'!AW:AW)</f>
        <v>0</v>
      </c>
      <c r="AX25" s="13">
        <f>SUMIF('오프라인 판매량'!$C:$C,#REF!,'오프라인 판매량'!AX:AX)</f>
        <v>0</v>
      </c>
      <c r="AY25" s="13">
        <f>SUMIF('오프라인 판매량'!$C:$C,#REF!,'오프라인 판매량'!AY:AY)</f>
        <v>0</v>
      </c>
      <c r="AZ25" s="13">
        <f>SUMIF('오프라인 판매량'!$C:$C,#REF!,'오프라인 판매량'!AZ:AZ)</f>
        <v>0</v>
      </c>
      <c r="BA25" s="13">
        <f>SUMIF('오프라인 판매량'!$C:$C,#REF!,'오프라인 판매량'!BA:BA)</f>
        <v>0</v>
      </c>
      <c r="BB25" s="13">
        <f>SUMIF('오프라인 판매량'!$C:$C,#REF!,'오프라인 판매량'!BB:BB)</f>
        <v>0</v>
      </c>
      <c r="BC25" s="13">
        <f>SUMIF('오프라인 판매량'!$C:$C,#REF!,'오프라인 판매량'!BC:BC)</f>
        <v>0</v>
      </c>
      <c r="BD25" s="13">
        <f>SUMIF('오프라인 판매량'!$C:$C,#REF!,'오프라인 판매량'!BD:BD)</f>
        <v>0</v>
      </c>
      <c r="BE25" s="13">
        <f>SUMIF('오프라인 판매량'!$C:$C,#REF!,'오프라인 판매량'!BE:BE)</f>
        <v>0</v>
      </c>
      <c r="BF25" s="13">
        <f>SUMIF('오프라인 판매량'!$C:$C,#REF!,'오프라인 판매량'!BF:BF)</f>
        <v>0</v>
      </c>
      <c r="BG25" s="13">
        <f>SUMIF('오프라인 판매량'!$C:$C,#REF!,'오프라인 판매량'!BG:BG)</f>
        <v>0</v>
      </c>
      <c r="BH25" s="13">
        <f>SUMIF('오프라인 판매량'!$C:$C,#REF!,'오프라인 판매량'!BH:BH)</f>
        <v>0</v>
      </c>
      <c r="BI25" s="13">
        <f>SUMIF('오프라인 판매량'!$C:$C,#REF!,'오프라인 판매량'!BI:BI)</f>
        <v>0</v>
      </c>
      <c r="BJ25" s="13">
        <f>SUMIF('오프라인 판매량'!$C:$C,#REF!,'오프라인 판매량'!BJ:BJ)</f>
        <v>0</v>
      </c>
      <c r="BK25" s="13">
        <f>SUMIF('오프라인 판매량'!$C:$C,#REF!,'오프라인 판매량'!BT:BT)</f>
        <v>0</v>
      </c>
      <c r="BL25" s="13">
        <f>SUMIF('오프라인 판매량'!$C:$C,#REF!,'오프라인 판매량'!BU:BU)</f>
        <v>0</v>
      </c>
      <c r="BM25" s="13">
        <f>SUMIF('오프라인 판매량'!$C:$C,#REF!,'오프라인 판매량'!BV:BV)</f>
        <v>0</v>
      </c>
      <c r="BN25" s="13">
        <f>SUMIF('오프라인 판매량'!$C:$C,#REF!,'오프라인 판매량'!BW:BW)</f>
        <v>0</v>
      </c>
      <c r="BO25" s="13">
        <f>SUMIF('오프라인 판매량'!$C:$C,#REF!,'오프라인 판매량'!BX:BX)</f>
        <v>0</v>
      </c>
      <c r="BP25" s="13">
        <f>SUMIF('오프라인 판매량'!$C:$C,#REF!,'오프라인 판매량'!BY:BY)</f>
        <v>0</v>
      </c>
      <c r="BQ25" s="13">
        <f>SUMIF('오프라인 판매량'!$C:$C,#REF!,'오프라인 판매량'!BZ:BZ)</f>
        <v>0</v>
      </c>
      <c r="BR25" s="13">
        <f>SUMIF('오프라인 판매량'!$C:$C,#REF!,'오프라인 판매량'!CA:CA)</f>
        <v>0</v>
      </c>
      <c r="BS25" s="13">
        <f>SUMIF('오프라인 판매량'!$C:$C,#REF!,'오프라인 판매량'!CB:CB)</f>
        <v>0</v>
      </c>
    </row>
    <row r="26" spans="1:71" s="1" customFormat="1" ht="17.25" hidden="1" thickBot="1" x14ac:dyDescent="0.35">
      <c r="A26" s="334"/>
      <c r="B26" s="332"/>
      <c r="C26" s="7"/>
      <c r="D26" s="35">
        <f t="shared" si="11"/>
        <v>45915</v>
      </c>
      <c r="E26" s="333"/>
      <c r="F26" s="10" t="s">
        <v>7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992</v>
      </c>
      <c r="AC26" s="13">
        <v>1141</v>
      </c>
      <c r="AD26" s="13">
        <v>1019</v>
      </c>
      <c r="AE26" s="13">
        <v>1175</v>
      </c>
      <c r="AF26" s="13">
        <v>919</v>
      </c>
      <c r="AG26" s="13">
        <v>1016</v>
      </c>
      <c r="AH26" s="13">
        <v>1089</v>
      </c>
      <c r="AI26" s="13">
        <v>872</v>
      </c>
      <c r="AJ26" s="13">
        <v>1306</v>
      </c>
      <c r="AK26" s="13">
        <v>1183</v>
      </c>
      <c r="AL26" s="13">
        <v>1745</v>
      </c>
      <c r="AM26" s="13">
        <v>76</v>
      </c>
      <c r="AN26" s="13">
        <v>32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</row>
    <row r="27" spans="1:71" s="2" customFormat="1" ht="17.25" hidden="1" thickBot="1" x14ac:dyDescent="0.35">
      <c r="A27" s="327"/>
      <c r="B27" s="329"/>
      <c r="C27" s="8"/>
      <c r="D27" s="36">
        <f t="shared" si="11"/>
        <v>45915</v>
      </c>
      <c r="E27" s="331"/>
      <c r="F27" s="11" t="s">
        <v>3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604</v>
      </c>
      <c r="V27" s="14">
        <v>13852</v>
      </c>
      <c r="W27" s="14">
        <f>V27-W24</f>
        <v>13852</v>
      </c>
      <c r="X27" s="14">
        <v>14400</v>
      </c>
      <c r="Y27" s="14">
        <v>13738</v>
      </c>
      <c r="Z27" s="14">
        <v>13116</v>
      </c>
      <c r="AA27" s="14">
        <v>12119</v>
      </c>
      <c r="AB27" s="14">
        <v>10775</v>
      </c>
      <c r="AC27" s="14">
        <v>9253</v>
      </c>
      <c r="AD27" s="14">
        <v>7842</v>
      </c>
      <c r="AE27" s="14">
        <f>AD27-AE24</f>
        <v>6667</v>
      </c>
      <c r="AF27" s="14">
        <v>4822</v>
      </c>
      <c r="AG27" s="14">
        <v>3028</v>
      </c>
      <c r="AH27" s="14">
        <v>1483</v>
      </c>
      <c r="AI27" s="14">
        <v>785</v>
      </c>
      <c r="AJ27" s="14">
        <v>164</v>
      </c>
      <c r="AK27" s="14">
        <v>92</v>
      </c>
      <c r="AL27" s="14">
        <v>76</v>
      </c>
      <c r="AM27" s="14">
        <v>32</v>
      </c>
      <c r="AN27" s="14">
        <f t="shared" ref="AN27:BS27" si="19">AM27-AN24</f>
        <v>0</v>
      </c>
      <c r="AO27" s="14">
        <f t="shared" si="19"/>
        <v>0</v>
      </c>
      <c r="AP27" s="14">
        <f t="shared" si="19"/>
        <v>0</v>
      </c>
      <c r="AQ27" s="14">
        <f t="shared" si="19"/>
        <v>0</v>
      </c>
      <c r="AR27" s="14">
        <f t="shared" si="19"/>
        <v>0</v>
      </c>
      <c r="AS27" s="14">
        <f t="shared" si="19"/>
        <v>0</v>
      </c>
      <c r="AT27" s="14">
        <f t="shared" si="19"/>
        <v>0</v>
      </c>
      <c r="AU27" s="14">
        <f t="shared" si="19"/>
        <v>0</v>
      </c>
      <c r="AV27" s="14">
        <f t="shared" si="19"/>
        <v>0</v>
      </c>
      <c r="AW27" s="14">
        <f t="shared" si="19"/>
        <v>0</v>
      </c>
      <c r="AX27" s="14">
        <f t="shared" si="19"/>
        <v>0</v>
      </c>
      <c r="AY27" s="14">
        <f t="shared" si="19"/>
        <v>0</v>
      </c>
      <c r="AZ27" s="14">
        <f t="shared" si="19"/>
        <v>0</v>
      </c>
      <c r="BA27" s="14">
        <f t="shared" si="19"/>
        <v>0</v>
      </c>
      <c r="BB27" s="14">
        <f t="shared" si="19"/>
        <v>0</v>
      </c>
      <c r="BC27" s="14">
        <f t="shared" si="19"/>
        <v>0</v>
      </c>
      <c r="BD27" s="14">
        <f t="shared" si="19"/>
        <v>0</v>
      </c>
      <c r="BE27" s="14">
        <f t="shared" si="19"/>
        <v>0</v>
      </c>
      <c r="BF27" s="14">
        <f t="shared" si="19"/>
        <v>0</v>
      </c>
      <c r="BG27" s="14">
        <f t="shared" si="19"/>
        <v>0</v>
      </c>
      <c r="BH27" s="14">
        <f t="shared" si="19"/>
        <v>0</v>
      </c>
      <c r="BI27" s="14">
        <f t="shared" si="19"/>
        <v>0</v>
      </c>
      <c r="BJ27" s="14" t="e">
        <f t="shared" si="19"/>
        <v>#REF!</v>
      </c>
      <c r="BK27" s="14" t="e">
        <f t="shared" si="19"/>
        <v>#REF!</v>
      </c>
      <c r="BL27" s="14" t="e">
        <f t="shared" si="19"/>
        <v>#REF!</v>
      </c>
      <c r="BM27" s="14" t="e">
        <f t="shared" si="19"/>
        <v>#REF!</v>
      </c>
      <c r="BN27" s="14" t="e">
        <f t="shared" si="19"/>
        <v>#REF!</v>
      </c>
      <c r="BO27" s="14" t="e">
        <f t="shared" si="19"/>
        <v>#REF!</v>
      </c>
      <c r="BP27" s="14" t="e">
        <f t="shared" si="19"/>
        <v>#REF!</v>
      </c>
      <c r="BQ27" s="14" t="e">
        <f t="shared" si="19"/>
        <v>#REF!</v>
      </c>
      <c r="BR27" s="14" t="e">
        <f t="shared" si="19"/>
        <v>#REF!</v>
      </c>
      <c r="BS27" s="14" t="e">
        <f t="shared" si="19"/>
        <v>#REF!</v>
      </c>
    </row>
    <row r="28" spans="1:71" s="1" customFormat="1" ht="17.25" hidden="1" thickBot="1" x14ac:dyDescent="0.35">
      <c r="A28" s="326" t="s">
        <v>12</v>
      </c>
      <c r="B28" s="328" t="e">
        <f>재고!#REF!</f>
        <v>#REF!</v>
      </c>
      <c r="C28" s="6"/>
      <c r="D28" s="34">
        <v>45915</v>
      </c>
      <c r="E28" s="330" t="e">
        <f>#REF!-90</f>
        <v>#REF!</v>
      </c>
      <c r="F28" s="9" t="s">
        <v>13</v>
      </c>
      <c r="G28" s="39">
        <f t="shared" ref="G28:Y28" si="20">G29+G30</f>
        <v>0</v>
      </c>
      <c r="H28" s="39">
        <f t="shared" si="20"/>
        <v>0</v>
      </c>
      <c r="I28" s="39">
        <f t="shared" si="20"/>
        <v>0</v>
      </c>
      <c r="J28" s="39">
        <f t="shared" si="20"/>
        <v>0</v>
      </c>
      <c r="K28" s="39">
        <f t="shared" si="20"/>
        <v>0</v>
      </c>
      <c r="L28" s="39">
        <f t="shared" si="20"/>
        <v>0</v>
      </c>
      <c r="M28" s="39">
        <f t="shared" si="20"/>
        <v>0</v>
      </c>
      <c r="N28" s="39">
        <f t="shared" si="20"/>
        <v>0</v>
      </c>
      <c r="O28" s="39">
        <f t="shared" si="20"/>
        <v>0</v>
      </c>
      <c r="P28" s="39">
        <f t="shared" si="20"/>
        <v>0</v>
      </c>
      <c r="Q28" s="39">
        <f t="shared" si="20"/>
        <v>0</v>
      </c>
      <c r="R28" s="39">
        <f t="shared" si="20"/>
        <v>0</v>
      </c>
      <c r="S28" s="39">
        <f t="shared" si="20"/>
        <v>0</v>
      </c>
      <c r="T28" s="39">
        <f t="shared" si="20"/>
        <v>0</v>
      </c>
      <c r="U28" s="39">
        <f t="shared" si="20"/>
        <v>0</v>
      </c>
      <c r="V28" s="39">
        <f t="shared" si="20"/>
        <v>0</v>
      </c>
      <c r="W28" s="39">
        <f t="shared" si="20"/>
        <v>0</v>
      </c>
      <c r="X28" s="39">
        <f t="shared" si="20"/>
        <v>0</v>
      </c>
      <c r="Y28" s="39">
        <f t="shared" si="20"/>
        <v>0</v>
      </c>
      <c r="Z28" s="39">
        <f>Z29+Z30</f>
        <v>0</v>
      </c>
      <c r="AA28" s="39">
        <f t="shared" ref="AA28:AJ28" si="21">AA29+AA30</f>
        <v>0</v>
      </c>
      <c r="AB28" s="39">
        <f t="shared" si="21"/>
        <v>0</v>
      </c>
      <c r="AC28" s="39">
        <f t="shared" si="21"/>
        <v>0</v>
      </c>
      <c r="AD28" s="39">
        <f t="shared" si="21"/>
        <v>0</v>
      </c>
      <c r="AE28" s="39">
        <f t="shared" si="21"/>
        <v>0</v>
      </c>
      <c r="AF28" s="39">
        <f t="shared" si="21"/>
        <v>0</v>
      </c>
      <c r="AG28" s="39">
        <f t="shared" si="21"/>
        <v>0</v>
      </c>
      <c r="AH28" s="39">
        <f t="shared" si="21"/>
        <v>0</v>
      </c>
      <c r="AI28" s="39">
        <f t="shared" si="21"/>
        <v>0</v>
      </c>
      <c r="AJ28" s="39">
        <f t="shared" si="21"/>
        <v>0</v>
      </c>
      <c r="AK28" s="39">
        <f t="shared" ref="AK28:AS28" si="22">AK29+AK30</f>
        <v>0</v>
      </c>
      <c r="AL28" s="39">
        <f t="shared" si="22"/>
        <v>0</v>
      </c>
      <c r="AM28" s="39">
        <f t="shared" si="22"/>
        <v>1122</v>
      </c>
      <c r="AN28" s="39">
        <f t="shared" si="22"/>
        <v>1533</v>
      </c>
      <c r="AO28" s="39">
        <f t="shared" si="22"/>
        <v>29</v>
      </c>
      <c r="AP28" s="39">
        <f t="shared" si="22"/>
        <v>56</v>
      </c>
      <c r="AQ28" s="39">
        <f t="shared" si="22"/>
        <v>0</v>
      </c>
      <c r="AR28" s="39">
        <f t="shared" si="22"/>
        <v>0</v>
      </c>
      <c r="AS28" s="39">
        <f t="shared" si="22"/>
        <v>0</v>
      </c>
      <c r="AT28" s="39">
        <f t="shared" ref="AT28:BJ28" si="23">AT29+AT30</f>
        <v>0</v>
      </c>
      <c r="AU28" s="39">
        <f t="shared" si="23"/>
        <v>0</v>
      </c>
      <c r="AV28" s="39">
        <f t="shared" si="23"/>
        <v>0</v>
      </c>
      <c r="AW28" s="39">
        <f t="shared" si="23"/>
        <v>0</v>
      </c>
      <c r="AX28" s="39">
        <f t="shared" si="23"/>
        <v>0</v>
      </c>
      <c r="AY28" s="39">
        <f t="shared" si="23"/>
        <v>0</v>
      </c>
      <c r="AZ28" s="39">
        <f t="shared" si="23"/>
        <v>0</v>
      </c>
      <c r="BA28" s="39">
        <f t="shared" si="23"/>
        <v>0</v>
      </c>
      <c r="BB28" s="39">
        <f t="shared" si="23"/>
        <v>0</v>
      </c>
      <c r="BC28" s="39">
        <f t="shared" si="23"/>
        <v>0</v>
      </c>
      <c r="BD28" s="39">
        <f t="shared" si="23"/>
        <v>0</v>
      </c>
      <c r="BE28" s="39">
        <f t="shared" si="23"/>
        <v>0</v>
      </c>
      <c r="BF28" s="39">
        <f t="shared" si="23"/>
        <v>0</v>
      </c>
      <c r="BG28" s="39">
        <f t="shared" si="23"/>
        <v>0</v>
      </c>
      <c r="BH28" s="39">
        <f t="shared" si="23"/>
        <v>0</v>
      </c>
      <c r="BI28" s="39">
        <f t="shared" si="23"/>
        <v>0</v>
      </c>
      <c r="BJ28" s="39">
        <f t="shared" si="23"/>
        <v>0</v>
      </c>
      <c r="BK28" s="39">
        <f t="shared" ref="BK28:BS28" si="24">BK29+BK30</f>
        <v>0</v>
      </c>
      <c r="BL28" s="39">
        <f t="shared" si="24"/>
        <v>0</v>
      </c>
      <c r="BM28" s="39">
        <f t="shared" si="24"/>
        <v>0</v>
      </c>
      <c r="BN28" s="39">
        <f t="shared" si="24"/>
        <v>0</v>
      </c>
      <c r="BO28" s="39">
        <f t="shared" si="24"/>
        <v>0</v>
      </c>
      <c r="BP28" s="39">
        <f t="shared" si="24"/>
        <v>0</v>
      </c>
      <c r="BQ28" s="39">
        <f t="shared" si="24"/>
        <v>0</v>
      </c>
      <c r="BR28" s="39">
        <f t="shared" si="24"/>
        <v>0</v>
      </c>
      <c r="BS28" s="39">
        <f t="shared" si="24"/>
        <v>0</v>
      </c>
    </row>
    <row r="29" spans="1:71" s="1" customFormat="1" ht="17.25" hidden="1" thickBot="1" x14ac:dyDescent="0.35">
      <c r="A29" s="334"/>
      <c r="B29" s="332"/>
      <c r="C29" s="7"/>
      <c r="D29" s="35">
        <f t="shared" si="11"/>
        <v>45915</v>
      </c>
      <c r="E29" s="333"/>
      <c r="F29" s="10" t="s">
        <v>8</v>
      </c>
      <c r="G29" s="13">
        <f>SUMIF('오프라인 판매량'!$C:$C,#REF!,'오프라인 판매량'!G:G)</f>
        <v>0</v>
      </c>
      <c r="H29" s="13">
        <f>SUMIF('오프라인 판매량'!$C:$C,#REF!,'오프라인 판매량'!H:H)</f>
        <v>0</v>
      </c>
      <c r="I29" s="13">
        <f>SUMIF('오프라인 판매량'!$C:$C,#REF!,'오프라인 판매량'!I:I)</f>
        <v>0</v>
      </c>
      <c r="J29" s="13">
        <f>SUMIF('오프라인 판매량'!$C:$C,#REF!,'오프라인 판매량'!J:J)</f>
        <v>0</v>
      </c>
      <c r="K29" s="13">
        <f>SUMIF('오프라인 판매량'!$C:$C,#REF!,'오프라인 판매량'!K:K)</f>
        <v>0</v>
      </c>
      <c r="L29" s="13">
        <f>SUMIF('오프라인 판매량'!$C:$C,#REF!,'오프라인 판매량'!L:L)</f>
        <v>0</v>
      </c>
      <c r="M29" s="13">
        <f>SUMIF('오프라인 판매량'!$C:$C,#REF!,'오프라인 판매량'!M:M)</f>
        <v>0</v>
      </c>
      <c r="N29" s="13">
        <f>SUMIF('오프라인 판매량'!$C:$C,#REF!,'오프라인 판매량'!N:N)</f>
        <v>0</v>
      </c>
      <c r="O29" s="13">
        <f>SUMIF('오프라인 판매량'!$C:$C,#REF!,'오프라인 판매량'!O:O)</f>
        <v>0</v>
      </c>
      <c r="P29" s="13">
        <f>SUMIF('오프라인 판매량'!$C:$C,#REF!,'오프라인 판매량'!P:P)</f>
        <v>0</v>
      </c>
      <c r="Q29" s="13">
        <f>SUMIF('오프라인 판매량'!$C:$C,#REF!,'오프라인 판매량'!Q:Q)</f>
        <v>0</v>
      </c>
      <c r="R29" s="13">
        <f>SUMIF('오프라인 판매량'!$C:$C,#REF!,'오프라인 판매량'!R:R)</f>
        <v>0</v>
      </c>
      <c r="S29" s="13">
        <f>SUMIF('오프라인 판매량'!$C:$C,#REF!,'오프라인 판매량'!S:S)</f>
        <v>0</v>
      </c>
      <c r="T29" s="13">
        <f>SUMIF('오프라인 판매량'!$C:$C,#REF!,'오프라인 판매량'!T:T)</f>
        <v>0</v>
      </c>
      <c r="U29" s="13">
        <v>0</v>
      </c>
      <c r="V29" s="13">
        <v>0</v>
      </c>
      <c r="W29" s="13">
        <v>0</v>
      </c>
      <c r="X29" s="13">
        <v>0</v>
      </c>
      <c r="Y29" s="13">
        <f>SUMIF('오프라인 판매량'!$C:$C,#REF!,'오프라인 판매량'!Y:Y)</f>
        <v>0</v>
      </c>
      <c r="Z29" s="13">
        <f>SUMIF('오프라인 판매량'!$C:$C,#REF!,'오프라인 판매량'!Z:Z)</f>
        <v>0</v>
      </c>
      <c r="AA29" s="13">
        <f>SUMIF('오프라인 판매량'!$C:$C,#REF!,'오프라인 판매량'!AA:AA)</f>
        <v>0</v>
      </c>
      <c r="AB29" s="13">
        <f>SUMIF('오프라인 판매량'!$C:$C,#REF!,'오프라인 판매량'!AB:AB)</f>
        <v>0</v>
      </c>
      <c r="AC29" s="13">
        <f>SUMIF('오프라인 판매량'!$C:$C,#REF!,'오프라인 판매량'!AC:AC)</f>
        <v>0</v>
      </c>
      <c r="AD29" s="13">
        <f>SUMIF('오프라인 판매량'!$C:$C,#REF!,'오프라인 판매량'!AD:AD)</f>
        <v>0</v>
      </c>
      <c r="AE29" s="13">
        <f>SUMIF('오프라인 판매량'!$C:$C,#REF!,'오프라인 판매량'!AE:AE)</f>
        <v>0</v>
      </c>
      <c r="AF29" s="13">
        <f>SUMIF('오프라인 판매량'!$C:$C,#REF!,'오프라인 판매량'!AF:AF)</f>
        <v>0</v>
      </c>
      <c r="AG29" s="13">
        <f>SUMIF('오프라인 판매량'!$C:$C,#REF!,'오프라인 판매량'!AG:AG)</f>
        <v>0</v>
      </c>
      <c r="AH29" s="13">
        <f>SUMIF('오프라인 판매량'!$C:$C,#REF!,'오프라인 판매량'!AH:AH)</f>
        <v>0</v>
      </c>
      <c r="AI29" s="13">
        <f>SUMIF('오프라인 판매량'!$C:$C,#REF!,'오프라인 판매량'!AI:AI)</f>
        <v>0</v>
      </c>
      <c r="AJ29" s="13">
        <f>SUMIF('오프라인 판매량'!$C:$C,#REF!,'오프라인 판매량'!AJ:AJ)</f>
        <v>0</v>
      </c>
      <c r="AK29" s="13">
        <f>SUMIF('오프라인 판매량'!$C:$C,#REF!,'오프라인 판매량'!AK:AK)</f>
        <v>0</v>
      </c>
      <c r="AL29" s="13">
        <f>SUMIF('오프라인 판매량'!$C:$C,#REF!,'오프라인 판매량'!AL:AL)</f>
        <v>0</v>
      </c>
      <c r="AM29" s="13">
        <f>SUMIF('오프라인 판매량'!$C:$C,#REF!,'오프라인 판매량'!AM:AM)</f>
        <v>0</v>
      </c>
      <c r="AN29" s="13">
        <f>SUMIF('오프라인 판매량'!$C:$C,#REF!,'오프라인 판매량'!AN:AN)</f>
        <v>0</v>
      </c>
      <c r="AO29" s="13">
        <f>SUMIF('오프라인 판매량'!$C:$C,#REF!,'오프라인 판매량'!AO:AO)</f>
        <v>0</v>
      </c>
      <c r="AP29" s="13">
        <f>SUMIF('오프라인 판매량'!$C:$C,#REF!,'오프라인 판매량'!AP:AP)</f>
        <v>0</v>
      </c>
      <c r="AQ29" s="13">
        <f>SUMIF('오프라인 판매량'!$C:$C,#REF!,'오프라인 판매량'!AQ:AQ)</f>
        <v>0</v>
      </c>
      <c r="AR29" s="13">
        <f>SUMIF('오프라인 판매량'!$C:$C,#REF!,'오프라인 판매량'!AR:AR)</f>
        <v>0</v>
      </c>
      <c r="AS29" s="13">
        <f>SUMIF('오프라인 판매량'!$C:$C,#REF!,'오프라인 판매량'!AS:AS)</f>
        <v>0</v>
      </c>
      <c r="AT29" s="13">
        <f>SUMIF('오프라인 판매량'!$C:$C,#REF!,'오프라인 판매량'!AT:AT)</f>
        <v>0</v>
      </c>
      <c r="AU29" s="13">
        <f>SUMIF('오프라인 판매량'!$C:$C,#REF!,'오프라인 판매량'!AU:AU)</f>
        <v>0</v>
      </c>
      <c r="AV29" s="13">
        <f>SUMIF('오프라인 판매량'!$C:$C,#REF!,'오프라인 판매량'!AV:AV)</f>
        <v>0</v>
      </c>
      <c r="AW29" s="13">
        <f>SUMIF('오프라인 판매량'!$C:$C,#REF!,'오프라인 판매량'!AW:AW)</f>
        <v>0</v>
      </c>
      <c r="AX29" s="13">
        <f>SUMIF('오프라인 판매량'!$C:$C,#REF!,'오프라인 판매량'!AX:AX)</f>
        <v>0</v>
      </c>
      <c r="AY29" s="13">
        <f>SUMIF('오프라인 판매량'!$C:$C,#REF!,'오프라인 판매량'!AY:AY)</f>
        <v>0</v>
      </c>
      <c r="AZ29" s="13">
        <f>SUMIF('오프라인 판매량'!$C:$C,#REF!,'오프라인 판매량'!AZ:AZ)</f>
        <v>0</v>
      </c>
      <c r="BA29" s="13">
        <f>SUMIF('오프라인 판매량'!$C:$C,#REF!,'오프라인 판매량'!BA:BA)</f>
        <v>0</v>
      </c>
      <c r="BB29" s="13">
        <f>SUMIF('오프라인 판매량'!$C:$C,#REF!,'오프라인 판매량'!BB:BB)</f>
        <v>0</v>
      </c>
      <c r="BC29" s="13">
        <f>SUMIF('오프라인 판매량'!$C:$C,#REF!,'오프라인 판매량'!BC:BC)</f>
        <v>0</v>
      </c>
      <c r="BD29" s="13">
        <f>SUMIF('오프라인 판매량'!$C:$C,#REF!,'오프라인 판매량'!BD:BD)</f>
        <v>0</v>
      </c>
      <c r="BE29" s="13">
        <f>SUMIF('오프라인 판매량'!$C:$C,#REF!,'오프라인 판매량'!BE:BE)</f>
        <v>0</v>
      </c>
      <c r="BF29" s="13">
        <f>SUMIF('오프라인 판매량'!$C:$C,#REF!,'오프라인 판매량'!BF:BF)</f>
        <v>0</v>
      </c>
      <c r="BG29" s="13">
        <f>SUMIF('오프라인 판매량'!$C:$C,#REF!,'오프라인 판매량'!BG:BG)</f>
        <v>0</v>
      </c>
      <c r="BH29" s="13">
        <f>SUMIF('오프라인 판매량'!$C:$C,#REF!,'오프라인 판매량'!BH:BH)</f>
        <v>0</v>
      </c>
      <c r="BI29" s="13">
        <f>SUMIF('오프라인 판매량'!$C:$C,#REF!,'오프라인 판매량'!BI:BI)</f>
        <v>0</v>
      </c>
      <c r="BJ29" s="13">
        <f>SUMIF('오프라인 판매량'!$C:$C,#REF!,'오프라인 판매량'!BJ:BJ)</f>
        <v>0</v>
      </c>
      <c r="BK29" s="13">
        <f>SUMIF('오프라인 판매량'!$C:$C,#REF!,'오프라인 판매량'!BT:BT)</f>
        <v>0</v>
      </c>
      <c r="BL29" s="13">
        <f>SUMIF('오프라인 판매량'!$C:$C,#REF!,'오프라인 판매량'!BU:BU)</f>
        <v>0</v>
      </c>
      <c r="BM29" s="13">
        <f>SUMIF('오프라인 판매량'!$C:$C,#REF!,'오프라인 판매량'!BV:BV)</f>
        <v>0</v>
      </c>
      <c r="BN29" s="13">
        <f>SUMIF('오프라인 판매량'!$C:$C,#REF!,'오프라인 판매량'!BW:BW)</f>
        <v>0</v>
      </c>
      <c r="BO29" s="13">
        <f>SUMIF('오프라인 판매량'!$C:$C,#REF!,'오프라인 판매량'!BX:BX)</f>
        <v>0</v>
      </c>
      <c r="BP29" s="13">
        <f>SUMIF('오프라인 판매량'!$C:$C,#REF!,'오프라인 판매량'!BY:BY)</f>
        <v>0</v>
      </c>
      <c r="BQ29" s="13">
        <f>SUMIF('오프라인 판매량'!$C:$C,#REF!,'오프라인 판매량'!BZ:BZ)</f>
        <v>0</v>
      </c>
      <c r="BR29" s="13">
        <f>SUMIF('오프라인 판매량'!$C:$C,#REF!,'오프라인 판매량'!CA:CA)</f>
        <v>0</v>
      </c>
      <c r="BS29" s="13">
        <f>SUMIF('오프라인 판매량'!$C:$C,#REF!,'오프라인 판매량'!CB:CB)</f>
        <v>0</v>
      </c>
    </row>
    <row r="30" spans="1:71" s="1" customFormat="1" ht="17.25" hidden="1" thickBot="1" x14ac:dyDescent="0.35">
      <c r="A30" s="334"/>
      <c r="B30" s="332"/>
      <c r="C30" s="7"/>
      <c r="D30" s="35">
        <f t="shared" si="11"/>
        <v>45915</v>
      </c>
      <c r="E30" s="333"/>
      <c r="F30" s="10" t="s">
        <v>7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f>1198-AM26</f>
        <v>1122</v>
      </c>
      <c r="AN30" s="13">
        <v>1533</v>
      </c>
      <c r="AO30" s="13">
        <v>29</v>
      </c>
      <c r="AP30" s="13">
        <v>56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</row>
    <row r="31" spans="1:71" s="2" customFormat="1" ht="17.25" hidden="1" thickBot="1" x14ac:dyDescent="0.35">
      <c r="A31" s="327"/>
      <c r="B31" s="329"/>
      <c r="C31" s="8"/>
      <c r="D31" s="36">
        <f t="shared" si="11"/>
        <v>45915</v>
      </c>
      <c r="E31" s="331"/>
      <c r="F31" s="11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1152</v>
      </c>
      <c r="V31" s="14">
        <v>1152</v>
      </c>
      <c r="W31" s="14">
        <f>V31-W28</f>
        <v>1152</v>
      </c>
      <c r="X31" s="14">
        <v>6088</v>
      </c>
      <c r="Y31" s="14">
        <f>X31-Y28</f>
        <v>6088</v>
      </c>
      <c r="Z31" s="14">
        <f>Y31-Z28</f>
        <v>6088</v>
      </c>
      <c r="AA31" s="14">
        <f t="shared" ref="AA31:AF31" si="25">Z31-AA28</f>
        <v>6088</v>
      </c>
      <c r="AB31" s="14">
        <f t="shared" si="25"/>
        <v>6088</v>
      </c>
      <c r="AC31" s="14">
        <f t="shared" si="25"/>
        <v>6088</v>
      </c>
      <c r="AD31" s="14">
        <f t="shared" si="25"/>
        <v>6088</v>
      </c>
      <c r="AE31" s="14">
        <f t="shared" si="25"/>
        <v>6088</v>
      </c>
      <c r="AF31" s="14">
        <f t="shared" si="25"/>
        <v>6088</v>
      </c>
      <c r="AG31" s="14">
        <v>5640</v>
      </c>
      <c r="AH31" s="14">
        <v>5658</v>
      </c>
      <c r="AI31" s="14">
        <v>5106</v>
      </c>
      <c r="AJ31" s="14">
        <v>4125</v>
      </c>
      <c r="AK31" s="14">
        <v>2304</v>
      </c>
      <c r="AL31" s="14">
        <v>1215</v>
      </c>
      <c r="AM31" s="14">
        <v>648</v>
      </c>
      <c r="AN31" s="14">
        <v>85</v>
      </c>
      <c r="AO31" s="14">
        <v>56</v>
      </c>
      <c r="AP31" s="14">
        <f t="shared" ref="AP31:BS31" si="26">AO31-AP28</f>
        <v>0</v>
      </c>
      <c r="AQ31" s="14">
        <f t="shared" si="26"/>
        <v>0</v>
      </c>
      <c r="AR31" s="14">
        <f t="shared" si="26"/>
        <v>0</v>
      </c>
      <c r="AS31" s="14">
        <f t="shared" si="26"/>
        <v>0</v>
      </c>
      <c r="AT31" s="14">
        <f t="shared" si="26"/>
        <v>0</v>
      </c>
      <c r="AU31" s="14">
        <f t="shared" si="26"/>
        <v>0</v>
      </c>
      <c r="AV31" s="14">
        <f t="shared" si="26"/>
        <v>0</v>
      </c>
      <c r="AW31" s="14">
        <f t="shared" si="26"/>
        <v>0</v>
      </c>
      <c r="AX31" s="14">
        <f t="shared" si="26"/>
        <v>0</v>
      </c>
      <c r="AY31" s="14">
        <f t="shared" si="26"/>
        <v>0</v>
      </c>
      <c r="AZ31" s="14">
        <f t="shared" si="26"/>
        <v>0</v>
      </c>
      <c r="BA31" s="14">
        <f t="shared" si="26"/>
        <v>0</v>
      </c>
      <c r="BB31" s="14">
        <f t="shared" si="26"/>
        <v>0</v>
      </c>
      <c r="BC31" s="14">
        <f t="shared" si="26"/>
        <v>0</v>
      </c>
      <c r="BD31" s="14">
        <f t="shared" si="26"/>
        <v>0</v>
      </c>
      <c r="BE31" s="14">
        <f t="shared" si="26"/>
        <v>0</v>
      </c>
      <c r="BF31" s="14">
        <f t="shared" si="26"/>
        <v>0</v>
      </c>
      <c r="BG31" s="14">
        <f t="shared" si="26"/>
        <v>0</v>
      </c>
      <c r="BH31" s="14">
        <f t="shared" si="26"/>
        <v>0</v>
      </c>
      <c r="BI31" s="14">
        <f t="shared" si="26"/>
        <v>0</v>
      </c>
      <c r="BJ31" s="14">
        <f t="shared" si="26"/>
        <v>0</v>
      </c>
      <c r="BK31" s="14">
        <f t="shared" si="26"/>
        <v>0</v>
      </c>
      <c r="BL31" s="14">
        <f t="shared" si="26"/>
        <v>0</v>
      </c>
      <c r="BM31" s="14">
        <f t="shared" si="26"/>
        <v>0</v>
      </c>
      <c r="BN31" s="14">
        <f t="shared" si="26"/>
        <v>0</v>
      </c>
      <c r="BO31" s="14">
        <f t="shared" si="26"/>
        <v>0</v>
      </c>
      <c r="BP31" s="14">
        <f t="shared" si="26"/>
        <v>0</v>
      </c>
      <c r="BQ31" s="14">
        <f t="shared" si="26"/>
        <v>0</v>
      </c>
      <c r="BR31" s="14">
        <f t="shared" si="26"/>
        <v>0</v>
      </c>
      <c r="BS31" s="14">
        <f t="shared" si="26"/>
        <v>0</v>
      </c>
    </row>
    <row r="32" spans="1:71" s="1" customFormat="1" ht="17.25" hidden="1" thickBot="1" x14ac:dyDescent="0.35">
      <c r="A32" s="326" t="s">
        <v>16</v>
      </c>
      <c r="B32" s="328">
        <v>0</v>
      </c>
      <c r="C32" s="6"/>
      <c r="D32" s="34">
        <v>45803</v>
      </c>
      <c r="E32" s="330" t="e">
        <f>#REF!-90</f>
        <v>#REF!</v>
      </c>
      <c r="F32" s="9" t="s">
        <v>13</v>
      </c>
      <c r="G32" s="39">
        <f t="shared" ref="G32:M32" si="27">G33+G34</f>
        <v>510</v>
      </c>
      <c r="H32" s="39">
        <f t="shared" si="27"/>
        <v>727</v>
      </c>
      <c r="I32" s="39">
        <f t="shared" si="27"/>
        <v>840</v>
      </c>
      <c r="J32" s="39">
        <f t="shared" si="27"/>
        <v>567</v>
      </c>
      <c r="K32" s="39">
        <f t="shared" si="27"/>
        <v>656</v>
      </c>
      <c r="L32" s="39">
        <f t="shared" si="27"/>
        <v>616</v>
      </c>
      <c r="M32" s="39">
        <f t="shared" si="27"/>
        <v>674</v>
      </c>
      <c r="N32" s="39">
        <f t="shared" ref="N32:Z32" si="28">N33+N34</f>
        <v>488</v>
      </c>
      <c r="O32" s="39">
        <f t="shared" si="28"/>
        <v>795</v>
      </c>
      <c r="P32" s="39">
        <f t="shared" si="28"/>
        <v>752</v>
      </c>
      <c r="Q32" s="39">
        <f>Q33+Q34</f>
        <v>553</v>
      </c>
      <c r="R32" s="39">
        <f t="shared" si="28"/>
        <v>530</v>
      </c>
      <c r="S32" s="39">
        <f t="shared" si="28"/>
        <v>690</v>
      </c>
      <c r="T32" s="39">
        <f t="shared" si="28"/>
        <v>691</v>
      </c>
      <c r="U32" s="39">
        <f t="shared" si="28"/>
        <v>620</v>
      </c>
      <c r="V32" s="39">
        <f t="shared" si="28"/>
        <v>42</v>
      </c>
      <c r="W32" s="39">
        <f t="shared" si="28"/>
        <v>0</v>
      </c>
      <c r="X32" s="39">
        <f t="shared" si="28"/>
        <v>0</v>
      </c>
      <c r="Y32" s="39">
        <f t="shared" si="28"/>
        <v>0</v>
      </c>
      <c r="Z32" s="39">
        <f t="shared" si="28"/>
        <v>0</v>
      </c>
      <c r="AA32" s="39">
        <f t="shared" ref="AA32:AJ32" si="29">AA33+AA34</f>
        <v>0</v>
      </c>
      <c r="AB32" s="39">
        <f t="shared" si="29"/>
        <v>0</v>
      </c>
      <c r="AC32" s="39">
        <f t="shared" si="29"/>
        <v>0</v>
      </c>
      <c r="AD32" s="39">
        <f t="shared" si="29"/>
        <v>0</v>
      </c>
      <c r="AE32" s="39">
        <f t="shared" si="29"/>
        <v>0</v>
      </c>
      <c r="AF32" s="39">
        <f t="shared" si="29"/>
        <v>0</v>
      </c>
      <c r="AG32" s="39">
        <f t="shared" si="29"/>
        <v>0</v>
      </c>
      <c r="AH32" s="39">
        <f t="shared" si="29"/>
        <v>0</v>
      </c>
      <c r="AI32" s="39">
        <f t="shared" si="29"/>
        <v>0</v>
      </c>
      <c r="AJ32" s="39">
        <f t="shared" si="29"/>
        <v>0</v>
      </c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</row>
    <row r="33" spans="1:71" s="1" customFormat="1" ht="17.25" hidden="1" thickBot="1" x14ac:dyDescent="0.35">
      <c r="A33" s="334"/>
      <c r="B33" s="332"/>
      <c r="C33" s="7"/>
      <c r="D33" s="35">
        <f>D32</f>
        <v>45803</v>
      </c>
      <c r="E33" s="333"/>
      <c r="F33" s="10" t="s">
        <v>8</v>
      </c>
      <c r="G33" s="13">
        <f>SUMIF('오프라인 판매량'!$C:$C,#REF!,'오프라인 판매량'!G:G)</f>
        <v>0</v>
      </c>
      <c r="H33" s="13">
        <f>SUMIF('오프라인 판매량'!$C:$C,#REF!,'오프라인 판매량'!H:H)</f>
        <v>0</v>
      </c>
      <c r="I33" s="13">
        <f>SUMIF('오프라인 판매량'!$C:$C,#REF!,'오프라인 판매량'!I:I)</f>
        <v>0</v>
      </c>
      <c r="J33" s="13">
        <f>SUMIF('오프라인 판매량'!$C:$C,#REF!,'오프라인 판매량'!J:J)</f>
        <v>0</v>
      </c>
      <c r="K33" s="13">
        <f>SUMIF('오프라인 판매량'!$C:$C,#REF!,'오프라인 판매량'!K:K)</f>
        <v>0</v>
      </c>
      <c r="L33" s="13">
        <f>SUMIF('오프라인 판매량'!$C:$C,#REF!,'오프라인 판매량'!L:L)</f>
        <v>0</v>
      </c>
      <c r="M33" s="13">
        <f>SUMIF('오프라인 판매량'!$C:$C,#REF!,'오프라인 판매량'!M:M)</f>
        <v>0</v>
      </c>
      <c r="N33" s="13">
        <f>SUMIF('오프라인 판매량'!$C:$C,#REF!,'오프라인 판매량'!N:N)</f>
        <v>0</v>
      </c>
      <c r="O33" s="13">
        <f>SUMIF('오프라인 판매량'!$C:$C,#REF!,'오프라인 판매량'!O:O)</f>
        <v>0</v>
      </c>
      <c r="P33" s="13">
        <f>SUMIF('오프라인 판매량'!$C:$C,#REF!,'오프라인 판매량'!P:P)</f>
        <v>0</v>
      </c>
      <c r="Q33" s="13">
        <f>SUMIF('오프라인 판매량'!$C:$C,#REF!,'오프라인 판매량'!Q:Q)</f>
        <v>0</v>
      </c>
      <c r="R33" s="13">
        <f>SUMIF('오프라인 판매량'!$C:$C,#REF!,'오프라인 판매량'!R:R)</f>
        <v>0</v>
      </c>
      <c r="S33" s="13">
        <f>SUMIF('오프라인 판매량'!$C:$C,#REF!,'오프라인 판매량'!S:S)</f>
        <v>0</v>
      </c>
      <c r="T33" s="13">
        <f>SUMIF('오프라인 판매량'!$C:$C,#REF!,'오프라인 판매량'!T:T)</f>
        <v>0</v>
      </c>
      <c r="U33" s="13">
        <f>SUMIF('오프라인 판매량'!$C:$C,#REF!,'오프라인 판매량'!U:U)</f>
        <v>0</v>
      </c>
      <c r="V33" s="13">
        <f>SUMIF('오프라인 판매량'!$C:$C,#REF!,'오프라인 판매량'!V:V)</f>
        <v>0</v>
      </c>
      <c r="W33" s="13">
        <f>SUMIF('오프라인 판매량'!$C:$C,#REF!,'오프라인 판매량'!W:W)</f>
        <v>0</v>
      </c>
      <c r="X33" s="13">
        <f>SUMIF('오프라인 판매량'!$C:$C,#REF!,'오프라인 판매량'!X:X)</f>
        <v>0</v>
      </c>
      <c r="Y33" s="13">
        <f>SUMIF('오프라인 판매량'!$C:$C,#REF!,'오프라인 판매량'!Y:Y)</f>
        <v>0</v>
      </c>
      <c r="Z33" s="13">
        <f>SUMIF('오프라인 판매량'!$C:$C,#REF!,'오프라인 판매량'!Z:Z)</f>
        <v>0</v>
      </c>
      <c r="AA33" s="13">
        <f>SUMIF('오프라인 판매량'!$C:$C,#REF!,'오프라인 판매량'!AA:AA)</f>
        <v>0</v>
      </c>
      <c r="AB33" s="13">
        <f>SUMIF('오프라인 판매량'!$C:$C,#REF!,'오프라인 판매량'!AB:AB)</f>
        <v>0</v>
      </c>
      <c r="AC33" s="13">
        <f>SUMIF('오프라인 판매량'!$C:$C,#REF!,'오프라인 판매량'!AC:AC)</f>
        <v>0</v>
      </c>
      <c r="AD33" s="13">
        <f>SUMIF('오프라인 판매량'!$C:$C,#REF!,'오프라인 판매량'!AD:AD)</f>
        <v>0</v>
      </c>
      <c r="AE33" s="13">
        <f>SUMIF('오프라인 판매량'!$C:$C,#REF!,'오프라인 판매량'!AE:AE)</f>
        <v>0</v>
      </c>
      <c r="AF33" s="13">
        <f>SUMIF('오프라인 판매량'!$C:$C,#REF!,'오프라인 판매량'!AG:AG)</f>
        <v>0</v>
      </c>
      <c r="AG33" s="13">
        <f>SUMIF('오프라인 판매량'!$C:$C,#REF!,'오프라인 판매량'!AH:AH)</f>
        <v>0</v>
      </c>
      <c r="AH33" s="13">
        <f>SUMIF('오프라인 판매량'!$C:$C,#REF!,'오프라인 판매량'!AI:AI)</f>
        <v>0</v>
      </c>
      <c r="AI33" s="13">
        <f>SUMIF('오프라인 판매량'!$C:$C,#REF!,'오프라인 판매량'!AJ:AJ)</f>
        <v>0</v>
      </c>
      <c r="AJ33" s="13">
        <f>SUMIF('오프라인 판매량'!$C:$C,#REF!,'오프라인 판매량'!AK:AK)</f>
        <v>0</v>
      </c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</row>
    <row r="34" spans="1:71" s="1" customFormat="1" ht="17.25" hidden="1" thickBot="1" x14ac:dyDescent="0.35">
      <c r="A34" s="334"/>
      <c r="B34" s="332"/>
      <c r="C34" s="7"/>
      <c r="D34" s="35">
        <f>D33</f>
        <v>45803</v>
      </c>
      <c r="E34" s="333"/>
      <c r="F34" s="10" t="s">
        <v>7</v>
      </c>
      <c r="G34" s="13">
        <v>510</v>
      </c>
      <c r="H34" s="13">
        <v>727</v>
      </c>
      <c r="I34" s="13">
        <v>840</v>
      </c>
      <c r="J34" s="13">
        <v>567</v>
      </c>
      <c r="K34" s="13">
        <v>656</v>
      </c>
      <c r="L34" s="13">
        <v>616</v>
      </c>
      <c r="M34" s="13">
        <v>674</v>
      </c>
      <c r="N34" s="13">
        <v>488</v>
      </c>
      <c r="O34" s="13">
        <v>795</v>
      </c>
      <c r="P34" s="13">
        <v>752</v>
      </c>
      <c r="Q34" s="13">
        <v>553</v>
      </c>
      <c r="R34" s="13">
        <v>530</v>
      </c>
      <c r="S34" s="13">
        <v>690</v>
      </c>
      <c r="T34" s="13">
        <v>691</v>
      </c>
      <c r="U34" s="13">
        <v>620</v>
      </c>
      <c r="V34" s="13">
        <v>42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</row>
    <row r="35" spans="1:71" s="2" customFormat="1" ht="17.25" hidden="1" thickBot="1" x14ac:dyDescent="0.35">
      <c r="A35" s="327"/>
      <c r="B35" s="329"/>
      <c r="C35" s="8"/>
      <c r="D35" s="36">
        <f>D34</f>
        <v>45803</v>
      </c>
      <c r="E35" s="331"/>
      <c r="F35" s="11" t="s">
        <v>3</v>
      </c>
      <c r="G35" s="14">
        <v>16229</v>
      </c>
      <c r="H35" s="14">
        <v>14341</v>
      </c>
      <c r="I35" s="14">
        <v>12584</v>
      </c>
      <c r="J35" s="14">
        <v>10050</v>
      </c>
      <c r="K35" s="14">
        <v>9446</v>
      </c>
      <c r="L35" s="14">
        <v>7636</v>
      </c>
      <c r="M35" s="14">
        <v>4754</v>
      </c>
      <c r="N35" s="14">
        <v>3067</v>
      </c>
      <c r="O35" s="14">
        <v>1212</v>
      </c>
      <c r="P35" s="14">
        <v>386</v>
      </c>
      <c r="Q35" s="14">
        <v>139</v>
      </c>
      <c r="R35" s="14">
        <v>1139</v>
      </c>
      <c r="S35" s="14">
        <v>638</v>
      </c>
      <c r="T35" s="14">
        <v>104</v>
      </c>
      <c r="U35" s="14">
        <v>42</v>
      </c>
      <c r="V35" s="14">
        <f t="shared" ref="V35:AN35" si="30">U35-V32</f>
        <v>0</v>
      </c>
      <c r="W35" s="14">
        <f t="shared" si="30"/>
        <v>0</v>
      </c>
      <c r="X35" s="14">
        <f t="shared" si="30"/>
        <v>0</v>
      </c>
      <c r="Y35" s="14">
        <f t="shared" si="30"/>
        <v>0</v>
      </c>
      <c r="Z35" s="14">
        <f t="shared" si="30"/>
        <v>0</v>
      </c>
      <c r="AA35" s="14">
        <f t="shared" si="30"/>
        <v>0</v>
      </c>
      <c r="AB35" s="14">
        <f t="shared" si="30"/>
        <v>0</v>
      </c>
      <c r="AC35" s="14">
        <f t="shared" si="30"/>
        <v>0</v>
      </c>
      <c r="AD35" s="14">
        <f t="shared" si="30"/>
        <v>0</v>
      </c>
      <c r="AE35" s="14">
        <f t="shared" si="30"/>
        <v>0</v>
      </c>
      <c r="AF35" s="14">
        <f t="shared" si="30"/>
        <v>0</v>
      </c>
      <c r="AG35" s="14">
        <f t="shared" si="30"/>
        <v>0</v>
      </c>
      <c r="AH35" s="14">
        <f t="shared" si="30"/>
        <v>0</v>
      </c>
      <c r="AI35" s="14">
        <f t="shared" si="30"/>
        <v>0</v>
      </c>
      <c r="AJ35" s="14">
        <f t="shared" si="30"/>
        <v>0</v>
      </c>
      <c r="AK35" s="14">
        <f t="shared" si="30"/>
        <v>0</v>
      </c>
      <c r="AL35" s="14">
        <f t="shared" si="30"/>
        <v>0</v>
      </c>
      <c r="AM35" s="14">
        <f t="shared" si="30"/>
        <v>0</v>
      </c>
      <c r="AN35" s="14">
        <f t="shared" si="30"/>
        <v>0</v>
      </c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spans="1:71" s="1" customFormat="1" ht="17.25" hidden="1" thickBot="1" x14ac:dyDescent="0.35">
      <c r="A36" s="335" t="s">
        <v>16</v>
      </c>
      <c r="B36" s="328">
        <v>0</v>
      </c>
      <c r="C36" s="6"/>
      <c r="D36" s="34">
        <v>45843</v>
      </c>
      <c r="E36" s="330" t="e">
        <f>#REF!-90</f>
        <v>#REF!</v>
      </c>
      <c r="F36" s="9" t="s">
        <v>13</v>
      </c>
      <c r="G36" s="39">
        <f>G37+G38</f>
        <v>0</v>
      </c>
      <c r="H36" s="39">
        <f t="shared" ref="H36:AK36" si="31">H37+H38</f>
        <v>0</v>
      </c>
      <c r="I36" s="39">
        <f t="shared" si="31"/>
        <v>0</v>
      </c>
      <c r="J36" s="39">
        <f t="shared" si="31"/>
        <v>0</v>
      </c>
      <c r="K36" s="39">
        <f t="shared" si="31"/>
        <v>0</v>
      </c>
      <c r="L36" s="39">
        <f t="shared" si="31"/>
        <v>0</v>
      </c>
      <c r="M36" s="39">
        <f t="shared" si="31"/>
        <v>0</v>
      </c>
      <c r="N36" s="39">
        <f t="shared" si="31"/>
        <v>0</v>
      </c>
      <c r="O36" s="39">
        <f t="shared" si="31"/>
        <v>0</v>
      </c>
      <c r="P36" s="39">
        <f t="shared" si="31"/>
        <v>0</v>
      </c>
      <c r="Q36" s="39">
        <f t="shared" si="31"/>
        <v>0</v>
      </c>
      <c r="R36" s="39">
        <f t="shared" si="31"/>
        <v>0</v>
      </c>
      <c r="S36" s="39">
        <f t="shared" si="31"/>
        <v>0</v>
      </c>
      <c r="T36" s="39">
        <f t="shared" si="31"/>
        <v>0</v>
      </c>
      <c r="U36" s="39">
        <f t="shared" si="31"/>
        <v>0</v>
      </c>
      <c r="V36" s="39">
        <f t="shared" si="31"/>
        <v>664</v>
      </c>
      <c r="W36" s="39">
        <f t="shared" si="31"/>
        <v>595</v>
      </c>
      <c r="X36" s="39">
        <f t="shared" si="31"/>
        <v>529</v>
      </c>
      <c r="Y36" s="39">
        <f>Y37+Y38</f>
        <v>710</v>
      </c>
      <c r="Z36" s="39">
        <f>Z37+Z38</f>
        <v>974</v>
      </c>
      <c r="AA36" s="39">
        <f>AA37+AA38</f>
        <v>890</v>
      </c>
      <c r="AB36" s="39">
        <f>AB37+AB38</f>
        <v>0</v>
      </c>
      <c r="AC36" s="39">
        <f>AC37+AC38</f>
        <v>0</v>
      </c>
      <c r="AD36" s="39">
        <f t="shared" si="31"/>
        <v>0</v>
      </c>
      <c r="AE36" s="39">
        <f t="shared" si="31"/>
        <v>0</v>
      </c>
      <c r="AF36" s="39">
        <f>AF37+AF38</f>
        <v>0</v>
      </c>
      <c r="AG36" s="39">
        <f t="shared" si="31"/>
        <v>0</v>
      </c>
      <c r="AH36" s="39">
        <f t="shared" si="31"/>
        <v>0</v>
      </c>
      <c r="AI36" s="39">
        <f t="shared" si="31"/>
        <v>0</v>
      </c>
      <c r="AJ36" s="39">
        <f t="shared" si="31"/>
        <v>0</v>
      </c>
      <c r="AK36" s="39">
        <f t="shared" si="31"/>
        <v>0</v>
      </c>
      <c r="AL36" s="39">
        <f>AL37+AL38</f>
        <v>0</v>
      </c>
      <c r="AM36" s="39">
        <f>AM37+AM38</f>
        <v>0</v>
      </c>
      <c r="AN36" s="39">
        <f>AN37+AN38</f>
        <v>0</v>
      </c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</row>
    <row r="37" spans="1:71" s="1" customFormat="1" ht="17.25" hidden="1" thickBot="1" x14ac:dyDescent="0.35">
      <c r="A37" s="349"/>
      <c r="B37" s="332"/>
      <c r="C37" s="7"/>
      <c r="D37" s="35">
        <f>D36</f>
        <v>45843</v>
      </c>
      <c r="E37" s="333"/>
      <c r="F37" s="10" t="s">
        <v>8</v>
      </c>
      <c r="G37" s="13">
        <f>SUMIF('오프라인 판매량'!$C:$C,#REF!,'오프라인 판매량'!G:G)</f>
        <v>0</v>
      </c>
      <c r="H37" s="13">
        <f>SUMIF('오프라인 판매량'!$C:$C,#REF!,'오프라인 판매량'!H:H)</f>
        <v>0</v>
      </c>
      <c r="I37" s="13">
        <f>SUMIF('오프라인 판매량'!$C:$C,#REF!,'오프라인 판매량'!I:I)</f>
        <v>0</v>
      </c>
      <c r="J37" s="13">
        <f>SUMIF('오프라인 판매량'!$C:$C,#REF!,'오프라인 판매량'!J:J)</f>
        <v>0</v>
      </c>
      <c r="K37" s="13">
        <f>SUMIF('오프라인 판매량'!$C:$C,#REF!,'오프라인 판매량'!K:K)</f>
        <v>0</v>
      </c>
      <c r="L37" s="13">
        <f>SUMIF('오프라인 판매량'!$C:$C,#REF!,'오프라인 판매량'!L:L)</f>
        <v>0</v>
      </c>
      <c r="M37" s="13">
        <f>SUMIF('오프라인 판매량'!$C:$C,#REF!,'오프라인 판매량'!M:M)</f>
        <v>0</v>
      </c>
      <c r="N37" s="13">
        <f>SUMIF('오프라인 판매량'!$C:$C,#REF!,'오프라인 판매량'!N:N)</f>
        <v>0</v>
      </c>
      <c r="O37" s="13">
        <f>SUMIF('오프라인 판매량'!$C:$C,#REF!,'오프라인 판매량'!O:O)</f>
        <v>0</v>
      </c>
      <c r="P37" s="13">
        <f>SUMIF('오프라인 판매량'!$C:$C,#REF!,'오프라인 판매량'!P:P)</f>
        <v>0</v>
      </c>
      <c r="Q37" s="13">
        <f>SUMIF('오프라인 판매량'!$C:$C,#REF!,'오프라인 판매량'!Q:Q)</f>
        <v>0</v>
      </c>
      <c r="R37" s="13">
        <f>SUMIF('오프라인 판매량'!$C:$C,#REF!,'오프라인 판매량'!R:R)</f>
        <v>0</v>
      </c>
      <c r="S37" s="13">
        <f>SUMIF('오프라인 판매량'!$C:$C,#REF!,'오프라인 판매량'!S:S)</f>
        <v>0</v>
      </c>
      <c r="T37" s="13">
        <f>SUMIF('오프라인 판매량'!$C:$C,#REF!,'오프라인 판매량'!T:T)</f>
        <v>0</v>
      </c>
      <c r="U37" s="13">
        <f>SUMIF('오프라인 판매량'!$C:$C,#REF!,'오프라인 판매량'!U:U)</f>
        <v>0</v>
      </c>
      <c r="V37" s="13">
        <f>SUMIF('오프라인 판매량'!$C:$C,#REF!,'오프라인 판매량'!V:V)</f>
        <v>0</v>
      </c>
      <c r="W37" s="13">
        <f>SUMIF('오프라인 판매량'!$C:$C,#REF!,'오프라인 판매량'!W:W)</f>
        <v>0</v>
      </c>
      <c r="X37" s="13">
        <f>SUMIF('오프라인 판매량'!$C:$C,#REF!,'오프라인 판매량'!X:X)</f>
        <v>0</v>
      </c>
      <c r="Y37" s="13">
        <f>SUMIF('오프라인 판매량'!$C:$C,#REF!,'오프라인 판매량'!Y:Y)</f>
        <v>0</v>
      </c>
      <c r="Z37" s="13">
        <f>SUMIF('오프라인 판매량'!$C:$C,#REF!,'오프라인 판매량'!Z:Z)</f>
        <v>0</v>
      </c>
      <c r="AA37" s="13">
        <f>SUMIF('오프라인 판매량'!$C:$C,#REF!,'오프라인 판매량'!AA:AA)</f>
        <v>0</v>
      </c>
      <c r="AB37" s="13">
        <f>SUMIF('오프라인 판매량'!$C:$C,#REF!,'오프라인 판매량'!AB:AB)</f>
        <v>0</v>
      </c>
      <c r="AC37" s="13">
        <f>SUMIF('오프라인 판매량'!$C:$C,#REF!,'오프라인 판매량'!AC:AC)</f>
        <v>0</v>
      </c>
      <c r="AD37" s="13">
        <f>SUMIF('오프라인 판매량'!$C:$C,#REF!,'오프라인 판매량'!AD:AD)</f>
        <v>0</v>
      </c>
      <c r="AE37" s="13">
        <f>SUMIF('오프라인 판매량'!$C:$C,#REF!,'오프라인 판매량'!AE:AE)</f>
        <v>0</v>
      </c>
      <c r="AF37" s="13">
        <f>SUMIF('오프라인 판매량'!$C:$C,#REF!,'오프라인 판매량'!AG:AG)</f>
        <v>0</v>
      </c>
      <c r="AG37" s="13">
        <f>SUMIF('오프라인 판매량'!$C:$C,#REF!,'오프라인 판매량'!AG:AG)</f>
        <v>0</v>
      </c>
      <c r="AH37" s="13">
        <f>SUMIF('오프라인 판매량'!$C:$C,#REF!,'오프라인 판매량'!AH:AH)</f>
        <v>0</v>
      </c>
      <c r="AI37" s="13">
        <f>SUMIF('오프라인 판매량'!$C:$C,#REF!,'오프라인 판매량'!AI:AI)</f>
        <v>0</v>
      </c>
      <c r="AJ37" s="13">
        <f>SUMIF('오프라인 판매량'!$C:$C,#REF!,'오프라인 판매량'!AJ:AJ)</f>
        <v>0</v>
      </c>
      <c r="AK37" s="13">
        <f>SUMIF('오프라인 판매량'!$C:$C,#REF!,'오프라인 판매량'!AK:AK)</f>
        <v>0</v>
      </c>
      <c r="AL37" s="13">
        <f>SUMIF('오프라인 판매량'!$C:$C,#REF!,'오프라인 판매량'!AL:AL)</f>
        <v>0</v>
      </c>
      <c r="AM37" s="13">
        <f>SUMIF('오프라인 판매량'!$C:$C,#REF!,'오프라인 판매량'!AM:AM)</f>
        <v>0</v>
      </c>
      <c r="AN37" s="13">
        <f>SUMIF('오프라인 판매량'!$C:$C,#REF!,'오프라인 판매량'!AN:AN)</f>
        <v>0</v>
      </c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</row>
    <row r="38" spans="1:71" s="1" customFormat="1" ht="17.25" hidden="1" thickBot="1" x14ac:dyDescent="0.35">
      <c r="A38" s="349"/>
      <c r="B38" s="332"/>
      <c r="C38" s="7"/>
      <c r="D38" s="35">
        <f>D37</f>
        <v>45843</v>
      </c>
      <c r="E38" s="333"/>
      <c r="F38" s="10" t="s">
        <v>7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664</v>
      </c>
      <c r="W38" s="13">
        <v>595</v>
      </c>
      <c r="X38" s="13">
        <v>529</v>
      </c>
      <c r="Y38" s="13">
        <v>710</v>
      </c>
      <c r="Z38" s="13">
        <v>974</v>
      </c>
      <c r="AA38" s="13">
        <v>890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</row>
    <row r="39" spans="1:71" s="2" customFormat="1" ht="17.25" hidden="1" thickBot="1" x14ac:dyDescent="0.35">
      <c r="A39" s="336"/>
      <c r="B39" s="329"/>
      <c r="C39" s="8"/>
      <c r="D39" s="36">
        <f>D38</f>
        <v>45843</v>
      </c>
      <c r="E39" s="331"/>
      <c r="F39" s="11" t="s">
        <v>3</v>
      </c>
      <c r="G39" s="14">
        <v>14487</v>
      </c>
      <c r="H39" s="14">
        <v>14487</v>
      </c>
      <c r="I39" s="14">
        <v>14263</v>
      </c>
      <c r="J39" s="14">
        <v>14263</v>
      </c>
      <c r="K39" s="14">
        <v>14095</v>
      </c>
      <c r="L39" s="14">
        <v>14031</v>
      </c>
      <c r="M39" s="14">
        <v>13899</v>
      </c>
      <c r="N39" s="14">
        <v>13899</v>
      </c>
      <c r="O39" s="14">
        <v>12107</v>
      </c>
      <c r="P39" s="14">
        <v>11227</v>
      </c>
      <c r="Q39" s="14">
        <v>10643</v>
      </c>
      <c r="R39" s="14">
        <v>8444</v>
      </c>
      <c r="S39" s="14">
        <v>6372</v>
      </c>
      <c r="T39" s="14">
        <v>4371</v>
      </c>
      <c r="U39" s="14">
        <v>4943</v>
      </c>
      <c r="V39" s="14">
        <v>3494</v>
      </c>
      <c r="W39" s="14">
        <f>V39-W36</f>
        <v>2899</v>
      </c>
      <c r="X39" s="14">
        <v>2510</v>
      </c>
      <c r="Y39" s="14">
        <v>1940</v>
      </c>
      <c r="Z39" s="14">
        <v>1004</v>
      </c>
      <c r="AA39" s="14">
        <v>88</v>
      </c>
      <c r="AB39" s="14">
        <v>20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r="40" spans="1:71" s="1" customFormat="1" ht="17.25" hidden="1" thickBot="1" x14ac:dyDescent="0.35">
      <c r="A40" s="326" t="s">
        <v>12</v>
      </c>
      <c r="B40" s="328" t="e">
        <f>재고!#REF!</f>
        <v>#REF!</v>
      </c>
      <c r="C40" s="6"/>
      <c r="D40" s="34">
        <v>45915</v>
      </c>
      <c r="E40" s="330" t="e">
        <f>#REF!-90</f>
        <v>#REF!</v>
      </c>
      <c r="F40" s="9" t="s">
        <v>13</v>
      </c>
      <c r="G40" s="39">
        <f t="shared" ref="G40:AK40" si="32">G41+G42</f>
        <v>0</v>
      </c>
      <c r="H40" s="39">
        <f t="shared" si="32"/>
        <v>0</v>
      </c>
      <c r="I40" s="39">
        <f t="shared" si="32"/>
        <v>0</v>
      </c>
      <c r="J40" s="39">
        <f t="shared" si="32"/>
        <v>0</v>
      </c>
      <c r="K40" s="39">
        <f t="shared" si="32"/>
        <v>0</v>
      </c>
      <c r="L40" s="39">
        <f t="shared" si="32"/>
        <v>0</v>
      </c>
      <c r="M40" s="39">
        <f t="shared" si="32"/>
        <v>0</v>
      </c>
      <c r="N40" s="39">
        <f t="shared" si="32"/>
        <v>0</v>
      </c>
      <c r="O40" s="39">
        <f t="shared" si="32"/>
        <v>0</v>
      </c>
      <c r="P40" s="39">
        <f t="shared" si="32"/>
        <v>0</v>
      </c>
      <c r="Q40" s="39">
        <f t="shared" si="32"/>
        <v>0</v>
      </c>
      <c r="R40" s="39">
        <f t="shared" si="32"/>
        <v>0</v>
      </c>
      <c r="S40" s="39">
        <f t="shared" si="32"/>
        <v>0</v>
      </c>
      <c r="T40" s="39">
        <f t="shared" si="32"/>
        <v>0</v>
      </c>
      <c r="U40" s="39">
        <f t="shared" si="32"/>
        <v>0</v>
      </c>
      <c r="V40" s="39">
        <f t="shared" si="32"/>
        <v>0</v>
      </c>
      <c r="W40" s="39">
        <f t="shared" si="32"/>
        <v>0</v>
      </c>
      <c r="X40" s="39">
        <f t="shared" si="32"/>
        <v>0</v>
      </c>
      <c r="Y40" s="39">
        <f t="shared" si="32"/>
        <v>0</v>
      </c>
      <c r="Z40" s="39">
        <f t="shared" si="32"/>
        <v>0</v>
      </c>
      <c r="AA40" s="39">
        <f t="shared" si="32"/>
        <v>0</v>
      </c>
      <c r="AB40" s="39">
        <f t="shared" si="32"/>
        <v>0</v>
      </c>
      <c r="AC40" s="39">
        <f t="shared" si="32"/>
        <v>0</v>
      </c>
      <c r="AD40" s="39">
        <f t="shared" si="32"/>
        <v>0</v>
      </c>
      <c r="AE40" s="39">
        <f t="shared" si="32"/>
        <v>0</v>
      </c>
      <c r="AF40" s="39">
        <f t="shared" si="32"/>
        <v>0</v>
      </c>
      <c r="AG40" s="39">
        <f t="shared" si="32"/>
        <v>0</v>
      </c>
      <c r="AH40" s="39">
        <f t="shared" si="32"/>
        <v>0</v>
      </c>
      <c r="AI40" s="39">
        <f t="shared" si="32"/>
        <v>0</v>
      </c>
      <c r="AJ40" s="39">
        <f t="shared" si="32"/>
        <v>0</v>
      </c>
      <c r="AK40" s="39">
        <f t="shared" si="32"/>
        <v>0</v>
      </c>
      <c r="AL40" s="39">
        <f t="shared" ref="AL40:AS40" si="33">AL41+AL42</f>
        <v>0</v>
      </c>
      <c r="AM40" s="39">
        <f t="shared" si="33"/>
        <v>0</v>
      </c>
      <c r="AN40" s="39">
        <f t="shared" si="33"/>
        <v>0</v>
      </c>
      <c r="AO40" s="39">
        <f t="shared" si="33"/>
        <v>1242</v>
      </c>
      <c r="AP40" s="39">
        <f t="shared" si="33"/>
        <v>1323</v>
      </c>
      <c r="AQ40" s="39">
        <f t="shared" si="33"/>
        <v>334</v>
      </c>
      <c r="AR40" s="39">
        <f t="shared" si="33"/>
        <v>110</v>
      </c>
      <c r="AS40" s="39">
        <f t="shared" si="33"/>
        <v>104</v>
      </c>
      <c r="AT40" s="39">
        <f t="shared" ref="AT40:BJ40" si="34">AT41+AT42</f>
        <v>0</v>
      </c>
      <c r="AU40" s="39">
        <f t="shared" si="34"/>
        <v>0</v>
      </c>
      <c r="AV40" s="39">
        <f t="shared" si="34"/>
        <v>0</v>
      </c>
      <c r="AW40" s="39">
        <f t="shared" si="34"/>
        <v>0</v>
      </c>
      <c r="AX40" s="39">
        <f t="shared" si="34"/>
        <v>0</v>
      </c>
      <c r="AY40" s="39">
        <f t="shared" si="34"/>
        <v>0</v>
      </c>
      <c r="AZ40" s="39">
        <f t="shared" si="34"/>
        <v>0</v>
      </c>
      <c r="BA40" s="39">
        <f t="shared" si="34"/>
        <v>0</v>
      </c>
      <c r="BB40" s="39">
        <f t="shared" si="34"/>
        <v>0</v>
      </c>
      <c r="BC40" s="39">
        <f t="shared" si="34"/>
        <v>0</v>
      </c>
      <c r="BD40" s="39">
        <f t="shared" si="34"/>
        <v>0</v>
      </c>
      <c r="BE40" s="39">
        <f t="shared" si="34"/>
        <v>0</v>
      </c>
      <c r="BF40" s="39">
        <f t="shared" si="34"/>
        <v>0</v>
      </c>
      <c r="BG40" s="39">
        <f t="shared" si="34"/>
        <v>0</v>
      </c>
      <c r="BH40" s="39">
        <f t="shared" si="34"/>
        <v>0</v>
      </c>
      <c r="BI40" s="39">
        <f t="shared" si="34"/>
        <v>0</v>
      </c>
      <c r="BJ40" s="39">
        <f t="shared" si="34"/>
        <v>0</v>
      </c>
      <c r="BK40" s="39">
        <f t="shared" ref="BK40:BS40" si="35">BK41+BK42</f>
        <v>0</v>
      </c>
      <c r="BL40" s="39">
        <f t="shared" si="35"/>
        <v>0</v>
      </c>
      <c r="BM40" s="39">
        <f t="shared" si="35"/>
        <v>0</v>
      </c>
      <c r="BN40" s="39">
        <f t="shared" si="35"/>
        <v>0</v>
      </c>
      <c r="BO40" s="39">
        <f t="shared" si="35"/>
        <v>0</v>
      </c>
      <c r="BP40" s="39">
        <f t="shared" si="35"/>
        <v>0</v>
      </c>
      <c r="BQ40" s="39">
        <f t="shared" si="35"/>
        <v>0</v>
      </c>
      <c r="BR40" s="39">
        <f t="shared" si="35"/>
        <v>0</v>
      </c>
      <c r="BS40" s="39">
        <f t="shared" si="35"/>
        <v>0</v>
      </c>
    </row>
    <row r="41" spans="1:71" s="1" customFormat="1" ht="17.25" hidden="1" thickBot="1" x14ac:dyDescent="0.35">
      <c r="A41" s="334"/>
      <c r="B41" s="332"/>
      <c r="C41" s="7"/>
      <c r="D41" s="35">
        <f t="shared" ref="D41:D43" si="36">D40</f>
        <v>45915</v>
      </c>
      <c r="E41" s="333"/>
      <c r="F41" s="10" t="s">
        <v>8</v>
      </c>
      <c r="G41" s="13">
        <f>SUMIF('오프라인 판매량'!$C:$C,#REF!,'오프라인 판매량'!G:G)</f>
        <v>0</v>
      </c>
      <c r="H41" s="13">
        <f>SUMIF('오프라인 판매량'!$C:$C,#REF!,'오프라인 판매량'!H:H)</f>
        <v>0</v>
      </c>
      <c r="I41" s="13">
        <f>SUMIF('오프라인 판매량'!$C:$C,#REF!,'오프라인 판매량'!I:I)</f>
        <v>0</v>
      </c>
      <c r="J41" s="13">
        <f>SUMIF('오프라인 판매량'!$C:$C,#REF!,'오프라인 판매량'!J:J)</f>
        <v>0</v>
      </c>
      <c r="K41" s="13">
        <f>SUMIF('오프라인 판매량'!$C:$C,#REF!,'오프라인 판매량'!K:K)</f>
        <v>0</v>
      </c>
      <c r="L41" s="13">
        <f>SUMIF('오프라인 판매량'!$C:$C,#REF!,'오프라인 판매량'!L:L)</f>
        <v>0</v>
      </c>
      <c r="M41" s="13">
        <f>SUMIF('오프라인 판매량'!$C:$C,#REF!,'오프라인 판매량'!M:M)</f>
        <v>0</v>
      </c>
      <c r="N41" s="13">
        <f>SUMIF('오프라인 판매량'!$C:$C,#REF!,'오프라인 판매량'!N:N)</f>
        <v>0</v>
      </c>
      <c r="O41" s="13">
        <f>SUMIF('오프라인 판매량'!$C:$C,#REF!,'오프라인 판매량'!O:O)</f>
        <v>0</v>
      </c>
      <c r="P41" s="13">
        <f>SUMIF('오프라인 판매량'!$C:$C,#REF!,'오프라인 판매량'!P:P)</f>
        <v>0</v>
      </c>
      <c r="Q41" s="13">
        <f>SUMIF('오프라인 판매량'!$C:$C,#REF!,'오프라인 판매량'!Q:Q)</f>
        <v>0</v>
      </c>
      <c r="R41" s="13">
        <f>SUMIF('오프라인 판매량'!$C:$C,#REF!,'오프라인 판매량'!R:R)</f>
        <v>0</v>
      </c>
      <c r="S41" s="13">
        <f>SUMIF('오프라인 판매량'!$C:$C,#REF!,'오프라인 판매량'!S:S)</f>
        <v>0</v>
      </c>
      <c r="T41" s="13">
        <f>SUMIF('오프라인 판매량'!$C:$C,#REF!,'오프라인 판매량'!T:T)</f>
        <v>0</v>
      </c>
      <c r="U41" s="13">
        <v>0</v>
      </c>
      <c r="V41" s="13">
        <v>0</v>
      </c>
      <c r="W41" s="13">
        <v>0</v>
      </c>
      <c r="X41" s="13">
        <v>0</v>
      </c>
      <c r="Y41" s="13">
        <f>SUMIF('오프라인 판매량'!$C:$C,#REF!,'오프라인 판매량'!Y:Y)</f>
        <v>0</v>
      </c>
      <c r="Z41" s="13">
        <f>SUMIF('오프라인 판매량'!$C:$C,#REF!,'오프라인 판매량'!Z:Z)</f>
        <v>0</v>
      </c>
      <c r="AA41" s="13">
        <f>SUMIF('오프라인 판매량'!$C:$C,#REF!,'오프라인 판매량'!AA:AA)</f>
        <v>0</v>
      </c>
      <c r="AB41" s="13">
        <f>SUMIF('오프라인 판매량'!$C:$C,#REF!,'오프라인 판매량'!AB:AB)</f>
        <v>0</v>
      </c>
      <c r="AC41" s="13">
        <f>SUMIF('오프라인 판매량'!$C:$C,#REF!,'오프라인 판매량'!AC:AC)</f>
        <v>0</v>
      </c>
      <c r="AD41" s="13">
        <f>SUMIF('오프라인 판매량'!$C:$C,#REF!,'오프라인 판매량'!AD:AD)</f>
        <v>0</v>
      </c>
      <c r="AE41" s="13">
        <f>SUMIF('오프라인 판매량'!$C:$C,#REF!,'오프라인 판매량'!AE:AE)</f>
        <v>0</v>
      </c>
      <c r="AF41" s="13">
        <f>SUMIF('오프라인 판매량'!$C:$C,#REF!,'오프라인 판매량'!AF:AF)</f>
        <v>0</v>
      </c>
      <c r="AG41" s="13">
        <f>SUMIF('오프라인 판매량'!$C:$C,#REF!,'오프라인 판매량'!AG:AG)</f>
        <v>0</v>
      </c>
      <c r="AH41" s="13">
        <f>SUMIF('오프라인 판매량'!$C:$C,#REF!,'오프라인 판매량'!AH:AH)</f>
        <v>0</v>
      </c>
      <c r="AI41" s="13">
        <f>SUMIF('오프라인 판매량'!$C:$C,#REF!,'오프라인 판매량'!AI:AI)</f>
        <v>0</v>
      </c>
      <c r="AJ41" s="13">
        <f>SUMIF('오프라인 판매량'!$C:$C,#REF!,'오프라인 판매량'!AJ:AJ)</f>
        <v>0</v>
      </c>
      <c r="AK41" s="13">
        <f>SUMIF('오프라인 판매량'!$C:$C,#REF!,'오프라인 판매량'!AK:AK)</f>
        <v>0</v>
      </c>
      <c r="AL41" s="13">
        <f>SUMIF('오프라인 판매량'!$C:$C,#REF!,'오프라인 판매량'!AL:AL)</f>
        <v>0</v>
      </c>
      <c r="AM41" s="13">
        <f>SUMIF('오프라인 판매량'!$C:$C,#REF!,'오프라인 판매량'!AM:AM)</f>
        <v>0</v>
      </c>
      <c r="AN41" s="13">
        <f>SUMIF('오프라인 판매량'!$C:$C,#REF!,'오프라인 판매량'!AN:AN)</f>
        <v>0</v>
      </c>
      <c r="AO41" s="13">
        <f>SUMIF('오프라인 판매량'!$C:$C,#REF!,'오프라인 판매량'!AO:AO)</f>
        <v>0</v>
      </c>
      <c r="AP41" s="13">
        <f>SUMIF('오프라인 판매량'!$C:$C,#REF!,'오프라인 판매량'!AP:AP)</f>
        <v>0</v>
      </c>
      <c r="AQ41" s="13">
        <f>SUMIF('오프라인 판매량'!$C:$C,#REF!,'오프라인 판매량'!AQ:AQ)</f>
        <v>0</v>
      </c>
      <c r="AR41" s="13">
        <f>SUMIF('오프라인 판매량'!$C:$C,#REF!,'오프라인 판매량'!AR:AR)</f>
        <v>0</v>
      </c>
      <c r="AS41" s="13">
        <f>SUMIF('오프라인 판매량'!$C:$C,#REF!,'오프라인 판매량'!AS:AS)</f>
        <v>0</v>
      </c>
      <c r="AT41" s="13">
        <f>SUMIF('오프라인 판매량'!$C:$C,#REF!,'오프라인 판매량'!AT:AT)</f>
        <v>0</v>
      </c>
      <c r="AU41" s="13">
        <f>SUMIF('오프라인 판매량'!$C:$C,#REF!,'오프라인 판매량'!AU:AU)</f>
        <v>0</v>
      </c>
      <c r="AV41" s="13">
        <f>SUMIF('오프라인 판매량'!$C:$C,#REF!,'오프라인 판매량'!AV:AV)</f>
        <v>0</v>
      </c>
      <c r="AW41" s="13">
        <f>SUMIF('오프라인 판매량'!$C:$C,#REF!,'오프라인 판매량'!AW:AW)</f>
        <v>0</v>
      </c>
      <c r="AX41" s="13">
        <f>SUMIF('오프라인 판매량'!$C:$C,#REF!,'오프라인 판매량'!AX:AX)</f>
        <v>0</v>
      </c>
      <c r="AY41" s="13">
        <f>SUMIF('오프라인 판매량'!$C:$C,#REF!,'오프라인 판매량'!AY:AY)</f>
        <v>0</v>
      </c>
      <c r="AZ41" s="13">
        <f>SUMIF('오프라인 판매량'!$C:$C,#REF!,'오프라인 판매량'!AZ:AZ)</f>
        <v>0</v>
      </c>
      <c r="BA41" s="13">
        <f>SUMIF('오프라인 판매량'!$C:$C,#REF!,'오프라인 판매량'!BA:BA)</f>
        <v>0</v>
      </c>
      <c r="BB41" s="13">
        <f>SUMIF('오프라인 판매량'!$C:$C,#REF!,'오프라인 판매량'!BB:BB)</f>
        <v>0</v>
      </c>
      <c r="BC41" s="13">
        <f>SUMIF('오프라인 판매량'!$C:$C,#REF!,'오프라인 판매량'!BC:BC)</f>
        <v>0</v>
      </c>
      <c r="BD41" s="13">
        <f>SUMIF('오프라인 판매량'!$C:$C,#REF!,'오프라인 판매량'!BD:BD)</f>
        <v>0</v>
      </c>
      <c r="BE41" s="13">
        <f>SUMIF('오프라인 판매량'!$C:$C,#REF!,'오프라인 판매량'!BE:BE)</f>
        <v>0</v>
      </c>
      <c r="BF41" s="13">
        <f>SUMIF('오프라인 판매량'!$C:$C,#REF!,'오프라인 판매량'!BF:BF)</f>
        <v>0</v>
      </c>
      <c r="BG41" s="13">
        <f>SUMIF('오프라인 판매량'!$C:$C,#REF!,'오프라인 판매량'!BG:BG)</f>
        <v>0</v>
      </c>
      <c r="BH41" s="13">
        <f>SUMIF('오프라인 판매량'!$C:$C,#REF!,'오프라인 판매량'!BH:BH)</f>
        <v>0</v>
      </c>
      <c r="BI41" s="13">
        <f>SUMIF('오프라인 판매량'!$C:$C,#REF!,'오프라인 판매량'!BI:BI)</f>
        <v>0</v>
      </c>
      <c r="BJ41" s="13">
        <f>SUMIF('오프라인 판매량'!$C:$C,#REF!,'오프라인 판매량'!BJ:BJ)</f>
        <v>0</v>
      </c>
      <c r="BK41" s="13">
        <f>SUMIF('오프라인 판매량'!$C:$C,#REF!,'오프라인 판매량'!BT:BT)</f>
        <v>0</v>
      </c>
      <c r="BL41" s="13">
        <f>SUMIF('오프라인 판매량'!$C:$C,#REF!,'오프라인 판매량'!BU:BU)</f>
        <v>0</v>
      </c>
      <c r="BM41" s="13">
        <f>SUMIF('오프라인 판매량'!$C:$C,#REF!,'오프라인 판매량'!BV:BV)</f>
        <v>0</v>
      </c>
      <c r="BN41" s="13">
        <f>SUMIF('오프라인 판매량'!$C:$C,#REF!,'오프라인 판매량'!BW:BW)</f>
        <v>0</v>
      </c>
      <c r="BO41" s="13">
        <f>SUMIF('오프라인 판매량'!$C:$C,#REF!,'오프라인 판매량'!BX:BX)</f>
        <v>0</v>
      </c>
      <c r="BP41" s="13">
        <f>SUMIF('오프라인 판매량'!$C:$C,#REF!,'오프라인 판매량'!BY:BY)</f>
        <v>0</v>
      </c>
      <c r="BQ41" s="13">
        <f>SUMIF('오프라인 판매량'!$C:$C,#REF!,'오프라인 판매량'!BZ:BZ)</f>
        <v>0</v>
      </c>
      <c r="BR41" s="13">
        <f>SUMIF('오프라인 판매량'!$C:$C,#REF!,'오프라인 판매량'!CA:CA)</f>
        <v>0</v>
      </c>
      <c r="BS41" s="13">
        <f>SUMIF('오프라인 판매량'!$C:$C,#REF!,'오프라인 판매량'!CB:CB)</f>
        <v>0</v>
      </c>
    </row>
    <row r="42" spans="1:71" s="1" customFormat="1" ht="17.25" hidden="1" thickBot="1" x14ac:dyDescent="0.35">
      <c r="A42" s="334"/>
      <c r="B42" s="332"/>
      <c r="C42" s="7"/>
      <c r="D42" s="35">
        <f t="shared" si="36"/>
        <v>45915</v>
      </c>
      <c r="E42" s="333"/>
      <c r="F42" s="10" t="s">
        <v>7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1242</v>
      </c>
      <c r="AP42" s="13">
        <v>1323</v>
      </c>
      <c r="AQ42" s="13">
        <v>334</v>
      </c>
      <c r="AR42" s="13">
        <v>110</v>
      </c>
      <c r="AS42" s="13">
        <v>104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</row>
    <row r="43" spans="1:71" s="2" customFormat="1" ht="17.25" hidden="1" thickBot="1" x14ac:dyDescent="0.35">
      <c r="A43" s="327"/>
      <c r="B43" s="329"/>
      <c r="C43" s="8"/>
      <c r="D43" s="36">
        <f t="shared" si="36"/>
        <v>45915</v>
      </c>
      <c r="E43" s="331"/>
      <c r="F43" s="11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1728</v>
      </c>
      <c r="AH43" s="14">
        <v>1728</v>
      </c>
      <c r="AI43" s="14">
        <v>1728</v>
      </c>
      <c r="AJ43" s="14">
        <v>1148</v>
      </c>
      <c r="AK43" s="14">
        <v>5830</v>
      </c>
      <c r="AL43" s="14">
        <v>5266</v>
      </c>
      <c r="AM43" s="14">
        <v>3297</v>
      </c>
      <c r="AN43" s="14">
        <v>2718</v>
      </c>
      <c r="AO43" s="14">
        <v>1546</v>
      </c>
      <c r="AP43" s="14">
        <v>606</v>
      </c>
      <c r="AQ43" s="14">
        <v>272</v>
      </c>
      <c r="AR43" s="14">
        <v>162</v>
      </c>
      <c r="AS43" s="14">
        <v>58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</row>
    <row r="44" spans="1:71" s="1" customFormat="1" x14ac:dyDescent="0.3">
      <c r="A44" s="326" t="s">
        <v>12</v>
      </c>
      <c r="B44" s="328" cm="1">
        <f t="array" ref="B44">_xlfn.XLOOKUP(TRIM(A44)&amp;TRIM(D44), TRIM(재고!B:B)&amp;TRIM(재고!C:C), 재고!H:H, 0)</f>
        <v>66</v>
      </c>
      <c r="C44" s="296"/>
      <c r="D44" s="339" t="s">
        <v>228</v>
      </c>
      <c r="E44" s="330">
        <f>D44-90</f>
        <v>46100</v>
      </c>
      <c r="F44" s="9" t="s">
        <v>13</v>
      </c>
      <c r="G44" s="39">
        <f t="shared" ref="G44:AS44" si="37">G45+G46</f>
        <v>0</v>
      </c>
      <c r="H44" s="39">
        <f t="shared" si="37"/>
        <v>0</v>
      </c>
      <c r="I44" s="39">
        <f t="shared" si="37"/>
        <v>0</v>
      </c>
      <c r="J44" s="39">
        <f t="shared" si="37"/>
        <v>0</v>
      </c>
      <c r="K44" s="39">
        <f t="shared" si="37"/>
        <v>0</v>
      </c>
      <c r="L44" s="39">
        <f t="shared" si="37"/>
        <v>0</v>
      </c>
      <c r="M44" s="39">
        <f t="shared" si="37"/>
        <v>0</v>
      </c>
      <c r="N44" s="39">
        <f t="shared" si="37"/>
        <v>0</v>
      </c>
      <c r="O44" s="39">
        <f t="shared" si="37"/>
        <v>0</v>
      </c>
      <c r="P44" s="39">
        <f t="shared" si="37"/>
        <v>0</v>
      </c>
      <c r="Q44" s="39">
        <f t="shared" si="37"/>
        <v>0</v>
      </c>
      <c r="R44" s="39">
        <f t="shared" si="37"/>
        <v>0</v>
      </c>
      <c r="S44" s="39">
        <f t="shared" si="37"/>
        <v>0</v>
      </c>
      <c r="T44" s="39">
        <f t="shared" si="37"/>
        <v>0</v>
      </c>
      <c r="U44" s="39">
        <f t="shared" si="37"/>
        <v>0</v>
      </c>
      <c r="V44" s="39">
        <f t="shared" si="37"/>
        <v>0</v>
      </c>
      <c r="W44" s="39">
        <f t="shared" si="37"/>
        <v>0</v>
      </c>
      <c r="X44" s="39">
        <f t="shared" si="37"/>
        <v>0</v>
      </c>
      <c r="Y44" s="39">
        <f t="shared" si="37"/>
        <v>0</v>
      </c>
      <c r="Z44" s="39">
        <f t="shared" si="37"/>
        <v>0</v>
      </c>
      <c r="AA44" s="39">
        <f t="shared" si="37"/>
        <v>0</v>
      </c>
      <c r="AB44" s="39">
        <f t="shared" si="37"/>
        <v>0</v>
      </c>
      <c r="AC44" s="39">
        <f t="shared" si="37"/>
        <v>0</v>
      </c>
      <c r="AD44" s="39">
        <f t="shared" si="37"/>
        <v>0</v>
      </c>
      <c r="AE44" s="39">
        <f t="shared" si="37"/>
        <v>0</v>
      </c>
      <c r="AF44" s="39">
        <f t="shared" si="37"/>
        <v>0</v>
      </c>
      <c r="AG44" s="39">
        <f t="shared" si="37"/>
        <v>0</v>
      </c>
      <c r="AH44" s="39">
        <f t="shared" si="37"/>
        <v>0</v>
      </c>
      <c r="AI44" s="39">
        <f t="shared" si="37"/>
        <v>0</v>
      </c>
      <c r="AJ44" s="39">
        <f t="shared" si="37"/>
        <v>0</v>
      </c>
      <c r="AK44" s="39">
        <f t="shared" si="37"/>
        <v>0</v>
      </c>
      <c r="AL44" s="39">
        <f t="shared" si="37"/>
        <v>0</v>
      </c>
      <c r="AM44" s="39">
        <f t="shared" si="37"/>
        <v>0</v>
      </c>
      <c r="AN44" s="39">
        <f t="shared" si="37"/>
        <v>0</v>
      </c>
      <c r="AO44" s="39">
        <f t="shared" si="37"/>
        <v>0</v>
      </c>
      <c r="AP44" s="39">
        <f t="shared" si="37"/>
        <v>0</v>
      </c>
      <c r="AQ44" s="39">
        <f t="shared" si="37"/>
        <v>1100</v>
      </c>
      <c r="AR44" s="39">
        <f t="shared" si="37"/>
        <v>1153</v>
      </c>
      <c r="AS44" s="39">
        <f t="shared" si="37"/>
        <v>1491</v>
      </c>
      <c r="AT44" s="39">
        <f t="shared" ref="AT44:BN44" si="38">AT45+AT46</f>
        <v>1217</v>
      </c>
      <c r="AU44" s="39">
        <f t="shared" si="38"/>
        <v>1607</v>
      </c>
      <c r="AV44" s="39">
        <f t="shared" si="38"/>
        <v>1551</v>
      </c>
      <c r="AW44" s="39">
        <f t="shared" si="38"/>
        <v>1515</v>
      </c>
      <c r="AX44" s="39">
        <f t="shared" si="38"/>
        <v>1585</v>
      </c>
      <c r="AY44" s="39">
        <f t="shared" si="38"/>
        <v>1512</v>
      </c>
      <c r="AZ44" s="39">
        <f t="shared" si="38"/>
        <v>1461</v>
      </c>
      <c r="BA44" s="39">
        <f t="shared" si="38"/>
        <v>1782</v>
      </c>
      <c r="BB44" s="39">
        <f t="shared" si="38"/>
        <v>1610</v>
      </c>
      <c r="BC44" s="39">
        <f t="shared" si="38"/>
        <v>1768</v>
      </c>
      <c r="BD44" s="39">
        <f t="shared" si="38"/>
        <v>1642</v>
      </c>
      <c r="BE44" s="39">
        <f t="shared" si="38"/>
        <v>2105</v>
      </c>
      <c r="BF44" s="39">
        <f t="shared" si="38"/>
        <v>0</v>
      </c>
      <c r="BG44" s="39">
        <f t="shared" si="38"/>
        <v>0</v>
      </c>
      <c r="BH44" s="39">
        <f t="shared" si="38"/>
        <v>0</v>
      </c>
      <c r="BI44" s="39">
        <f t="shared" si="38"/>
        <v>0</v>
      </c>
      <c r="BJ44" s="39">
        <f t="shared" si="38"/>
        <v>0</v>
      </c>
      <c r="BK44" s="39">
        <f t="shared" si="38"/>
        <v>0</v>
      </c>
      <c r="BL44" s="39">
        <f t="shared" si="38"/>
        <v>0</v>
      </c>
      <c r="BM44" s="39">
        <f t="shared" si="38"/>
        <v>0</v>
      </c>
      <c r="BN44" s="39">
        <f t="shared" si="38"/>
        <v>0</v>
      </c>
      <c r="BO44" s="39">
        <f>BO45+BO46</f>
        <v>0</v>
      </c>
      <c r="BP44" s="39">
        <f>BP45+BP46</f>
        <v>0</v>
      </c>
      <c r="BQ44" s="39">
        <f>BQ45+BQ46</f>
        <v>0</v>
      </c>
      <c r="BR44" s="39">
        <f>BR45+BR46</f>
        <v>0</v>
      </c>
      <c r="BS44" s="39">
        <f>BS45+BS46</f>
        <v>0</v>
      </c>
    </row>
    <row r="45" spans="1:71" s="1" customFormat="1" x14ac:dyDescent="0.3">
      <c r="A45" s="334"/>
      <c r="B45" s="332"/>
      <c r="C45" s="295"/>
      <c r="D45" s="348"/>
      <c r="E45" s="333"/>
      <c r="F45" s="10" t="s">
        <v>8</v>
      </c>
      <c r="G45" s="13">
        <f>SUMIF('오프라인 판매량'!$C:$C,#REF!,'오프라인 판매량'!G:G)</f>
        <v>0</v>
      </c>
      <c r="H45" s="13">
        <f>SUMIF('오프라인 판매량'!$C:$C,#REF!,'오프라인 판매량'!H:H)</f>
        <v>0</v>
      </c>
      <c r="I45" s="13">
        <f>SUMIF('오프라인 판매량'!$C:$C,#REF!,'오프라인 판매량'!I:I)</f>
        <v>0</v>
      </c>
      <c r="J45" s="13">
        <f>SUMIF('오프라인 판매량'!$C:$C,#REF!,'오프라인 판매량'!J:J)</f>
        <v>0</v>
      </c>
      <c r="K45" s="13">
        <f>SUMIF('오프라인 판매량'!$C:$C,#REF!,'오프라인 판매량'!K:K)</f>
        <v>0</v>
      </c>
      <c r="L45" s="13">
        <f>SUMIF('오프라인 판매량'!$C:$C,#REF!,'오프라인 판매량'!L:L)</f>
        <v>0</v>
      </c>
      <c r="M45" s="13">
        <f>SUMIF('오프라인 판매량'!$C:$C,#REF!,'오프라인 판매량'!M:M)</f>
        <v>0</v>
      </c>
      <c r="N45" s="13">
        <f>SUMIF('오프라인 판매량'!$C:$C,#REF!,'오프라인 판매량'!N:N)</f>
        <v>0</v>
      </c>
      <c r="O45" s="13">
        <f>SUMIF('오프라인 판매량'!$C:$C,#REF!,'오프라인 판매량'!O:O)</f>
        <v>0</v>
      </c>
      <c r="P45" s="13">
        <f>SUMIF('오프라인 판매량'!$C:$C,#REF!,'오프라인 판매량'!P:P)</f>
        <v>0</v>
      </c>
      <c r="Q45" s="13">
        <f>SUMIF('오프라인 판매량'!$C:$C,#REF!,'오프라인 판매량'!Q:Q)</f>
        <v>0</v>
      </c>
      <c r="R45" s="13">
        <f>SUMIF('오프라인 판매량'!$C:$C,#REF!,'오프라인 판매량'!R:R)</f>
        <v>0</v>
      </c>
      <c r="S45" s="13">
        <f>SUMIF('오프라인 판매량'!$C:$C,#REF!,'오프라인 판매량'!S:S)</f>
        <v>0</v>
      </c>
      <c r="T45" s="13">
        <f>SUMIF('오프라인 판매량'!$C:$C,#REF!,'오프라인 판매량'!T:T)</f>
        <v>0</v>
      </c>
      <c r="U45" s="13">
        <v>0</v>
      </c>
      <c r="V45" s="13">
        <v>0</v>
      </c>
      <c r="W45" s="13">
        <v>0</v>
      </c>
      <c r="X45" s="13">
        <v>0</v>
      </c>
      <c r="Y45" s="13">
        <f>SUMIF('오프라인 판매량'!$C:$C,#REF!,'오프라인 판매량'!Y:Y)</f>
        <v>0</v>
      </c>
      <c r="Z45" s="13">
        <f>SUMIF('오프라인 판매량'!$C:$C,#REF!,'오프라인 판매량'!Z:Z)</f>
        <v>0</v>
      </c>
      <c r="AA45" s="13">
        <f>SUMIF('오프라인 판매량'!$C:$C,#REF!,'오프라인 판매량'!AA:AA)</f>
        <v>0</v>
      </c>
      <c r="AB45" s="13">
        <f>SUMIF('오프라인 판매량'!$C:$C,#REF!,'오프라인 판매량'!AB:AB)</f>
        <v>0</v>
      </c>
      <c r="AC45" s="13">
        <f>SUMIF('오프라인 판매량'!$C:$C,#REF!,'오프라인 판매량'!AC:AC)</f>
        <v>0</v>
      </c>
      <c r="AD45" s="13">
        <f>SUMIF('오프라인 판매량'!$C:$C,#REF!,'오프라인 판매량'!AD:AD)</f>
        <v>0</v>
      </c>
      <c r="AE45" s="13">
        <f>SUMIF('오프라인 판매량'!$C:$C,#REF!,'오프라인 판매량'!AE:AE)</f>
        <v>0</v>
      </c>
      <c r="AF45" s="13">
        <f>SUMIF('오프라인 판매량'!$C:$C,#REF!,'오프라인 판매량'!AF:AF)</f>
        <v>0</v>
      </c>
      <c r="AG45" s="13">
        <f>SUMIF('오프라인 판매량'!$C:$C,#REF!,'오프라인 판매량'!AG:AG)</f>
        <v>0</v>
      </c>
      <c r="AH45" s="13">
        <f>SUMIF('오프라인 판매량'!$C:$C,#REF!,'오프라인 판매량'!AH:AH)</f>
        <v>0</v>
      </c>
      <c r="AI45" s="13">
        <f>SUMIF('오프라인 판매량'!$C:$C,#REF!,'오프라인 판매량'!AI:AI)</f>
        <v>0</v>
      </c>
      <c r="AJ45" s="13">
        <f>SUMIF('오프라인 판매량'!$C:$C,#REF!,'오프라인 판매량'!AJ:AJ)</f>
        <v>0</v>
      </c>
      <c r="AK45" s="13">
        <f>SUMIF('오프라인 판매량'!$C:$C,#REF!,'오프라인 판매량'!AK:AK)</f>
        <v>0</v>
      </c>
      <c r="AL45" s="13">
        <f>SUMIF('오프라인 판매량'!$C:$C,#REF!,'오프라인 판매량'!AL:AL)</f>
        <v>0</v>
      </c>
      <c r="AM45" s="13">
        <f>SUMIF('오프라인 판매량'!$C:$C,#REF!,'오프라인 판매량'!AM:AM)</f>
        <v>0</v>
      </c>
      <c r="AN45" s="13">
        <f>SUMIF('오프라인 판매량'!$C:$C,#REF!,'오프라인 판매량'!AN:AN)</f>
        <v>0</v>
      </c>
      <c r="AO45" s="13">
        <f>SUMIF('오프라인 판매량'!$C:$C,#REF!,'오프라인 판매량'!AO:AO)</f>
        <v>0</v>
      </c>
      <c r="AP45" s="13">
        <f>SUMIF('오프라인 판매량'!$C:$C,#REF!,'오프라인 판매량'!AP:AP)</f>
        <v>0</v>
      </c>
      <c r="AQ45" s="13">
        <f>SUMIF('오프라인 판매량'!$C:$C,#REF!,'오프라인 판매량'!AQ:AQ)</f>
        <v>0</v>
      </c>
      <c r="AR45" s="13">
        <f>SUMIF('오프라인 판매량'!$C:$C,#REF!,'오프라인 판매량'!AR:AR)</f>
        <v>0</v>
      </c>
      <c r="AS45" s="13">
        <f>SUMIF('오프라인 판매량'!$C:$C,#REF!,'오프라인 판매량'!AS:AS)</f>
        <v>0</v>
      </c>
      <c r="AT45" s="13">
        <f>SUMIF('오프라인 판매량'!$C:$C,#REF!,'오프라인 판매량'!AT:AT)</f>
        <v>0</v>
      </c>
      <c r="AU45" s="13">
        <f>SUMIF('오프라인 판매량'!$C:$C,#REF!,'오프라인 판매량'!AU:AU)</f>
        <v>0</v>
      </c>
      <c r="AV45" s="13">
        <f>SUMIF('오프라인 판매량'!$C:$C,#REF!,'오프라인 판매량'!AV:AV)</f>
        <v>0</v>
      </c>
      <c r="AW45" s="13">
        <f>SUMIF('오프라인 판매량'!$C:$C,#REF!,'오프라인 판매량'!AW:AW)</f>
        <v>0</v>
      </c>
      <c r="AX45" s="13">
        <f>SUMIF('오프라인 판매량'!$C:$C,#REF!,'오프라인 판매량'!AX:AX)</f>
        <v>0</v>
      </c>
      <c r="AY45" s="13">
        <f>SUMIF('오프라인 판매량'!$C:$C,#REF!,'오프라인 판매량'!AY:AY)</f>
        <v>0</v>
      </c>
      <c r="AZ45" s="13">
        <f>SUMIF('오프라인 판매량'!$C:$C,#REF!,'오프라인 판매량'!AZ:AZ)</f>
        <v>0</v>
      </c>
      <c r="BA45" s="13">
        <f>SUMIF('오프라인 판매량'!$C:$C,#REF!,'오프라인 판매량'!BA:BA)</f>
        <v>0</v>
      </c>
      <c r="BB45" s="13">
        <f>SUMIF('오프라인 판매량'!$C:$C,#REF!,'오프라인 판매량'!BB:BB)</f>
        <v>0</v>
      </c>
      <c r="BC45" s="13">
        <f>SUMIF('오프라인 판매량'!$C:$C,#REF!,'오프라인 판매량'!BC:BC)</f>
        <v>0</v>
      </c>
      <c r="BD45" s="13">
        <f>SUMIF('오프라인 판매량'!$C:$C,#REF!,'오프라인 판매량'!BD:BD)</f>
        <v>0</v>
      </c>
      <c r="BE45" s="13">
        <f>SUMIF('오프라인 판매량'!$C:$C,D44,'오프라인 판매량'!BE:BE)</f>
        <v>346</v>
      </c>
      <c r="BF45" s="13">
        <f>SUMIF('오프라인 판매량'!$C:$C,#REF!,'오프라인 판매량'!BF:BF)</f>
        <v>0</v>
      </c>
      <c r="BG45" s="13">
        <f>SUMIF('오프라인 판매량'!$C:$C,#REF!,'오프라인 판매량'!BG:BG)</f>
        <v>0</v>
      </c>
      <c r="BH45" s="13">
        <f>SUMIF('오프라인 판매량'!$C:$C,#REF!,'오프라인 판매량'!BH:BH)</f>
        <v>0</v>
      </c>
      <c r="BI45" s="13">
        <f>SUMIF('오프라인 판매량'!$C:$C,#REF!,'오프라인 판매량'!BI:BI)</f>
        <v>0</v>
      </c>
      <c r="BJ45" s="13">
        <f>SUMIF('오프라인 판매량'!$C:$C,#REF!,'오프라인 판매량'!BJ:BJ)</f>
        <v>0</v>
      </c>
      <c r="BK45" s="13">
        <f>SUMIF('오프라인 판매량'!$C:$C,#REF!,'오프라인 판매량'!BT:BT)</f>
        <v>0</v>
      </c>
      <c r="BL45" s="13">
        <f>SUMIF('오프라인 판매량'!$C:$C,#REF!,'오프라인 판매량'!BU:BU)</f>
        <v>0</v>
      </c>
      <c r="BM45" s="13">
        <f>SUMIF('오프라인 판매량'!$C:$C,#REF!,'오프라인 판매량'!BV:BV)</f>
        <v>0</v>
      </c>
      <c r="BN45" s="13">
        <f>SUMIF('오프라인 판매량'!$C:$C,#REF!,'오프라인 판매량'!BW:BW)</f>
        <v>0</v>
      </c>
      <c r="BO45" s="13">
        <f>SUMIF('오프라인 판매량'!$C:$C,#REF!,'오프라인 판매량'!BX:BX)</f>
        <v>0</v>
      </c>
      <c r="BP45" s="13">
        <f>SUMIF('오프라인 판매량'!$C:$C,#REF!,'오프라인 판매량'!BY:BY)</f>
        <v>0</v>
      </c>
      <c r="BQ45" s="13">
        <f>SUMIF('오프라인 판매량'!$C:$C,#REF!,'오프라인 판매량'!BZ:BZ)</f>
        <v>0</v>
      </c>
      <c r="BR45" s="13">
        <f>SUMIF('오프라인 판매량'!$C:$C,#REF!,'오프라인 판매량'!CA:CA)</f>
        <v>0</v>
      </c>
      <c r="BS45" s="13">
        <f>SUMIF('오프라인 판매량'!$C:$C,#REF!,'오프라인 판매량'!CB:CB)</f>
        <v>0</v>
      </c>
    </row>
    <row r="46" spans="1:71" s="1" customFormat="1" x14ac:dyDescent="0.3">
      <c r="A46" s="334"/>
      <c r="B46" s="332"/>
      <c r="C46" s="295"/>
      <c r="D46" s="348"/>
      <c r="E46" s="333"/>
      <c r="F46" s="10" t="s">
        <v>7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/>
      <c r="AP46" s="13">
        <v>0</v>
      </c>
      <c r="AQ46" s="13">
        <f>1434-AQ42</f>
        <v>1100</v>
      </c>
      <c r="AR46" s="13">
        <f>1263-AR42</f>
        <v>1153</v>
      </c>
      <c r="AS46" s="13">
        <f>1595-AS42</f>
        <v>1491</v>
      </c>
      <c r="AT46" s="13">
        <v>1217</v>
      </c>
      <c r="AU46" s="13">
        <v>1607</v>
      </c>
      <c r="AV46" s="13">
        <v>1551</v>
      </c>
      <c r="AW46" s="13">
        <v>1515</v>
      </c>
      <c r="AX46" s="13">
        <v>1585</v>
      </c>
      <c r="AY46" s="13">
        <v>1512</v>
      </c>
      <c r="AZ46" s="13">
        <v>1461</v>
      </c>
      <c r="BA46" s="13">
        <v>1782</v>
      </c>
      <c r="BB46" s="13">
        <v>1610</v>
      </c>
      <c r="BC46" s="13">
        <v>1768</v>
      </c>
      <c r="BD46" s="13">
        <v>1642</v>
      </c>
      <c r="BE46" s="13">
        <v>1759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</row>
    <row r="47" spans="1:71" s="2" customFormat="1" ht="17.25" thickBot="1" x14ac:dyDescent="0.35">
      <c r="A47" s="327"/>
      <c r="B47" s="329"/>
      <c r="C47" s="203"/>
      <c r="D47" s="340"/>
      <c r="E47" s="331"/>
      <c r="F47" s="11" t="s">
        <v>194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24176</v>
      </c>
      <c r="AL47" s="14">
        <f>AK47-AL44</f>
        <v>24176</v>
      </c>
      <c r="AM47" s="14">
        <v>24176</v>
      </c>
      <c r="AN47" s="14">
        <v>24176</v>
      </c>
      <c r="AO47" s="14">
        <v>23940</v>
      </c>
      <c r="AP47" s="14">
        <v>23054</v>
      </c>
      <c r="AQ47" s="14">
        <v>23069</v>
      </c>
      <c r="AR47" s="14">
        <v>20199</v>
      </c>
      <c r="AS47" s="14">
        <v>18207</v>
      </c>
      <c r="AT47" s="14">
        <v>16749</v>
      </c>
      <c r="AU47" s="14">
        <v>14904</v>
      </c>
      <c r="AV47" s="14">
        <v>13109</v>
      </c>
      <c r="AW47" s="14">
        <v>11139</v>
      </c>
      <c r="AX47" s="14">
        <v>9340</v>
      </c>
      <c r="AY47" s="14">
        <v>7417</v>
      </c>
      <c r="AZ47" s="14">
        <v>5530</v>
      </c>
      <c r="BA47" s="14">
        <v>4408</v>
      </c>
      <c r="BB47" s="14">
        <f>BA47-BB44</f>
        <v>2798</v>
      </c>
      <c r="BC47" s="14">
        <v>1700</v>
      </c>
      <c r="BD47" s="14">
        <v>856</v>
      </c>
      <c r="BE47" s="14">
        <f>B44-BE44</f>
        <v>-2039</v>
      </c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</row>
    <row r="48" spans="1:71" s="1" customFormat="1" x14ac:dyDescent="0.3">
      <c r="A48" s="326" t="s">
        <v>12</v>
      </c>
      <c r="B48" s="328" cm="1">
        <f t="array" ref="B48">_xlfn.XLOOKUP(TRIM(A48)&amp;TRIM(D48), TRIM(재고!B:B)&amp;TRIM(재고!C:C), 재고!H:H, 0)</f>
        <v>7922</v>
      </c>
      <c r="C48" s="296"/>
      <c r="D48" s="339" t="s">
        <v>144</v>
      </c>
      <c r="E48" s="330">
        <f>D48-90</f>
        <v>46155</v>
      </c>
      <c r="F48" s="9" t="s">
        <v>13</v>
      </c>
      <c r="G48" s="39">
        <f t="shared" ref="G48:BN48" si="39">G49+G50</f>
        <v>0</v>
      </c>
      <c r="H48" s="39">
        <f t="shared" si="39"/>
        <v>0</v>
      </c>
      <c r="I48" s="39">
        <f t="shared" si="39"/>
        <v>0</v>
      </c>
      <c r="J48" s="39">
        <f t="shared" si="39"/>
        <v>0</v>
      </c>
      <c r="K48" s="39">
        <f t="shared" si="39"/>
        <v>0</v>
      </c>
      <c r="L48" s="39">
        <f t="shared" si="39"/>
        <v>0</v>
      </c>
      <c r="M48" s="39">
        <f t="shared" si="39"/>
        <v>0</v>
      </c>
      <c r="N48" s="39">
        <f t="shared" si="39"/>
        <v>0</v>
      </c>
      <c r="O48" s="39">
        <f t="shared" si="39"/>
        <v>0</v>
      </c>
      <c r="P48" s="39">
        <f t="shared" si="39"/>
        <v>0</v>
      </c>
      <c r="Q48" s="39">
        <f t="shared" si="39"/>
        <v>0</v>
      </c>
      <c r="R48" s="39">
        <f t="shared" si="39"/>
        <v>0</v>
      </c>
      <c r="S48" s="39">
        <f t="shared" si="39"/>
        <v>0</v>
      </c>
      <c r="T48" s="39">
        <f t="shared" si="39"/>
        <v>0</v>
      </c>
      <c r="U48" s="39">
        <f t="shared" si="39"/>
        <v>0</v>
      </c>
      <c r="V48" s="39">
        <f t="shared" si="39"/>
        <v>0</v>
      </c>
      <c r="W48" s="39">
        <f t="shared" si="39"/>
        <v>0</v>
      </c>
      <c r="X48" s="39">
        <f t="shared" si="39"/>
        <v>0</v>
      </c>
      <c r="Y48" s="39">
        <f t="shared" si="39"/>
        <v>0</v>
      </c>
      <c r="Z48" s="39">
        <f t="shared" si="39"/>
        <v>0</v>
      </c>
      <c r="AA48" s="39">
        <f t="shared" si="39"/>
        <v>0</v>
      </c>
      <c r="AB48" s="39">
        <f t="shared" si="39"/>
        <v>0</v>
      </c>
      <c r="AC48" s="39">
        <f t="shared" si="39"/>
        <v>0</v>
      </c>
      <c r="AD48" s="39">
        <f t="shared" si="39"/>
        <v>0</v>
      </c>
      <c r="AE48" s="39">
        <f t="shared" si="39"/>
        <v>0</v>
      </c>
      <c r="AF48" s="39">
        <f t="shared" si="39"/>
        <v>0</v>
      </c>
      <c r="AG48" s="39">
        <f t="shared" si="39"/>
        <v>0</v>
      </c>
      <c r="AH48" s="39">
        <f t="shared" si="39"/>
        <v>0</v>
      </c>
      <c r="AI48" s="39">
        <f t="shared" si="39"/>
        <v>0</v>
      </c>
      <c r="AJ48" s="39">
        <f t="shared" si="39"/>
        <v>0</v>
      </c>
      <c r="AK48" s="39">
        <f t="shared" si="39"/>
        <v>0</v>
      </c>
      <c r="AL48" s="39">
        <f t="shared" si="39"/>
        <v>0</v>
      </c>
      <c r="AM48" s="39">
        <f t="shared" si="39"/>
        <v>0</v>
      </c>
      <c r="AN48" s="39">
        <f t="shared" si="39"/>
        <v>0</v>
      </c>
      <c r="AO48" s="39">
        <f t="shared" si="39"/>
        <v>0</v>
      </c>
      <c r="AP48" s="39">
        <f t="shared" si="39"/>
        <v>0</v>
      </c>
      <c r="AQ48" s="39">
        <f t="shared" si="39"/>
        <v>0</v>
      </c>
      <c r="AR48" s="39">
        <f t="shared" si="39"/>
        <v>0</v>
      </c>
      <c r="AS48" s="39">
        <f t="shared" si="39"/>
        <v>0</v>
      </c>
      <c r="AT48" s="39">
        <f t="shared" si="39"/>
        <v>0</v>
      </c>
      <c r="AU48" s="39">
        <f t="shared" si="39"/>
        <v>0</v>
      </c>
      <c r="AV48" s="39">
        <f t="shared" si="39"/>
        <v>0</v>
      </c>
      <c r="AW48" s="39">
        <f t="shared" si="39"/>
        <v>0</v>
      </c>
      <c r="AX48" s="39">
        <f t="shared" si="39"/>
        <v>0</v>
      </c>
      <c r="AY48" s="39">
        <f t="shared" si="39"/>
        <v>0</v>
      </c>
      <c r="AZ48" s="39">
        <f t="shared" si="39"/>
        <v>0</v>
      </c>
      <c r="BA48" s="39">
        <f t="shared" si="39"/>
        <v>0</v>
      </c>
      <c r="BB48" s="39">
        <f t="shared" si="39"/>
        <v>0</v>
      </c>
      <c r="BC48" s="39">
        <f t="shared" si="39"/>
        <v>0</v>
      </c>
      <c r="BD48" s="39">
        <f t="shared" si="39"/>
        <v>0</v>
      </c>
      <c r="BE48" s="39">
        <v>0</v>
      </c>
      <c r="BF48" s="39">
        <f t="shared" si="39"/>
        <v>1781.25</v>
      </c>
      <c r="BG48" s="39">
        <f t="shared" si="39"/>
        <v>1781.25</v>
      </c>
      <c r="BH48" s="39">
        <f t="shared" si="39"/>
        <v>1781.25</v>
      </c>
      <c r="BI48" s="39">
        <f t="shared" si="39"/>
        <v>1781.25</v>
      </c>
      <c r="BJ48" s="39">
        <f t="shared" si="39"/>
        <v>1781.25</v>
      </c>
      <c r="BK48" s="39">
        <f t="shared" si="39"/>
        <v>1781.25</v>
      </c>
      <c r="BL48" s="39">
        <f t="shared" si="39"/>
        <v>0</v>
      </c>
      <c r="BM48" s="39">
        <f t="shared" si="39"/>
        <v>0</v>
      </c>
      <c r="BN48" s="39">
        <f t="shared" si="39"/>
        <v>0</v>
      </c>
      <c r="BO48" s="39">
        <f>BO49+BO50</f>
        <v>0</v>
      </c>
      <c r="BP48" s="39">
        <f>BP49+BP50</f>
        <v>0</v>
      </c>
      <c r="BQ48" s="39">
        <f>BQ49+BQ50</f>
        <v>0</v>
      </c>
      <c r="BR48" s="39">
        <f>BR49+BR50</f>
        <v>0</v>
      </c>
      <c r="BS48" s="39">
        <f>BS49+BS50</f>
        <v>0</v>
      </c>
    </row>
    <row r="49" spans="1:71" s="1" customFormat="1" x14ac:dyDescent="0.3">
      <c r="A49" s="334"/>
      <c r="B49" s="332"/>
      <c r="C49" s="295"/>
      <c r="D49" s="348"/>
      <c r="E49" s="333"/>
      <c r="F49" s="10" t="s">
        <v>8</v>
      </c>
      <c r="G49" s="13">
        <f>SUMIF('오프라인 판매량'!$C:$C,#REF!,'오프라인 판매량'!G:G)</f>
        <v>0</v>
      </c>
      <c r="H49" s="13">
        <f>SUMIF('오프라인 판매량'!$C:$C,#REF!,'오프라인 판매량'!H:H)</f>
        <v>0</v>
      </c>
      <c r="I49" s="13">
        <f>SUMIF('오프라인 판매량'!$C:$C,#REF!,'오프라인 판매량'!I:I)</f>
        <v>0</v>
      </c>
      <c r="J49" s="13">
        <f>SUMIF('오프라인 판매량'!$C:$C,#REF!,'오프라인 판매량'!J:J)</f>
        <v>0</v>
      </c>
      <c r="K49" s="13">
        <f>SUMIF('오프라인 판매량'!$C:$C,#REF!,'오프라인 판매량'!K:K)</f>
        <v>0</v>
      </c>
      <c r="L49" s="13">
        <f>SUMIF('오프라인 판매량'!$C:$C,#REF!,'오프라인 판매량'!L:L)</f>
        <v>0</v>
      </c>
      <c r="M49" s="13">
        <f>SUMIF('오프라인 판매량'!$C:$C,#REF!,'오프라인 판매량'!M:M)</f>
        <v>0</v>
      </c>
      <c r="N49" s="13">
        <f>SUMIF('오프라인 판매량'!$C:$C,#REF!,'오프라인 판매량'!N:N)</f>
        <v>0</v>
      </c>
      <c r="O49" s="13">
        <f>SUMIF('오프라인 판매량'!$C:$C,#REF!,'오프라인 판매량'!O:O)</f>
        <v>0</v>
      </c>
      <c r="P49" s="13">
        <f>SUMIF('오프라인 판매량'!$C:$C,#REF!,'오프라인 판매량'!P:P)</f>
        <v>0</v>
      </c>
      <c r="Q49" s="13">
        <f>SUMIF('오프라인 판매량'!$C:$C,#REF!,'오프라인 판매량'!Q:Q)</f>
        <v>0</v>
      </c>
      <c r="R49" s="13">
        <f>SUMIF('오프라인 판매량'!$C:$C,#REF!,'오프라인 판매량'!R:R)</f>
        <v>0</v>
      </c>
      <c r="S49" s="13">
        <f>SUMIF('오프라인 판매량'!$C:$C,#REF!,'오프라인 판매량'!S:S)</f>
        <v>0</v>
      </c>
      <c r="T49" s="13">
        <f>SUMIF('오프라인 판매량'!$C:$C,#REF!,'오프라인 판매량'!T:T)</f>
        <v>0</v>
      </c>
      <c r="U49" s="13">
        <v>0</v>
      </c>
      <c r="V49" s="13">
        <v>0</v>
      </c>
      <c r="W49" s="13">
        <v>0</v>
      </c>
      <c r="X49" s="13">
        <v>0</v>
      </c>
      <c r="Y49" s="13">
        <f>SUMIF('오프라인 판매량'!$C:$C,#REF!,'오프라인 판매량'!Y:Y)</f>
        <v>0</v>
      </c>
      <c r="Z49" s="13">
        <f>SUMIF('오프라인 판매량'!$C:$C,#REF!,'오프라인 판매량'!Z:Z)</f>
        <v>0</v>
      </c>
      <c r="AA49" s="13">
        <f>SUMIF('오프라인 판매량'!$C:$C,#REF!,'오프라인 판매량'!AA:AA)</f>
        <v>0</v>
      </c>
      <c r="AB49" s="13">
        <f>SUMIF('오프라인 판매량'!$C:$C,#REF!,'오프라인 판매량'!AB:AB)</f>
        <v>0</v>
      </c>
      <c r="AC49" s="13">
        <f>SUMIF('오프라인 판매량'!$C:$C,#REF!,'오프라인 판매량'!AC:AC)</f>
        <v>0</v>
      </c>
      <c r="AD49" s="13">
        <f>SUMIF('오프라인 판매량'!$C:$C,#REF!,'오프라인 판매량'!AD:AD)</f>
        <v>0</v>
      </c>
      <c r="AE49" s="13">
        <f>SUMIF('오프라인 판매량'!$C:$C,#REF!,'오프라인 판매량'!AE:AE)</f>
        <v>0</v>
      </c>
      <c r="AF49" s="13">
        <f>SUMIF('오프라인 판매량'!$C:$C,#REF!,'오프라인 판매량'!AF:AF)</f>
        <v>0</v>
      </c>
      <c r="AG49" s="13">
        <f>SUMIF('오프라인 판매량'!$C:$C,#REF!,'오프라인 판매량'!AG:AG)</f>
        <v>0</v>
      </c>
      <c r="AH49" s="13">
        <f>SUMIF('오프라인 판매량'!$C:$C,#REF!,'오프라인 판매량'!AH:AH)</f>
        <v>0</v>
      </c>
      <c r="AI49" s="13">
        <f>SUMIF('오프라인 판매량'!$C:$C,#REF!,'오프라인 판매량'!AI:AI)</f>
        <v>0</v>
      </c>
      <c r="AJ49" s="13">
        <f>SUMIF('오프라인 판매량'!$C:$C,#REF!,'오프라인 판매량'!AJ:AJ)</f>
        <v>0</v>
      </c>
      <c r="AK49" s="13">
        <f>SUMIF('오프라인 판매량'!$C:$C,#REF!,'오프라인 판매량'!AK:AK)</f>
        <v>0</v>
      </c>
      <c r="AL49" s="13">
        <f>SUMIF('오프라인 판매량'!$C:$C,#REF!,'오프라인 판매량'!AL:AL)</f>
        <v>0</v>
      </c>
      <c r="AM49" s="13">
        <f>SUMIF('오프라인 판매량'!$C:$C,#REF!,'오프라인 판매량'!AM:AM)</f>
        <v>0</v>
      </c>
      <c r="AN49" s="13">
        <f>SUMIF('오프라인 판매량'!$C:$C,#REF!,'오프라인 판매량'!AN:AN)</f>
        <v>0</v>
      </c>
      <c r="AO49" s="13">
        <f>SUMIF('오프라인 판매량'!$C:$C,#REF!,'오프라인 판매량'!AO:AO)</f>
        <v>0</v>
      </c>
      <c r="AP49" s="13">
        <f>SUMIF('오프라인 판매량'!$C:$C,#REF!,'오프라인 판매량'!AP:AP)</f>
        <v>0</v>
      </c>
      <c r="AQ49" s="13">
        <f>SUMIF('오프라인 판매량'!$C:$C,#REF!,'오프라인 판매량'!AQ:AQ)</f>
        <v>0</v>
      </c>
      <c r="AR49" s="13">
        <f>SUMIF('오프라인 판매량'!$C:$C,#REF!,'오프라인 판매량'!AR:AR)</f>
        <v>0</v>
      </c>
      <c r="AS49" s="13">
        <f>SUMIF('오프라인 판매량'!$C:$C,#REF!,'오프라인 판매량'!AS:AS)</f>
        <v>0</v>
      </c>
      <c r="AT49" s="13">
        <f>SUMIF('오프라인 판매량'!$C:$C,#REF!,'오프라인 판매량'!AT:AT)</f>
        <v>0</v>
      </c>
      <c r="AU49" s="13">
        <f>SUMIF('오프라인 판매량'!$C:$C,#REF!,'오프라인 판매량'!AU:AU)</f>
        <v>0</v>
      </c>
      <c r="AV49" s="13">
        <f>SUMIF('오프라인 판매량'!$C:$C,#REF!,'오프라인 판매량'!AV:AV)</f>
        <v>0</v>
      </c>
      <c r="AW49" s="13">
        <f>SUMIF('오프라인 판매량'!$C:$C,#REF!,'오프라인 판매량'!AW:AW)</f>
        <v>0</v>
      </c>
      <c r="AX49" s="13">
        <f>SUMIF('오프라인 판매량'!$C:$C,#REF!,'오프라인 판매량'!AX:AX)</f>
        <v>0</v>
      </c>
      <c r="AY49" s="13">
        <f>SUMIF('오프라인 판매량'!$C:$C,#REF!,'오프라인 판매량'!AY:AY)</f>
        <v>0</v>
      </c>
      <c r="AZ49" s="13">
        <f>SUMIF('오프라인 판매량'!$C:$C,#REF!,'오프라인 판매량'!AZ:AZ)</f>
        <v>0</v>
      </c>
      <c r="BA49" s="13">
        <f>SUMIF('오프라인 판매량'!$C:$C,#REF!,'오프라인 판매량'!BA:BA)</f>
        <v>0</v>
      </c>
      <c r="BB49" s="13">
        <f>SUMIF('오프라인 판매량'!$C:$C,#REF!,'오프라인 판매량'!BB:BB)</f>
        <v>0</v>
      </c>
      <c r="BC49" s="13">
        <f>SUMIF('오프라인 판매량'!$C:$C,#REF!,'오프라인 판매량'!BC:BC)</f>
        <v>0</v>
      </c>
      <c r="BD49" s="13">
        <f>SUMIF('오프라인 판매량'!$C:$C,#REF!,'오프라인 판매량'!BD:BD)</f>
        <v>0</v>
      </c>
      <c r="BE49" s="13">
        <v>0</v>
      </c>
      <c r="BF49" s="13">
        <f>AVERAGE(BB45:BE45)</f>
        <v>86.5</v>
      </c>
      <c r="BG49" s="13">
        <f t="shared" ref="BG49:BK50" si="40">BF49</f>
        <v>86.5</v>
      </c>
      <c r="BH49" s="13">
        <f t="shared" si="40"/>
        <v>86.5</v>
      </c>
      <c r="BI49" s="13">
        <f t="shared" si="40"/>
        <v>86.5</v>
      </c>
      <c r="BJ49" s="13">
        <f t="shared" si="40"/>
        <v>86.5</v>
      </c>
      <c r="BK49" s="13">
        <f t="shared" si="40"/>
        <v>86.5</v>
      </c>
      <c r="BL49" s="13">
        <f>SUMIF('오프라인 판매량'!$C:$C,#REF!,'오프라인 판매량'!BU:BU)</f>
        <v>0</v>
      </c>
      <c r="BM49" s="13">
        <f>SUMIF('오프라인 판매량'!$C:$C,#REF!,'오프라인 판매량'!BV:BV)</f>
        <v>0</v>
      </c>
      <c r="BN49" s="13">
        <f>SUMIF('오프라인 판매량'!$C:$C,#REF!,'오프라인 판매량'!BW:BW)</f>
        <v>0</v>
      </c>
      <c r="BO49" s="13">
        <f>SUMIF('오프라인 판매량'!$C:$C,#REF!,'오프라인 판매량'!BX:BX)</f>
        <v>0</v>
      </c>
      <c r="BP49" s="13">
        <f>SUMIF('오프라인 판매량'!$C:$C,#REF!,'오프라인 판매량'!BY:BY)</f>
        <v>0</v>
      </c>
      <c r="BQ49" s="13">
        <f>SUMIF('오프라인 판매량'!$C:$C,#REF!,'오프라인 판매량'!BZ:BZ)</f>
        <v>0</v>
      </c>
      <c r="BR49" s="13">
        <f>SUMIF('오프라인 판매량'!$C:$C,#REF!,'오프라인 판매량'!CA:CA)</f>
        <v>0</v>
      </c>
      <c r="BS49" s="13">
        <f>SUMIF('오프라인 판매량'!$C:$C,#REF!,'오프라인 판매량'!CB:CB)</f>
        <v>0</v>
      </c>
    </row>
    <row r="50" spans="1:71" s="1" customFormat="1" x14ac:dyDescent="0.3">
      <c r="A50" s="334"/>
      <c r="B50" s="332"/>
      <c r="C50" s="295"/>
      <c r="D50" s="348"/>
      <c r="E50" s="333"/>
      <c r="F50" s="10" t="s">
        <v>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f>AVERAGE(BB46:BE46)</f>
        <v>1694.75</v>
      </c>
      <c r="BG50" s="13">
        <f t="shared" si="40"/>
        <v>1694.75</v>
      </c>
      <c r="BH50" s="13">
        <f t="shared" si="40"/>
        <v>1694.75</v>
      </c>
      <c r="BI50" s="13">
        <f t="shared" si="40"/>
        <v>1694.75</v>
      </c>
      <c r="BJ50" s="13">
        <f t="shared" si="40"/>
        <v>1694.75</v>
      </c>
      <c r="BK50" s="13">
        <f t="shared" si="40"/>
        <v>1694.75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</row>
    <row r="51" spans="1:71" s="2" customFormat="1" ht="17.25" thickBot="1" x14ac:dyDescent="0.35">
      <c r="A51" s="327"/>
      <c r="B51" s="329"/>
      <c r="C51" s="203"/>
      <c r="D51" s="340"/>
      <c r="E51" s="331"/>
      <c r="F51" s="11" t="s">
        <v>194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13248</v>
      </c>
      <c r="AO51" s="14">
        <f t="shared" ref="AO51:AY51" si="41">AN51-AO48</f>
        <v>13248</v>
      </c>
      <c r="AP51" s="14">
        <f t="shared" si="41"/>
        <v>13248</v>
      </c>
      <c r="AQ51" s="14">
        <f t="shared" si="41"/>
        <v>13248</v>
      </c>
      <c r="AR51" s="14">
        <f t="shared" si="41"/>
        <v>13248</v>
      </c>
      <c r="AS51" s="14">
        <f t="shared" si="41"/>
        <v>13248</v>
      </c>
      <c r="AT51" s="14">
        <f t="shared" si="41"/>
        <v>13248</v>
      </c>
      <c r="AU51" s="14">
        <f t="shared" si="41"/>
        <v>13248</v>
      </c>
      <c r="AV51" s="14">
        <f t="shared" si="41"/>
        <v>13248</v>
      </c>
      <c r="AW51" s="14">
        <f t="shared" si="41"/>
        <v>13248</v>
      </c>
      <c r="AX51" s="14">
        <f t="shared" si="41"/>
        <v>13248</v>
      </c>
      <c r="AY51" s="14">
        <f t="shared" si="41"/>
        <v>13248</v>
      </c>
      <c r="AZ51" s="14">
        <v>14104</v>
      </c>
      <c r="BA51" s="14">
        <v>13688</v>
      </c>
      <c r="BB51" s="14">
        <f>BA51-BB48</f>
        <v>13688</v>
      </c>
      <c r="BC51" s="14">
        <v>11908</v>
      </c>
      <c r="BD51" s="14">
        <v>10804</v>
      </c>
      <c r="BE51" s="14">
        <f>$B$48-BE48</f>
        <v>7922</v>
      </c>
      <c r="BF51" s="14">
        <f>$B$48-BF48</f>
        <v>6140.75</v>
      </c>
      <c r="BG51" s="14">
        <f>BF51-BG48</f>
        <v>4359.5</v>
      </c>
      <c r="BH51" s="14">
        <f>BG51-BH48</f>
        <v>2578.25</v>
      </c>
      <c r="BI51" s="14">
        <f>BH51-BI48</f>
        <v>797</v>
      </c>
      <c r="BJ51" s="14">
        <f>BI51-BJ48</f>
        <v>-984.25</v>
      </c>
      <c r="BK51" s="14">
        <f>BJ51-BK48</f>
        <v>-2765.5</v>
      </c>
      <c r="BL51" s="14">
        <v>0</v>
      </c>
      <c r="BM51" s="14">
        <f t="shared" ref="BM51:BS51" si="42">BL51-BM48</f>
        <v>0</v>
      </c>
      <c r="BN51" s="14">
        <f t="shared" si="42"/>
        <v>0</v>
      </c>
      <c r="BO51" s="14">
        <f t="shared" si="42"/>
        <v>0</v>
      </c>
      <c r="BP51" s="14">
        <f t="shared" si="42"/>
        <v>0</v>
      </c>
      <c r="BQ51" s="14">
        <f t="shared" si="42"/>
        <v>0</v>
      </c>
      <c r="BR51" s="14">
        <f t="shared" si="42"/>
        <v>0</v>
      </c>
      <c r="BS51" s="14">
        <f t="shared" si="42"/>
        <v>0</v>
      </c>
    </row>
    <row r="52" spans="1:71" s="1" customFormat="1" x14ac:dyDescent="0.3">
      <c r="A52" s="326" t="s">
        <v>12</v>
      </c>
      <c r="B52" s="328" cm="1">
        <f t="array" ref="B52">_xlfn.XLOOKUP(TRIM(A52)&amp;TRIM(D52), TRIM(재고!B:B)&amp;TRIM(재고!C:C), 재고!H:H, 0)</f>
        <v>6140</v>
      </c>
      <c r="C52" s="296"/>
      <c r="D52" s="339">
        <v>46276</v>
      </c>
      <c r="E52" s="330">
        <f>D52-90</f>
        <v>46186</v>
      </c>
      <c r="F52" s="9" t="s">
        <v>13</v>
      </c>
      <c r="G52" s="39">
        <f t="shared" ref="G52:BR52" si="43">G53+G54</f>
        <v>0</v>
      </c>
      <c r="H52" s="39">
        <f t="shared" si="43"/>
        <v>0</v>
      </c>
      <c r="I52" s="39">
        <f t="shared" si="43"/>
        <v>0</v>
      </c>
      <c r="J52" s="39">
        <f t="shared" si="43"/>
        <v>0</v>
      </c>
      <c r="K52" s="39">
        <f t="shared" si="43"/>
        <v>0</v>
      </c>
      <c r="L52" s="39">
        <f t="shared" si="43"/>
        <v>0</v>
      </c>
      <c r="M52" s="39">
        <f t="shared" si="43"/>
        <v>0</v>
      </c>
      <c r="N52" s="39">
        <f t="shared" si="43"/>
        <v>0</v>
      </c>
      <c r="O52" s="39">
        <f t="shared" si="43"/>
        <v>0</v>
      </c>
      <c r="P52" s="39">
        <f t="shared" si="43"/>
        <v>0</v>
      </c>
      <c r="Q52" s="39">
        <f t="shared" si="43"/>
        <v>0</v>
      </c>
      <c r="R52" s="39">
        <f t="shared" si="43"/>
        <v>0</v>
      </c>
      <c r="S52" s="39">
        <f t="shared" si="43"/>
        <v>0</v>
      </c>
      <c r="T52" s="39">
        <f t="shared" si="43"/>
        <v>0</v>
      </c>
      <c r="U52" s="39">
        <f t="shared" si="43"/>
        <v>0</v>
      </c>
      <c r="V52" s="39">
        <f t="shared" si="43"/>
        <v>0</v>
      </c>
      <c r="W52" s="39">
        <f t="shared" si="43"/>
        <v>0</v>
      </c>
      <c r="X52" s="39">
        <f t="shared" si="43"/>
        <v>0</v>
      </c>
      <c r="Y52" s="39">
        <f t="shared" si="43"/>
        <v>0</v>
      </c>
      <c r="Z52" s="39">
        <f t="shared" si="43"/>
        <v>0</v>
      </c>
      <c r="AA52" s="39">
        <f t="shared" si="43"/>
        <v>0</v>
      </c>
      <c r="AB52" s="39">
        <f t="shared" si="43"/>
        <v>0</v>
      </c>
      <c r="AC52" s="39">
        <f t="shared" si="43"/>
        <v>0</v>
      </c>
      <c r="AD52" s="39">
        <f t="shared" si="43"/>
        <v>0</v>
      </c>
      <c r="AE52" s="39">
        <f t="shared" si="43"/>
        <v>0</v>
      </c>
      <c r="AF52" s="39">
        <f t="shared" si="43"/>
        <v>0</v>
      </c>
      <c r="AG52" s="39">
        <f t="shared" si="43"/>
        <v>0</v>
      </c>
      <c r="AH52" s="39">
        <f t="shared" si="43"/>
        <v>0</v>
      </c>
      <c r="AI52" s="39">
        <f t="shared" si="43"/>
        <v>0</v>
      </c>
      <c r="AJ52" s="39">
        <f t="shared" si="43"/>
        <v>0</v>
      </c>
      <c r="AK52" s="39">
        <f t="shared" si="43"/>
        <v>0</v>
      </c>
      <c r="AL52" s="39">
        <f t="shared" si="43"/>
        <v>0</v>
      </c>
      <c r="AM52" s="39">
        <f t="shared" si="43"/>
        <v>0</v>
      </c>
      <c r="AN52" s="39">
        <f t="shared" si="43"/>
        <v>0</v>
      </c>
      <c r="AO52" s="39">
        <f t="shared" si="43"/>
        <v>0</v>
      </c>
      <c r="AP52" s="39">
        <f t="shared" si="43"/>
        <v>0</v>
      </c>
      <c r="AQ52" s="39">
        <f t="shared" si="43"/>
        <v>0</v>
      </c>
      <c r="AR52" s="39">
        <f t="shared" si="43"/>
        <v>0</v>
      </c>
      <c r="AS52" s="39">
        <f t="shared" si="43"/>
        <v>0</v>
      </c>
      <c r="AT52" s="39">
        <f t="shared" si="43"/>
        <v>0</v>
      </c>
      <c r="AU52" s="39">
        <f t="shared" si="43"/>
        <v>0</v>
      </c>
      <c r="AV52" s="39">
        <f t="shared" si="43"/>
        <v>0</v>
      </c>
      <c r="AW52" s="39">
        <f t="shared" si="43"/>
        <v>0</v>
      </c>
      <c r="AX52" s="39">
        <f t="shared" si="43"/>
        <v>0</v>
      </c>
      <c r="AY52" s="39">
        <f t="shared" si="43"/>
        <v>0</v>
      </c>
      <c r="AZ52" s="39">
        <f t="shared" si="43"/>
        <v>0</v>
      </c>
      <c r="BA52" s="39">
        <f t="shared" si="43"/>
        <v>0</v>
      </c>
      <c r="BB52" s="39">
        <f t="shared" si="43"/>
        <v>0</v>
      </c>
      <c r="BC52" s="39">
        <f t="shared" si="43"/>
        <v>0</v>
      </c>
      <c r="BD52" s="39">
        <f t="shared" si="43"/>
        <v>0</v>
      </c>
      <c r="BE52" s="39">
        <f t="shared" si="43"/>
        <v>0</v>
      </c>
      <c r="BF52" s="39">
        <f t="shared" si="43"/>
        <v>0</v>
      </c>
      <c r="BG52" s="39">
        <f t="shared" si="43"/>
        <v>0</v>
      </c>
      <c r="BH52" s="39">
        <f t="shared" si="43"/>
        <v>0</v>
      </c>
      <c r="BI52" s="39">
        <f t="shared" si="43"/>
        <v>0</v>
      </c>
      <c r="BJ52" s="39">
        <f t="shared" si="43"/>
        <v>0</v>
      </c>
      <c r="BK52" s="39">
        <f t="shared" si="43"/>
        <v>0</v>
      </c>
      <c r="BL52" s="39">
        <f t="shared" si="43"/>
        <v>2038.75</v>
      </c>
      <c r="BM52" s="39">
        <f t="shared" si="43"/>
        <v>2038.75</v>
      </c>
      <c r="BN52" s="39">
        <f t="shared" si="43"/>
        <v>0</v>
      </c>
      <c r="BO52" s="39">
        <f t="shared" si="43"/>
        <v>0</v>
      </c>
      <c r="BP52" s="39">
        <f t="shared" si="43"/>
        <v>0</v>
      </c>
      <c r="BQ52" s="39">
        <f t="shared" si="43"/>
        <v>0</v>
      </c>
      <c r="BR52" s="39">
        <f t="shared" si="43"/>
        <v>0</v>
      </c>
      <c r="BS52" s="39">
        <f>BS53+BS54</f>
        <v>0</v>
      </c>
    </row>
    <row r="53" spans="1:71" s="1" customFormat="1" x14ac:dyDescent="0.3">
      <c r="A53" s="334"/>
      <c r="B53" s="332"/>
      <c r="C53" s="295"/>
      <c r="D53" s="348"/>
      <c r="E53" s="333"/>
      <c r="F53" s="10" t="s">
        <v>8</v>
      </c>
      <c r="G53" s="13">
        <f>SUMIF('오프라인 판매량'!$C:$C,#REF!,'오프라인 판매량'!G:G)</f>
        <v>0</v>
      </c>
      <c r="H53" s="13">
        <f>SUMIF('오프라인 판매량'!$C:$C,#REF!,'오프라인 판매량'!H:H)</f>
        <v>0</v>
      </c>
      <c r="I53" s="13">
        <f>SUMIF('오프라인 판매량'!$C:$C,#REF!,'오프라인 판매량'!I:I)</f>
        <v>0</v>
      </c>
      <c r="J53" s="13">
        <f>SUMIF('오프라인 판매량'!$C:$C,#REF!,'오프라인 판매량'!J:J)</f>
        <v>0</v>
      </c>
      <c r="K53" s="13">
        <f>SUMIF('오프라인 판매량'!$C:$C,#REF!,'오프라인 판매량'!K:K)</f>
        <v>0</v>
      </c>
      <c r="L53" s="13">
        <f>SUMIF('오프라인 판매량'!$C:$C,#REF!,'오프라인 판매량'!L:L)</f>
        <v>0</v>
      </c>
      <c r="M53" s="13">
        <f>SUMIF('오프라인 판매량'!$C:$C,#REF!,'오프라인 판매량'!M:M)</f>
        <v>0</v>
      </c>
      <c r="N53" s="13">
        <f>SUMIF('오프라인 판매량'!$C:$C,#REF!,'오프라인 판매량'!N:N)</f>
        <v>0</v>
      </c>
      <c r="O53" s="13">
        <f>SUMIF('오프라인 판매량'!$C:$C,#REF!,'오프라인 판매량'!O:O)</f>
        <v>0</v>
      </c>
      <c r="P53" s="13">
        <f>SUMIF('오프라인 판매량'!$C:$C,#REF!,'오프라인 판매량'!P:P)</f>
        <v>0</v>
      </c>
      <c r="Q53" s="13">
        <f>SUMIF('오프라인 판매량'!$C:$C,#REF!,'오프라인 판매량'!Q:Q)</f>
        <v>0</v>
      </c>
      <c r="R53" s="13">
        <f>SUMIF('오프라인 판매량'!$C:$C,#REF!,'오프라인 판매량'!R:R)</f>
        <v>0</v>
      </c>
      <c r="S53" s="13">
        <f>SUMIF('오프라인 판매량'!$C:$C,#REF!,'오프라인 판매량'!S:S)</f>
        <v>0</v>
      </c>
      <c r="T53" s="13">
        <f>SUMIF('오프라인 판매량'!$C:$C,#REF!,'오프라인 판매량'!T:T)</f>
        <v>0</v>
      </c>
      <c r="U53" s="13">
        <v>0</v>
      </c>
      <c r="V53" s="13">
        <v>0</v>
      </c>
      <c r="W53" s="13">
        <v>0</v>
      </c>
      <c r="X53" s="13">
        <v>0</v>
      </c>
      <c r="Y53" s="13">
        <f>SUMIF('오프라인 판매량'!$C:$C,#REF!,'오프라인 판매량'!Y:Y)</f>
        <v>0</v>
      </c>
      <c r="Z53" s="13">
        <f>SUMIF('오프라인 판매량'!$C:$C,#REF!,'오프라인 판매량'!Z:Z)</f>
        <v>0</v>
      </c>
      <c r="AA53" s="13">
        <f>SUMIF('오프라인 판매량'!$C:$C,#REF!,'오프라인 판매량'!AA:AA)</f>
        <v>0</v>
      </c>
      <c r="AB53" s="13">
        <f>SUMIF('오프라인 판매량'!$C:$C,#REF!,'오프라인 판매량'!AB:AB)</f>
        <v>0</v>
      </c>
      <c r="AC53" s="13">
        <f>SUMIF('오프라인 판매량'!$C:$C,#REF!,'오프라인 판매량'!AC:AC)</f>
        <v>0</v>
      </c>
      <c r="AD53" s="13">
        <f>SUMIF('오프라인 판매량'!$C:$C,#REF!,'오프라인 판매량'!AD:AD)</f>
        <v>0</v>
      </c>
      <c r="AE53" s="13">
        <f>SUMIF('오프라인 판매량'!$C:$C,#REF!,'오프라인 판매량'!AE:AE)</f>
        <v>0</v>
      </c>
      <c r="AF53" s="13">
        <f>SUMIF('오프라인 판매량'!$C:$C,#REF!,'오프라인 판매량'!AF:AF)</f>
        <v>0</v>
      </c>
      <c r="AG53" s="13">
        <f>SUMIF('오프라인 판매량'!$C:$C,#REF!,'오프라인 판매량'!AG:AG)</f>
        <v>0</v>
      </c>
      <c r="AH53" s="13">
        <f>SUMIF('오프라인 판매량'!$C:$C,#REF!,'오프라인 판매량'!AH:AH)</f>
        <v>0</v>
      </c>
      <c r="AI53" s="13">
        <f>SUMIF('오프라인 판매량'!$C:$C,#REF!,'오프라인 판매량'!AI:AI)</f>
        <v>0</v>
      </c>
      <c r="AJ53" s="13">
        <f>SUMIF('오프라인 판매량'!$C:$C,#REF!,'오프라인 판매량'!AJ:AJ)</f>
        <v>0</v>
      </c>
      <c r="AK53" s="13">
        <f>SUMIF('오프라인 판매량'!$C:$C,#REF!,'오프라인 판매량'!AK:AK)</f>
        <v>0</v>
      </c>
      <c r="AL53" s="13">
        <f>SUMIF('오프라인 판매량'!$C:$C,#REF!,'오프라인 판매량'!AL:AL)</f>
        <v>0</v>
      </c>
      <c r="AM53" s="13">
        <f>SUMIF('오프라인 판매량'!$C:$C,#REF!,'오프라인 판매량'!AM:AM)</f>
        <v>0</v>
      </c>
      <c r="AN53" s="13">
        <f>SUMIF('오프라인 판매량'!$C:$C,#REF!,'오프라인 판매량'!AN:AN)</f>
        <v>0</v>
      </c>
      <c r="AO53" s="13">
        <f>SUMIF('오프라인 판매량'!$C:$C,#REF!,'오프라인 판매량'!AO:AO)</f>
        <v>0</v>
      </c>
      <c r="AP53" s="13">
        <f>SUMIF('오프라인 판매량'!$C:$C,#REF!,'오프라인 판매량'!AP:AP)</f>
        <v>0</v>
      </c>
      <c r="AQ53" s="13">
        <f>SUMIF('오프라인 판매량'!$C:$C,#REF!,'오프라인 판매량'!AQ:AQ)</f>
        <v>0</v>
      </c>
      <c r="AR53" s="13">
        <f>SUMIF('오프라인 판매량'!$C:$C,#REF!,'오프라인 판매량'!AR:AR)</f>
        <v>0</v>
      </c>
      <c r="AS53" s="13">
        <f>SUMIF('오프라인 판매량'!$C:$C,#REF!,'오프라인 판매량'!AS:AS)</f>
        <v>0</v>
      </c>
      <c r="AT53" s="13">
        <f>SUMIF('오프라인 판매량'!$C:$C,#REF!,'오프라인 판매량'!AT:AT)</f>
        <v>0</v>
      </c>
      <c r="AU53" s="13">
        <f>SUMIF('오프라인 판매량'!$C:$C,#REF!,'오프라인 판매량'!AU:AU)</f>
        <v>0</v>
      </c>
      <c r="AV53" s="13">
        <f>SUMIF('오프라인 판매량'!$C:$C,#REF!,'오프라인 판매량'!AV:AV)</f>
        <v>0</v>
      </c>
      <c r="AW53" s="13">
        <f>SUMIF('오프라인 판매량'!$C:$C,#REF!,'오프라인 판매량'!AW:AW)</f>
        <v>0</v>
      </c>
      <c r="AX53" s="13">
        <f>SUMIF('오프라인 판매량'!$C:$C,#REF!,'오프라인 판매량'!AX:AX)</f>
        <v>0</v>
      </c>
      <c r="AY53" s="13">
        <f>SUMIF('오프라인 판매량'!$C:$C,#REF!,'오프라인 판매량'!AY:AY)</f>
        <v>0</v>
      </c>
      <c r="AZ53" s="13">
        <f>SUMIF('오프라인 판매량'!$C:$C,#REF!,'오프라인 판매량'!AZ:AZ)</f>
        <v>0</v>
      </c>
      <c r="BA53" s="13">
        <f>SUMIF('오프라인 판매량'!$C:$C,#REF!,'오프라인 판매량'!BA:BA)</f>
        <v>0</v>
      </c>
      <c r="BB53" s="13">
        <f>SUMIF('오프라인 판매량'!$C:$C,#REF!,'오프라인 판매량'!BB:BB)</f>
        <v>0</v>
      </c>
      <c r="BC53" s="13">
        <f>SUMIF('오프라인 판매량'!$C:$C,#REF!,'오프라인 판매량'!BC:BC)</f>
        <v>0</v>
      </c>
      <c r="BD53" s="13">
        <f>SUMIF('오프라인 판매량'!$C:$C,#REF!,'오프라인 판매량'!BD:BD)</f>
        <v>0</v>
      </c>
      <c r="BE53" s="13">
        <f>SUMIF('오프라인 판매량'!$C:$C,#REF!,'오프라인 판매량'!BE:BE)</f>
        <v>0</v>
      </c>
      <c r="BF53" s="13">
        <f>SUMIF('오프라인 판매량'!$C:$C,#REF!,'오프라인 판매량'!BF:BF)</f>
        <v>0</v>
      </c>
      <c r="BG53" s="13">
        <f>SUMIF('오프라인 판매량'!$C:$C,#REF!,'오프라인 판매량'!BG:BG)</f>
        <v>0</v>
      </c>
      <c r="BH53" s="13">
        <f>SUMIF('오프라인 판매량'!$C:$C,#REF!,'오프라인 판매량'!BH:BH)</f>
        <v>0</v>
      </c>
      <c r="BI53" s="13">
        <f>SUMIF('오프라인 판매량'!$C:$C,#REF!,'오프라인 판매량'!BI:BI)</f>
        <v>0</v>
      </c>
      <c r="BJ53" s="13">
        <f>SUMIF('오프라인 판매량'!$C:$C,#REF!,'오프라인 판매량'!BJ:BJ)</f>
        <v>0</v>
      </c>
      <c r="BK53" s="13">
        <f>$BE$49</f>
        <v>0</v>
      </c>
      <c r="BL53" s="13">
        <v>344</v>
      </c>
      <c r="BM53" s="13">
        <f>BL53</f>
        <v>344</v>
      </c>
      <c r="BN53" s="13">
        <f>SUMIF('오프라인 판매량'!$C:$C,#REF!,'오프라인 판매량'!BW:BW)</f>
        <v>0</v>
      </c>
      <c r="BO53" s="13">
        <f>SUMIF('오프라인 판매량'!$C:$C,#REF!,'오프라인 판매량'!BX:BX)</f>
        <v>0</v>
      </c>
      <c r="BP53" s="13">
        <f>SUMIF('오프라인 판매량'!$C:$C,#REF!,'오프라인 판매량'!BY:BY)</f>
        <v>0</v>
      </c>
      <c r="BQ53" s="13">
        <f>SUMIF('오프라인 판매량'!$C:$C,#REF!,'오프라인 판매량'!BZ:BZ)</f>
        <v>0</v>
      </c>
      <c r="BR53" s="13">
        <f>SUMIF('오프라인 판매량'!$C:$C,#REF!,'오프라인 판매량'!CA:CA)</f>
        <v>0</v>
      </c>
      <c r="BS53" s="13">
        <f>SUMIF('오프라인 판매량'!$C:$C,#REF!,'오프라인 판매량'!CB:CB)</f>
        <v>0</v>
      </c>
    </row>
    <row r="54" spans="1:71" s="1" customFormat="1" x14ac:dyDescent="0.3">
      <c r="A54" s="334"/>
      <c r="B54" s="332"/>
      <c r="C54" s="295"/>
      <c r="D54" s="348"/>
      <c r="E54" s="333"/>
      <c r="F54" s="10" t="s">
        <v>7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f>BJ50-BK50</f>
        <v>0</v>
      </c>
      <c r="BL54" s="13">
        <f>BK54+BK50</f>
        <v>1694.75</v>
      </c>
      <c r="BM54" s="13">
        <f>BL54</f>
        <v>1694.75</v>
      </c>
      <c r="BN54" s="13">
        <v>0</v>
      </c>
      <c r="BO54" s="13">
        <f>BN55</f>
        <v>0</v>
      </c>
      <c r="BP54" s="13"/>
      <c r="BQ54" s="13"/>
      <c r="BR54" s="13"/>
      <c r="BS54" s="13"/>
    </row>
    <row r="55" spans="1:71" s="2" customFormat="1" ht="17.25" thickBot="1" x14ac:dyDescent="0.35">
      <c r="A55" s="327"/>
      <c r="B55" s="329"/>
      <c r="C55" s="203"/>
      <c r="D55" s="340"/>
      <c r="E55" s="331"/>
      <c r="F55" s="11" t="s">
        <v>194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13248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6140</v>
      </c>
      <c r="BA55" s="14">
        <f t="shared" ref="BA55:BJ55" si="44">AZ55-BA52</f>
        <v>6140</v>
      </c>
      <c r="BB55" s="14">
        <f t="shared" si="44"/>
        <v>6140</v>
      </c>
      <c r="BC55" s="14">
        <f t="shared" si="44"/>
        <v>6140</v>
      </c>
      <c r="BD55" s="14">
        <f t="shared" si="44"/>
        <v>6140</v>
      </c>
      <c r="BE55" s="14">
        <f t="shared" si="44"/>
        <v>6140</v>
      </c>
      <c r="BF55" s="14">
        <f t="shared" si="44"/>
        <v>6140</v>
      </c>
      <c r="BG55" s="14">
        <f t="shared" si="44"/>
        <v>6140</v>
      </c>
      <c r="BH55" s="14">
        <f t="shared" si="44"/>
        <v>6140</v>
      </c>
      <c r="BI55" s="14">
        <f t="shared" si="44"/>
        <v>6140</v>
      </c>
      <c r="BJ55" s="14">
        <f t="shared" si="44"/>
        <v>6140</v>
      </c>
      <c r="BK55" s="14">
        <f>BK51+B52</f>
        <v>3374.5</v>
      </c>
      <c r="BL55" s="14">
        <f>BK55-BL52</f>
        <v>1335.75</v>
      </c>
      <c r="BM55" s="14">
        <f>BL55-BM52</f>
        <v>-703</v>
      </c>
      <c r="BN55" s="14">
        <v>0</v>
      </c>
      <c r="BO55" s="14">
        <f>BN55-BO52</f>
        <v>0</v>
      </c>
      <c r="BP55" s="14">
        <f>BO55-BP52</f>
        <v>0</v>
      </c>
      <c r="BQ55" s="14">
        <f>BP55-BQ52</f>
        <v>0</v>
      </c>
      <c r="BR55" s="14">
        <f>BQ55-BR52</f>
        <v>0</v>
      </c>
      <c r="BS55" s="14">
        <f>BR55-BS52</f>
        <v>0</v>
      </c>
    </row>
    <row r="56" spans="1:71" s="1" customFormat="1" x14ac:dyDescent="0.3">
      <c r="A56" s="326" t="s">
        <v>12</v>
      </c>
      <c r="B56" s="328" cm="1">
        <f t="array" ref="B56">_xlfn.XLOOKUP(TRIM(A56)&amp;TRIM(D56), TRIM(재고!B:B)&amp;TRIM(재고!C:C), 재고!H:H, 0)</f>
        <v>6096</v>
      </c>
      <c r="C56" s="296"/>
      <c r="D56" s="339">
        <v>46288</v>
      </c>
      <c r="E56" s="330">
        <f>D56-90</f>
        <v>46198</v>
      </c>
      <c r="F56" s="9" t="s">
        <v>13</v>
      </c>
      <c r="G56" s="39">
        <f t="shared" ref="G56:BR56" si="45">G57+G58</f>
        <v>0</v>
      </c>
      <c r="H56" s="39">
        <f t="shared" si="45"/>
        <v>0</v>
      </c>
      <c r="I56" s="39">
        <f t="shared" si="45"/>
        <v>0</v>
      </c>
      <c r="J56" s="39">
        <f t="shared" si="45"/>
        <v>0</v>
      </c>
      <c r="K56" s="39">
        <f t="shared" si="45"/>
        <v>0</v>
      </c>
      <c r="L56" s="39">
        <f t="shared" si="45"/>
        <v>0</v>
      </c>
      <c r="M56" s="39">
        <f t="shared" si="45"/>
        <v>0</v>
      </c>
      <c r="N56" s="39">
        <f t="shared" si="45"/>
        <v>0</v>
      </c>
      <c r="O56" s="39">
        <f t="shared" si="45"/>
        <v>0</v>
      </c>
      <c r="P56" s="39">
        <f t="shared" si="45"/>
        <v>0</v>
      </c>
      <c r="Q56" s="39">
        <f t="shared" si="45"/>
        <v>0</v>
      </c>
      <c r="R56" s="39">
        <f t="shared" si="45"/>
        <v>0</v>
      </c>
      <c r="S56" s="39">
        <f t="shared" si="45"/>
        <v>0</v>
      </c>
      <c r="T56" s="39">
        <f t="shared" si="45"/>
        <v>0</v>
      </c>
      <c r="U56" s="39">
        <f t="shared" si="45"/>
        <v>0</v>
      </c>
      <c r="V56" s="39">
        <f t="shared" si="45"/>
        <v>0</v>
      </c>
      <c r="W56" s="39">
        <f t="shared" si="45"/>
        <v>0</v>
      </c>
      <c r="X56" s="39">
        <f t="shared" si="45"/>
        <v>0</v>
      </c>
      <c r="Y56" s="39">
        <f t="shared" si="45"/>
        <v>0</v>
      </c>
      <c r="Z56" s="39">
        <f t="shared" si="45"/>
        <v>0</v>
      </c>
      <c r="AA56" s="39">
        <f t="shared" si="45"/>
        <v>0</v>
      </c>
      <c r="AB56" s="39">
        <f t="shared" si="45"/>
        <v>0</v>
      </c>
      <c r="AC56" s="39">
        <f t="shared" si="45"/>
        <v>0</v>
      </c>
      <c r="AD56" s="39">
        <f t="shared" si="45"/>
        <v>0</v>
      </c>
      <c r="AE56" s="39">
        <f t="shared" si="45"/>
        <v>0</v>
      </c>
      <c r="AF56" s="39">
        <f t="shared" si="45"/>
        <v>0</v>
      </c>
      <c r="AG56" s="39">
        <f t="shared" si="45"/>
        <v>0</v>
      </c>
      <c r="AH56" s="39">
        <f t="shared" si="45"/>
        <v>0</v>
      </c>
      <c r="AI56" s="39">
        <f t="shared" si="45"/>
        <v>0</v>
      </c>
      <c r="AJ56" s="39">
        <f t="shared" si="45"/>
        <v>0</v>
      </c>
      <c r="AK56" s="39">
        <f t="shared" si="45"/>
        <v>0</v>
      </c>
      <c r="AL56" s="39">
        <f t="shared" si="45"/>
        <v>0</v>
      </c>
      <c r="AM56" s="39">
        <f t="shared" si="45"/>
        <v>0</v>
      </c>
      <c r="AN56" s="39">
        <f t="shared" si="45"/>
        <v>0</v>
      </c>
      <c r="AO56" s="39">
        <f t="shared" si="45"/>
        <v>0</v>
      </c>
      <c r="AP56" s="39">
        <f t="shared" si="45"/>
        <v>0</v>
      </c>
      <c r="AQ56" s="39">
        <f t="shared" si="45"/>
        <v>0</v>
      </c>
      <c r="AR56" s="39">
        <f t="shared" si="45"/>
        <v>0</v>
      </c>
      <c r="AS56" s="39">
        <f t="shared" si="45"/>
        <v>0</v>
      </c>
      <c r="AT56" s="39">
        <f t="shared" si="45"/>
        <v>0</v>
      </c>
      <c r="AU56" s="39">
        <f t="shared" si="45"/>
        <v>0</v>
      </c>
      <c r="AV56" s="39">
        <f t="shared" si="45"/>
        <v>0</v>
      </c>
      <c r="AW56" s="39">
        <f t="shared" si="45"/>
        <v>0</v>
      </c>
      <c r="AX56" s="39">
        <f t="shared" si="45"/>
        <v>0</v>
      </c>
      <c r="AY56" s="39">
        <f t="shared" si="45"/>
        <v>0</v>
      </c>
      <c r="AZ56" s="39">
        <f t="shared" si="45"/>
        <v>0</v>
      </c>
      <c r="BA56" s="39">
        <f t="shared" si="45"/>
        <v>0</v>
      </c>
      <c r="BB56" s="39">
        <f t="shared" si="45"/>
        <v>0</v>
      </c>
      <c r="BC56" s="39">
        <f t="shared" si="45"/>
        <v>0</v>
      </c>
      <c r="BD56" s="39">
        <f t="shared" si="45"/>
        <v>0</v>
      </c>
      <c r="BE56" s="39">
        <f t="shared" si="45"/>
        <v>0</v>
      </c>
      <c r="BF56" s="39">
        <f t="shared" si="45"/>
        <v>0</v>
      </c>
      <c r="BG56" s="39">
        <f t="shared" si="45"/>
        <v>0</v>
      </c>
      <c r="BH56" s="39">
        <f t="shared" si="45"/>
        <v>0</v>
      </c>
      <c r="BI56" s="39">
        <f t="shared" si="45"/>
        <v>0</v>
      </c>
      <c r="BJ56" s="39">
        <f t="shared" si="45"/>
        <v>0</v>
      </c>
      <c r="BK56" s="39">
        <f t="shared" si="45"/>
        <v>0</v>
      </c>
      <c r="BL56" s="39">
        <f t="shared" si="45"/>
        <v>0</v>
      </c>
      <c r="BM56" s="39">
        <f t="shared" si="45"/>
        <v>0</v>
      </c>
      <c r="BN56" s="39">
        <f t="shared" si="45"/>
        <v>1694.75</v>
      </c>
      <c r="BO56" s="39">
        <f t="shared" si="45"/>
        <v>1694.75</v>
      </c>
      <c r="BP56" s="39">
        <f t="shared" si="45"/>
        <v>1694.75</v>
      </c>
      <c r="BQ56" s="39"/>
      <c r="BR56" s="39">
        <f t="shared" si="45"/>
        <v>0</v>
      </c>
      <c r="BS56" s="39">
        <f>BS57+BS58</f>
        <v>0</v>
      </c>
    </row>
    <row r="57" spans="1:71" s="1" customFormat="1" x14ac:dyDescent="0.3">
      <c r="A57" s="334"/>
      <c r="B57" s="332"/>
      <c r="C57" s="295"/>
      <c r="D57" s="348"/>
      <c r="E57" s="333"/>
      <c r="F57" s="10" t="s">
        <v>8</v>
      </c>
      <c r="G57" s="13">
        <f>SUMIF('오프라인 판매량'!$C:$C,#REF!,'오프라인 판매량'!G:G)</f>
        <v>0</v>
      </c>
      <c r="H57" s="13">
        <f>SUMIF('오프라인 판매량'!$C:$C,#REF!,'오프라인 판매량'!H:H)</f>
        <v>0</v>
      </c>
      <c r="I57" s="13">
        <f>SUMIF('오프라인 판매량'!$C:$C,#REF!,'오프라인 판매량'!I:I)</f>
        <v>0</v>
      </c>
      <c r="J57" s="13">
        <f>SUMIF('오프라인 판매량'!$C:$C,#REF!,'오프라인 판매량'!J:J)</f>
        <v>0</v>
      </c>
      <c r="K57" s="13">
        <f>SUMIF('오프라인 판매량'!$C:$C,#REF!,'오프라인 판매량'!K:K)</f>
        <v>0</v>
      </c>
      <c r="L57" s="13">
        <f>SUMIF('오프라인 판매량'!$C:$C,#REF!,'오프라인 판매량'!L:L)</f>
        <v>0</v>
      </c>
      <c r="M57" s="13">
        <f>SUMIF('오프라인 판매량'!$C:$C,#REF!,'오프라인 판매량'!M:M)</f>
        <v>0</v>
      </c>
      <c r="N57" s="13">
        <f>SUMIF('오프라인 판매량'!$C:$C,#REF!,'오프라인 판매량'!N:N)</f>
        <v>0</v>
      </c>
      <c r="O57" s="13">
        <f>SUMIF('오프라인 판매량'!$C:$C,#REF!,'오프라인 판매량'!O:O)</f>
        <v>0</v>
      </c>
      <c r="P57" s="13">
        <f>SUMIF('오프라인 판매량'!$C:$C,#REF!,'오프라인 판매량'!P:P)</f>
        <v>0</v>
      </c>
      <c r="Q57" s="13">
        <f>SUMIF('오프라인 판매량'!$C:$C,#REF!,'오프라인 판매량'!Q:Q)</f>
        <v>0</v>
      </c>
      <c r="R57" s="13">
        <f>SUMIF('오프라인 판매량'!$C:$C,#REF!,'오프라인 판매량'!R:R)</f>
        <v>0</v>
      </c>
      <c r="S57" s="13">
        <f>SUMIF('오프라인 판매량'!$C:$C,#REF!,'오프라인 판매량'!S:S)</f>
        <v>0</v>
      </c>
      <c r="T57" s="13">
        <f>SUMIF('오프라인 판매량'!$C:$C,#REF!,'오프라인 판매량'!T:T)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f>SUMIF('오프라인 판매량'!$C:$C,#REF!,'오프라인 판매량'!Y:Y)</f>
        <v>0</v>
      </c>
      <c r="Z57" s="13">
        <f>SUMIF('오프라인 판매량'!$C:$C,#REF!,'오프라인 판매량'!Z:Z)</f>
        <v>0</v>
      </c>
      <c r="AA57" s="13">
        <f>SUMIF('오프라인 판매량'!$C:$C,#REF!,'오프라인 판매량'!AA:AA)</f>
        <v>0</v>
      </c>
      <c r="AB57" s="13">
        <f>SUMIF('오프라인 판매량'!$C:$C,#REF!,'오프라인 판매량'!AB:AB)</f>
        <v>0</v>
      </c>
      <c r="AC57" s="13">
        <f>SUMIF('오프라인 판매량'!$C:$C,#REF!,'오프라인 판매량'!AC:AC)</f>
        <v>0</v>
      </c>
      <c r="AD57" s="13">
        <f>SUMIF('오프라인 판매량'!$C:$C,#REF!,'오프라인 판매량'!AD:AD)</f>
        <v>0</v>
      </c>
      <c r="AE57" s="13">
        <f>SUMIF('오프라인 판매량'!$C:$C,#REF!,'오프라인 판매량'!AE:AE)</f>
        <v>0</v>
      </c>
      <c r="AF57" s="13">
        <f>SUMIF('오프라인 판매량'!$C:$C,#REF!,'오프라인 판매량'!AF:AF)</f>
        <v>0</v>
      </c>
      <c r="AG57" s="13">
        <f>SUMIF('오프라인 판매량'!$C:$C,#REF!,'오프라인 판매량'!AG:AG)</f>
        <v>0</v>
      </c>
      <c r="AH57" s="13">
        <f>SUMIF('오프라인 판매량'!$C:$C,#REF!,'오프라인 판매량'!AH:AH)</f>
        <v>0</v>
      </c>
      <c r="AI57" s="13">
        <f>SUMIF('오프라인 판매량'!$C:$C,#REF!,'오프라인 판매량'!AI:AI)</f>
        <v>0</v>
      </c>
      <c r="AJ57" s="13">
        <f>SUMIF('오프라인 판매량'!$C:$C,#REF!,'오프라인 판매량'!AJ:AJ)</f>
        <v>0</v>
      </c>
      <c r="AK57" s="13">
        <f>SUMIF('오프라인 판매량'!$C:$C,#REF!,'오프라인 판매량'!AK:AK)</f>
        <v>0</v>
      </c>
      <c r="AL57" s="13">
        <f>SUMIF('오프라인 판매량'!$C:$C,#REF!,'오프라인 판매량'!AL:AL)</f>
        <v>0</v>
      </c>
      <c r="AM57" s="13">
        <f>SUMIF('오프라인 판매량'!$C:$C,#REF!,'오프라인 판매량'!AM:AM)</f>
        <v>0</v>
      </c>
      <c r="AN57" s="13">
        <f>SUMIF('오프라인 판매량'!$C:$C,#REF!,'오프라인 판매량'!AN:AN)</f>
        <v>0</v>
      </c>
      <c r="AO57" s="13">
        <f>SUMIF('오프라인 판매량'!$C:$C,#REF!,'오프라인 판매량'!AO:AO)</f>
        <v>0</v>
      </c>
      <c r="AP57" s="13">
        <f>SUMIF('오프라인 판매량'!$C:$C,#REF!,'오프라인 판매량'!AP:AP)</f>
        <v>0</v>
      </c>
      <c r="AQ57" s="13">
        <f>SUMIF('오프라인 판매량'!$C:$C,#REF!,'오프라인 판매량'!AQ:AQ)</f>
        <v>0</v>
      </c>
      <c r="AR57" s="13">
        <f>SUMIF('오프라인 판매량'!$C:$C,#REF!,'오프라인 판매량'!AR:AR)</f>
        <v>0</v>
      </c>
      <c r="AS57" s="13">
        <f>SUMIF('오프라인 판매량'!$C:$C,#REF!,'오프라인 판매량'!AS:AS)</f>
        <v>0</v>
      </c>
      <c r="AT57" s="13">
        <f>SUMIF('오프라인 판매량'!$C:$C,#REF!,'오프라인 판매량'!AT:AT)</f>
        <v>0</v>
      </c>
      <c r="AU57" s="13">
        <f>SUMIF('오프라인 판매량'!$C:$C,#REF!,'오프라인 판매량'!AU:AU)</f>
        <v>0</v>
      </c>
      <c r="AV57" s="13">
        <f>SUMIF('오프라인 판매량'!$C:$C,#REF!,'오프라인 판매량'!AV:AV)</f>
        <v>0</v>
      </c>
      <c r="AW57" s="13">
        <f>SUMIF('오프라인 판매량'!$C:$C,#REF!,'오프라인 판매량'!AW:AW)</f>
        <v>0</v>
      </c>
      <c r="AX57" s="13">
        <f>SUMIF('오프라인 판매량'!$C:$C,#REF!,'오프라인 판매량'!AX:AX)</f>
        <v>0</v>
      </c>
      <c r="AY57" s="13">
        <f>SUMIF('오프라인 판매량'!$C:$C,#REF!,'오프라인 판매량'!AY:AY)</f>
        <v>0</v>
      </c>
      <c r="AZ57" s="13">
        <f>SUMIF('오프라인 판매량'!$C:$C,#REF!,'오프라인 판매량'!AZ:AZ)</f>
        <v>0</v>
      </c>
      <c r="BA57" s="13">
        <f>SUMIF('오프라인 판매량'!$C:$C,#REF!,'오프라인 판매량'!BA:BA)</f>
        <v>0</v>
      </c>
      <c r="BB57" s="13">
        <f>SUMIF('오프라인 판매량'!$C:$C,#REF!,'오프라인 판매량'!BB:BB)</f>
        <v>0</v>
      </c>
      <c r="BC57" s="13">
        <f>SUMIF('오프라인 판매량'!$C:$C,#REF!,'오프라인 판매량'!BC:BC)</f>
        <v>0</v>
      </c>
      <c r="BD57" s="13">
        <f>SUMIF('오프라인 판매량'!$C:$C,#REF!,'오프라인 판매량'!BD:BD)</f>
        <v>0</v>
      </c>
      <c r="BE57" s="13">
        <f>SUMIF('오프라인 판매량'!$C:$C,#REF!,'오프라인 판매량'!BE:BE)</f>
        <v>0</v>
      </c>
      <c r="BF57" s="13">
        <f>SUMIF('오프라인 판매량'!$C:$C,#REF!,'오프라인 판매량'!BF:BF)</f>
        <v>0</v>
      </c>
      <c r="BG57" s="13">
        <f>SUMIF('오프라인 판매량'!$C:$C,#REF!,'오프라인 판매량'!BG:BG)</f>
        <v>0</v>
      </c>
      <c r="BH57" s="13">
        <f>SUMIF('오프라인 판매량'!$C:$C,#REF!,'오프라인 판매량'!BH:BH)</f>
        <v>0</v>
      </c>
      <c r="BI57" s="13">
        <f>SUMIF('오프라인 판매량'!$C:$C,#REF!,'오프라인 판매량'!BI:BI)</f>
        <v>0</v>
      </c>
      <c r="BJ57" s="13">
        <f>SUMIF('오프라인 판매량'!$C:$C,#REF!,'오프라인 판매량'!BJ:BJ)</f>
        <v>0</v>
      </c>
      <c r="BK57" s="13">
        <f>SUMIF('오프라인 판매량'!$C:$C,#REF!,'오프라인 판매량'!BT:BT)</f>
        <v>0</v>
      </c>
      <c r="BL57" s="13">
        <f>SUMIF('오프라인 판매량'!$C:$C,#REF!,'오프라인 판매량'!BU:BU)</f>
        <v>0</v>
      </c>
      <c r="BM57" s="13">
        <f>SUMIF('오프라인 판매량'!$C:$C,#REF!,'오프라인 판매량'!BV:BV)</f>
        <v>0</v>
      </c>
      <c r="BN57" s="13">
        <f>SUMIF('오프라인 판매량'!$C:$C,M56,'오프라인 판매량'!BN:BN)</f>
        <v>0</v>
      </c>
      <c r="BO57" s="13">
        <f>$BE$49</f>
        <v>0</v>
      </c>
      <c r="BP57" s="13">
        <f>$BE$49</f>
        <v>0</v>
      </c>
      <c r="BQ57" s="13"/>
      <c r="BR57" s="13">
        <f>SUMIF('오프라인 판매량'!$C:$C,#REF!,'오프라인 판매량'!CA:CA)</f>
        <v>0</v>
      </c>
      <c r="BS57" s="13">
        <f>SUMIF('오프라인 판매량'!$C:$C,#REF!,'오프라인 판매량'!CB:CB)</f>
        <v>0</v>
      </c>
    </row>
    <row r="58" spans="1:71" s="1" customFormat="1" x14ac:dyDescent="0.3">
      <c r="A58" s="334"/>
      <c r="B58" s="332"/>
      <c r="C58" s="295"/>
      <c r="D58" s="348"/>
      <c r="E58" s="333"/>
      <c r="F58" s="10" t="s">
        <v>7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f>BM54</f>
        <v>1694.75</v>
      </c>
      <c r="BO58" s="13">
        <f>BN58</f>
        <v>1694.75</v>
      </c>
      <c r="BP58" s="13">
        <f>BO58</f>
        <v>1694.75</v>
      </c>
      <c r="BQ58" s="13"/>
      <c r="BR58" s="13">
        <v>0</v>
      </c>
      <c r="BS58" s="13">
        <f>BR58</f>
        <v>0</v>
      </c>
    </row>
    <row r="59" spans="1:71" s="2" customFormat="1" ht="17.25" thickBot="1" x14ac:dyDescent="0.35">
      <c r="A59" s="327"/>
      <c r="B59" s="329"/>
      <c r="C59" s="203"/>
      <c r="D59" s="340"/>
      <c r="E59" s="331"/>
      <c r="F59" s="11" t="s">
        <v>194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13248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6096</v>
      </c>
      <c r="BB59" s="14">
        <f t="shared" ref="BB59:BL59" si="46">BA59-BB56</f>
        <v>6096</v>
      </c>
      <c r="BC59" s="14">
        <f t="shared" si="46"/>
        <v>6096</v>
      </c>
      <c r="BD59" s="14">
        <f t="shared" si="46"/>
        <v>6096</v>
      </c>
      <c r="BE59" s="14">
        <f t="shared" si="46"/>
        <v>6096</v>
      </c>
      <c r="BF59" s="14">
        <f t="shared" si="46"/>
        <v>6096</v>
      </c>
      <c r="BG59" s="14">
        <f t="shared" si="46"/>
        <v>6096</v>
      </c>
      <c r="BH59" s="14">
        <f t="shared" si="46"/>
        <v>6096</v>
      </c>
      <c r="BI59" s="14">
        <f t="shared" si="46"/>
        <v>6096</v>
      </c>
      <c r="BJ59" s="14">
        <f t="shared" si="46"/>
        <v>6096</v>
      </c>
      <c r="BK59" s="14">
        <f t="shared" si="46"/>
        <v>6096</v>
      </c>
      <c r="BL59" s="14">
        <f t="shared" si="46"/>
        <v>6096</v>
      </c>
      <c r="BM59" s="14">
        <f>BL59-BM56+BM55</f>
        <v>5393</v>
      </c>
      <c r="BN59" s="14">
        <f>BM59-BN56</f>
        <v>3698.25</v>
      </c>
      <c r="BO59" s="14">
        <f>BN59-BO56</f>
        <v>2003.5</v>
      </c>
      <c r="BP59" s="14">
        <f>BO59-BP56</f>
        <v>308.75</v>
      </c>
      <c r="BQ59" s="14"/>
      <c r="BR59" s="14">
        <v>0</v>
      </c>
      <c r="BS59" s="267"/>
    </row>
    <row r="60" spans="1:71" s="1" customFormat="1" x14ac:dyDescent="0.3">
      <c r="A60" s="326" t="s">
        <v>12</v>
      </c>
      <c r="B60" s="328" cm="1">
        <f t="array" ref="B60">_xlfn.XLOOKUP(TRIM(A60)&amp;TRIM(D60), TRIM(재고!B:B)&amp;TRIM(재고!C:C), 재고!H:H, 0)</f>
        <v>5760</v>
      </c>
      <c r="C60" s="296"/>
      <c r="D60" s="339">
        <v>46328</v>
      </c>
      <c r="E60" s="330">
        <f>D60-90</f>
        <v>46238</v>
      </c>
      <c r="F60" s="9" t="s">
        <v>13</v>
      </c>
      <c r="G60" s="39">
        <f t="shared" ref="G60:AK60" si="47">G61+G62</f>
        <v>0</v>
      </c>
      <c r="H60" s="39">
        <f t="shared" si="47"/>
        <v>0</v>
      </c>
      <c r="I60" s="39">
        <f t="shared" si="47"/>
        <v>0</v>
      </c>
      <c r="J60" s="39">
        <f t="shared" si="47"/>
        <v>0</v>
      </c>
      <c r="K60" s="39">
        <f t="shared" si="47"/>
        <v>0</v>
      </c>
      <c r="L60" s="39">
        <f t="shared" si="47"/>
        <v>0</v>
      </c>
      <c r="M60" s="39">
        <f t="shared" si="47"/>
        <v>0</v>
      </c>
      <c r="N60" s="39">
        <f t="shared" si="47"/>
        <v>0</v>
      </c>
      <c r="O60" s="39">
        <f t="shared" si="47"/>
        <v>0</v>
      </c>
      <c r="P60" s="39">
        <f t="shared" si="47"/>
        <v>0</v>
      </c>
      <c r="Q60" s="39">
        <f t="shared" si="47"/>
        <v>0</v>
      </c>
      <c r="R60" s="39">
        <f t="shared" si="47"/>
        <v>0</v>
      </c>
      <c r="S60" s="39">
        <f t="shared" si="47"/>
        <v>0</v>
      </c>
      <c r="T60" s="39">
        <f t="shared" si="47"/>
        <v>0</v>
      </c>
      <c r="U60" s="39">
        <f t="shared" si="47"/>
        <v>0</v>
      </c>
      <c r="V60" s="39">
        <f t="shared" si="47"/>
        <v>0</v>
      </c>
      <c r="W60" s="39">
        <f t="shared" si="47"/>
        <v>0</v>
      </c>
      <c r="X60" s="39">
        <f t="shared" si="47"/>
        <v>0</v>
      </c>
      <c r="Y60" s="39">
        <f t="shared" si="47"/>
        <v>0</v>
      </c>
      <c r="Z60" s="39">
        <f t="shared" si="47"/>
        <v>0</v>
      </c>
      <c r="AA60" s="39">
        <f t="shared" si="47"/>
        <v>0</v>
      </c>
      <c r="AB60" s="39">
        <f t="shared" si="47"/>
        <v>0</v>
      </c>
      <c r="AC60" s="39">
        <f t="shared" si="47"/>
        <v>0</v>
      </c>
      <c r="AD60" s="39">
        <f t="shared" si="47"/>
        <v>0</v>
      </c>
      <c r="AE60" s="39">
        <f t="shared" si="47"/>
        <v>0</v>
      </c>
      <c r="AF60" s="39">
        <f t="shared" si="47"/>
        <v>0</v>
      </c>
      <c r="AG60" s="39">
        <f t="shared" si="47"/>
        <v>0</v>
      </c>
      <c r="AH60" s="39">
        <f t="shared" si="47"/>
        <v>0</v>
      </c>
      <c r="AI60" s="39">
        <f t="shared" si="47"/>
        <v>0</v>
      </c>
      <c r="AJ60" s="39">
        <f t="shared" si="47"/>
        <v>0</v>
      </c>
      <c r="AK60" s="39">
        <f t="shared" si="47"/>
        <v>0</v>
      </c>
      <c r="AL60" s="39">
        <f t="shared" ref="AL60:AS60" si="48">AL61+AL62</f>
        <v>0</v>
      </c>
      <c r="AM60" s="39">
        <f t="shared" si="48"/>
        <v>0</v>
      </c>
      <c r="AN60" s="39">
        <f t="shared" si="48"/>
        <v>0</v>
      </c>
      <c r="AO60" s="39">
        <f t="shared" si="48"/>
        <v>0</v>
      </c>
      <c r="AP60" s="39">
        <f t="shared" si="48"/>
        <v>0</v>
      </c>
      <c r="AQ60" s="39">
        <f t="shared" si="48"/>
        <v>0</v>
      </c>
      <c r="AR60" s="39">
        <f t="shared" si="48"/>
        <v>0</v>
      </c>
      <c r="AS60" s="39">
        <f t="shared" si="48"/>
        <v>0</v>
      </c>
      <c r="AT60" s="39">
        <f t="shared" ref="AT60:BN60" si="49">AT61+AT62</f>
        <v>0</v>
      </c>
      <c r="AU60" s="39">
        <f t="shared" si="49"/>
        <v>0</v>
      </c>
      <c r="AV60" s="39">
        <f t="shared" si="49"/>
        <v>0</v>
      </c>
      <c r="AW60" s="39">
        <f t="shared" si="49"/>
        <v>0</v>
      </c>
      <c r="AX60" s="39">
        <f t="shared" si="49"/>
        <v>0</v>
      </c>
      <c r="AY60" s="39">
        <f t="shared" si="49"/>
        <v>0</v>
      </c>
      <c r="AZ60" s="39">
        <f t="shared" si="49"/>
        <v>0</v>
      </c>
      <c r="BA60" s="39">
        <f t="shared" si="49"/>
        <v>0</v>
      </c>
      <c r="BB60" s="39">
        <f t="shared" si="49"/>
        <v>0</v>
      </c>
      <c r="BC60" s="39">
        <f t="shared" si="49"/>
        <v>0</v>
      </c>
      <c r="BD60" s="39">
        <f t="shared" si="49"/>
        <v>0</v>
      </c>
      <c r="BE60" s="39">
        <f t="shared" si="49"/>
        <v>0</v>
      </c>
      <c r="BF60" s="39">
        <f t="shared" si="49"/>
        <v>0</v>
      </c>
      <c r="BG60" s="39">
        <f t="shared" si="49"/>
        <v>0</v>
      </c>
      <c r="BH60" s="39">
        <f t="shared" si="49"/>
        <v>0</v>
      </c>
      <c r="BI60" s="39">
        <f t="shared" si="49"/>
        <v>0</v>
      </c>
      <c r="BJ60" s="39">
        <f t="shared" si="49"/>
        <v>0</v>
      </c>
      <c r="BK60" s="39">
        <f t="shared" si="49"/>
        <v>0</v>
      </c>
      <c r="BL60" s="39">
        <f t="shared" si="49"/>
        <v>0</v>
      </c>
      <c r="BM60" s="39">
        <f t="shared" si="49"/>
        <v>0</v>
      </c>
      <c r="BN60" s="39">
        <f t="shared" si="49"/>
        <v>0</v>
      </c>
      <c r="BO60" s="39">
        <f>BO61+BO62</f>
        <v>0</v>
      </c>
      <c r="BP60" s="39">
        <f>BP61+BP62</f>
        <v>0</v>
      </c>
      <c r="BQ60" s="39">
        <f>BQ61+BQ62</f>
        <v>2016.6666666666665</v>
      </c>
      <c r="BR60" s="39">
        <f>BR61+BR62</f>
        <v>2016.6666666666665</v>
      </c>
      <c r="BS60" s="39">
        <f>BS61+BS62</f>
        <v>2016.6666666666665</v>
      </c>
    </row>
    <row r="61" spans="1:71" s="1" customFormat="1" x14ac:dyDescent="0.3">
      <c r="A61" s="334"/>
      <c r="B61" s="332"/>
      <c r="C61" s="295"/>
      <c r="D61" s="348"/>
      <c r="E61" s="333"/>
      <c r="F61" s="10" t="s">
        <v>8</v>
      </c>
      <c r="G61" s="13">
        <f>SUMIF('오프라인 판매량'!$C:$C,#REF!,'오프라인 판매량'!G:G)</f>
        <v>0</v>
      </c>
      <c r="H61" s="13">
        <f>SUMIF('오프라인 판매량'!$C:$C,#REF!,'오프라인 판매량'!H:H)</f>
        <v>0</v>
      </c>
      <c r="I61" s="13">
        <f>SUMIF('오프라인 판매량'!$C:$C,#REF!,'오프라인 판매량'!I:I)</f>
        <v>0</v>
      </c>
      <c r="J61" s="13">
        <f>SUMIF('오프라인 판매량'!$C:$C,#REF!,'오프라인 판매량'!J:J)</f>
        <v>0</v>
      </c>
      <c r="K61" s="13">
        <f>SUMIF('오프라인 판매량'!$C:$C,#REF!,'오프라인 판매량'!K:K)</f>
        <v>0</v>
      </c>
      <c r="L61" s="13">
        <f>SUMIF('오프라인 판매량'!$C:$C,#REF!,'오프라인 판매량'!L:L)</f>
        <v>0</v>
      </c>
      <c r="M61" s="13">
        <f>SUMIF('오프라인 판매량'!$C:$C,#REF!,'오프라인 판매량'!M:M)</f>
        <v>0</v>
      </c>
      <c r="N61" s="13">
        <f>SUMIF('오프라인 판매량'!$C:$C,#REF!,'오프라인 판매량'!N:N)</f>
        <v>0</v>
      </c>
      <c r="O61" s="13">
        <f>SUMIF('오프라인 판매량'!$C:$C,#REF!,'오프라인 판매량'!O:O)</f>
        <v>0</v>
      </c>
      <c r="P61" s="13">
        <f>SUMIF('오프라인 판매량'!$C:$C,#REF!,'오프라인 판매량'!P:P)</f>
        <v>0</v>
      </c>
      <c r="Q61" s="13">
        <f>SUMIF('오프라인 판매량'!$C:$C,#REF!,'오프라인 판매량'!Q:Q)</f>
        <v>0</v>
      </c>
      <c r="R61" s="13">
        <f>SUMIF('오프라인 판매량'!$C:$C,#REF!,'오프라인 판매량'!R:R)</f>
        <v>0</v>
      </c>
      <c r="S61" s="13">
        <f>SUMIF('오프라인 판매량'!$C:$C,#REF!,'오프라인 판매량'!S:S)</f>
        <v>0</v>
      </c>
      <c r="T61" s="13">
        <f>SUMIF('오프라인 판매량'!$C:$C,#REF!,'오프라인 판매량'!T:T)</f>
        <v>0</v>
      </c>
      <c r="U61" s="13">
        <v>0</v>
      </c>
      <c r="V61" s="13">
        <v>0</v>
      </c>
      <c r="W61" s="13">
        <v>0</v>
      </c>
      <c r="X61" s="13">
        <v>0</v>
      </c>
      <c r="Y61" s="13">
        <f>SUMIF('오프라인 판매량'!$C:$C,#REF!,'오프라인 판매량'!Y:Y)</f>
        <v>0</v>
      </c>
      <c r="Z61" s="13">
        <f>SUMIF('오프라인 판매량'!$C:$C,#REF!,'오프라인 판매량'!Z:Z)</f>
        <v>0</v>
      </c>
      <c r="AA61" s="13">
        <f>SUMIF('오프라인 판매량'!$C:$C,#REF!,'오프라인 판매량'!AA:AA)</f>
        <v>0</v>
      </c>
      <c r="AB61" s="13">
        <f>SUMIF('오프라인 판매량'!$C:$C,#REF!,'오프라인 판매량'!AB:AB)</f>
        <v>0</v>
      </c>
      <c r="AC61" s="13">
        <f>SUMIF('오프라인 판매량'!$C:$C,#REF!,'오프라인 판매량'!AC:AC)</f>
        <v>0</v>
      </c>
      <c r="AD61" s="13">
        <f>SUMIF('오프라인 판매량'!$C:$C,#REF!,'오프라인 판매량'!AD:AD)</f>
        <v>0</v>
      </c>
      <c r="AE61" s="13">
        <f>SUMIF('오프라인 판매량'!$C:$C,#REF!,'오프라인 판매량'!AE:AE)</f>
        <v>0</v>
      </c>
      <c r="AF61" s="13">
        <f>SUMIF('오프라인 판매량'!$C:$C,#REF!,'오프라인 판매량'!AF:AF)</f>
        <v>0</v>
      </c>
      <c r="AG61" s="13">
        <f>SUMIF('오프라인 판매량'!$C:$C,#REF!,'오프라인 판매량'!AG:AG)</f>
        <v>0</v>
      </c>
      <c r="AH61" s="13">
        <f>SUMIF('오프라인 판매량'!$C:$C,#REF!,'오프라인 판매량'!AH:AH)</f>
        <v>0</v>
      </c>
      <c r="AI61" s="13">
        <f>SUMIF('오프라인 판매량'!$C:$C,#REF!,'오프라인 판매량'!AI:AI)</f>
        <v>0</v>
      </c>
      <c r="AJ61" s="13">
        <f>SUMIF('오프라인 판매량'!$C:$C,#REF!,'오프라인 판매량'!AJ:AJ)</f>
        <v>0</v>
      </c>
      <c r="AK61" s="13">
        <f>SUMIF('오프라인 판매량'!$C:$C,#REF!,'오프라인 판매량'!AK:AK)</f>
        <v>0</v>
      </c>
      <c r="AL61" s="13">
        <f>SUMIF('오프라인 판매량'!$C:$C,#REF!,'오프라인 판매량'!AL:AL)</f>
        <v>0</v>
      </c>
      <c r="AM61" s="13">
        <f>SUMIF('오프라인 판매량'!$C:$C,#REF!,'오프라인 판매량'!AM:AM)</f>
        <v>0</v>
      </c>
      <c r="AN61" s="13">
        <f>SUMIF('오프라인 판매량'!$C:$C,#REF!,'오프라인 판매량'!AN:AN)</f>
        <v>0</v>
      </c>
      <c r="AO61" s="13">
        <f>SUMIF('오프라인 판매량'!$C:$C,#REF!,'오프라인 판매량'!AO:AO)</f>
        <v>0</v>
      </c>
      <c r="AP61" s="13">
        <f>SUMIF('오프라인 판매량'!$C:$C,#REF!,'오프라인 판매량'!AP:AP)</f>
        <v>0</v>
      </c>
      <c r="AQ61" s="13">
        <f>SUMIF('오프라인 판매량'!$C:$C,#REF!,'오프라인 판매량'!AQ:AQ)</f>
        <v>0</v>
      </c>
      <c r="AR61" s="13">
        <f>SUMIF('오프라인 판매량'!$C:$C,#REF!,'오프라인 판매량'!AR:AR)</f>
        <v>0</v>
      </c>
      <c r="AS61" s="13">
        <f>SUMIF('오프라인 판매량'!$C:$C,#REF!,'오프라인 판매량'!AS:AS)</f>
        <v>0</v>
      </c>
      <c r="AT61" s="13">
        <f>SUMIF('오프라인 판매량'!$C:$C,#REF!,'오프라인 판매량'!AT:AT)</f>
        <v>0</v>
      </c>
      <c r="AU61" s="13">
        <f>SUMIF('오프라인 판매량'!$C:$C,#REF!,'오프라인 판매량'!AU:AU)</f>
        <v>0</v>
      </c>
      <c r="AV61" s="13">
        <f>SUMIF('오프라인 판매량'!$C:$C,#REF!,'오프라인 판매량'!AV:AV)</f>
        <v>0</v>
      </c>
      <c r="AW61" s="13">
        <f>SUMIF('오프라인 판매량'!$C:$C,#REF!,'오프라인 판매량'!AW:AW)</f>
        <v>0</v>
      </c>
      <c r="AX61" s="13">
        <f>SUMIF('오프라인 판매량'!$C:$C,#REF!,'오프라인 판매량'!AX:AX)</f>
        <v>0</v>
      </c>
      <c r="AY61" s="13">
        <f>SUMIF('오프라인 판매량'!$C:$C,#REF!,'오프라인 판매량'!AY:AY)</f>
        <v>0</v>
      </c>
      <c r="AZ61" s="13">
        <f>SUMIF('오프라인 판매량'!$C:$C,#REF!,'오프라인 판매량'!AZ:AZ)</f>
        <v>0</v>
      </c>
      <c r="BA61" s="13">
        <f>SUMIF('오프라인 판매량'!$C:$C,#REF!,'오프라인 판매량'!BA:BA)</f>
        <v>0</v>
      </c>
      <c r="BB61" s="13">
        <f>SUMIF('오프라인 판매량'!$C:$C,#REF!,'오프라인 판매량'!BB:BB)</f>
        <v>0</v>
      </c>
      <c r="BC61" s="13">
        <f>SUMIF('오프라인 판매량'!$C:$C,#REF!,'오프라인 판매량'!BC:BC)</f>
        <v>0</v>
      </c>
      <c r="BD61" s="13">
        <f>SUMIF('오프라인 판매량'!$C:$C,#REF!,'오프라인 판매량'!BD:BD)</f>
        <v>0</v>
      </c>
      <c r="BE61" s="13">
        <f>SUMIF('오프라인 판매량'!$C:$C,#REF!,'오프라인 판매량'!BE:BE)</f>
        <v>0</v>
      </c>
      <c r="BF61" s="13">
        <f>SUMIF('오프라인 판매량'!$C:$C,#REF!,'오프라인 판매량'!BF:BF)</f>
        <v>0</v>
      </c>
      <c r="BG61" s="13">
        <f>SUMIF('오프라인 판매량'!$C:$C,#REF!,'오프라인 판매량'!BG:BG)</f>
        <v>0</v>
      </c>
      <c r="BH61" s="13">
        <f>SUMIF('오프라인 판매량'!$C:$C,#REF!,'오프라인 판매량'!BH:BH)</f>
        <v>0</v>
      </c>
      <c r="BI61" s="13">
        <f>SUMIF('오프라인 판매량'!$C:$C,#REF!,'오프라인 판매량'!BI:BI)</f>
        <v>0</v>
      </c>
      <c r="BJ61" s="13">
        <f>SUMIF('오프라인 판매량'!$C:$C,#REF!,'오프라인 판매량'!BJ:BJ)</f>
        <v>0</v>
      </c>
      <c r="BK61" s="13">
        <f>SUMIF('오프라인 판매량'!$C:$C,#REF!,'오프라인 판매량'!BT:BT)</f>
        <v>0</v>
      </c>
      <c r="BL61" s="13">
        <f>SUMIF('오프라인 판매량'!$C:$C,#REF!,'오프라인 판매량'!BU:BU)</f>
        <v>0</v>
      </c>
      <c r="BM61" s="13">
        <f>SUMIF('오프라인 판매량'!$C:$C,#REF!,'오프라인 판매량'!BV:BV)</f>
        <v>0</v>
      </c>
      <c r="BN61" s="13">
        <f>SUMIF('오프라인 판매량'!$C:$C,#REF!,'오프라인 판매량'!BW:BW)</f>
        <v>0</v>
      </c>
      <c r="BO61" s="13">
        <f>SUMIF('오프라인 판매량'!$C:$C,#REF!,'오프라인 판매량'!BX:BX)</f>
        <v>0</v>
      </c>
      <c r="BP61" s="13">
        <f>SUMIF('오프라인 판매량'!$C:$C,#REF!,'오프라인 판매량'!BY:BY)</f>
        <v>0</v>
      </c>
      <c r="BQ61" s="13">
        <v>343.33333333333331</v>
      </c>
      <c r="BR61" s="13">
        <v>343.33333333333331</v>
      </c>
      <c r="BS61" s="13">
        <v>343.33333333333331</v>
      </c>
    </row>
    <row r="62" spans="1:71" s="1" customFormat="1" x14ac:dyDescent="0.3">
      <c r="A62" s="334"/>
      <c r="B62" s="332"/>
      <c r="C62" s="295"/>
      <c r="D62" s="348"/>
      <c r="E62" s="333"/>
      <c r="F62" s="10" t="s">
        <v>7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1673.3333333333333</v>
      </c>
      <c r="BR62" s="13">
        <v>1673.3333333333333</v>
      </c>
      <c r="BS62" s="13">
        <v>1673.3333333333333</v>
      </c>
    </row>
    <row r="63" spans="1:71" s="2" customFormat="1" ht="17.25" thickBot="1" x14ac:dyDescent="0.35">
      <c r="A63" s="327"/>
      <c r="B63" s="329"/>
      <c r="C63" s="203"/>
      <c r="D63" s="340"/>
      <c r="E63" s="331"/>
      <c r="F63" s="11" t="s">
        <v>194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13248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5760</v>
      </c>
      <c r="BD63" s="14">
        <f t="shared" ref="BD63:BO63" si="50">BC63-BD60</f>
        <v>5760</v>
      </c>
      <c r="BE63" s="14">
        <f t="shared" si="50"/>
        <v>5760</v>
      </c>
      <c r="BF63" s="14">
        <f t="shared" si="50"/>
        <v>5760</v>
      </c>
      <c r="BG63" s="14">
        <f t="shared" si="50"/>
        <v>5760</v>
      </c>
      <c r="BH63" s="14">
        <f t="shared" si="50"/>
        <v>5760</v>
      </c>
      <c r="BI63" s="14">
        <f t="shared" si="50"/>
        <v>5760</v>
      </c>
      <c r="BJ63" s="14">
        <f t="shared" si="50"/>
        <v>5760</v>
      </c>
      <c r="BK63" s="14">
        <f t="shared" si="50"/>
        <v>5760</v>
      </c>
      <c r="BL63" s="14">
        <f t="shared" si="50"/>
        <v>5760</v>
      </c>
      <c r="BM63" s="14">
        <f t="shared" si="50"/>
        <v>5760</v>
      </c>
      <c r="BN63" s="14">
        <f t="shared" si="50"/>
        <v>5760</v>
      </c>
      <c r="BO63" s="14">
        <f t="shared" si="50"/>
        <v>5760</v>
      </c>
      <c r="BP63" s="14">
        <f>BO63-BP60+BP59</f>
        <v>6068.75</v>
      </c>
      <c r="BQ63" s="14">
        <f>BP63-BQ60+BQ59</f>
        <v>4052.0833333333335</v>
      </c>
      <c r="BR63" s="14">
        <f>BQ63-BR60</f>
        <v>2035.416666666667</v>
      </c>
      <c r="BS63" s="267"/>
    </row>
    <row r="64" spans="1:71" s="1" customFormat="1" ht="17.25" hidden="1" thickBot="1" x14ac:dyDescent="0.35">
      <c r="A64" s="326" t="s">
        <v>16</v>
      </c>
      <c r="B64" s="328">
        <v>0</v>
      </c>
      <c r="C64" s="6"/>
      <c r="D64" s="34">
        <v>45861</v>
      </c>
      <c r="E64" s="330" t="e">
        <f>#REF!-90</f>
        <v>#REF!</v>
      </c>
      <c r="F64" s="9" t="s">
        <v>13</v>
      </c>
      <c r="G64" s="39">
        <f>G65+G66</f>
        <v>0</v>
      </c>
      <c r="H64" s="39">
        <f t="shared" ref="H64:Z64" si="51">H65+H66</f>
        <v>0</v>
      </c>
      <c r="I64" s="39">
        <f t="shared" si="51"/>
        <v>0</v>
      </c>
      <c r="J64" s="39">
        <f t="shared" si="51"/>
        <v>0</v>
      </c>
      <c r="K64" s="39">
        <f t="shared" si="51"/>
        <v>0</v>
      </c>
      <c r="L64" s="39">
        <f t="shared" si="51"/>
        <v>0</v>
      </c>
      <c r="M64" s="39">
        <f t="shared" si="51"/>
        <v>0</v>
      </c>
      <c r="N64" s="39">
        <f t="shared" si="51"/>
        <v>0</v>
      </c>
      <c r="O64" s="39">
        <f t="shared" si="51"/>
        <v>0</v>
      </c>
      <c r="P64" s="39">
        <f t="shared" si="51"/>
        <v>0</v>
      </c>
      <c r="Q64" s="39">
        <f t="shared" si="51"/>
        <v>0</v>
      </c>
      <c r="R64" s="39">
        <f t="shared" si="51"/>
        <v>0</v>
      </c>
      <c r="S64" s="39">
        <f t="shared" si="51"/>
        <v>0</v>
      </c>
      <c r="T64" s="39">
        <f t="shared" si="51"/>
        <v>0</v>
      </c>
      <c r="U64" s="39">
        <f t="shared" si="51"/>
        <v>0</v>
      </c>
      <c r="V64" s="39">
        <f t="shared" si="51"/>
        <v>0</v>
      </c>
      <c r="W64" s="39">
        <f t="shared" si="51"/>
        <v>0</v>
      </c>
      <c r="X64" s="39">
        <f t="shared" si="51"/>
        <v>0</v>
      </c>
      <c r="Y64" s="39">
        <f t="shared" si="51"/>
        <v>0</v>
      </c>
      <c r="Z64" s="39">
        <f t="shared" si="51"/>
        <v>0</v>
      </c>
      <c r="AA64" s="39">
        <f>AA65+AA66+AA67</f>
        <v>3000</v>
      </c>
      <c r="AB64" s="39">
        <f t="shared" ref="AB64:AK64" si="52">AB65+AB66+AB67</f>
        <v>684</v>
      </c>
      <c r="AC64" s="39">
        <f t="shared" si="52"/>
        <v>915</v>
      </c>
      <c r="AD64" s="39">
        <f t="shared" si="52"/>
        <v>536</v>
      </c>
      <c r="AE64" s="39">
        <f t="shared" si="52"/>
        <v>788</v>
      </c>
      <c r="AF64" s="39">
        <f t="shared" si="52"/>
        <v>837</v>
      </c>
      <c r="AG64" s="39">
        <f t="shared" si="52"/>
        <v>865</v>
      </c>
      <c r="AH64" s="39">
        <f t="shared" si="52"/>
        <v>913</v>
      </c>
      <c r="AI64" s="39">
        <f t="shared" si="52"/>
        <v>624</v>
      </c>
      <c r="AJ64" s="39">
        <f t="shared" si="52"/>
        <v>0</v>
      </c>
      <c r="AK64" s="39">
        <f t="shared" si="52"/>
        <v>0</v>
      </c>
      <c r="AL64" s="39">
        <f>AL65+AL66+AL67</f>
        <v>0</v>
      </c>
      <c r="AM64" s="39">
        <f>AM65+AM66+AM67</f>
        <v>0</v>
      </c>
      <c r="AN64" s="39">
        <f>AN65+AN66+AN67</f>
        <v>0</v>
      </c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</row>
    <row r="65" spans="1:71" s="1" customFormat="1" ht="17.25" hidden="1" thickBot="1" x14ac:dyDescent="0.35">
      <c r="A65" s="334"/>
      <c r="B65" s="332"/>
      <c r="C65" s="7"/>
      <c r="D65" s="35">
        <f t="shared" ref="D65:D80" si="53">D64</f>
        <v>45861</v>
      </c>
      <c r="E65" s="333"/>
      <c r="F65" s="10" t="s">
        <v>8</v>
      </c>
      <c r="G65" s="13">
        <f>SUMIF('오프라인 판매량'!$C:$C,#REF!,'오프라인 판매량'!G:G)</f>
        <v>0</v>
      </c>
      <c r="H65" s="13">
        <f>SUMIF('오프라인 판매량'!$C:$C,#REF!,'오프라인 판매량'!H:H)</f>
        <v>0</v>
      </c>
      <c r="I65" s="13">
        <f>SUMIF('오프라인 판매량'!$C:$C,#REF!,'오프라인 판매량'!I:I)</f>
        <v>0</v>
      </c>
      <c r="J65" s="13">
        <f>SUMIF('오프라인 판매량'!$C:$C,#REF!,'오프라인 판매량'!J:J)</f>
        <v>0</v>
      </c>
      <c r="K65" s="13">
        <f>SUMIF('오프라인 판매량'!$C:$C,#REF!,'오프라인 판매량'!K:K)</f>
        <v>0</v>
      </c>
      <c r="L65" s="13">
        <f>SUMIF('오프라인 판매량'!$C:$C,#REF!,'오프라인 판매량'!L:L)</f>
        <v>0</v>
      </c>
      <c r="M65" s="13">
        <f>SUMIF('오프라인 판매량'!$C:$C,#REF!,'오프라인 판매량'!M:M)</f>
        <v>0</v>
      </c>
      <c r="N65" s="13">
        <f>SUMIF('오프라인 판매량'!$C:$C,#REF!,'오프라인 판매량'!N:N)</f>
        <v>0</v>
      </c>
      <c r="O65" s="13">
        <f>SUMIF('오프라인 판매량'!$C:$C,#REF!,'오프라인 판매량'!O:O)</f>
        <v>0</v>
      </c>
      <c r="P65" s="13">
        <f>SUMIF('오프라인 판매량'!$C:$C,#REF!,'오프라인 판매량'!P:P)</f>
        <v>0</v>
      </c>
      <c r="Q65" s="13">
        <f>SUMIF('오프라인 판매량'!$C:$C,#REF!,'오프라인 판매량'!Q:Q)</f>
        <v>0</v>
      </c>
      <c r="R65" s="13">
        <f>SUMIF('오프라인 판매량'!$C:$C,#REF!,'오프라인 판매량'!R:R)</f>
        <v>0</v>
      </c>
      <c r="S65" s="13">
        <f>SUMIF('오프라인 판매량'!$C:$C,#REF!,'오프라인 판매량'!S:S)</f>
        <v>0</v>
      </c>
      <c r="T65" s="13">
        <f>SUMIF('오프라인 판매량'!$C:$C,#REF!,'오프라인 판매량'!T:T)</f>
        <v>0</v>
      </c>
      <c r="U65" s="13">
        <f>SUMIF('오프라인 판매량'!$C:$C,#REF!,'오프라인 판매량'!U:U)</f>
        <v>0</v>
      </c>
      <c r="V65" s="13">
        <f>SUMIF('오프라인 판매량'!$C:$C,#REF!,'오프라인 판매량'!V:V)</f>
        <v>0</v>
      </c>
      <c r="W65" s="13">
        <f>SUMIF('오프라인 판매량'!$C:$C,#REF!,'오프라인 판매량'!W:W)</f>
        <v>0</v>
      </c>
      <c r="X65" s="13">
        <f>SUMIF('오프라인 판매량'!$C:$C,#REF!,'오프라인 판매량'!X:X)</f>
        <v>0</v>
      </c>
      <c r="Y65" s="13">
        <f>SUMIF('오프라인 판매량'!$C:$C,#REF!,'오프라인 판매량'!Y:Y)</f>
        <v>0</v>
      </c>
      <c r="Z65" s="13">
        <f>SUMIF('오프라인 판매량'!$C:$C,#REF!,'오프라인 판매량'!Z:Z)</f>
        <v>0</v>
      </c>
      <c r="AA65" s="13">
        <f>SUMIF('오프라인 판매량'!$C:$C,#REF!,'오프라인 판매량'!AA:AA)</f>
        <v>0</v>
      </c>
      <c r="AB65" s="13">
        <f>SUMIF('오프라인 판매량'!$C:$C,#REF!,'오프라인 판매량'!AB:AB)</f>
        <v>0</v>
      </c>
      <c r="AC65" s="13">
        <f>SUMIF('오프라인 판매량'!$C:$C,#REF!,'오프라인 판매량'!AC:AC)</f>
        <v>0</v>
      </c>
      <c r="AD65" s="13">
        <f>SUMIF('오프라인 판매량'!$C:$C,#REF!,'오프라인 판매량'!AD:AD)</f>
        <v>0</v>
      </c>
      <c r="AE65" s="13">
        <f>SUMIF('오프라인 판매량'!$C:$C,#REF!,'오프라인 판매량'!AE:AE)</f>
        <v>0</v>
      </c>
      <c r="AF65" s="13">
        <f>SUMIF('오프라인 판매량'!$C:$C,#REF!,'오프라인 판매량'!AF:AF)</f>
        <v>0</v>
      </c>
      <c r="AG65" s="13">
        <f>SUMIF('오프라인 판매량'!$C:$C,#REF!,'오프라인 판매량'!AG:AG)</f>
        <v>0</v>
      </c>
      <c r="AH65" s="13">
        <f>SUMIF('오프라인 판매량'!$C:$C,#REF!,'오프라인 판매량'!AH:AH)</f>
        <v>0</v>
      </c>
      <c r="AI65" s="13">
        <f>SUMIF('오프라인 판매량'!$C:$C,#REF!,'오프라인 판매량'!AI:AI)</f>
        <v>0</v>
      </c>
      <c r="AJ65" s="13">
        <f>SUMIF('오프라인 판매량'!$C:$C,#REF!,'오프라인 판매량'!AJ:AJ)</f>
        <v>0</v>
      </c>
      <c r="AK65" s="13">
        <f>SUMIF('오프라인 판매량'!$C:$C,#REF!,'오프라인 판매량'!AK:AK)</f>
        <v>0</v>
      </c>
      <c r="AL65" s="13">
        <f>SUMIF('오프라인 판매량'!$C:$C,#REF!,'오프라인 판매량'!AL:AL)</f>
        <v>0</v>
      </c>
      <c r="AM65" s="13">
        <f>SUMIF('오프라인 판매량'!$C:$C,#REF!,'오프라인 판매량'!AM:AM)</f>
        <v>0</v>
      </c>
      <c r="AN65" s="13">
        <f>SUMIF('오프라인 판매량'!$C:$C,#REF!,'오프라인 판매량'!AN:AN)</f>
        <v>0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</row>
    <row r="66" spans="1:71" s="1" customFormat="1" ht="17.25" hidden="1" thickBot="1" x14ac:dyDescent="0.35">
      <c r="A66" s="334"/>
      <c r="B66" s="332"/>
      <c r="C66" s="7"/>
      <c r="D66" s="35">
        <f t="shared" si="53"/>
        <v>45861</v>
      </c>
      <c r="E66" s="333"/>
      <c r="F66" s="10" t="s">
        <v>7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684</v>
      </c>
      <c r="AC66" s="13">
        <v>915</v>
      </c>
      <c r="AD66" s="13">
        <v>536</v>
      </c>
      <c r="AE66" s="13">
        <v>788</v>
      </c>
      <c r="AF66" s="13">
        <v>837</v>
      </c>
      <c r="AG66" s="13">
        <v>865</v>
      </c>
      <c r="AH66" s="13">
        <v>913</v>
      </c>
      <c r="AI66" s="13">
        <v>624</v>
      </c>
      <c r="AJ66" s="13"/>
      <c r="AK66" s="13">
        <v>0</v>
      </c>
      <c r="AL66" s="13">
        <v>0</v>
      </c>
      <c r="AM66" s="13">
        <v>0</v>
      </c>
      <c r="AN66" s="13">
        <v>0</v>
      </c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</row>
    <row r="67" spans="1:71" s="1" customFormat="1" ht="17.25" hidden="1" thickBot="1" x14ac:dyDescent="0.35">
      <c r="A67" s="341"/>
      <c r="B67" s="342"/>
      <c r="C67" s="171"/>
      <c r="D67" s="35">
        <f t="shared" si="53"/>
        <v>45861</v>
      </c>
      <c r="E67" s="343"/>
      <c r="F67" s="226" t="s">
        <v>142</v>
      </c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225">
        <v>3000</v>
      </c>
      <c r="AB67" s="159"/>
      <c r="AC67" s="159"/>
      <c r="AD67" s="159"/>
      <c r="AE67" s="159"/>
      <c r="AF67" s="159"/>
      <c r="AG67" s="159"/>
      <c r="AH67" s="159"/>
      <c r="AI67" s="159"/>
      <c r="AJ67" s="159"/>
      <c r="AK67" s="159"/>
      <c r="AL67" s="159"/>
      <c r="AM67" s="159"/>
      <c r="AN67" s="159"/>
      <c r="AO67" s="159"/>
      <c r="AP67" s="159"/>
      <c r="AQ67" s="159"/>
      <c r="AR67" s="159"/>
      <c r="AS67" s="159"/>
      <c r="AT67" s="159"/>
      <c r="AU67" s="159"/>
      <c r="AV67" s="159"/>
      <c r="AW67" s="159"/>
      <c r="AX67" s="159"/>
      <c r="AY67" s="159"/>
      <c r="AZ67" s="159"/>
      <c r="BA67" s="159"/>
      <c r="BB67" s="159"/>
      <c r="BC67" s="159"/>
      <c r="BD67" s="159"/>
      <c r="BE67" s="159"/>
      <c r="BF67" s="159"/>
      <c r="BG67" s="159"/>
      <c r="BH67" s="159"/>
      <c r="BI67" s="159"/>
      <c r="BJ67" s="159"/>
      <c r="BK67" s="159"/>
      <c r="BL67" s="159"/>
      <c r="BM67" s="159"/>
      <c r="BN67" s="159"/>
      <c r="BO67" s="159"/>
      <c r="BP67" s="159"/>
      <c r="BQ67" s="159"/>
      <c r="BR67" s="159"/>
      <c r="BS67" s="159"/>
    </row>
    <row r="68" spans="1:71" s="2" customFormat="1" ht="17.25" hidden="1" thickBot="1" x14ac:dyDescent="0.35">
      <c r="A68" s="327"/>
      <c r="B68" s="329"/>
      <c r="C68" s="171"/>
      <c r="D68" s="35">
        <f t="shared" si="53"/>
        <v>45861</v>
      </c>
      <c r="E68" s="331"/>
      <c r="F68" s="11" t="s">
        <v>3</v>
      </c>
      <c r="G68" s="14">
        <v>15704</v>
      </c>
      <c r="H68" s="14">
        <v>15704</v>
      </c>
      <c r="I68" s="14">
        <v>15704</v>
      </c>
      <c r="J68" s="14">
        <v>15704</v>
      </c>
      <c r="K68" s="14">
        <v>15704</v>
      </c>
      <c r="L68" s="14">
        <v>15704</v>
      </c>
      <c r="M68" s="14">
        <f>L68-M64</f>
        <v>15704</v>
      </c>
      <c r="N68" s="14">
        <f>M68-N64</f>
        <v>15704</v>
      </c>
      <c r="O68" s="14">
        <v>15480</v>
      </c>
      <c r="P68" s="14">
        <v>15480</v>
      </c>
      <c r="Q68" s="14">
        <v>15480</v>
      </c>
      <c r="R68" s="14">
        <v>15636</v>
      </c>
      <c r="S68" s="14">
        <v>15612</v>
      </c>
      <c r="T68" s="14">
        <v>15572</v>
      </c>
      <c r="U68" s="14">
        <v>15516</v>
      </c>
      <c r="V68" s="14">
        <v>15480</v>
      </c>
      <c r="W68" s="14">
        <f>V68-W64</f>
        <v>15480</v>
      </c>
      <c r="X68" s="14">
        <v>15023</v>
      </c>
      <c r="Y68" s="14">
        <v>14339</v>
      </c>
      <c r="Z68" s="14">
        <v>14051</v>
      </c>
      <c r="AA68" s="14">
        <v>10171</v>
      </c>
      <c r="AB68" s="14">
        <v>8633</v>
      </c>
      <c r="AC68" s="14">
        <v>7382</v>
      </c>
      <c r="AD68" s="14">
        <v>6353</v>
      </c>
      <c r="AE68" s="14">
        <v>4369</v>
      </c>
      <c r="AF68" s="14">
        <v>3484</v>
      </c>
      <c r="AG68" s="14">
        <v>2003</v>
      </c>
      <c r="AH68" s="14">
        <v>838</v>
      </c>
      <c r="AI68" s="14">
        <v>43</v>
      </c>
      <c r="AJ68" s="14">
        <v>0</v>
      </c>
      <c r="AK68" s="95">
        <f>AJ68-AK64</f>
        <v>0</v>
      </c>
      <c r="AL68" s="95">
        <f>AK68-AL64</f>
        <v>0</v>
      </c>
      <c r="AM68" s="95">
        <f>AL68-AM64</f>
        <v>0</v>
      </c>
      <c r="AN68" s="95">
        <f>AM68-AN64</f>
        <v>0</v>
      </c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</row>
    <row r="69" spans="1:71" s="1" customFormat="1" ht="17.25" hidden="1" thickBot="1" x14ac:dyDescent="0.35">
      <c r="A69" s="326" t="s">
        <v>16</v>
      </c>
      <c r="B69" s="328" t="e">
        <f>재고!#REF!</f>
        <v>#REF!</v>
      </c>
      <c r="C69" s="6"/>
      <c r="D69" s="34">
        <v>45861</v>
      </c>
      <c r="E69" s="330" t="e">
        <f>#REF!-90</f>
        <v>#REF!</v>
      </c>
      <c r="F69" s="9" t="s">
        <v>13</v>
      </c>
      <c r="G69" s="39">
        <f t="shared" ref="G69:X69" si="54">G70+G71</f>
        <v>0</v>
      </c>
      <c r="H69" s="39">
        <f t="shared" si="54"/>
        <v>0</v>
      </c>
      <c r="I69" s="39">
        <f t="shared" si="54"/>
        <v>0</v>
      </c>
      <c r="J69" s="39">
        <f t="shared" si="54"/>
        <v>0</v>
      </c>
      <c r="K69" s="39">
        <f t="shared" si="54"/>
        <v>0</v>
      </c>
      <c r="L69" s="39">
        <f t="shared" si="54"/>
        <v>0</v>
      </c>
      <c r="M69" s="39">
        <f t="shared" si="54"/>
        <v>0</v>
      </c>
      <c r="N69" s="39">
        <f t="shared" si="54"/>
        <v>0</v>
      </c>
      <c r="O69" s="39">
        <f t="shared" si="54"/>
        <v>0</v>
      </c>
      <c r="P69" s="39">
        <f t="shared" si="54"/>
        <v>0</v>
      </c>
      <c r="Q69" s="39">
        <f t="shared" si="54"/>
        <v>0</v>
      </c>
      <c r="R69" s="39">
        <f t="shared" si="54"/>
        <v>0</v>
      </c>
      <c r="S69" s="39">
        <f t="shared" si="54"/>
        <v>0</v>
      </c>
      <c r="T69" s="39">
        <f t="shared" si="54"/>
        <v>0</v>
      </c>
      <c r="U69" s="39">
        <f t="shared" si="54"/>
        <v>0</v>
      </c>
      <c r="V69" s="39">
        <f t="shared" si="54"/>
        <v>0</v>
      </c>
      <c r="W69" s="39">
        <f t="shared" si="54"/>
        <v>0</v>
      </c>
      <c r="X69" s="39">
        <f t="shared" si="54"/>
        <v>0</v>
      </c>
      <c r="Y69" s="39">
        <f>Y70+Y71</f>
        <v>0</v>
      </c>
      <c r="Z69" s="39">
        <f>Z70+Z71</f>
        <v>0</v>
      </c>
      <c r="AA69" s="39">
        <f t="shared" ref="AA69:AJ69" si="55">AA70+AA71</f>
        <v>0</v>
      </c>
      <c r="AB69" s="39">
        <f t="shared" si="55"/>
        <v>0</v>
      </c>
      <c r="AC69" s="39">
        <f t="shared" si="55"/>
        <v>0</v>
      </c>
      <c r="AD69" s="39">
        <f t="shared" si="55"/>
        <v>0</v>
      </c>
      <c r="AE69" s="39">
        <f t="shared" si="55"/>
        <v>0</v>
      </c>
      <c r="AF69" s="39">
        <f t="shared" si="55"/>
        <v>0</v>
      </c>
      <c r="AG69" s="39">
        <f t="shared" si="55"/>
        <v>0</v>
      </c>
      <c r="AH69" s="39">
        <f t="shared" si="55"/>
        <v>0</v>
      </c>
      <c r="AI69" s="39">
        <f t="shared" si="55"/>
        <v>0</v>
      </c>
      <c r="AJ69" s="39">
        <f t="shared" si="55"/>
        <v>1162</v>
      </c>
      <c r="AK69" s="39">
        <f t="shared" ref="AK69:AS69" si="56">AK70+AK71</f>
        <v>952</v>
      </c>
      <c r="AL69" s="39">
        <f t="shared" si="56"/>
        <v>1207</v>
      </c>
      <c r="AM69" s="39">
        <f t="shared" si="56"/>
        <v>1083</v>
      </c>
      <c r="AN69" s="39">
        <f t="shared" si="56"/>
        <v>1533</v>
      </c>
      <c r="AO69" s="39">
        <f t="shared" si="56"/>
        <v>174</v>
      </c>
      <c r="AP69" s="39">
        <f t="shared" si="56"/>
        <v>0</v>
      </c>
      <c r="AQ69" s="39">
        <f t="shared" si="56"/>
        <v>0</v>
      </c>
      <c r="AR69" s="39">
        <f t="shared" si="56"/>
        <v>0</v>
      </c>
      <c r="AS69" s="39">
        <f t="shared" si="56"/>
        <v>0</v>
      </c>
      <c r="AT69" s="39">
        <f t="shared" ref="AT69:BJ69" si="57">AT70+AT71</f>
        <v>0</v>
      </c>
      <c r="AU69" s="39">
        <f t="shared" si="57"/>
        <v>0</v>
      </c>
      <c r="AV69" s="39">
        <f t="shared" si="57"/>
        <v>0</v>
      </c>
      <c r="AW69" s="39">
        <f t="shared" si="57"/>
        <v>0</v>
      </c>
      <c r="AX69" s="39">
        <f t="shared" si="57"/>
        <v>0</v>
      </c>
      <c r="AY69" s="39">
        <f t="shared" si="57"/>
        <v>0</v>
      </c>
      <c r="AZ69" s="39">
        <f t="shared" si="57"/>
        <v>0</v>
      </c>
      <c r="BA69" s="39">
        <f t="shared" si="57"/>
        <v>0</v>
      </c>
      <c r="BB69" s="39">
        <f t="shared" si="57"/>
        <v>0</v>
      </c>
      <c r="BC69" s="39">
        <f t="shared" si="57"/>
        <v>0</v>
      </c>
      <c r="BD69" s="39">
        <f t="shared" si="57"/>
        <v>0</v>
      </c>
      <c r="BE69" s="39">
        <f t="shared" si="57"/>
        <v>0</v>
      </c>
      <c r="BF69" s="39">
        <f t="shared" si="57"/>
        <v>0</v>
      </c>
      <c r="BG69" s="39">
        <f t="shared" si="57"/>
        <v>0</v>
      </c>
      <c r="BH69" s="39">
        <f t="shared" si="57"/>
        <v>0</v>
      </c>
      <c r="BI69" s="39">
        <f t="shared" si="57"/>
        <v>0</v>
      </c>
      <c r="BJ69" s="39">
        <f t="shared" si="57"/>
        <v>0</v>
      </c>
      <c r="BK69" s="39"/>
      <c r="BL69" s="39"/>
      <c r="BM69" s="39"/>
      <c r="BN69" s="39"/>
      <c r="BO69" s="39"/>
      <c r="BP69" s="39"/>
      <c r="BQ69" s="39"/>
      <c r="BR69" s="39"/>
      <c r="BS69" s="39"/>
    </row>
    <row r="70" spans="1:71" s="1" customFormat="1" ht="17.25" hidden="1" thickBot="1" x14ac:dyDescent="0.35">
      <c r="A70" s="334"/>
      <c r="B70" s="332"/>
      <c r="C70" s="7"/>
      <c r="D70" s="35">
        <f t="shared" si="53"/>
        <v>45861</v>
      </c>
      <c r="E70" s="333"/>
      <c r="F70" s="10" t="s">
        <v>8</v>
      </c>
      <c r="G70" s="13">
        <f>SUMIF('오프라인 판매량'!$C:$C,#REF!,'오프라인 판매량'!G:G)</f>
        <v>0</v>
      </c>
      <c r="H70" s="13">
        <f>SUMIF('오프라인 판매량'!$C:$C,#REF!,'오프라인 판매량'!H:H)</f>
        <v>0</v>
      </c>
      <c r="I70" s="13">
        <f>SUMIF('오프라인 판매량'!$C:$C,#REF!,'오프라인 판매량'!I:I)</f>
        <v>0</v>
      </c>
      <c r="J70" s="13">
        <f>SUMIF('오프라인 판매량'!$C:$C,#REF!,'오프라인 판매량'!J:J)</f>
        <v>0</v>
      </c>
      <c r="K70" s="13">
        <f>SUMIF('오프라인 판매량'!$C:$C,#REF!,'오프라인 판매량'!K:K)</f>
        <v>0</v>
      </c>
      <c r="L70" s="13">
        <f>SUMIF('오프라인 판매량'!$C:$C,#REF!,'오프라인 판매량'!L:L)</f>
        <v>0</v>
      </c>
      <c r="M70" s="13">
        <f>SUMIF('오프라인 판매량'!$C:$C,#REF!,'오프라인 판매량'!M:M)</f>
        <v>0</v>
      </c>
      <c r="N70" s="13">
        <f>SUMIF('오프라인 판매량'!$C:$C,#REF!,'오프라인 판매량'!N:N)</f>
        <v>0</v>
      </c>
      <c r="O70" s="13">
        <f>SUMIF('오프라인 판매량'!$C:$C,#REF!,'오프라인 판매량'!O:O)</f>
        <v>0</v>
      </c>
      <c r="P70" s="13">
        <f>SUMIF('오프라인 판매량'!$C:$C,#REF!,'오프라인 판매량'!P:P)</f>
        <v>0</v>
      </c>
      <c r="Q70" s="13">
        <f>SUMIF('오프라인 판매량'!$C:$C,#REF!,'오프라인 판매량'!Q:Q)</f>
        <v>0</v>
      </c>
      <c r="R70" s="13">
        <f>SUMIF('오프라인 판매량'!$C:$C,#REF!,'오프라인 판매량'!R:R)</f>
        <v>0</v>
      </c>
      <c r="S70" s="13">
        <f>SUMIF('오프라인 판매량'!$C:$C,#REF!,'오프라인 판매량'!S:S)</f>
        <v>0</v>
      </c>
      <c r="T70" s="13">
        <f>SUMIF('오프라인 판매량'!$C:$C,#REF!,'오프라인 판매량'!T:T)</f>
        <v>0</v>
      </c>
      <c r="U70" s="13">
        <f>SUMIF('오프라인 판매량'!$C:$C,#REF!,'오프라인 판매량'!U:U)</f>
        <v>0</v>
      </c>
      <c r="V70" s="13">
        <f>SUMIF('오프라인 판매량'!$C:$C,#REF!,'오프라인 판매량'!V:V)</f>
        <v>0</v>
      </c>
      <c r="W70" s="13">
        <f>SUMIF('오프라인 판매량'!$C:$C,#REF!,'오프라인 판매량'!W:W)</f>
        <v>0</v>
      </c>
      <c r="X70" s="13">
        <f>SUMIF('오프라인 판매량'!$C:$C,#REF!,'오프라인 판매량'!X:X)</f>
        <v>0</v>
      </c>
      <c r="Y70" s="13">
        <f>SUMIF('오프라인 판매량'!$C:$C,#REF!,'오프라인 판매량'!Y:Y)</f>
        <v>0</v>
      </c>
      <c r="Z70" s="13">
        <f>SUMIF('오프라인 판매량'!$C:$C,#REF!,'오프라인 판매량'!Z:Z)</f>
        <v>0</v>
      </c>
      <c r="AA70" s="13">
        <f>SUMIF('오프라인 판매량'!$C:$C,#REF!,'오프라인 판매량'!AA:AA)</f>
        <v>0</v>
      </c>
      <c r="AB70" s="13">
        <f>SUMIF('오프라인 판매량'!$C:$C,#REF!,'오프라인 판매량'!AB:AB)</f>
        <v>0</v>
      </c>
      <c r="AC70" s="13">
        <f>SUMIF('오프라인 판매량'!$C:$C,#REF!,'오프라인 판매량'!AC:AC)</f>
        <v>0</v>
      </c>
      <c r="AD70" s="13">
        <f>SUMIF('오프라인 판매량'!$C:$C,#REF!,'오프라인 판매량'!AD:AD)</f>
        <v>0</v>
      </c>
      <c r="AE70" s="13">
        <f>SUMIF('오프라인 판매량'!$C:$C,#REF!,'오프라인 판매량'!AE:AE)</f>
        <v>0</v>
      </c>
      <c r="AF70" s="13">
        <f>SUMIF('오프라인 판매량'!$C:$C,#REF!,'오프라인 판매량'!AF:AF)</f>
        <v>0</v>
      </c>
      <c r="AG70" s="13">
        <f>SUMIF('오프라인 판매량'!$C:$C,#REF!,'오프라인 판매량'!AG:AG)</f>
        <v>0</v>
      </c>
      <c r="AH70" s="13">
        <f>SUMIF('오프라인 판매량'!$C:$C,#REF!,'오프라인 판매량'!AH:AH)</f>
        <v>0</v>
      </c>
      <c r="AI70" s="13">
        <f>SUMIF('오프라인 판매량'!$C:$C,#REF!,'오프라인 판매량'!AI:AI)</f>
        <v>0</v>
      </c>
      <c r="AJ70" s="13">
        <f>SUMIF('오프라인 판매량'!$C:$C,#REF!,'오프라인 판매량'!AJ:AJ)</f>
        <v>0</v>
      </c>
      <c r="AK70" s="13">
        <f>SUMIF('오프라인 판매량'!$C:$C,#REF!,'오프라인 판매량'!AK:AK)</f>
        <v>0</v>
      </c>
      <c r="AL70" s="13">
        <f>SUMIF('오프라인 판매량'!$C:$C,#REF!,'오프라인 판매량'!AL:AL)</f>
        <v>0</v>
      </c>
      <c r="AM70" s="13">
        <f>SUMIF('오프라인 판매량'!$C:$C,#REF!,'오프라인 판매량'!AM:AM)</f>
        <v>0</v>
      </c>
      <c r="AN70" s="13">
        <f>SUMIF('오프라인 판매량'!$C:$C,#REF!,'오프라인 판매량'!AN:AN)</f>
        <v>0</v>
      </c>
      <c r="AO70" s="13">
        <f>SUMIF('오프라인 판매량'!$C:$C,#REF!,'오프라인 판매량'!AO:AO)</f>
        <v>0</v>
      </c>
      <c r="AP70" s="13">
        <f>SUMIF('오프라인 판매량'!$C:$C,#REF!,'오프라인 판매량'!AP:AP)</f>
        <v>0</v>
      </c>
      <c r="AQ70" s="13">
        <f>SUMIF('오프라인 판매량'!$C:$C,#REF!,'오프라인 판매량'!AQ:AQ)</f>
        <v>0</v>
      </c>
      <c r="AR70" s="13">
        <f>SUMIF('오프라인 판매량'!$C:$C,#REF!,'오프라인 판매량'!AR:AR)</f>
        <v>0</v>
      </c>
      <c r="AS70" s="13">
        <f>SUMIF('오프라인 판매량'!$C:$C,#REF!,'오프라인 판매량'!AS:AS)</f>
        <v>0</v>
      </c>
      <c r="AT70" s="13">
        <f>SUMIF('오프라인 판매량'!$C:$C,#REF!,'오프라인 판매량'!AT:AT)</f>
        <v>0</v>
      </c>
      <c r="AU70" s="13">
        <f>SUMIF('오프라인 판매량'!$C:$C,#REF!,'오프라인 판매량'!AU:AU)</f>
        <v>0</v>
      </c>
      <c r="AV70" s="13">
        <f>SUMIF('오프라인 판매량'!$C:$C,#REF!,'오프라인 판매량'!AV:AV)</f>
        <v>0</v>
      </c>
      <c r="AW70" s="13">
        <f>SUMIF('오프라인 판매량'!$C:$C,#REF!,'오프라인 판매량'!AW:AW)</f>
        <v>0</v>
      </c>
      <c r="AX70" s="13">
        <f>SUMIF('오프라인 판매량'!$C:$C,#REF!,'오프라인 판매량'!AX:AX)</f>
        <v>0</v>
      </c>
      <c r="AY70" s="13">
        <f>SUMIF('오프라인 판매량'!$C:$C,#REF!,'오프라인 판매량'!AY:AY)</f>
        <v>0</v>
      </c>
      <c r="AZ70" s="13">
        <f>SUMIF('오프라인 판매량'!$C:$C,#REF!,'오프라인 판매량'!AZ:AZ)</f>
        <v>0</v>
      </c>
      <c r="BA70" s="13">
        <f>SUMIF('오프라인 판매량'!$C:$C,#REF!,'오프라인 판매량'!BA:BA)</f>
        <v>0</v>
      </c>
      <c r="BB70" s="13">
        <f>SUMIF('오프라인 판매량'!$C:$C,#REF!,'오프라인 판매량'!BB:BB)</f>
        <v>0</v>
      </c>
      <c r="BC70" s="13">
        <f>SUMIF('오프라인 판매량'!$C:$C,#REF!,'오프라인 판매량'!BC:BC)</f>
        <v>0</v>
      </c>
      <c r="BD70" s="13">
        <f>SUMIF('오프라인 판매량'!$C:$C,#REF!,'오프라인 판매량'!BD:BD)</f>
        <v>0</v>
      </c>
      <c r="BE70" s="13">
        <f>SUMIF('오프라인 판매량'!$C:$C,#REF!,'오프라인 판매량'!BE:BE)</f>
        <v>0</v>
      </c>
      <c r="BF70" s="13">
        <f>SUMIF('오프라인 판매량'!$C:$C,#REF!,'오프라인 판매량'!BF:BF)</f>
        <v>0</v>
      </c>
      <c r="BG70" s="13">
        <f>SUMIF('오프라인 판매량'!$C:$C,#REF!,'오프라인 판매량'!BG:BG)</f>
        <v>0</v>
      </c>
      <c r="BH70" s="13">
        <f>SUMIF('오프라인 판매량'!$C:$C,#REF!,'오프라인 판매량'!BH:BH)</f>
        <v>0</v>
      </c>
      <c r="BI70" s="13">
        <f>SUMIF('오프라인 판매량'!$C:$C,#REF!,'오프라인 판매량'!BI:BI)</f>
        <v>0</v>
      </c>
      <c r="BJ70" s="13">
        <f>SUMIF('오프라인 판매량'!$C:$C,#REF!,'오프라인 판매량'!BJ:BJ)</f>
        <v>0</v>
      </c>
      <c r="BK70" s="13"/>
      <c r="BL70" s="13"/>
      <c r="BM70" s="13"/>
      <c r="BN70" s="13"/>
      <c r="BO70" s="13"/>
      <c r="BP70" s="13"/>
      <c r="BQ70" s="13"/>
      <c r="BR70" s="13"/>
      <c r="BS70" s="13"/>
    </row>
    <row r="71" spans="1:71" s="1" customFormat="1" ht="17.25" hidden="1" thickBot="1" x14ac:dyDescent="0.35">
      <c r="A71" s="334"/>
      <c r="B71" s="332"/>
      <c r="C71" s="7"/>
      <c r="D71" s="35">
        <f t="shared" si="53"/>
        <v>45861</v>
      </c>
      <c r="E71" s="333"/>
      <c r="F71" s="10" t="s">
        <v>7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1162</v>
      </c>
      <c r="AK71" s="13">
        <v>952</v>
      </c>
      <c r="AL71" s="13">
        <v>1207</v>
      </c>
      <c r="AM71" s="13">
        <v>1083</v>
      </c>
      <c r="AN71" s="13">
        <v>1533</v>
      </c>
      <c r="AO71" s="13">
        <v>174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/>
      <c r="BL71" s="13"/>
      <c r="BM71" s="13"/>
      <c r="BN71" s="13"/>
      <c r="BO71" s="13"/>
      <c r="BP71" s="13"/>
      <c r="BQ71" s="13"/>
      <c r="BR71" s="13"/>
      <c r="BS71" s="13"/>
    </row>
    <row r="72" spans="1:71" s="2" customFormat="1" ht="17.25" hidden="1" thickBot="1" x14ac:dyDescent="0.35">
      <c r="A72" s="327"/>
      <c r="B72" s="329"/>
      <c r="C72" s="8"/>
      <c r="D72" s="36">
        <f t="shared" si="53"/>
        <v>45861</v>
      </c>
      <c r="E72" s="331"/>
      <c r="F72" s="11" t="s">
        <v>3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9704</v>
      </c>
      <c r="R72" s="14">
        <v>9703</v>
      </c>
      <c r="S72" s="14">
        <v>9703</v>
      </c>
      <c r="T72" s="14">
        <v>9479</v>
      </c>
      <c r="U72" s="14">
        <v>9703</v>
      </c>
      <c r="V72" s="14">
        <v>9667</v>
      </c>
      <c r="W72" s="14">
        <f>V72-W69</f>
        <v>9667</v>
      </c>
      <c r="X72" s="14">
        <v>9423</v>
      </c>
      <c r="Y72" s="14">
        <v>9467</v>
      </c>
      <c r="Z72" s="14">
        <v>9467</v>
      </c>
      <c r="AA72" s="14">
        <v>9299</v>
      </c>
      <c r="AB72" s="14">
        <v>8847</v>
      </c>
      <c r="AC72" s="14">
        <v>8511</v>
      </c>
      <c r="AD72" s="14">
        <v>8167</v>
      </c>
      <c r="AE72" s="14">
        <v>7615</v>
      </c>
      <c r="AF72" s="14">
        <v>7339</v>
      </c>
      <c r="AG72" s="14">
        <v>6219</v>
      </c>
      <c r="AH72" s="14">
        <v>6093</v>
      </c>
      <c r="AI72" s="14">
        <v>5439</v>
      </c>
      <c r="AJ72" s="14">
        <v>3928</v>
      </c>
      <c r="AK72" s="14">
        <v>2511</v>
      </c>
      <c r="AL72" s="14">
        <v>1423</v>
      </c>
      <c r="AM72" s="14">
        <v>390</v>
      </c>
      <c r="AN72" s="14">
        <v>174</v>
      </c>
      <c r="AO72" s="14">
        <f t="shared" ref="AO72:BJ72" si="58">AN72-AO69</f>
        <v>0</v>
      </c>
      <c r="AP72" s="14">
        <f t="shared" si="58"/>
        <v>0</v>
      </c>
      <c r="AQ72" s="14">
        <f t="shared" si="58"/>
        <v>0</v>
      </c>
      <c r="AR72" s="14">
        <f t="shared" si="58"/>
        <v>0</v>
      </c>
      <c r="AS72" s="14">
        <f t="shared" si="58"/>
        <v>0</v>
      </c>
      <c r="AT72" s="14">
        <f t="shared" si="58"/>
        <v>0</v>
      </c>
      <c r="AU72" s="14">
        <f t="shared" si="58"/>
        <v>0</v>
      </c>
      <c r="AV72" s="14">
        <f t="shared" si="58"/>
        <v>0</v>
      </c>
      <c r="AW72" s="14">
        <f t="shared" si="58"/>
        <v>0</v>
      </c>
      <c r="AX72" s="14">
        <f t="shared" si="58"/>
        <v>0</v>
      </c>
      <c r="AY72" s="14">
        <f t="shared" si="58"/>
        <v>0</v>
      </c>
      <c r="AZ72" s="14">
        <f t="shared" si="58"/>
        <v>0</v>
      </c>
      <c r="BA72" s="14">
        <f t="shared" si="58"/>
        <v>0</v>
      </c>
      <c r="BB72" s="14">
        <f t="shared" si="58"/>
        <v>0</v>
      </c>
      <c r="BC72" s="14">
        <f t="shared" si="58"/>
        <v>0</v>
      </c>
      <c r="BD72" s="14">
        <f t="shared" si="58"/>
        <v>0</v>
      </c>
      <c r="BE72" s="14">
        <f t="shared" si="58"/>
        <v>0</v>
      </c>
      <c r="BF72" s="14">
        <f t="shared" si="58"/>
        <v>0</v>
      </c>
      <c r="BG72" s="14">
        <f t="shared" si="58"/>
        <v>0</v>
      </c>
      <c r="BH72" s="14">
        <f t="shared" si="58"/>
        <v>0</v>
      </c>
      <c r="BI72" s="14">
        <f t="shared" si="58"/>
        <v>0</v>
      </c>
      <c r="BJ72" s="14">
        <f t="shared" si="58"/>
        <v>0</v>
      </c>
      <c r="BK72" s="14"/>
      <c r="BL72" s="14"/>
      <c r="BM72" s="14"/>
      <c r="BN72" s="14"/>
      <c r="BO72" s="14"/>
      <c r="BP72" s="14"/>
      <c r="BQ72" s="14"/>
      <c r="BR72" s="14"/>
      <c r="BS72" s="14"/>
    </row>
    <row r="73" spans="1:71" s="1" customFormat="1" ht="17.25" hidden="1" thickBot="1" x14ac:dyDescent="0.35">
      <c r="A73" s="326" t="s">
        <v>16</v>
      </c>
      <c r="B73" s="328" t="e">
        <f>재고!#REF!</f>
        <v>#REF!</v>
      </c>
      <c r="C73" s="6"/>
      <c r="D73" s="34">
        <v>45861</v>
      </c>
      <c r="E73" s="330" t="e">
        <f>#REF!-90</f>
        <v>#REF!</v>
      </c>
      <c r="F73" s="9" t="s">
        <v>13</v>
      </c>
      <c r="G73" s="39">
        <f t="shared" ref="G73:X73" si="59">G74+G75</f>
        <v>0</v>
      </c>
      <c r="H73" s="39">
        <f t="shared" si="59"/>
        <v>0</v>
      </c>
      <c r="I73" s="39">
        <f t="shared" si="59"/>
        <v>0</v>
      </c>
      <c r="J73" s="39">
        <f t="shared" si="59"/>
        <v>0</v>
      </c>
      <c r="K73" s="39">
        <f t="shared" si="59"/>
        <v>0</v>
      </c>
      <c r="L73" s="39">
        <f t="shared" si="59"/>
        <v>0</v>
      </c>
      <c r="M73" s="39">
        <f t="shared" si="59"/>
        <v>0</v>
      </c>
      <c r="N73" s="39">
        <f t="shared" si="59"/>
        <v>0</v>
      </c>
      <c r="O73" s="39">
        <f t="shared" si="59"/>
        <v>0</v>
      </c>
      <c r="P73" s="39">
        <f t="shared" si="59"/>
        <v>0</v>
      </c>
      <c r="Q73" s="39">
        <f t="shared" si="59"/>
        <v>0</v>
      </c>
      <c r="R73" s="39">
        <f t="shared" si="59"/>
        <v>0</v>
      </c>
      <c r="S73" s="39">
        <f t="shared" si="59"/>
        <v>0</v>
      </c>
      <c r="T73" s="39">
        <f t="shared" si="59"/>
        <v>0</v>
      </c>
      <c r="U73" s="39">
        <f t="shared" si="59"/>
        <v>0</v>
      </c>
      <c r="V73" s="39">
        <f t="shared" si="59"/>
        <v>0</v>
      </c>
      <c r="W73" s="39">
        <f t="shared" si="59"/>
        <v>0</v>
      </c>
      <c r="X73" s="39">
        <f t="shared" si="59"/>
        <v>0</v>
      </c>
      <c r="Y73" s="39">
        <f>Y74+Y75</f>
        <v>0</v>
      </c>
      <c r="Z73" s="39">
        <f>Z74+Z75</f>
        <v>0</v>
      </c>
      <c r="AA73" s="39">
        <f t="shared" ref="AA73:AJ73" si="60">AA74+AA75</f>
        <v>0</v>
      </c>
      <c r="AB73" s="39">
        <f t="shared" si="60"/>
        <v>0</v>
      </c>
      <c r="AC73" s="39">
        <f t="shared" si="60"/>
        <v>0</v>
      </c>
      <c r="AD73" s="39">
        <f t="shared" si="60"/>
        <v>0</v>
      </c>
      <c r="AE73" s="39">
        <f t="shared" si="60"/>
        <v>0</v>
      </c>
      <c r="AF73" s="39">
        <f t="shared" si="60"/>
        <v>0</v>
      </c>
      <c r="AG73" s="39">
        <f t="shared" si="60"/>
        <v>0</v>
      </c>
      <c r="AH73" s="39">
        <f t="shared" si="60"/>
        <v>0</v>
      </c>
      <c r="AI73" s="39">
        <f t="shared" si="60"/>
        <v>0</v>
      </c>
      <c r="AJ73" s="39">
        <f t="shared" si="60"/>
        <v>0</v>
      </c>
      <c r="AK73" s="39">
        <f t="shared" ref="AK73:AS73" si="61">AK74+AK75</f>
        <v>0</v>
      </c>
      <c r="AL73" s="39">
        <f t="shared" si="61"/>
        <v>0</v>
      </c>
      <c r="AM73" s="39">
        <f t="shared" si="61"/>
        <v>0</v>
      </c>
      <c r="AN73" s="39">
        <f t="shared" si="61"/>
        <v>0</v>
      </c>
      <c r="AO73" s="39">
        <f t="shared" si="61"/>
        <v>1037</v>
      </c>
      <c r="AP73" s="39">
        <f t="shared" si="61"/>
        <v>1048</v>
      </c>
      <c r="AQ73" s="39">
        <f t="shared" si="61"/>
        <v>891</v>
      </c>
      <c r="AR73" s="39">
        <f t="shared" si="61"/>
        <v>878</v>
      </c>
      <c r="AS73" s="39">
        <f t="shared" si="61"/>
        <v>1361</v>
      </c>
      <c r="AT73" s="39">
        <f t="shared" ref="AT73:BJ73" si="62">AT74+AT75</f>
        <v>254</v>
      </c>
      <c r="AU73" s="39">
        <f t="shared" si="62"/>
        <v>101</v>
      </c>
      <c r="AV73" s="39">
        <f t="shared" si="62"/>
        <v>99</v>
      </c>
      <c r="AW73" s="39">
        <f t="shared" si="62"/>
        <v>148</v>
      </c>
      <c r="AX73" s="39">
        <f t="shared" si="62"/>
        <v>0</v>
      </c>
      <c r="AY73" s="39">
        <f t="shared" si="62"/>
        <v>0</v>
      </c>
      <c r="AZ73" s="39">
        <f t="shared" si="62"/>
        <v>0</v>
      </c>
      <c r="BA73" s="39">
        <f t="shared" si="62"/>
        <v>0</v>
      </c>
      <c r="BB73" s="39">
        <f t="shared" si="62"/>
        <v>0</v>
      </c>
      <c r="BC73" s="39">
        <f t="shared" si="62"/>
        <v>0</v>
      </c>
      <c r="BD73" s="39">
        <f t="shared" si="62"/>
        <v>0</v>
      </c>
      <c r="BE73" s="39">
        <f t="shared" si="62"/>
        <v>0</v>
      </c>
      <c r="BF73" s="39">
        <f t="shared" si="62"/>
        <v>0</v>
      </c>
      <c r="BG73" s="39">
        <f t="shared" si="62"/>
        <v>0</v>
      </c>
      <c r="BH73" s="39">
        <f t="shared" si="62"/>
        <v>0</v>
      </c>
      <c r="BI73" s="39">
        <f t="shared" si="62"/>
        <v>0</v>
      </c>
      <c r="BJ73" s="39">
        <f t="shared" si="62"/>
        <v>0</v>
      </c>
      <c r="BK73" s="39"/>
      <c r="BL73" s="39"/>
      <c r="BM73" s="39"/>
      <c r="BN73" s="39"/>
      <c r="BO73" s="39"/>
      <c r="BP73" s="39"/>
      <c r="BQ73" s="39"/>
      <c r="BR73" s="39"/>
      <c r="BS73" s="39"/>
    </row>
    <row r="74" spans="1:71" s="1" customFormat="1" ht="17.25" hidden="1" thickBot="1" x14ac:dyDescent="0.35">
      <c r="A74" s="334"/>
      <c r="B74" s="332"/>
      <c r="C74" s="7"/>
      <c r="D74" s="35">
        <f t="shared" si="53"/>
        <v>45861</v>
      </c>
      <c r="E74" s="333"/>
      <c r="F74" s="10" t="s">
        <v>8</v>
      </c>
      <c r="G74" s="13">
        <f>SUMIF('오프라인 판매량'!$C:$C,#REF!,'오프라인 판매량'!G:G)</f>
        <v>0</v>
      </c>
      <c r="H74" s="13">
        <f>SUMIF('오프라인 판매량'!$C:$C,#REF!,'오프라인 판매량'!H:H)</f>
        <v>0</v>
      </c>
      <c r="I74" s="13">
        <f>SUMIF('오프라인 판매량'!$C:$C,#REF!,'오프라인 판매량'!I:I)</f>
        <v>0</v>
      </c>
      <c r="J74" s="13">
        <f>SUMIF('오프라인 판매량'!$C:$C,#REF!,'오프라인 판매량'!J:J)</f>
        <v>0</v>
      </c>
      <c r="K74" s="13">
        <f>SUMIF('오프라인 판매량'!$C:$C,#REF!,'오프라인 판매량'!K:K)</f>
        <v>0</v>
      </c>
      <c r="L74" s="13">
        <f>SUMIF('오프라인 판매량'!$C:$C,#REF!,'오프라인 판매량'!L:L)</f>
        <v>0</v>
      </c>
      <c r="M74" s="13">
        <f>SUMIF('오프라인 판매량'!$C:$C,#REF!,'오프라인 판매량'!M:M)</f>
        <v>0</v>
      </c>
      <c r="N74" s="13">
        <f>SUMIF('오프라인 판매량'!$C:$C,#REF!,'오프라인 판매량'!N:N)</f>
        <v>0</v>
      </c>
      <c r="O74" s="13">
        <f>SUMIF('오프라인 판매량'!$C:$C,#REF!,'오프라인 판매량'!O:O)</f>
        <v>0</v>
      </c>
      <c r="P74" s="13">
        <f>SUMIF('오프라인 판매량'!$C:$C,#REF!,'오프라인 판매량'!P:P)</f>
        <v>0</v>
      </c>
      <c r="Q74" s="13">
        <f>SUMIF('오프라인 판매량'!$C:$C,#REF!,'오프라인 판매량'!Q:Q)</f>
        <v>0</v>
      </c>
      <c r="R74" s="13">
        <f>SUMIF('오프라인 판매량'!$C:$C,#REF!,'오프라인 판매량'!R:R)</f>
        <v>0</v>
      </c>
      <c r="S74" s="13">
        <f>SUMIF('오프라인 판매량'!$C:$C,#REF!,'오프라인 판매량'!S:S)</f>
        <v>0</v>
      </c>
      <c r="T74" s="13">
        <f>SUMIF('오프라인 판매량'!$C:$C,#REF!,'오프라인 판매량'!T:T)</f>
        <v>0</v>
      </c>
      <c r="U74" s="13">
        <f>SUMIF('오프라인 판매량'!$C:$C,#REF!,'오프라인 판매량'!U:U)</f>
        <v>0</v>
      </c>
      <c r="V74" s="13">
        <f>SUMIF('오프라인 판매량'!$C:$C,#REF!,'오프라인 판매량'!V:V)</f>
        <v>0</v>
      </c>
      <c r="W74" s="13">
        <f>SUMIF('오프라인 판매량'!$C:$C,#REF!,'오프라인 판매량'!W:W)</f>
        <v>0</v>
      </c>
      <c r="X74" s="13">
        <f>SUMIF('오프라인 판매량'!$C:$C,#REF!,'오프라인 판매량'!X:X)</f>
        <v>0</v>
      </c>
      <c r="Y74" s="13">
        <f>SUMIF('오프라인 판매량'!$C:$C,#REF!,'오프라인 판매량'!Y:Y)</f>
        <v>0</v>
      </c>
      <c r="Z74" s="13">
        <f>SUMIF('오프라인 판매량'!$C:$C,#REF!,'오프라인 판매량'!Z:Z)</f>
        <v>0</v>
      </c>
      <c r="AA74" s="13">
        <f>SUMIF('오프라인 판매량'!$C:$C,#REF!,'오프라인 판매량'!AA:AA)</f>
        <v>0</v>
      </c>
      <c r="AB74" s="13">
        <f>SUMIF('오프라인 판매량'!$C:$C,#REF!,'오프라인 판매량'!AB:AB)</f>
        <v>0</v>
      </c>
      <c r="AC74" s="13">
        <f>SUMIF('오프라인 판매량'!$C:$C,#REF!,'오프라인 판매량'!AC:AC)</f>
        <v>0</v>
      </c>
      <c r="AD74" s="13">
        <f>SUMIF('오프라인 판매량'!$C:$C,#REF!,'오프라인 판매량'!AD:AD)</f>
        <v>0</v>
      </c>
      <c r="AE74" s="13">
        <f>SUMIF('오프라인 판매량'!$C:$C,#REF!,'오프라인 판매량'!AE:AE)</f>
        <v>0</v>
      </c>
      <c r="AF74" s="13">
        <f>SUMIF('오프라인 판매량'!$C:$C,#REF!,'오프라인 판매량'!AF:AF)</f>
        <v>0</v>
      </c>
      <c r="AG74" s="13">
        <f>SUMIF('오프라인 판매량'!$C:$C,#REF!,'오프라인 판매량'!AG:AG)</f>
        <v>0</v>
      </c>
      <c r="AH74" s="13">
        <f>SUMIF('오프라인 판매량'!$C:$C,#REF!,'오프라인 판매량'!AH:AH)</f>
        <v>0</v>
      </c>
      <c r="AI74" s="13">
        <f>SUMIF('오프라인 판매량'!$C:$C,#REF!,'오프라인 판매량'!AI:AI)</f>
        <v>0</v>
      </c>
      <c r="AJ74" s="13">
        <f>SUMIF('오프라인 판매량'!$C:$C,#REF!,'오프라인 판매량'!AJ:AJ)</f>
        <v>0</v>
      </c>
      <c r="AK74" s="13">
        <f>SUMIF('오프라인 판매량'!$C:$C,#REF!,'오프라인 판매량'!AK:AK)</f>
        <v>0</v>
      </c>
      <c r="AL74" s="13">
        <f>SUMIF('오프라인 판매량'!$C:$C,#REF!,'오프라인 판매량'!AL:AL)</f>
        <v>0</v>
      </c>
      <c r="AM74" s="13">
        <f>SUMIF('오프라인 판매량'!$C:$C,#REF!,'오프라인 판매량'!AM:AM)</f>
        <v>0</v>
      </c>
      <c r="AN74" s="13">
        <f>SUMIF('오프라인 판매량'!$C:$C,#REF!,'오프라인 판매량'!AN:AN)</f>
        <v>0</v>
      </c>
      <c r="AO74" s="13">
        <f>SUMIF('오프라인 판매량'!$C:$C,#REF!,'오프라인 판매량'!AO:AO)</f>
        <v>0</v>
      </c>
      <c r="AP74" s="13">
        <f>SUMIF('오프라인 판매량'!$C:$C,#REF!,'오프라인 판매량'!AP:AP)</f>
        <v>0</v>
      </c>
      <c r="AQ74" s="13">
        <f>SUMIF('오프라인 판매량'!$C:$C,#REF!,'오프라인 판매량'!AQ:AQ)</f>
        <v>0</v>
      </c>
      <c r="AR74" s="13">
        <f>SUMIF('오프라인 판매량'!$C:$C,#REF!,'오프라인 판매량'!AR:AR)</f>
        <v>0</v>
      </c>
      <c r="AS74" s="13">
        <f>SUMIF('오프라인 판매량'!$C:$C,#REF!,'오프라인 판매량'!AS:AS)</f>
        <v>0</v>
      </c>
      <c r="AT74" s="13">
        <f>SUMIF('오프라인 판매량'!$C:$C,#REF!,'오프라인 판매량'!AT:AT)</f>
        <v>0</v>
      </c>
      <c r="AU74" s="13">
        <f>SUMIF('오프라인 판매량'!$C:$C,#REF!,'오프라인 판매량'!AU:AU)</f>
        <v>0</v>
      </c>
      <c r="AV74" s="13">
        <f>SUMIF('오프라인 판매량'!$C:$C,#REF!,'오프라인 판매량'!AV:AV)</f>
        <v>0</v>
      </c>
      <c r="AW74" s="13">
        <f>SUMIF('오프라인 판매량'!$C:$C,#REF!,'오프라인 판매량'!AW:AW)</f>
        <v>0</v>
      </c>
      <c r="AX74" s="13">
        <f>SUMIF('오프라인 판매량'!$C:$C,#REF!,'오프라인 판매량'!AX:AX)</f>
        <v>0</v>
      </c>
      <c r="AY74" s="13">
        <f>SUMIF('오프라인 판매량'!$C:$C,#REF!,'오프라인 판매량'!AY:AY)</f>
        <v>0</v>
      </c>
      <c r="AZ74" s="13">
        <f>SUMIF('오프라인 판매량'!$C:$C,#REF!,'오프라인 판매량'!AZ:AZ)</f>
        <v>0</v>
      </c>
      <c r="BA74" s="13">
        <f>SUMIF('오프라인 판매량'!$C:$C,#REF!,'오프라인 판매량'!BA:BA)</f>
        <v>0</v>
      </c>
      <c r="BB74" s="13">
        <f>SUMIF('오프라인 판매량'!$C:$C,#REF!,'오프라인 판매량'!BB:BB)</f>
        <v>0</v>
      </c>
      <c r="BC74" s="13">
        <f>SUMIF('오프라인 판매량'!$C:$C,#REF!,'오프라인 판매량'!BC:BC)</f>
        <v>0</v>
      </c>
      <c r="BD74" s="13">
        <f>SUMIF('오프라인 판매량'!$C:$C,#REF!,'오프라인 판매량'!BD:BD)</f>
        <v>0</v>
      </c>
      <c r="BE74" s="13">
        <f>SUMIF('오프라인 판매량'!$C:$C,#REF!,'오프라인 판매량'!BE:BE)</f>
        <v>0</v>
      </c>
      <c r="BF74" s="13">
        <f>SUMIF('오프라인 판매량'!$C:$C,#REF!,'오프라인 판매량'!BF:BF)</f>
        <v>0</v>
      </c>
      <c r="BG74" s="13">
        <f>SUMIF('오프라인 판매량'!$C:$C,#REF!,'오프라인 판매량'!BG:BG)</f>
        <v>0</v>
      </c>
      <c r="BH74" s="13">
        <f>SUMIF('오프라인 판매량'!$C:$C,#REF!,'오프라인 판매량'!BH:BH)</f>
        <v>0</v>
      </c>
      <c r="BI74" s="13">
        <f>SUMIF('오프라인 판매량'!$C:$C,#REF!,'오프라인 판매량'!BI:BI)</f>
        <v>0</v>
      </c>
      <c r="BJ74" s="13">
        <f>SUMIF('오프라인 판매량'!$C:$C,#REF!,'오프라인 판매량'!BJ:BJ)</f>
        <v>0</v>
      </c>
      <c r="BK74" s="13"/>
      <c r="BL74" s="13"/>
      <c r="BM74" s="13"/>
      <c r="BN74" s="13"/>
      <c r="BO74" s="13"/>
      <c r="BP74" s="13"/>
      <c r="BQ74" s="13"/>
      <c r="BR74" s="13"/>
      <c r="BS74" s="13"/>
    </row>
    <row r="75" spans="1:71" s="1" customFormat="1" ht="17.25" hidden="1" thickBot="1" x14ac:dyDescent="0.35">
      <c r="A75" s="334"/>
      <c r="B75" s="332"/>
      <c r="C75" s="7"/>
      <c r="D75" s="35">
        <f t="shared" si="53"/>
        <v>45861</v>
      </c>
      <c r="E75" s="333"/>
      <c r="F75" s="10" t="s">
        <v>7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1037</v>
      </c>
      <c r="AP75" s="13">
        <v>1048</v>
      </c>
      <c r="AQ75" s="13">
        <v>891</v>
      </c>
      <c r="AR75" s="13">
        <v>878</v>
      </c>
      <c r="AS75" s="13">
        <v>1361</v>
      </c>
      <c r="AT75" s="13">
        <f>602-348</f>
        <v>254</v>
      </c>
      <c r="AU75" s="13">
        <f>AT76-AU76</f>
        <v>101</v>
      </c>
      <c r="AV75" s="13">
        <f>AU76-AV76</f>
        <v>99</v>
      </c>
      <c r="AW75" s="13">
        <v>148</v>
      </c>
      <c r="AX75" s="13"/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/>
      <c r="BL75" s="13"/>
      <c r="BM75" s="13"/>
      <c r="BN75" s="13"/>
      <c r="BO75" s="13"/>
      <c r="BP75" s="13"/>
      <c r="BQ75" s="13"/>
      <c r="BR75" s="13"/>
      <c r="BS75" s="13"/>
    </row>
    <row r="76" spans="1:71" s="2" customFormat="1" ht="17.25" hidden="1" thickBot="1" x14ac:dyDescent="0.35">
      <c r="A76" s="327"/>
      <c r="B76" s="329"/>
      <c r="C76" s="8"/>
      <c r="D76" s="36">
        <f t="shared" si="53"/>
        <v>45861</v>
      </c>
      <c r="E76" s="331"/>
      <c r="F76" s="11" t="s">
        <v>3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520</v>
      </c>
      <c r="V76" s="14">
        <v>9156</v>
      </c>
      <c r="W76" s="14">
        <v>9156</v>
      </c>
      <c r="X76" s="14">
        <v>9156</v>
      </c>
      <c r="Y76" s="14">
        <v>9156</v>
      </c>
      <c r="Z76" s="14">
        <v>9156</v>
      </c>
      <c r="AA76" s="14">
        <v>9156</v>
      </c>
      <c r="AB76" s="14">
        <v>9156</v>
      </c>
      <c r="AC76" s="14">
        <v>9156</v>
      </c>
      <c r="AD76" s="14">
        <v>9156</v>
      </c>
      <c r="AE76" s="14">
        <v>9156</v>
      </c>
      <c r="AF76" s="14">
        <v>9156</v>
      </c>
      <c r="AG76" s="14">
        <v>9156</v>
      </c>
      <c r="AH76" s="14">
        <f>AG76-AH73</f>
        <v>9156</v>
      </c>
      <c r="AI76" s="14">
        <v>9148</v>
      </c>
      <c r="AJ76" s="14">
        <v>8588</v>
      </c>
      <c r="AK76" s="14">
        <v>8728</v>
      </c>
      <c r="AL76" s="14">
        <v>8244</v>
      </c>
      <c r="AM76" s="14">
        <v>5618</v>
      </c>
      <c r="AN76" s="14">
        <v>6028</v>
      </c>
      <c r="AO76" s="14">
        <v>4849</v>
      </c>
      <c r="AP76" s="14">
        <v>3417</v>
      </c>
      <c r="AQ76" s="14">
        <v>2639</v>
      </c>
      <c r="AR76" s="14">
        <v>1536</v>
      </c>
      <c r="AS76" s="14">
        <v>602</v>
      </c>
      <c r="AT76" s="14">
        <v>348</v>
      </c>
      <c r="AU76" s="14">
        <v>247</v>
      </c>
      <c r="AV76" s="14">
        <v>148</v>
      </c>
      <c r="AW76" s="14">
        <v>0</v>
      </c>
      <c r="AX76" s="14">
        <f t="shared" ref="AX76:BJ76" si="63">AW76-AX73</f>
        <v>0</v>
      </c>
      <c r="AY76" s="14">
        <f t="shared" si="63"/>
        <v>0</v>
      </c>
      <c r="AZ76" s="14">
        <f t="shared" si="63"/>
        <v>0</v>
      </c>
      <c r="BA76" s="14">
        <f t="shared" si="63"/>
        <v>0</v>
      </c>
      <c r="BB76" s="14">
        <f t="shared" si="63"/>
        <v>0</v>
      </c>
      <c r="BC76" s="14">
        <f t="shared" si="63"/>
        <v>0</v>
      </c>
      <c r="BD76" s="14">
        <f t="shared" si="63"/>
        <v>0</v>
      </c>
      <c r="BE76" s="14">
        <f t="shared" si="63"/>
        <v>0</v>
      </c>
      <c r="BF76" s="14">
        <f t="shared" si="63"/>
        <v>0</v>
      </c>
      <c r="BG76" s="14">
        <f t="shared" si="63"/>
        <v>0</v>
      </c>
      <c r="BH76" s="14">
        <f t="shared" si="63"/>
        <v>0</v>
      </c>
      <c r="BI76" s="14">
        <f t="shared" si="63"/>
        <v>0</v>
      </c>
      <c r="BJ76" s="14">
        <f t="shared" si="63"/>
        <v>0</v>
      </c>
      <c r="BK76" s="14"/>
      <c r="BL76" s="14"/>
      <c r="BM76" s="14"/>
      <c r="BN76" s="14"/>
      <c r="BO76" s="14"/>
      <c r="BP76" s="14"/>
      <c r="BQ76" s="14"/>
      <c r="BR76" s="14"/>
      <c r="BS76" s="14"/>
    </row>
    <row r="77" spans="1:71" s="1" customFormat="1" ht="17.25" hidden="1" thickBot="1" x14ac:dyDescent="0.35">
      <c r="A77" s="326" t="s">
        <v>16</v>
      </c>
      <c r="B77" s="328" t="e">
        <f>재고!#REF!</f>
        <v>#REF!</v>
      </c>
      <c r="C77" s="6"/>
      <c r="D77" s="34">
        <v>45861</v>
      </c>
      <c r="E77" s="330" t="e">
        <f>#REF!-90</f>
        <v>#REF!</v>
      </c>
      <c r="F77" s="9" t="s">
        <v>13</v>
      </c>
      <c r="G77" s="39">
        <f t="shared" ref="G77:X77" si="64">G78+G79</f>
        <v>0</v>
      </c>
      <c r="H77" s="39">
        <f t="shared" si="64"/>
        <v>0</v>
      </c>
      <c r="I77" s="39">
        <f t="shared" si="64"/>
        <v>0</v>
      </c>
      <c r="J77" s="39">
        <f t="shared" si="64"/>
        <v>0</v>
      </c>
      <c r="K77" s="39">
        <f t="shared" si="64"/>
        <v>0</v>
      </c>
      <c r="L77" s="39">
        <f t="shared" si="64"/>
        <v>0</v>
      </c>
      <c r="M77" s="39">
        <f t="shared" si="64"/>
        <v>0</v>
      </c>
      <c r="N77" s="39">
        <f t="shared" si="64"/>
        <v>0</v>
      </c>
      <c r="O77" s="39">
        <f t="shared" si="64"/>
        <v>0</v>
      </c>
      <c r="P77" s="39">
        <f t="shared" si="64"/>
        <v>0</v>
      </c>
      <c r="Q77" s="39">
        <f t="shared" si="64"/>
        <v>0</v>
      </c>
      <c r="R77" s="39">
        <f t="shared" si="64"/>
        <v>0</v>
      </c>
      <c r="S77" s="39">
        <f t="shared" si="64"/>
        <v>0</v>
      </c>
      <c r="T77" s="39">
        <f t="shared" si="64"/>
        <v>0</v>
      </c>
      <c r="U77" s="39">
        <f t="shared" si="64"/>
        <v>0</v>
      </c>
      <c r="V77" s="39">
        <f t="shared" si="64"/>
        <v>0</v>
      </c>
      <c r="W77" s="39">
        <f t="shared" si="64"/>
        <v>0</v>
      </c>
      <c r="X77" s="39">
        <f t="shared" si="64"/>
        <v>0</v>
      </c>
      <c r="Y77" s="39">
        <f>Y78+Y79</f>
        <v>0</v>
      </c>
      <c r="Z77" s="39">
        <f>Z78+Z79</f>
        <v>0</v>
      </c>
      <c r="AA77" s="39">
        <f t="shared" ref="AA77:AJ77" si="65">AA78+AA79</f>
        <v>0</v>
      </c>
      <c r="AB77" s="39">
        <f t="shared" si="65"/>
        <v>0</v>
      </c>
      <c r="AC77" s="39">
        <f t="shared" si="65"/>
        <v>0</v>
      </c>
      <c r="AD77" s="39">
        <f t="shared" si="65"/>
        <v>0</v>
      </c>
      <c r="AE77" s="39">
        <f t="shared" si="65"/>
        <v>0</v>
      </c>
      <c r="AF77" s="39">
        <f t="shared" si="65"/>
        <v>0</v>
      </c>
      <c r="AG77" s="39">
        <f t="shared" si="65"/>
        <v>0</v>
      </c>
      <c r="AH77" s="39">
        <f t="shared" si="65"/>
        <v>0</v>
      </c>
      <c r="AI77" s="39">
        <f t="shared" si="65"/>
        <v>0</v>
      </c>
      <c r="AJ77" s="39">
        <f t="shared" si="65"/>
        <v>0</v>
      </c>
      <c r="AK77" s="39">
        <f t="shared" ref="AK77:AS77" si="66">AK78+AK79</f>
        <v>0</v>
      </c>
      <c r="AL77" s="39">
        <f t="shared" si="66"/>
        <v>0</v>
      </c>
      <c r="AM77" s="39">
        <f t="shared" si="66"/>
        <v>0</v>
      </c>
      <c r="AN77" s="39">
        <f t="shared" si="66"/>
        <v>0</v>
      </c>
      <c r="AO77" s="39">
        <f t="shared" si="66"/>
        <v>0</v>
      </c>
      <c r="AP77" s="39">
        <f t="shared" si="66"/>
        <v>0</v>
      </c>
      <c r="AQ77" s="39">
        <f t="shared" si="66"/>
        <v>0</v>
      </c>
      <c r="AR77" s="39">
        <f t="shared" si="66"/>
        <v>0</v>
      </c>
      <c r="AS77" s="39">
        <f t="shared" si="66"/>
        <v>0</v>
      </c>
      <c r="AT77" s="39">
        <f t="shared" ref="AT77:BN77" si="67">AT78+AT79</f>
        <v>596</v>
      </c>
      <c r="AU77" s="39">
        <f t="shared" si="67"/>
        <v>976</v>
      </c>
      <c r="AV77" s="39">
        <f t="shared" si="67"/>
        <v>976</v>
      </c>
      <c r="AW77" s="39">
        <f t="shared" si="67"/>
        <v>904</v>
      </c>
      <c r="AX77" s="39">
        <f t="shared" si="67"/>
        <v>935</v>
      </c>
      <c r="AY77" s="39">
        <f t="shared" si="67"/>
        <v>1162</v>
      </c>
      <c r="AZ77" s="39">
        <f t="shared" si="67"/>
        <v>916</v>
      </c>
      <c r="BA77" s="39">
        <f t="shared" si="67"/>
        <v>1307</v>
      </c>
      <c r="BB77" s="39">
        <f t="shared" si="67"/>
        <v>168</v>
      </c>
      <c r="BC77" s="39">
        <f t="shared" si="67"/>
        <v>10</v>
      </c>
      <c r="BD77" s="39">
        <f t="shared" si="67"/>
        <v>0</v>
      </c>
      <c r="BE77" s="39">
        <f t="shared" si="67"/>
        <v>0</v>
      </c>
      <c r="BF77" s="39">
        <f t="shared" si="67"/>
        <v>0</v>
      </c>
      <c r="BG77" s="39">
        <f t="shared" si="67"/>
        <v>0</v>
      </c>
      <c r="BH77" s="39">
        <f t="shared" si="67"/>
        <v>0</v>
      </c>
      <c r="BI77" s="39">
        <f t="shared" si="67"/>
        <v>0</v>
      </c>
      <c r="BJ77" s="39">
        <f t="shared" si="67"/>
        <v>0</v>
      </c>
      <c r="BK77" s="39">
        <f t="shared" si="67"/>
        <v>0</v>
      </c>
      <c r="BL77" s="39">
        <f t="shared" si="67"/>
        <v>0</v>
      </c>
      <c r="BM77" s="39">
        <f t="shared" si="67"/>
        <v>0</v>
      </c>
      <c r="BN77" s="39">
        <f t="shared" si="67"/>
        <v>0</v>
      </c>
      <c r="BO77" s="39">
        <f>BO78+BO79</f>
        <v>0</v>
      </c>
      <c r="BP77" s="39">
        <f>BP78+BP79</f>
        <v>0</v>
      </c>
      <c r="BQ77" s="39">
        <f>BQ78+BQ79</f>
        <v>0</v>
      </c>
      <c r="BR77" s="39">
        <f>BR78+BR79</f>
        <v>0</v>
      </c>
      <c r="BS77" s="39">
        <f>BS78+BS79</f>
        <v>0</v>
      </c>
    </row>
    <row r="78" spans="1:71" s="1" customFormat="1" ht="17.25" hidden="1" thickBot="1" x14ac:dyDescent="0.35">
      <c r="A78" s="334"/>
      <c r="B78" s="332"/>
      <c r="C78" s="7"/>
      <c r="D78" s="35">
        <f t="shared" si="53"/>
        <v>45861</v>
      </c>
      <c r="E78" s="333"/>
      <c r="F78" s="10" t="s">
        <v>8</v>
      </c>
      <c r="G78" s="13">
        <f>SUMIF('오프라인 판매량'!$C:$C,#REF!,'오프라인 판매량'!G:G)</f>
        <v>0</v>
      </c>
      <c r="H78" s="13">
        <f>SUMIF('오프라인 판매량'!$C:$C,#REF!,'오프라인 판매량'!H:H)</f>
        <v>0</v>
      </c>
      <c r="I78" s="13">
        <f>SUMIF('오프라인 판매량'!$C:$C,#REF!,'오프라인 판매량'!I:I)</f>
        <v>0</v>
      </c>
      <c r="J78" s="13">
        <f>SUMIF('오프라인 판매량'!$C:$C,#REF!,'오프라인 판매량'!J:J)</f>
        <v>0</v>
      </c>
      <c r="K78" s="13">
        <f>SUMIF('오프라인 판매량'!$C:$C,#REF!,'오프라인 판매량'!K:K)</f>
        <v>0</v>
      </c>
      <c r="L78" s="13">
        <f>SUMIF('오프라인 판매량'!$C:$C,#REF!,'오프라인 판매량'!L:L)</f>
        <v>0</v>
      </c>
      <c r="M78" s="13">
        <f>SUMIF('오프라인 판매량'!$C:$C,#REF!,'오프라인 판매량'!M:M)</f>
        <v>0</v>
      </c>
      <c r="N78" s="13">
        <f>SUMIF('오프라인 판매량'!$C:$C,#REF!,'오프라인 판매량'!N:N)</f>
        <v>0</v>
      </c>
      <c r="O78" s="13">
        <f>SUMIF('오프라인 판매량'!$C:$C,#REF!,'오프라인 판매량'!O:O)</f>
        <v>0</v>
      </c>
      <c r="P78" s="13">
        <f>SUMIF('오프라인 판매량'!$C:$C,#REF!,'오프라인 판매량'!P:P)</f>
        <v>0</v>
      </c>
      <c r="Q78" s="13">
        <f>SUMIF('오프라인 판매량'!$C:$C,#REF!,'오프라인 판매량'!Q:Q)</f>
        <v>0</v>
      </c>
      <c r="R78" s="13">
        <f>SUMIF('오프라인 판매량'!$C:$C,#REF!,'오프라인 판매량'!R:R)</f>
        <v>0</v>
      </c>
      <c r="S78" s="13">
        <f>SUMIF('오프라인 판매량'!$C:$C,#REF!,'오프라인 판매량'!S:S)</f>
        <v>0</v>
      </c>
      <c r="T78" s="13">
        <f>SUMIF('오프라인 판매량'!$C:$C,#REF!,'오프라인 판매량'!T:T)</f>
        <v>0</v>
      </c>
      <c r="U78" s="13">
        <f>SUMIF('오프라인 판매량'!$C:$C,#REF!,'오프라인 판매량'!U:U)</f>
        <v>0</v>
      </c>
      <c r="V78" s="13">
        <f>SUMIF('오프라인 판매량'!$C:$C,#REF!,'오프라인 판매량'!V:V)</f>
        <v>0</v>
      </c>
      <c r="W78" s="13">
        <f>SUMIF('오프라인 판매량'!$C:$C,#REF!,'오프라인 판매량'!W:W)</f>
        <v>0</v>
      </c>
      <c r="X78" s="13">
        <f>SUMIF('오프라인 판매량'!$C:$C,#REF!,'오프라인 판매량'!X:X)</f>
        <v>0</v>
      </c>
      <c r="Y78" s="13">
        <f>SUMIF('오프라인 판매량'!$C:$C,#REF!,'오프라인 판매량'!Y:Y)</f>
        <v>0</v>
      </c>
      <c r="Z78" s="13">
        <f>SUMIF('오프라인 판매량'!$C:$C,#REF!,'오프라인 판매량'!Z:Z)</f>
        <v>0</v>
      </c>
      <c r="AA78" s="13">
        <f>SUMIF('오프라인 판매량'!$C:$C,#REF!,'오프라인 판매량'!AA:AA)</f>
        <v>0</v>
      </c>
      <c r="AB78" s="13">
        <f>SUMIF('오프라인 판매량'!$C:$C,#REF!,'오프라인 판매량'!AB:AB)</f>
        <v>0</v>
      </c>
      <c r="AC78" s="13">
        <f>SUMIF('오프라인 판매량'!$C:$C,#REF!,'오프라인 판매량'!AC:AC)</f>
        <v>0</v>
      </c>
      <c r="AD78" s="13">
        <f>SUMIF('오프라인 판매량'!$C:$C,#REF!,'오프라인 판매량'!AD:AD)</f>
        <v>0</v>
      </c>
      <c r="AE78" s="13">
        <f>SUMIF('오프라인 판매량'!$C:$C,#REF!,'오프라인 판매량'!AE:AE)</f>
        <v>0</v>
      </c>
      <c r="AF78" s="13">
        <f>SUMIF('오프라인 판매량'!$C:$C,#REF!,'오프라인 판매량'!AF:AF)</f>
        <v>0</v>
      </c>
      <c r="AG78" s="13">
        <f>SUMIF('오프라인 판매량'!$C:$C,#REF!,'오프라인 판매량'!AG:AG)</f>
        <v>0</v>
      </c>
      <c r="AH78" s="13">
        <f>SUMIF('오프라인 판매량'!$C:$C,#REF!,'오프라인 판매량'!AH:AH)</f>
        <v>0</v>
      </c>
      <c r="AI78" s="13">
        <f>SUMIF('오프라인 판매량'!$C:$C,#REF!,'오프라인 판매량'!AI:AI)</f>
        <v>0</v>
      </c>
      <c r="AJ78" s="13">
        <f>SUMIF('오프라인 판매량'!$C:$C,#REF!,'오프라인 판매량'!AJ:AJ)</f>
        <v>0</v>
      </c>
      <c r="AK78" s="13">
        <f>SUMIF('오프라인 판매량'!$C:$C,#REF!,'오프라인 판매량'!AK:AK)</f>
        <v>0</v>
      </c>
      <c r="AL78" s="13">
        <f>SUMIF('오프라인 판매량'!$C:$C,#REF!,'오프라인 판매량'!AL:AL)</f>
        <v>0</v>
      </c>
      <c r="AM78" s="13">
        <f>SUMIF('오프라인 판매량'!$C:$C,#REF!,'오프라인 판매량'!AM:AM)</f>
        <v>0</v>
      </c>
      <c r="AN78" s="13">
        <f>SUMIF('오프라인 판매량'!$C:$C,#REF!,'오프라인 판매량'!AN:AN)</f>
        <v>0</v>
      </c>
      <c r="AO78" s="13">
        <f>SUMIF('오프라인 판매량'!$C:$C,#REF!,'오프라인 판매량'!AO:AO)</f>
        <v>0</v>
      </c>
      <c r="AP78" s="13">
        <f>SUMIF('오프라인 판매량'!$C:$C,#REF!,'오프라인 판매량'!AP:AP)</f>
        <v>0</v>
      </c>
      <c r="AQ78" s="13">
        <f>SUMIF('오프라인 판매량'!$C:$C,#REF!,'오프라인 판매량'!AQ:AQ)</f>
        <v>0</v>
      </c>
      <c r="AR78" s="13">
        <f>SUMIF('오프라인 판매량'!$C:$C,#REF!,'오프라인 판매량'!AR:AR)</f>
        <v>0</v>
      </c>
      <c r="AS78" s="13">
        <f>SUMIF('오프라인 판매량'!$C:$C,#REF!,'오프라인 판매량'!AS:AS)</f>
        <v>0</v>
      </c>
      <c r="AT78" s="13">
        <f>SUMIF('오프라인 판매량'!$C:$C,#REF!,'오프라인 판매량'!AT:AT)</f>
        <v>0</v>
      </c>
      <c r="AU78" s="13">
        <f>SUMIF('오프라인 판매량'!$C:$C,#REF!,'오프라인 판매량'!AU:AU)</f>
        <v>0</v>
      </c>
      <c r="AV78" s="13">
        <f>SUMIF('오프라인 판매량'!$C:$C,#REF!,'오프라인 판매량'!AV:AV)</f>
        <v>0</v>
      </c>
      <c r="AW78" s="13">
        <f>SUMIF('오프라인 판매량'!$C:$C,#REF!,'오프라인 판매량'!AW:AW)</f>
        <v>0</v>
      </c>
      <c r="AX78" s="13">
        <f>SUMIF('오프라인 판매량'!$C:$C,#REF!,'오프라인 판매량'!AX:AX)</f>
        <v>0</v>
      </c>
      <c r="AY78" s="13">
        <f>SUMIF('오프라인 판매량'!$C:$C,#REF!,'오프라인 판매량'!AY:AY)</f>
        <v>0</v>
      </c>
      <c r="AZ78" s="13">
        <f>SUMIF('오프라인 판매량'!$C:$C,#REF!,'오프라인 판매량'!AZ:AZ)</f>
        <v>0</v>
      </c>
      <c r="BA78" s="13">
        <f>SUMIF('오프라인 판매량'!$C:$C,#REF!,'오프라인 판매량'!BA:BA)</f>
        <v>0</v>
      </c>
      <c r="BB78" s="13">
        <f>SUMIF('오프라인 판매량'!$C:$C,#REF!,'오프라인 판매량'!BB:BB)</f>
        <v>0</v>
      </c>
      <c r="BC78" s="13">
        <f>SUMIF('오프라인 판매량'!$C:$C,#REF!,'오프라인 판매량'!BC:BC)</f>
        <v>0</v>
      </c>
      <c r="BD78" s="13">
        <f>SUMIF('오프라인 판매량'!$C:$C,#REF!,'오프라인 판매량'!BD:BD)</f>
        <v>0</v>
      </c>
      <c r="BE78" s="13">
        <f>SUMIF('오프라인 판매량'!$C:$C,#REF!,'오프라인 판매량'!BE:BE)</f>
        <v>0</v>
      </c>
      <c r="BF78" s="13">
        <f>SUMIF('오프라인 판매량'!$C:$C,#REF!,'오프라인 판매량'!BF:BF)</f>
        <v>0</v>
      </c>
      <c r="BG78" s="13">
        <f>SUMIF('오프라인 판매량'!$C:$C,#REF!,'오프라인 판매량'!BG:BG)</f>
        <v>0</v>
      </c>
      <c r="BH78" s="13">
        <f>SUMIF('오프라인 판매량'!$C:$C,#REF!,'오프라인 판매량'!BH:BH)</f>
        <v>0</v>
      </c>
      <c r="BI78" s="13">
        <f>SUMIF('오프라인 판매량'!$C:$C,#REF!,'오프라인 판매량'!BI:BI)</f>
        <v>0</v>
      </c>
      <c r="BJ78" s="13">
        <f>SUMIF('오프라인 판매량'!$C:$C,#REF!,'오프라인 판매량'!BJ:BJ)</f>
        <v>0</v>
      </c>
      <c r="BK78" s="13">
        <f>SUMIF('오프라인 판매량'!$C:$C,#REF!,'오프라인 판매량'!BT:BT)</f>
        <v>0</v>
      </c>
      <c r="BL78" s="13">
        <f>SUMIF('오프라인 판매량'!$C:$C,#REF!,'오프라인 판매량'!BU:BU)</f>
        <v>0</v>
      </c>
      <c r="BM78" s="13">
        <f>SUMIF('오프라인 판매량'!$C:$C,#REF!,'오프라인 판매량'!BV:BV)</f>
        <v>0</v>
      </c>
      <c r="BN78" s="13">
        <f>SUMIF('오프라인 판매량'!$C:$C,#REF!,'오프라인 판매량'!BW:BW)</f>
        <v>0</v>
      </c>
      <c r="BO78" s="13">
        <f>SUMIF('오프라인 판매량'!$C:$C,#REF!,'오프라인 판매량'!BX:BX)</f>
        <v>0</v>
      </c>
      <c r="BP78" s="13">
        <f>SUMIF('오프라인 판매량'!$C:$C,#REF!,'오프라인 판매량'!BY:BY)</f>
        <v>0</v>
      </c>
      <c r="BQ78" s="13">
        <f>SUMIF('오프라인 판매량'!$C:$C,#REF!,'오프라인 판매량'!BZ:BZ)</f>
        <v>0</v>
      </c>
      <c r="BR78" s="13">
        <f>SUMIF('오프라인 판매량'!$C:$C,#REF!,'오프라인 판매량'!CA:CA)</f>
        <v>0</v>
      </c>
      <c r="BS78" s="13">
        <f>SUMIF('오프라인 판매량'!$C:$C,#REF!,'오프라인 판매량'!CB:CB)</f>
        <v>0</v>
      </c>
    </row>
    <row r="79" spans="1:71" s="1" customFormat="1" ht="17.25" hidden="1" thickBot="1" x14ac:dyDescent="0.35">
      <c r="A79" s="334"/>
      <c r="B79" s="332"/>
      <c r="C79" s="7"/>
      <c r="D79" s="35">
        <f t="shared" si="53"/>
        <v>45861</v>
      </c>
      <c r="E79" s="333"/>
      <c r="F79" s="10" t="s">
        <v>7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/>
      <c r="AP79" s="13"/>
      <c r="AQ79" s="13"/>
      <c r="AR79" s="13">
        <v>0</v>
      </c>
      <c r="AS79" s="13">
        <v>0</v>
      </c>
      <c r="AT79" s="13">
        <f>850-AT75</f>
        <v>596</v>
      </c>
      <c r="AU79" s="13">
        <f>1077-AU75</f>
        <v>976</v>
      </c>
      <c r="AV79" s="13">
        <f>1075-AV75</f>
        <v>976</v>
      </c>
      <c r="AW79" s="13">
        <f>1052-AW75</f>
        <v>904</v>
      </c>
      <c r="AX79" s="13">
        <v>935</v>
      </c>
      <c r="AY79" s="13">
        <v>1162</v>
      </c>
      <c r="AZ79" s="13">
        <v>916</v>
      </c>
      <c r="BA79" s="13">
        <v>1307</v>
      </c>
      <c r="BB79" s="13">
        <f>BA80</f>
        <v>168</v>
      </c>
      <c r="BC79" s="13">
        <v>10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</row>
    <row r="80" spans="1:71" s="2" customFormat="1" ht="17.25" hidden="1" thickBot="1" x14ac:dyDescent="0.35">
      <c r="A80" s="327"/>
      <c r="B80" s="329"/>
      <c r="C80" s="8"/>
      <c r="D80" s="36">
        <f t="shared" si="53"/>
        <v>45861</v>
      </c>
      <c r="E80" s="331"/>
      <c r="F80" s="11" t="s">
        <v>3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9216</v>
      </c>
      <c r="V80" s="14">
        <v>9216</v>
      </c>
      <c r="W80" s="14">
        <v>9216</v>
      </c>
      <c r="X80" s="14">
        <v>9216</v>
      </c>
      <c r="Y80" s="14">
        <v>9216</v>
      </c>
      <c r="Z80" s="14">
        <v>9216</v>
      </c>
      <c r="AA80" s="14">
        <v>9216</v>
      </c>
      <c r="AB80" s="14">
        <v>9216</v>
      </c>
      <c r="AC80" s="14">
        <v>9216</v>
      </c>
      <c r="AD80" s="14">
        <v>9216</v>
      </c>
      <c r="AE80" s="14">
        <v>9216</v>
      </c>
      <c r="AF80" s="14">
        <v>9216</v>
      </c>
      <c r="AG80" s="14">
        <v>10944</v>
      </c>
      <c r="AH80" s="14">
        <f>AG80-AH77</f>
        <v>10944</v>
      </c>
      <c r="AI80" s="14">
        <f>AH80-AI77</f>
        <v>10944</v>
      </c>
      <c r="AJ80" s="14">
        <v>10943</v>
      </c>
      <c r="AK80" s="14">
        <v>10943</v>
      </c>
      <c r="AL80" s="14">
        <f>AK80-AL77</f>
        <v>10943</v>
      </c>
      <c r="AM80" s="14">
        <f>AL80-AM77</f>
        <v>10943</v>
      </c>
      <c r="AN80" s="14">
        <f>AM80-AN77</f>
        <v>10943</v>
      </c>
      <c r="AO80" s="14">
        <f>AN80-AO77</f>
        <v>10943</v>
      </c>
      <c r="AP80" s="14">
        <v>10841</v>
      </c>
      <c r="AQ80" s="14">
        <v>11170</v>
      </c>
      <c r="AR80" s="14">
        <v>10022</v>
      </c>
      <c r="AS80" s="14">
        <v>9176</v>
      </c>
      <c r="AT80" s="14">
        <v>8175</v>
      </c>
      <c r="AU80" s="14">
        <v>6817</v>
      </c>
      <c r="AV80" s="14">
        <v>5438</v>
      </c>
      <c r="AW80" s="14">
        <v>4167</v>
      </c>
      <c r="AX80" s="14">
        <v>2866</v>
      </c>
      <c r="AY80" s="14">
        <v>1428</v>
      </c>
      <c r="AZ80" s="14">
        <v>857</v>
      </c>
      <c r="BA80" s="14">
        <v>168</v>
      </c>
      <c r="BB80" s="14">
        <v>22</v>
      </c>
      <c r="BC80" s="14">
        <v>12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4">
        <v>0</v>
      </c>
      <c r="BS80" s="14">
        <v>0</v>
      </c>
    </row>
    <row r="81" spans="1:71" s="1" customFormat="1" ht="17.25" hidden="1" thickBot="1" x14ac:dyDescent="0.35">
      <c r="A81" s="335" t="s">
        <v>17</v>
      </c>
      <c r="B81" s="328">
        <v>0</v>
      </c>
      <c r="C81" s="6"/>
      <c r="D81" s="34">
        <v>45795</v>
      </c>
      <c r="E81" s="330" t="e">
        <f>#REF!-90</f>
        <v>#REF!</v>
      </c>
      <c r="F81" s="9" t="s">
        <v>13</v>
      </c>
      <c r="G81" s="39">
        <f>G82+G83</f>
        <v>95</v>
      </c>
      <c r="H81" s="39">
        <f t="shared" ref="H81:Z81" si="68">H82+H83</f>
        <v>103</v>
      </c>
      <c r="I81" s="39">
        <f t="shared" si="68"/>
        <v>105</v>
      </c>
      <c r="J81" s="39">
        <f t="shared" si="68"/>
        <v>99</v>
      </c>
      <c r="K81" s="39">
        <f t="shared" si="68"/>
        <v>135</v>
      </c>
      <c r="L81" s="39">
        <f t="shared" si="68"/>
        <v>91</v>
      </c>
      <c r="M81" s="39">
        <f t="shared" si="68"/>
        <v>78</v>
      </c>
      <c r="N81" s="39">
        <f t="shared" si="68"/>
        <v>76</v>
      </c>
      <c r="O81" s="39">
        <f t="shared" si="68"/>
        <v>90</v>
      </c>
      <c r="P81" s="39">
        <f t="shared" si="68"/>
        <v>107</v>
      </c>
      <c r="Q81" s="39">
        <f t="shared" si="68"/>
        <v>91</v>
      </c>
      <c r="R81" s="39">
        <f t="shared" si="68"/>
        <v>76</v>
      </c>
      <c r="S81" s="39">
        <f t="shared" si="68"/>
        <v>148</v>
      </c>
      <c r="T81" s="39">
        <f t="shared" si="68"/>
        <v>74</v>
      </c>
      <c r="U81" s="39">
        <f t="shared" si="68"/>
        <v>122</v>
      </c>
      <c r="V81" s="39">
        <f t="shared" si="68"/>
        <v>85</v>
      </c>
      <c r="W81" s="39">
        <f t="shared" si="68"/>
        <v>85</v>
      </c>
      <c r="X81" s="39">
        <f t="shared" si="68"/>
        <v>73</v>
      </c>
      <c r="Y81" s="39">
        <f t="shared" si="68"/>
        <v>105</v>
      </c>
      <c r="Z81" s="39">
        <f t="shared" si="68"/>
        <v>0</v>
      </c>
      <c r="AA81" s="39">
        <f>AA82+AA83+AA84</f>
        <v>718</v>
      </c>
      <c r="AB81" s="39">
        <f t="shared" ref="AB81:AK81" si="69">AB82+AB83+AB84</f>
        <v>0</v>
      </c>
      <c r="AC81" s="39">
        <f t="shared" si="69"/>
        <v>0</v>
      </c>
      <c r="AD81" s="39">
        <f t="shared" si="69"/>
        <v>0</v>
      </c>
      <c r="AE81" s="39">
        <f t="shared" si="69"/>
        <v>0</v>
      </c>
      <c r="AF81" s="39">
        <f t="shared" si="69"/>
        <v>0</v>
      </c>
      <c r="AG81" s="39">
        <f t="shared" si="69"/>
        <v>0</v>
      </c>
      <c r="AH81" s="39">
        <f t="shared" si="69"/>
        <v>0</v>
      </c>
      <c r="AI81" s="39">
        <f t="shared" si="69"/>
        <v>0</v>
      </c>
      <c r="AJ81" s="39">
        <f t="shared" si="69"/>
        <v>0</v>
      </c>
      <c r="AK81" s="39">
        <f t="shared" si="69"/>
        <v>0</v>
      </c>
      <c r="AL81" s="39">
        <f>AL82+AL83+AL84</f>
        <v>0</v>
      </c>
      <c r="AM81" s="39">
        <f>AM82+AM83+AM84</f>
        <v>0</v>
      </c>
      <c r="AN81" s="39">
        <f>AN82+AN83+AN84</f>
        <v>0</v>
      </c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</row>
    <row r="82" spans="1:71" s="1" customFormat="1" ht="17.25" hidden="1" thickBot="1" x14ac:dyDescent="0.35">
      <c r="A82" s="349"/>
      <c r="B82" s="332"/>
      <c r="C82" s="7"/>
      <c r="D82" s="35">
        <f>D81</f>
        <v>45795</v>
      </c>
      <c r="E82" s="333"/>
      <c r="F82" s="10" t="s">
        <v>8</v>
      </c>
      <c r="G82" s="13">
        <f>SUMIF('오프라인 판매량'!$C:$C,#REF!,'오프라인 판매량'!G:G)</f>
        <v>0</v>
      </c>
      <c r="H82" s="13">
        <f>SUMIF('오프라인 판매량'!$C:$C,#REF!,'오프라인 판매량'!H:H)</f>
        <v>0</v>
      </c>
      <c r="I82" s="13">
        <f>SUMIF('오프라인 판매량'!$C:$C,#REF!,'오프라인 판매량'!I:I)</f>
        <v>0</v>
      </c>
      <c r="J82" s="13">
        <f>SUMIF('오프라인 판매량'!$C:$C,#REF!,'오프라인 판매량'!J:J)</f>
        <v>0</v>
      </c>
      <c r="K82" s="13">
        <f>SUMIF('오프라인 판매량'!$C:$C,#REF!,'오프라인 판매량'!K:K)</f>
        <v>0</v>
      </c>
      <c r="L82" s="13">
        <f>SUMIF('오프라인 판매량'!$C:$C,#REF!,'오프라인 판매량'!L:L)</f>
        <v>0</v>
      </c>
      <c r="M82" s="13">
        <f>SUMIF('오프라인 판매량'!$C:$C,#REF!,'오프라인 판매량'!M:M)</f>
        <v>0</v>
      </c>
      <c r="N82" s="13">
        <f>SUMIF('오프라인 판매량'!$C:$C,#REF!,'오프라인 판매량'!N:N)</f>
        <v>0</v>
      </c>
      <c r="O82" s="13">
        <f>SUMIF('오프라인 판매량'!$C:$C,#REF!,'오프라인 판매량'!O:O)</f>
        <v>0</v>
      </c>
      <c r="P82" s="13">
        <f>SUMIF('오프라인 판매량'!$C:$C,#REF!,'오프라인 판매량'!P:P)</f>
        <v>0</v>
      </c>
      <c r="Q82" s="13">
        <f>SUMIF('오프라인 판매량'!$C:$C,#REF!,'오프라인 판매량'!Q:Q)</f>
        <v>0</v>
      </c>
      <c r="R82" s="13">
        <f>SUMIF('오프라인 판매량'!$C:$C,#REF!,'오프라인 판매량'!R:R)</f>
        <v>0</v>
      </c>
      <c r="S82" s="13">
        <f>SUMIF('오프라인 판매량'!$C:$C,#REF!,'오프라인 판매량'!S:S)</f>
        <v>0</v>
      </c>
      <c r="T82" s="13">
        <f>SUMIF('오프라인 판매량'!$C:$C,#REF!,'오프라인 판매량'!T:T)</f>
        <v>0</v>
      </c>
      <c r="U82" s="13">
        <f>SUMIF('오프라인 판매량'!$C:$C,#REF!,'오프라인 판매량'!U:U)</f>
        <v>0</v>
      </c>
      <c r="V82" s="13">
        <f>SUMIF('오프라인 판매량'!$C:$C,#REF!,'오프라인 판매량'!V:V)</f>
        <v>0</v>
      </c>
      <c r="W82" s="13">
        <f>SUMIF('오프라인 판매량'!$C:$C,#REF!,'오프라인 판매량'!W:W)</f>
        <v>0</v>
      </c>
      <c r="X82" s="13">
        <f>SUMIF('오프라인 판매량'!$C:$C,#REF!,'오프라인 판매량'!X:X)</f>
        <v>0</v>
      </c>
      <c r="Y82" s="13">
        <f>SUMIF('오프라인 판매량'!$C:$C,#REF!,'오프라인 판매량'!Y:Y)</f>
        <v>0</v>
      </c>
      <c r="Z82" s="13">
        <v>0</v>
      </c>
      <c r="AA82" s="13">
        <v>0</v>
      </c>
      <c r="AB82" s="13">
        <f>SUMIF('오프라인 판매량'!$C:$C,#REF!,'오프라인 판매량'!AB:AB)</f>
        <v>0</v>
      </c>
      <c r="AC82" s="13">
        <f>SUMIF('오프라인 판매량'!$C:$C,#REF!,'오프라인 판매량'!AC:AC)</f>
        <v>0</v>
      </c>
      <c r="AD82" s="13">
        <f>SUMIF('오프라인 판매량'!$C:$C,#REF!,'오프라인 판매량'!AD:AD)</f>
        <v>0</v>
      </c>
      <c r="AE82" s="13">
        <f>SUMIF('오프라인 판매량'!$C:$C,#REF!,'오프라인 판매량'!AE:AE)</f>
        <v>0</v>
      </c>
      <c r="AF82" s="13">
        <f>SUMIF('오프라인 판매량'!$C:$C,#REF!,'오프라인 판매량'!AG:AG)</f>
        <v>0</v>
      </c>
      <c r="AG82" s="13">
        <f>SUMIF('오프라인 판매량'!$C:$C,#REF!,'오프라인 판매량'!AG:AG)</f>
        <v>0</v>
      </c>
      <c r="AH82" s="13">
        <f>SUMIF('오프라인 판매량'!$C:$C,#REF!,'오프라인 판매량'!AH:AH)</f>
        <v>0</v>
      </c>
      <c r="AI82" s="13">
        <f>SUMIF('오프라인 판매량'!$C:$C,#REF!,'오프라인 판매량'!AI:AI)</f>
        <v>0</v>
      </c>
      <c r="AJ82" s="13">
        <f>SUMIF('오프라인 판매량'!$C:$C,#REF!,'오프라인 판매량'!AJ:AJ)</f>
        <v>0</v>
      </c>
      <c r="AK82" s="13">
        <f>SUMIF('오프라인 판매량'!$C:$C,#REF!,'오프라인 판매량'!AK:AK)</f>
        <v>0</v>
      </c>
      <c r="AL82" s="13">
        <f>SUMIF('오프라인 판매량'!$C:$C,#REF!,'오프라인 판매량'!AL:AL)</f>
        <v>0</v>
      </c>
      <c r="AM82" s="13">
        <f>SUMIF('오프라인 판매량'!$C:$C,#REF!,'오프라인 판매량'!AM:AM)</f>
        <v>0</v>
      </c>
      <c r="AN82" s="13">
        <f>SUMIF('오프라인 판매량'!$C:$C,#REF!,'오프라인 판매량'!AN:AN)</f>
        <v>0</v>
      </c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</row>
    <row r="83" spans="1:71" s="1" customFormat="1" ht="17.25" hidden="1" thickBot="1" x14ac:dyDescent="0.35">
      <c r="A83" s="349"/>
      <c r="B83" s="332"/>
      <c r="C83" s="7"/>
      <c r="D83" s="35">
        <f>D82</f>
        <v>45795</v>
      </c>
      <c r="E83" s="333"/>
      <c r="F83" s="10" t="s">
        <v>7</v>
      </c>
      <c r="G83" s="13">
        <v>95</v>
      </c>
      <c r="H83" s="13">
        <v>103</v>
      </c>
      <c r="I83" s="13">
        <v>105</v>
      </c>
      <c r="J83" s="13">
        <v>99</v>
      </c>
      <c r="K83" s="13">
        <v>135</v>
      </c>
      <c r="L83" s="13">
        <v>91</v>
      </c>
      <c r="M83" s="13">
        <v>78</v>
      </c>
      <c r="N83" s="13">
        <v>76</v>
      </c>
      <c r="O83" s="13">
        <v>90</v>
      </c>
      <c r="P83" s="13">
        <v>107</v>
      </c>
      <c r="Q83" s="13">
        <v>91</v>
      </c>
      <c r="R83" s="13">
        <v>76</v>
      </c>
      <c r="S83" s="13">
        <v>148</v>
      </c>
      <c r="T83" s="13">
        <v>74</v>
      </c>
      <c r="U83" s="13">
        <v>122</v>
      </c>
      <c r="V83" s="13">
        <v>85</v>
      </c>
      <c r="W83" s="13">
        <v>85</v>
      </c>
      <c r="X83" s="13">
        <v>73</v>
      </c>
      <c r="Y83" s="13">
        <v>105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</row>
    <row r="84" spans="1:71" s="1" customFormat="1" ht="17.25" hidden="1" thickBot="1" x14ac:dyDescent="0.35">
      <c r="A84" s="349"/>
      <c r="B84" s="342"/>
      <c r="C84" s="171"/>
      <c r="D84" s="71"/>
      <c r="E84" s="343"/>
      <c r="F84" s="226" t="s">
        <v>142</v>
      </c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225">
        <v>718</v>
      </c>
      <c r="AB84" s="159"/>
      <c r="AC84" s="159"/>
      <c r="AD84" s="159"/>
      <c r="AE84" s="159"/>
      <c r="AF84" s="159"/>
      <c r="AG84" s="159"/>
      <c r="AH84" s="159"/>
      <c r="AI84" s="159"/>
      <c r="AJ84" s="159"/>
      <c r="AK84" s="159"/>
      <c r="AL84" s="159"/>
      <c r="AM84" s="159"/>
      <c r="AN84" s="159"/>
      <c r="AO84" s="159"/>
      <c r="AP84" s="159"/>
      <c r="AQ84" s="159"/>
      <c r="AR84" s="159"/>
      <c r="AS84" s="159"/>
      <c r="AT84" s="159"/>
      <c r="AU84" s="159"/>
      <c r="AV84" s="159"/>
      <c r="AW84" s="159"/>
      <c r="AX84" s="159"/>
      <c r="AY84" s="159"/>
      <c r="AZ84" s="159"/>
      <c r="BA84" s="159"/>
      <c r="BB84" s="159"/>
      <c r="BC84" s="159"/>
      <c r="BD84" s="159"/>
      <c r="BE84" s="159"/>
      <c r="BF84" s="159"/>
      <c r="BG84" s="159"/>
      <c r="BH84" s="159"/>
      <c r="BI84" s="159"/>
      <c r="BJ84" s="159"/>
      <c r="BK84" s="159"/>
      <c r="BL84" s="159"/>
      <c r="BM84" s="159"/>
      <c r="BN84" s="159"/>
      <c r="BO84" s="159"/>
      <c r="BP84" s="159"/>
      <c r="BQ84" s="159"/>
      <c r="BR84" s="159"/>
      <c r="BS84" s="159"/>
    </row>
    <row r="85" spans="1:71" s="2" customFormat="1" ht="17.25" hidden="1" thickBot="1" x14ac:dyDescent="0.35">
      <c r="A85" s="336"/>
      <c r="B85" s="329"/>
      <c r="C85" s="8"/>
      <c r="D85" s="36">
        <f>D83</f>
        <v>45795</v>
      </c>
      <c r="E85" s="331"/>
      <c r="F85" s="11" t="s">
        <v>3</v>
      </c>
      <c r="G85" s="14">
        <v>4513</v>
      </c>
      <c r="H85" s="14">
        <v>4403</v>
      </c>
      <c r="I85" s="14">
        <v>3648</v>
      </c>
      <c r="J85" s="14">
        <v>3433</v>
      </c>
      <c r="K85" s="14">
        <v>2466</v>
      </c>
      <c r="L85" s="14">
        <v>1878</v>
      </c>
      <c r="M85" s="14">
        <v>1631</v>
      </c>
      <c r="N85" s="14">
        <v>1588</v>
      </c>
      <c r="O85" s="14">
        <v>1327</v>
      </c>
      <c r="P85" s="14">
        <v>1262</v>
      </c>
      <c r="Q85" s="14">
        <v>1207</v>
      </c>
      <c r="R85" s="14">
        <v>1283</v>
      </c>
      <c r="S85" s="14">
        <v>1194</v>
      </c>
      <c r="T85" s="14">
        <v>1096</v>
      </c>
      <c r="U85" s="14">
        <v>1034</v>
      </c>
      <c r="V85" s="14">
        <v>927</v>
      </c>
      <c r="W85" s="14">
        <f>V85-W81</f>
        <v>842</v>
      </c>
      <c r="X85" s="14">
        <v>773</v>
      </c>
      <c r="Y85" s="14">
        <v>715</v>
      </c>
      <c r="Z85" s="14">
        <v>718</v>
      </c>
      <c r="AA85" s="14">
        <f t="shared" ref="AA85:AN85" si="70">Z85-AA81</f>
        <v>0</v>
      </c>
      <c r="AB85" s="14">
        <f t="shared" si="70"/>
        <v>0</v>
      </c>
      <c r="AC85" s="14">
        <f t="shared" si="70"/>
        <v>0</v>
      </c>
      <c r="AD85" s="14">
        <f t="shared" si="70"/>
        <v>0</v>
      </c>
      <c r="AE85" s="14">
        <f t="shared" si="70"/>
        <v>0</v>
      </c>
      <c r="AF85" s="14">
        <f t="shared" si="70"/>
        <v>0</v>
      </c>
      <c r="AG85" s="14">
        <f t="shared" si="70"/>
        <v>0</v>
      </c>
      <c r="AH85" s="14">
        <f t="shared" si="70"/>
        <v>0</v>
      </c>
      <c r="AI85" s="14">
        <f t="shared" si="70"/>
        <v>0</v>
      </c>
      <c r="AJ85" s="14">
        <f t="shared" si="70"/>
        <v>0</v>
      </c>
      <c r="AK85" s="95">
        <f t="shared" si="70"/>
        <v>0</v>
      </c>
      <c r="AL85" s="95">
        <f t="shared" si="70"/>
        <v>0</v>
      </c>
      <c r="AM85" s="95">
        <f t="shared" si="70"/>
        <v>0</v>
      </c>
      <c r="AN85" s="95">
        <f t="shared" si="70"/>
        <v>0</v>
      </c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</row>
    <row r="86" spans="1:71" s="1" customFormat="1" x14ac:dyDescent="0.3">
      <c r="A86" s="326" t="s">
        <v>16</v>
      </c>
      <c r="B86" s="328" cm="1">
        <f t="array" ref="B86">_xlfn.XLOOKUP(A86 &amp; TEXT(D86, "YYYY-MM-DD"), 재고!B:B &amp; 재고!C:C, 재고!H:H, "일치 값 없음")</f>
        <v>2127</v>
      </c>
      <c r="C86" s="296"/>
      <c r="D86" s="339">
        <v>46144</v>
      </c>
      <c r="E86" s="330">
        <f>D86-90</f>
        <v>46054</v>
      </c>
      <c r="F86" s="9" t="s">
        <v>13</v>
      </c>
      <c r="G86" s="39">
        <f t="shared" ref="G86:AK86" si="71">G87+G88</f>
        <v>0</v>
      </c>
      <c r="H86" s="39">
        <f t="shared" si="71"/>
        <v>0</v>
      </c>
      <c r="I86" s="39">
        <f t="shared" si="71"/>
        <v>0</v>
      </c>
      <c r="J86" s="39">
        <f t="shared" si="71"/>
        <v>0</v>
      </c>
      <c r="K86" s="39">
        <f t="shared" si="71"/>
        <v>0</v>
      </c>
      <c r="L86" s="39">
        <f t="shared" si="71"/>
        <v>0</v>
      </c>
      <c r="M86" s="39">
        <f t="shared" si="71"/>
        <v>0</v>
      </c>
      <c r="N86" s="39">
        <f t="shared" si="71"/>
        <v>0</v>
      </c>
      <c r="O86" s="39">
        <f t="shared" si="71"/>
        <v>0</v>
      </c>
      <c r="P86" s="39">
        <f t="shared" si="71"/>
        <v>0</v>
      </c>
      <c r="Q86" s="39">
        <f t="shared" si="71"/>
        <v>0</v>
      </c>
      <c r="R86" s="39">
        <f t="shared" si="71"/>
        <v>0</v>
      </c>
      <c r="S86" s="39">
        <f t="shared" si="71"/>
        <v>0</v>
      </c>
      <c r="T86" s="39">
        <f t="shared" si="71"/>
        <v>0</v>
      </c>
      <c r="U86" s="39">
        <f t="shared" si="71"/>
        <v>0</v>
      </c>
      <c r="V86" s="39">
        <f t="shared" si="71"/>
        <v>0</v>
      </c>
      <c r="W86" s="39">
        <f t="shared" si="71"/>
        <v>0</v>
      </c>
      <c r="X86" s="39">
        <f t="shared" si="71"/>
        <v>0</v>
      </c>
      <c r="Y86" s="39">
        <f t="shared" si="71"/>
        <v>0</v>
      </c>
      <c r="Z86" s="39">
        <f t="shared" si="71"/>
        <v>0</v>
      </c>
      <c r="AA86" s="39">
        <f t="shared" si="71"/>
        <v>0</v>
      </c>
      <c r="AB86" s="39">
        <f t="shared" si="71"/>
        <v>0</v>
      </c>
      <c r="AC86" s="39">
        <f t="shared" si="71"/>
        <v>0</v>
      </c>
      <c r="AD86" s="39">
        <f t="shared" si="71"/>
        <v>0</v>
      </c>
      <c r="AE86" s="39">
        <f t="shared" si="71"/>
        <v>0</v>
      </c>
      <c r="AF86" s="39">
        <f t="shared" si="71"/>
        <v>0</v>
      </c>
      <c r="AG86" s="39">
        <f t="shared" si="71"/>
        <v>0</v>
      </c>
      <c r="AH86" s="39">
        <f t="shared" si="71"/>
        <v>0</v>
      </c>
      <c r="AI86" s="39">
        <f t="shared" si="71"/>
        <v>0</v>
      </c>
      <c r="AJ86" s="39">
        <f t="shared" si="71"/>
        <v>0</v>
      </c>
      <c r="AK86" s="39">
        <f t="shared" si="71"/>
        <v>0</v>
      </c>
      <c r="AL86" s="39">
        <f t="shared" ref="AL86:AS86" si="72">AL87+AL88</f>
        <v>0</v>
      </c>
      <c r="AM86" s="39">
        <f t="shared" si="72"/>
        <v>0</v>
      </c>
      <c r="AN86" s="39">
        <f t="shared" si="72"/>
        <v>0</v>
      </c>
      <c r="AO86" s="39">
        <f t="shared" si="72"/>
        <v>0</v>
      </c>
      <c r="AP86" s="39">
        <f t="shared" si="72"/>
        <v>0</v>
      </c>
      <c r="AQ86" s="39">
        <f t="shared" si="72"/>
        <v>0</v>
      </c>
      <c r="AR86" s="39">
        <f t="shared" si="72"/>
        <v>0</v>
      </c>
      <c r="AS86" s="39">
        <f t="shared" si="72"/>
        <v>0</v>
      </c>
      <c r="AT86" s="39">
        <f t="shared" ref="AT86:BN86" si="73">AT87+AT88</f>
        <v>0</v>
      </c>
      <c r="AU86" s="39">
        <f t="shared" si="73"/>
        <v>0</v>
      </c>
      <c r="AV86" s="39">
        <f t="shared" si="73"/>
        <v>0</v>
      </c>
      <c r="AW86" s="39">
        <f t="shared" si="73"/>
        <v>0</v>
      </c>
      <c r="AX86" s="39">
        <f t="shared" si="73"/>
        <v>0</v>
      </c>
      <c r="AY86" s="39">
        <f t="shared" si="73"/>
        <v>0</v>
      </c>
      <c r="AZ86" s="39">
        <f t="shared" si="73"/>
        <v>0</v>
      </c>
      <c r="BA86" s="39">
        <f t="shared" si="73"/>
        <v>0</v>
      </c>
      <c r="BB86" s="39">
        <f t="shared" si="73"/>
        <v>888</v>
      </c>
      <c r="BC86" s="39">
        <f t="shared" si="73"/>
        <v>1020</v>
      </c>
      <c r="BD86" s="39">
        <f t="shared" si="73"/>
        <v>1020</v>
      </c>
      <c r="BE86" s="39">
        <f t="shared" si="73"/>
        <v>1316</v>
      </c>
      <c r="BF86" s="39">
        <f t="shared" si="73"/>
        <v>976</v>
      </c>
      <c r="BG86" s="39">
        <f t="shared" si="73"/>
        <v>976</v>
      </c>
      <c r="BH86" s="39">
        <f t="shared" si="73"/>
        <v>0</v>
      </c>
      <c r="BI86" s="39">
        <f t="shared" si="73"/>
        <v>0</v>
      </c>
      <c r="BJ86" s="39">
        <f t="shared" si="73"/>
        <v>0</v>
      </c>
      <c r="BK86" s="39">
        <f t="shared" si="73"/>
        <v>0</v>
      </c>
      <c r="BL86" s="39">
        <f t="shared" si="73"/>
        <v>0</v>
      </c>
      <c r="BM86" s="39">
        <f t="shared" si="73"/>
        <v>0</v>
      </c>
      <c r="BN86" s="39">
        <f t="shared" si="73"/>
        <v>0</v>
      </c>
      <c r="BO86" s="39">
        <f>BO87+BO88</f>
        <v>0</v>
      </c>
      <c r="BP86" s="39">
        <f>BP87+BP88</f>
        <v>0</v>
      </c>
      <c r="BQ86" s="39">
        <f>BQ87+BQ88</f>
        <v>0</v>
      </c>
      <c r="BR86" s="39">
        <f>BR87+BR88</f>
        <v>0</v>
      </c>
      <c r="BS86" s="39">
        <f>BS87+BS88</f>
        <v>0</v>
      </c>
    </row>
    <row r="87" spans="1:71" s="1" customFormat="1" x14ac:dyDescent="0.3">
      <c r="A87" s="334"/>
      <c r="B87" s="332"/>
      <c r="C87" s="295"/>
      <c r="D87" s="348"/>
      <c r="E87" s="333"/>
      <c r="F87" s="10" t="s">
        <v>8</v>
      </c>
      <c r="G87" s="13">
        <f>SUMIF('오프라인 판매량'!$C:$C,#REF!,'오프라인 판매량'!G:G)</f>
        <v>0</v>
      </c>
      <c r="H87" s="13">
        <f>SUMIF('오프라인 판매량'!$C:$C,#REF!,'오프라인 판매량'!H:H)</f>
        <v>0</v>
      </c>
      <c r="I87" s="13">
        <f>SUMIF('오프라인 판매량'!$C:$C,#REF!,'오프라인 판매량'!I:I)</f>
        <v>0</v>
      </c>
      <c r="J87" s="13">
        <f>SUMIF('오프라인 판매량'!$C:$C,#REF!,'오프라인 판매량'!J:J)</f>
        <v>0</v>
      </c>
      <c r="K87" s="13">
        <f>SUMIF('오프라인 판매량'!$C:$C,#REF!,'오프라인 판매량'!K:K)</f>
        <v>0</v>
      </c>
      <c r="L87" s="13">
        <f>SUMIF('오프라인 판매량'!$C:$C,#REF!,'오프라인 판매량'!L:L)</f>
        <v>0</v>
      </c>
      <c r="M87" s="13">
        <f>SUMIF('오프라인 판매량'!$C:$C,#REF!,'오프라인 판매량'!M:M)</f>
        <v>0</v>
      </c>
      <c r="N87" s="13">
        <f>SUMIF('오프라인 판매량'!$C:$C,#REF!,'오프라인 판매량'!N:N)</f>
        <v>0</v>
      </c>
      <c r="O87" s="13">
        <f>SUMIF('오프라인 판매량'!$C:$C,#REF!,'오프라인 판매량'!O:O)</f>
        <v>0</v>
      </c>
      <c r="P87" s="13">
        <f>SUMIF('오프라인 판매량'!$C:$C,#REF!,'오프라인 판매량'!P:P)</f>
        <v>0</v>
      </c>
      <c r="Q87" s="13">
        <f>SUMIF('오프라인 판매량'!$C:$C,#REF!,'오프라인 판매량'!Q:Q)</f>
        <v>0</v>
      </c>
      <c r="R87" s="13">
        <f>SUMIF('오프라인 판매량'!$C:$C,#REF!,'오프라인 판매량'!R:R)</f>
        <v>0</v>
      </c>
      <c r="S87" s="13">
        <f>SUMIF('오프라인 판매량'!$C:$C,#REF!,'오프라인 판매량'!S:S)</f>
        <v>0</v>
      </c>
      <c r="T87" s="13">
        <f>SUMIF('오프라인 판매량'!$C:$C,#REF!,'오프라인 판매량'!T:T)</f>
        <v>0</v>
      </c>
      <c r="U87" s="13">
        <f>SUMIF('오프라인 판매량'!$C:$C,#REF!,'오프라인 판매량'!U:U)</f>
        <v>0</v>
      </c>
      <c r="V87" s="13">
        <f>SUMIF('오프라인 판매량'!$C:$C,#REF!,'오프라인 판매량'!V:V)</f>
        <v>0</v>
      </c>
      <c r="W87" s="13">
        <f>SUMIF('오프라인 판매량'!$C:$C,#REF!,'오프라인 판매량'!W:W)</f>
        <v>0</v>
      </c>
      <c r="X87" s="13">
        <f>SUMIF('오프라인 판매량'!$C:$C,#REF!,'오프라인 판매량'!X:X)</f>
        <v>0</v>
      </c>
      <c r="Y87" s="13">
        <f>SUMIF('오프라인 판매량'!$C:$C,#REF!,'오프라인 판매량'!Y:Y)</f>
        <v>0</v>
      </c>
      <c r="Z87" s="13">
        <f>SUMIF('오프라인 판매량'!$C:$C,#REF!,'오프라인 판매량'!Z:Z)</f>
        <v>0</v>
      </c>
      <c r="AA87" s="13">
        <f>SUMIF('오프라인 판매량'!$C:$C,#REF!,'오프라인 판매량'!AA:AA)</f>
        <v>0</v>
      </c>
      <c r="AB87" s="13">
        <f>SUMIF('오프라인 판매량'!$C:$C,#REF!,'오프라인 판매량'!AB:AB)</f>
        <v>0</v>
      </c>
      <c r="AC87" s="13">
        <f>SUMIF('오프라인 판매량'!$C:$C,#REF!,'오프라인 판매량'!AC:AC)</f>
        <v>0</v>
      </c>
      <c r="AD87" s="13">
        <f>SUMIF('오프라인 판매량'!$C:$C,#REF!,'오프라인 판매량'!AD:AD)</f>
        <v>0</v>
      </c>
      <c r="AE87" s="13">
        <f>SUMIF('오프라인 판매량'!$C:$C,#REF!,'오프라인 판매량'!AE:AE)</f>
        <v>0</v>
      </c>
      <c r="AF87" s="13">
        <f>SUMIF('오프라인 판매량'!$C:$C,#REF!,'오프라인 판매량'!AF:AF)</f>
        <v>0</v>
      </c>
      <c r="AG87" s="13">
        <f>SUMIF('오프라인 판매량'!$C:$C,#REF!,'오프라인 판매량'!AG:AG)</f>
        <v>0</v>
      </c>
      <c r="AH87" s="13">
        <f>SUMIF('오프라인 판매량'!$C:$C,#REF!,'오프라인 판매량'!AH:AH)</f>
        <v>0</v>
      </c>
      <c r="AI87" s="13">
        <f>SUMIF('오프라인 판매량'!$C:$C,#REF!,'오프라인 판매량'!AI:AI)</f>
        <v>0</v>
      </c>
      <c r="AJ87" s="13">
        <f>SUMIF('오프라인 판매량'!$C:$C,#REF!,'오프라인 판매량'!AJ:AJ)</f>
        <v>0</v>
      </c>
      <c r="AK87" s="13">
        <f>SUMIF('오프라인 판매량'!$C:$C,#REF!,'오프라인 판매량'!AK:AK)</f>
        <v>0</v>
      </c>
      <c r="AL87" s="13">
        <f>SUMIF('오프라인 판매량'!$C:$C,#REF!,'오프라인 판매량'!AL:AL)</f>
        <v>0</v>
      </c>
      <c r="AM87" s="13">
        <f>SUMIF('오프라인 판매량'!$C:$C,#REF!,'오프라인 판매량'!AM:AM)</f>
        <v>0</v>
      </c>
      <c r="AN87" s="13">
        <f>SUMIF('오프라인 판매량'!$C:$C,#REF!,'오프라인 판매량'!AN:AN)</f>
        <v>0</v>
      </c>
      <c r="AO87" s="13">
        <f>SUMIF('오프라인 판매량'!$C:$C,#REF!,'오프라인 판매량'!AO:AO)</f>
        <v>0</v>
      </c>
      <c r="AP87" s="13">
        <f>SUMIF('오프라인 판매량'!$C:$C,#REF!,'오프라인 판매량'!AP:AP)</f>
        <v>0</v>
      </c>
      <c r="AQ87" s="13">
        <f>SUMIF('오프라인 판매량'!$C:$C,#REF!,'오프라인 판매량'!AQ:AQ)</f>
        <v>0</v>
      </c>
      <c r="AR87" s="13">
        <f>SUMIF('오프라인 판매량'!$C:$C,#REF!,'오프라인 판매량'!AR:AR)</f>
        <v>0</v>
      </c>
      <c r="AS87" s="13">
        <f>SUMIF('오프라인 판매량'!$C:$C,#REF!,'오프라인 판매량'!AS:AS)</f>
        <v>0</v>
      </c>
      <c r="AT87" s="13">
        <f>SUMIF('오프라인 판매량'!$C:$C,#REF!,'오프라인 판매량'!AT:AT)</f>
        <v>0</v>
      </c>
      <c r="AU87" s="13">
        <f>SUMIF('오프라인 판매량'!$C:$C,#REF!,'오프라인 판매량'!AU:AU)</f>
        <v>0</v>
      </c>
      <c r="AV87" s="13">
        <f>SUMIF('오프라인 판매량'!$C:$C,#REF!,'오프라인 판매량'!AV:AV)</f>
        <v>0</v>
      </c>
      <c r="AW87" s="13">
        <f>SUMIF('오프라인 판매량'!$C:$C,#REF!,'오프라인 판매량'!AW:AW)</f>
        <v>0</v>
      </c>
      <c r="AX87" s="13">
        <f>SUMIF('오프라인 판매량'!$C:$C,#REF!,'오프라인 판매량'!AX:AX)</f>
        <v>0</v>
      </c>
      <c r="AY87" s="13">
        <f>SUMIF('오프라인 판매량'!$C:$C,#REF!,'오프라인 판매량'!AY:AY)</f>
        <v>0</v>
      </c>
      <c r="AZ87" s="13">
        <f>SUMIF('오프라인 판매량'!$C:$C,#REF!,'오프라인 판매량'!AZ:AZ)</f>
        <v>0</v>
      </c>
      <c r="BA87" s="13">
        <f>SUMIF('오프라인 판매량'!$C:$C,#REF!,'오프라인 판매량'!BA:BA)</f>
        <v>0</v>
      </c>
      <c r="BB87" s="13">
        <f>SUMIF('오프라인 판매량'!$C:$C,#REF!,'오프라인 판매량'!BB:BB)</f>
        <v>0</v>
      </c>
      <c r="BC87" s="13">
        <f>SUMIF('오프라인 판매량'!$C:$C,#REF!,'오프라인 판매량'!BC:BC)</f>
        <v>0</v>
      </c>
      <c r="BD87" s="13">
        <f>SUMIF('오프라인 판매량'!$C:$C,#REF!,'오프라인 판매량'!BD:BD)</f>
        <v>0</v>
      </c>
      <c r="BE87" s="13">
        <f>SUMIF('오프라인 판매량'!$C:$C,D86,'오프라인 판매량'!BE:BE)</f>
        <v>340</v>
      </c>
      <c r="BF87" s="13">
        <f>SUMIF('오프라인 판매량'!$C:$C,#REF!,'오프라인 판매량'!BF:BF)</f>
        <v>0</v>
      </c>
      <c r="BG87" s="13">
        <f>SUMIF('오프라인 판매량'!$C:$C,#REF!,'오프라인 판매량'!BG:BG)</f>
        <v>0</v>
      </c>
      <c r="BH87" s="13">
        <f>SUMIF('오프라인 판매량'!$C:$C,#REF!,'오프라인 판매량'!BH:BH)</f>
        <v>0</v>
      </c>
      <c r="BI87" s="13">
        <f>SUMIF('오프라인 판매량'!$C:$C,#REF!,'오프라인 판매량'!BI:BI)</f>
        <v>0</v>
      </c>
      <c r="BJ87" s="13">
        <f>SUMIF('오프라인 판매량'!$C:$C,#REF!,'오프라인 판매량'!BJ:BJ)</f>
        <v>0</v>
      </c>
      <c r="BK87" s="13">
        <f>SUMIF('오프라인 판매량'!$C:$C,#REF!,'오프라인 판매량'!BT:BT)</f>
        <v>0</v>
      </c>
      <c r="BL87" s="13">
        <f>SUMIF('오프라인 판매량'!$C:$C,#REF!,'오프라인 판매량'!BU:BU)</f>
        <v>0</v>
      </c>
      <c r="BM87" s="13">
        <f>SUMIF('오프라인 판매량'!$C:$C,#REF!,'오프라인 판매량'!BV:BV)</f>
        <v>0</v>
      </c>
      <c r="BN87" s="13">
        <f>SUMIF('오프라인 판매량'!$C:$C,#REF!,'오프라인 판매량'!BW:BW)</f>
        <v>0</v>
      </c>
      <c r="BO87" s="13">
        <f>SUMIF('오프라인 판매량'!$C:$C,#REF!,'오프라인 판매량'!BX:BX)</f>
        <v>0</v>
      </c>
      <c r="BP87" s="13">
        <f>SUMIF('오프라인 판매량'!$C:$C,#REF!,'오프라인 판매량'!BY:BY)</f>
        <v>0</v>
      </c>
      <c r="BQ87" s="13">
        <f>SUMIF('오프라인 판매량'!$C:$C,#REF!,'오프라인 판매량'!BZ:BZ)</f>
        <v>0</v>
      </c>
      <c r="BR87" s="13">
        <f>SUMIF('오프라인 판매량'!$C:$C,#REF!,'오프라인 판매량'!CA:CA)</f>
        <v>0</v>
      </c>
      <c r="BS87" s="13">
        <f>SUMIF('오프라인 판매량'!$C:$C,#REF!,'오프라인 판매량'!CB:CB)</f>
        <v>0</v>
      </c>
    </row>
    <row r="88" spans="1:71" s="1" customFormat="1" x14ac:dyDescent="0.3">
      <c r="A88" s="334"/>
      <c r="B88" s="332"/>
      <c r="C88" s="295"/>
      <c r="D88" s="348"/>
      <c r="E88" s="333"/>
      <c r="F88" s="10" t="s">
        <v>7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888</v>
      </c>
      <c r="BC88" s="13">
        <v>1020</v>
      </c>
      <c r="BD88" s="13">
        <f>BC88</f>
        <v>1020</v>
      </c>
      <c r="BE88" s="13">
        <f>AVERAGE(BB88:BD88)</f>
        <v>976</v>
      </c>
      <c r="BF88" s="13">
        <f>BE88</f>
        <v>976</v>
      </c>
      <c r="BG88" s="13">
        <f>BF88</f>
        <v>976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0</v>
      </c>
      <c r="BR88" s="13">
        <v>0</v>
      </c>
      <c r="BS88" s="13">
        <v>0</v>
      </c>
    </row>
    <row r="89" spans="1:71" s="2" customFormat="1" ht="17.25" thickBot="1" x14ac:dyDescent="0.35">
      <c r="A89" s="327"/>
      <c r="B89" s="329"/>
      <c r="C89" s="203"/>
      <c r="D89" s="340"/>
      <c r="E89" s="331"/>
      <c r="F89" s="11" t="s">
        <v>3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7484</v>
      </c>
      <c r="AH89" s="14">
        <f>AG89-AH86</f>
        <v>7484</v>
      </c>
      <c r="AI89" s="14">
        <f>AH89-AI86</f>
        <v>7484</v>
      </c>
      <c r="AJ89" s="14">
        <v>7468</v>
      </c>
      <c r="AK89" s="14">
        <v>10172</v>
      </c>
      <c r="AL89" s="14">
        <f t="shared" ref="AL89:AW89" si="74">AK89-AL86</f>
        <v>10172</v>
      </c>
      <c r="AM89" s="14">
        <f t="shared" si="74"/>
        <v>10172</v>
      </c>
      <c r="AN89" s="14">
        <f t="shared" si="74"/>
        <v>10172</v>
      </c>
      <c r="AO89" s="14">
        <f t="shared" si="74"/>
        <v>10172</v>
      </c>
      <c r="AP89" s="14">
        <f t="shared" si="74"/>
        <v>10172</v>
      </c>
      <c r="AQ89" s="14">
        <f t="shared" si="74"/>
        <v>10172</v>
      </c>
      <c r="AR89" s="14">
        <f t="shared" si="74"/>
        <v>10172</v>
      </c>
      <c r="AS89" s="14">
        <f t="shared" si="74"/>
        <v>10172</v>
      </c>
      <c r="AT89" s="14">
        <f t="shared" si="74"/>
        <v>10172</v>
      </c>
      <c r="AU89" s="14">
        <f t="shared" si="74"/>
        <v>10172</v>
      </c>
      <c r="AV89" s="14">
        <f t="shared" si="74"/>
        <v>10172</v>
      </c>
      <c r="AW89" s="14">
        <f t="shared" si="74"/>
        <v>10172</v>
      </c>
      <c r="AX89" s="14">
        <v>10148</v>
      </c>
      <c r="AY89" s="14">
        <v>10001</v>
      </c>
      <c r="AZ89" s="14">
        <v>9181</v>
      </c>
      <c r="BA89" s="14">
        <v>7804</v>
      </c>
      <c r="BB89" s="14">
        <f>BA89-BB86</f>
        <v>6916</v>
      </c>
      <c r="BC89" s="14">
        <v>5882</v>
      </c>
      <c r="BD89" s="14">
        <v>4456</v>
      </c>
      <c r="BE89" s="14">
        <f>BD89-BE86</f>
        <v>3140</v>
      </c>
      <c r="BF89" s="14">
        <f>BE89-BF86</f>
        <v>2164</v>
      </c>
      <c r="BG89" s="14">
        <f>BF89-BG86</f>
        <v>1188</v>
      </c>
      <c r="BH89" s="14">
        <f>BG89-BH86</f>
        <v>1188</v>
      </c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spans="1:71" s="1" customFormat="1" x14ac:dyDescent="0.3">
      <c r="A90" s="326" t="s">
        <v>16</v>
      </c>
      <c r="B90" s="328" cm="1">
        <f t="array" ref="B90">_xlfn.XLOOKUP(TRIM(A90)&amp;TRIM(D90), TRIM(재고!B:B)&amp;TRIM(재고!C:C), 재고!H:H, 0)</f>
        <v>6032</v>
      </c>
      <c r="C90" s="296"/>
      <c r="D90" s="339">
        <v>46170</v>
      </c>
      <c r="E90" s="330">
        <f>D90-90</f>
        <v>46080</v>
      </c>
      <c r="F90" s="9" t="s">
        <v>13</v>
      </c>
      <c r="G90" s="39">
        <f t="shared" ref="G90:AS90" si="75">G91+G92</f>
        <v>0</v>
      </c>
      <c r="H90" s="39">
        <f t="shared" si="75"/>
        <v>0</v>
      </c>
      <c r="I90" s="39">
        <f t="shared" si="75"/>
        <v>0</v>
      </c>
      <c r="J90" s="39">
        <f t="shared" si="75"/>
        <v>0</v>
      </c>
      <c r="K90" s="39">
        <f t="shared" si="75"/>
        <v>0</v>
      </c>
      <c r="L90" s="39">
        <f t="shared" si="75"/>
        <v>0</v>
      </c>
      <c r="M90" s="39">
        <f t="shared" si="75"/>
        <v>0</v>
      </c>
      <c r="N90" s="39">
        <f t="shared" si="75"/>
        <v>0</v>
      </c>
      <c r="O90" s="39">
        <f t="shared" si="75"/>
        <v>0</v>
      </c>
      <c r="P90" s="39">
        <f t="shared" si="75"/>
        <v>0</v>
      </c>
      <c r="Q90" s="39">
        <f t="shared" si="75"/>
        <v>0</v>
      </c>
      <c r="R90" s="39">
        <f t="shared" si="75"/>
        <v>0</v>
      </c>
      <c r="S90" s="39">
        <f t="shared" si="75"/>
        <v>0</v>
      </c>
      <c r="T90" s="39">
        <f t="shared" si="75"/>
        <v>0</v>
      </c>
      <c r="U90" s="39">
        <f t="shared" si="75"/>
        <v>0</v>
      </c>
      <c r="V90" s="39">
        <f t="shared" si="75"/>
        <v>0</v>
      </c>
      <c r="W90" s="39">
        <f t="shared" si="75"/>
        <v>0</v>
      </c>
      <c r="X90" s="39">
        <f t="shared" si="75"/>
        <v>0</v>
      </c>
      <c r="Y90" s="39">
        <f t="shared" si="75"/>
        <v>0</v>
      </c>
      <c r="Z90" s="39">
        <f t="shared" si="75"/>
        <v>0</v>
      </c>
      <c r="AA90" s="39">
        <f t="shared" si="75"/>
        <v>0</v>
      </c>
      <c r="AB90" s="39">
        <f t="shared" si="75"/>
        <v>0</v>
      </c>
      <c r="AC90" s="39">
        <f t="shared" si="75"/>
        <v>0</v>
      </c>
      <c r="AD90" s="39">
        <f t="shared" si="75"/>
        <v>0</v>
      </c>
      <c r="AE90" s="39">
        <f t="shared" si="75"/>
        <v>0</v>
      </c>
      <c r="AF90" s="39">
        <f t="shared" si="75"/>
        <v>0</v>
      </c>
      <c r="AG90" s="39">
        <f t="shared" si="75"/>
        <v>0</v>
      </c>
      <c r="AH90" s="39">
        <f t="shared" si="75"/>
        <v>0</v>
      </c>
      <c r="AI90" s="39">
        <f t="shared" si="75"/>
        <v>0</v>
      </c>
      <c r="AJ90" s="39">
        <f t="shared" si="75"/>
        <v>0</v>
      </c>
      <c r="AK90" s="39">
        <f t="shared" si="75"/>
        <v>0</v>
      </c>
      <c r="AL90" s="39">
        <f t="shared" si="75"/>
        <v>0</v>
      </c>
      <c r="AM90" s="39">
        <f t="shared" si="75"/>
        <v>0</v>
      </c>
      <c r="AN90" s="39">
        <f t="shared" si="75"/>
        <v>0</v>
      </c>
      <c r="AO90" s="39">
        <f t="shared" si="75"/>
        <v>0</v>
      </c>
      <c r="AP90" s="39">
        <f t="shared" si="75"/>
        <v>0</v>
      </c>
      <c r="AQ90" s="39">
        <f t="shared" si="75"/>
        <v>0</v>
      </c>
      <c r="AR90" s="39">
        <f t="shared" si="75"/>
        <v>0</v>
      </c>
      <c r="AS90" s="39">
        <f t="shared" si="75"/>
        <v>0</v>
      </c>
      <c r="AT90" s="39">
        <f t="shared" ref="AT90:BN90" si="76">AT91+AT92</f>
        <v>0</v>
      </c>
      <c r="AU90" s="39">
        <f t="shared" si="76"/>
        <v>0</v>
      </c>
      <c r="AV90" s="39">
        <f t="shared" si="76"/>
        <v>0</v>
      </c>
      <c r="AW90" s="39">
        <f t="shared" si="76"/>
        <v>0</v>
      </c>
      <c r="AX90" s="39">
        <f t="shared" si="76"/>
        <v>0</v>
      </c>
      <c r="AY90" s="39">
        <f t="shared" si="76"/>
        <v>0</v>
      </c>
      <c r="AZ90" s="39">
        <f t="shared" si="76"/>
        <v>0</v>
      </c>
      <c r="BA90" s="39">
        <f t="shared" si="76"/>
        <v>0</v>
      </c>
      <c r="BB90" s="39">
        <f t="shared" si="76"/>
        <v>0</v>
      </c>
      <c r="BC90" s="39">
        <f t="shared" si="76"/>
        <v>0</v>
      </c>
      <c r="BD90" s="39">
        <f t="shared" si="76"/>
        <v>0</v>
      </c>
      <c r="BE90" s="39">
        <f t="shared" si="76"/>
        <v>0</v>
      </c>
      <c r="BF90" s="39">
        <f t="shared" si="76"/>
        <v>0</v>
      </c>
      <c r="BG90" s="39">
        <f t="shared" si="76"/>
        <v>0</v>
      </c>
      <c r="BH90" s="39">
        <f t="shared" si="76"/>
        <v>976</v>
      </c>
      <c r="BI90" s="39">
        <f t="shared" si="76"/>
        <v>976</v>
      </c>
      <c r="BJ90" s="39">
        <f t="shared" si="76"/>
        <v>976</v>
      </c>
      <c r="BK90" s="39">
        <f t="shared" si="76"/>
        <v>976</v>
      </c>
      <c r="BL90" s="39">
        <f t="shared" si="76"/>
        <v>976</v>
      </c>
      <c r="BM90" s="39">
        <f t="shared" si="76"/>
        <v>976</v>
      </c>
      <c r="BN90" s="39">
        <f t="shared" si="76"/>
        <v>0</v>
      </c>
      <c r="BO90" s="39">
        <f>BO91+BO92</f>
        <v>0</v>
      </c>
      <c r="BP90" s="39">
        <f>BP91+BP92</f>
        <v>0</v>
      </c>
      <c r="BQ90" s="39">
        <f>BQ91+BQ92</f>
        <v>0</v>
      </c>
      <c r="BR90" s="39">
        <f>BR91+BR92</f>
        <v>0</v>
      </c>
      <c r="BS90" s="39">
        <f>BS91+BS92</f>
        <v>0</v>
      </c>
    </row>
    <row r="91" spans="1:71" s="1" customFormat="1" x14ac:dyDescent="0.3">
      <c r="A91" s="334"/>
      <c r="B91" s="332"/>
      <c r="C91" s="295"/>
      <c r="D91" s="348"/>
      <c r="E91" s="333"/>
      <c r="F91" s="10" t="s">
        <v>8</v>
      </c>
      <c r="G91" s="13">
        <f>SUMIF('오프라인 판매량'!$C:$C,#REF!,'오프라인 판매량'!G:G)</f>
        <v>0</v>
      </c>
      <c r="H91" s="13">
        <f>SUMIF('오프라인 판매량'!$C:$C,#REF!,'오프라인 판매량'!H:H)</f>
        <v>0</v>
      </c>
      <c r="I91" s="13">
        <f>SUMIF('오프라인 판매량'!$C:$C,#REF!,'오프라인 판매량'!I:I)</f>
        <v>0</v>
      </c>
      <c r="J91" s="13">
        <f>SUMIF('오프라인 판매량'!$C:$C,#REF!,'오프라인 판매량'!J:J)</f>
        <v>0</v>
      </c>
      <c r="K91" s="13">
        <f>SUMIF('오프라인 판매량'!$C:$C,#REF!,'오프라인 판매량'!K:K)</f>
        <v>0</v>
      </c>
      <c r="L91" s="13">
        <f>SUMIF('오프라인 판매량'!$C:$C,#REF!,'오프라인 판매량'!L:L)</f>
        <v>0</v>
      </c>
      <c r="M91" s="13">
        <f>SUMIF('오프라인 판매량'!$C:$C,#REF!,'오프라인 판매량'!M:M)</f>
        <v>0</v>
      </c>
      <c r="N91" s="13">
        <f>SUMIF('오프라인 판매량'!$C:$C,#REF!,'오프라인 판매량'!N:N)</f>
        <v>0</v>
      </c>
      <c r="O91" s="13">
        <f>SUMIF('오프라인 판매량'!$C:$C,#REF!,'오프라인 판매량'!O:O)</f>
        <v>0</v>
      </c>
      <c r="P91" s="13">
        <f>SUMIF('오프라인 판매량'!$C:$C,#REF!,'오프라인 판매량'!P:P)</f>
        <v>0</v>
      </c>
      <c r="Q91" s="13">
        <f>SUMIF('오프라인 판매량'!$C:$C,#REF!,'오프라인 판매량'!Q:Q)</f>
        <v>0</v>
      </c>
      <c r="R91" s="13">
        <f>SUMIF('오프라인 판매량'!$C:$C,#REF!,'오프라인 판매량'!R:R)</f>
        <v>0</v>
      </c>
      <c r="S91" s="13">
        <f>SUMIF('오프라인 판매량'!$C:$C,#REF!,'오프라인 판매량'!S:S)</f>
        <v>0</v>
      </c>
      <c r="T91" s="13">
        <f>SUMIF('오프라인 판매량'!$C:$C,#REF!,'오프라인 판매량'!T:T)</f>
        <v>0</v>
      </c>
      <c r="U91" s="13">
        <f>SUMIF('오프라인 판매량'!$C:$C,#REF!,'오프라인 판매량'!U:U)</f>
        <v>0</v>
      </c>
      <c r="V91" s="13">
        <f>SUMIF('오프라인 판매량'!$C:$C,#REF!,'오프라인 판매량'!V:V)</f>
        <v>0</v>
      </c>
      <c r="W91" s="13">
        <f>SUMIF('오프라인 판매량'!$C:$C,#REF!,'오프라인 판매량'!W:W)</f>
        <v>0</v>
      </c>
      <c r="X91" s="13">
        <f>SUMIF('오프라인 판매량'!$C:$C,#REF!,'오프라인 판매량'!X:X)</f>
        <v>0</v>
      </c>
      <c r="Y91" s="13">
        <f>SUMIF('오프라인 판매량'!$C:$C,#REF!,'오프라인 판매량'!Y:Y)</f>
        <v>0</v>
      </c>
      <c r="Z91" s="13">
        <f>SUMIF('오프라인 판매량'!$C:$C,#REF!,'오프라인 판매량'!Z:Z)</f>
        <v>0</v>
      </c>
      <c r="AA91" s="13">
        <f>SUMIF('오프라인 판매량'!$C:$C,#REF!,'오프라인 판매량'!AA:AA)</f>
        <v>0</v>
      </c>
      <c r="AB91" s="13">
        <f>SUMIF('오프라인 판매량'!$C:$C,#REF!,'오프라인 판매량'!AB:AB)</f>
        <v>0</v>
      </c>
      <c r="AC91" s="13">
        <f>SUMIF('오프라인 판매량'!$C:$C,#REF!,'오프라인 판매량'!AC:AC)</f>
        <v>0</v>
      </c>
      <c r="AD91" s="13">
        <f>SUMIF('오프라인 판매량'!$C:$C,#REF!,'오프라인 판매량'!AD:AD)</f>
        <v>0</v>
      </c>
      <c r="AE91" s="13">
        <f>SUMIF('오프라인 판매량'!$C:$C,#REF!,'오프라인 판매량'!AE:AE)</f>
        <v>0</v>
      </c>
      <c r="AF91" s="13">
        <f>SUMIF('오프라인 판매량'!$C:$C,#REF!,'오프라인 판매량'!AF:AF)</f>
        <v>0</v>
      </c>
      <c r="AG91" s="13">
        <f>SUMIF('오프라인 판매량'!$C:$C,#REF!,'오프라인 판매량'!AG:AG)</f>
        <v>0</v>
      </c>
      <c r="AH91" s="13">
        <f>SUMIF('오프라인 판매량'!$C:$C,#REF!,'오프라인 판매량'!AH:AH)</f>
        <v>0</v>
      </c>
      <c r="AI91" s="13">
        <f>SUMIF('오프라인 판매량'!$C:$C,#REF!,'오프라인 판매량'!AI:AI)</f>
        <v>0</v>
      </c>
      <c r="AJ91" s="13">
        <f>SUMIF('오프라인 판매량'!$C:$C,#REF!,'오프라인 판매량'!AJ:AJ)</f>
        <v>0</v>
      </c>
      <c r="AK91" s="13">
        <f>SUMIF('오프라인 판매량'!$C:$C,#REF!,'오프라인 판매량'!AK:AK)</f>
        <v>0</v>
      </c>
      <c r="AL91" s="13">
        <f>SUMIF('오프라인 판매량'!$C:$C,#REF!,'오프라인 판매량'!AL:AL)</f>
        <v>0</v>
      </c>
      <c r="AM91" s="13">
        <f>SUMIF('오프라인 판매량'!$C:$C,#REF!,'오프라인 판매량'!AM:AM)</f>
        <v>0</v>
      </c>
      <c r="AN91" s="13">
        <f>SUMIF('오프라인 판매량'!$C:$C,#REF!,'오프라인 판매량'!AN:AN)</f>
        <v>0</v>
      </c>
      <c r="AO91" s="13">
        <f>SUMIF('오프라인 판매량'!$C:$C,#REF!,'오프라인 판매량'!AO:AO)</f>
        <v>0</v>
      </c>
      <c r="AP91" s="13">
        <f>SUMIF('오프라인 판매량'!$C:$C,#REF!,'오프라인 판매량'!AP:AP)</f>
        <v>0</v>
      </c>
      <c r="AQ91" s="13">
        <f>SUMIF('오프라인 판매량'!$C:$C,#REF!,'오프라인 판매량'!AQ:AQ)</f>
        <v>0</v>
      </c>
      <c r="AR91" s="13">
        <f>SUMIF('오프라인 판매량'!$C:$C,#REF!,'오프라인 판매량'!AR:AR)</f>
        <v>0</v>
      </c>
      <c r="AS91" s="13">
        <f>SUMIF('오프라인 판매량'!$C:$C,#REF!,'오프라인 판매량'!AS:AS)</f>
        <v>0</v>
      </c>
      <c r="AT91" s="13">
        <f>SUMIF('오프라인 판매량'!$C:$C,#REF!,'오프라인 판매량'!AT:AT)</f>
        <v>0</v>
      </c>
      <c r="AU91" s="13">
        <f>SUMIF('오프라인 판매량'!$C:$C,#REF!,'오프라인 판매량'!AU:AU)</f>
        <v>0</v>
      </c>
      <c r="AV91" s="13">
        <f>SUMIF('오프라인 판매량'!$C:$C,#REF!,'오프라인 판매량'!AV:AV)</f>
        <v>0</v>
      </c>
      <c r="AW91" s="13">
        <f>SUMIF('오프라인 판매량'!$C:$C,#REF!,'오프라인 판매량'!AW:AW)</f>
        <v>0</v>
      </c>
      <c r="AX91" s="13">
        <f>SUMIF('오프라인 판매량'!$C:$C,#REF!,'오프라인 판매량'!AX:AX)</f>
        <v>0</v>
      </c>
      <c r="AY91" s="13">
        <f>SUMIF('오프라인 판매량'!$C:$C,#REF!,'오프라인 판매량'!AY:AY)</f>
        <v>0</v>
      </c>
      <c r="AZ91" s="13">
        <f>SUMIF('오프라인 판매량'!$C:$C,#REF!,'오프라인 판매량'!AZ:AZ)</f>
        <v>0</v>
      </c>
      <c r="BA91" s="13">
        <f>SUMIF('오프라인 판매량'!$C:$C,#REF!,'오프라인 판매량'!BA:BA)</f>
        <v>0</v>
      </c>
      <c r="BB91" s="13">
        <f>SUMIF('오프라인 판매량'!$C:$C,#REF!,'오프라인 판매량'!BB:BB)</f>
        <v>0</v>
      </c>
      <c r="BC91" s="13">
        <f>SUMIF('오프라인 판매량'!$C:$C,#REF!,'오프라인 판매량'!BC:BC)</f>
        <v>0</v>
      </c>
      <c r="BD91" s="13">
        <f>SUMIF('오프라인 판매량'!$C:$C,#REF!,'오프라인 판매량'!BD:BD)</f>
        <v>0</v>
      </c>
      <c r="BE91" s="13">
        <f>SUMIF('오프라인 판매량'!$C:$C,#REF!,'오프라인 판매량'!BE:BE)</f>
        <v>0</v>
      </c>
      <c r="BF91" s="13">
        <f>SUMIF('오프라인 판매량'!$C:$C,#REF!,'오프라인 판매량'!BF:BF)</f>
        <v>0</v>
      </c>
      <c r="BG91" s="13">
        <f>SUMIF('오프라인 판매량'!$C:$C,#REF!,'오프라인 판매량'!BG:BG)</f>
        <v>0</v>
      </c>
      <c r="BH91" s="13">
        <f>SUMIF('오프라인 판매량'!$C:$C,#REF!,'오프라인 판매량'!BH:BH)</f>
        <v>0</v>
      </c>
      <c r="BI91" s="13">
        <f>SUMIF('오프라인 판매량'!$C:$C,#REF!,'오프라인 판매량'!BI:BI)</f>
        <v>0</v>
      </c>
      <c r="BJ91" s="13">
        <f>SUMIF('오프라인 판매량'!$C:$C,#REF!,'오프라인 판매량'!BJ:BJ)</f>
        <v>0</v>
      </c>
      <c r="BK91" s="13">
        <f>SUMIF('오프라인 판매량'!$C:$C,#REF!,'오프라인 판매량'!BT:BT)</f>
        <v>0</v>
      </c>
      <c r="BL91" s="13">
        <f>SUMIF('오프라인 판매량'!$C:$C,#REF!,'오프라인 판매량'!BU:BU)</f>
        <v>0</v>
      </c>
      <c r="BM91" s="13">
        <f>SUMIF('오프라인 판매량'!$C:$C,#REF!,'오프라인 판매량'!BV:BV)</f>
        <v>0</v>
      </c>
      <c r="BN91" s="13">
        <f>SUMIF('오프라인 판매량'!$C:$C,#REF!,'오프라인 판매량'!BW:BW)</f>
        <v>0</v>
      </c>
      <c r="BO91" s="13">
        <f>SUMIF('오프라인 판매량'!$C:$C,#REF!,'오프라인 판매량'!BX:BX)</f>
        <v>0</v>
      </c>
      <c r="BP91" s="13">
        <f>SUMIF('오프라인 판매량'!$C:$C,#REF!,'오프라인 판매량'!BY:BY)</f>
        <v>0</v>
      </c>
      <c r="BQ91" s="13">
        <f>SUMIF('오프라인 판매량'!$C:$C,#REF!,'오프라인 판매량'!BZ:BZ)</f>
        <v>0</v>
      </c>
      <c r="BR91" s="13">
        <f>SUMIF('오프라인 판매량'!$C:$C,#REF!,'오프라인 판매량'!CA:CA)</f>
        <v>0</v>
      </c>
      <c r="BS91" s="13">
        <f>SUMIF('오프라인 판매량'!$C:$C,#REF!,'오프라인 판매량'!CB:CB)</f>
        <v>0</v>
      </c>
    </row>
    <row r="92" spans="1:71" s="1" customFormat="1" x14ac:dyDescent="0.3">
      <c r="A92" s="334"/>
      <c r="B92" s="332"/>
      <c r="C92" s="295"/>
      <c r="D92" s="348"/>
      <c r="E92" s="333"/>
      <c r="F92" s="10" t="s">
        <v>7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>
        <v>0</v>
      </c>
      <c r="BG92" s="13">
        <v>0</v>
      </c>
      <c r="BH92" s="13">
        <f>BG88</f>
        <v>976</v>
      </c>
      <c r="BI92" s="13">
        <f>BH92</f>
        <v>976</v>
      </c>
      <c r="BJ92" s="13">
        <f>BI92</f>
        <v>976</v>
      </c>
      <c r="BK92" s="13">
        <f>BJ92</f>
        <v>976</v>
      </c>
      <c r="BL92" s="13">
        <f>BK92</f>
        <v>976</v>
      </c>
      <c r="BM92" s="13">
        <f>BL92</f>
        <v>976</v>
      </c>
      <c r="BN92" s="13">
        <v>0</v>
      </c>
      <c r="BO92" s="13">
        <v>0</v>
      </c>
      <c r="BP92" s="13">
        <v>0</v>
      </c>
      <c r="BQ92" s="13">
        <v>0</v>
      </c>
      <c r="BR92" s="13">
        <v>0</v>
      </c>
      <c r="BS92" s="13">
        <v>0</v>
      </c>
    </row>
    <row r="93" spans="1:71" s="2" customFormat="1" ht="17.25" thickBot="1" x14ac:dyDescent="0.35">
      <c r="A93" s="327"/>
      <c r="B93" s="329"/>
      <c r="C93" s="203"/>
      <c r="D93" s="340"/>
      <c r="E93" s="331"/>
      <c r="F93" s="11" t="s">
        <v>3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2644</v>
      </c>
      <c r="AL93" s="14">
        <f>AK93-AL90</f>
        <v>2644</v>
      </c>
      <c r="AM93" s="14">
        <f>AL93-AM90</f>
        <v>2644</v>
      </c>
      <c r="AN93" s="14">
        <v>6100</v>
      </c>
      <c r="AO93" s="14">
        <f t="shared" ref="AO93:AW93" si="77">AN93-AO90</f>
        <v>6100</v>
      </c>
      <c r="AP93" s="14">
        <f t="shared" si="77"/>
        <v>6100</v>
      </c>
      <c r="AQ93" s="14">
        <f t="shared" si="77"/>
        <v>6100</v>
      </c>
      <c r="AR93" s="14">
        <f t="shared" si="77"/>
        <v>6100</v>
      </c>
      <c r="AS93" s="14">
        <f t="shared" si="77"/>
        <v>6100</v>
      </c>
      <c r="AT93" s="14">
        <f t="shared" si="77"/>
        <v>6100</v>
      </c>
      <c r="AU93" s="14">
        <f t="shared" si="77"/>
        <v>6100</v>
      </c>
      <c r="AV93" s="14">
        <f t="shared" si="77"/>
        <v>6100</v>
      </c>
      <c r="AW93" s="14">
        <f t="shared" si="77"/>
        <v>6100</v>
      </c>
      <c r="AX93" s="14">
        <v>6100</v>
      </c>
      <c r="AY93" s="14">
        <v>6100</v>
      </c>
      <c r="AZ93" s="14">
        <v>6100</v>
      </c>
      <c r="BA93" s="14">
        <v>6100</v>
      </c>
      <c r="BB93" s="14">
        <f t="shared" ref="BB93:BG93" si="78">BA93-BB90</f>
        <v>6100</v>
      </c>
      <c r="BC93" s="14">
        <f t="shared" si="78"/>
        <v>6100</v>
      </c>
      <c r="BD93" s="14">
        <f t="shared" si="78"/>
        <v>6100</v>
      </c>
      <c r="BE93" s="14">
        <f t="shared" si="78"/>
        <v>6100</v>
      </c>
      <c r="BF93" s="14">
        <f t="shared" si="78"/>
        <v>6100</v>
      </c>
      <c r="BG93" s="14">
        <f t="shared" si="78"/>
        <v>6100</v>
      </c>
      <c r="BH93" s="14">
        <f>BG93-BH90+BH89</f>
        <v>6312</v>
      </c>
      <c r="BI93" s="14">
        <f>BH93-BI90</f>
        <v>5336</v>
      </c>
      <c r="BJ93" s="14">
        <f>BI93-BJ90</f>
        <v>4360</v>
      </c>
      <c r="BK93" s="14">
        <f>BJ93-BK90</f>
        <v>3384</v>
      </c>
      <c r="BL93" s="14">
        <f>BK93-BL90</f>
        <v>2408</v>
      </c>
      <c r="BM93" s="14">
        <f>BL93-BM90</f>
        <v>1432</v>
      </c>
      <c r="BN93" s="14">
        <v>0</v>
      </c>
      <c r="BO93" s="14">
        <f>BN93-BO90</f>
        <v>0</v>
      </c>
      <c r="BP93" s="14">
        <f>BO93-BP90</f>
        <v>0</v>
      </c>
      <c r="BQ93" s="14">
        <f>BP93-BQ90</f>
        <v>0</v>
      </c>
      <c r="BR93" s="14">
        <f>BQ93-BR90</f>
        <v>0</v>
      </c>
      <c r="BS93" s="14">
        <f>BR93-BS90</f>
        <v>0</v>
      </c>
    </row>
    <row r="94" spans="1:71" s="1" customFormat="1" x14ac:dyDescent="0.3">
      <c r="A94" s="326" t="s">
        <v>16</v>
      </c>
      <c r="B94" s="328" cm="1">
        <f t="array" ref="B94">_xlfn.XLOOKUP(TRIM(A94)&amp;TRIM(D94), TRIM(재고!B:B)&amp;TRIM(재고!C:C), 재고!H:H, 0)</f>
        <v>6372</v>
      </c>
      <c r="C94" s="296"/>
      <c r="D94" s="339">
        <v>46248</v>
      </c>
      <c r="E94" s="330">
        <f>D94-90</f>
        <v>46158</v>
      </c>
      <c r="F94" s="9" t="s">
        <v>13</v>
      </c>
      <c r="G94" s="39">
        <f t="shared" ref="G94:BN94" si="79">G95+G96</f>
        <v>0</v>
      </c>
      <c r="H94" s="39">
        <f t="shared" si="79"/>
        <v>0</v>
      </c>
      <c r="I94" s="39">
        <f t="shared" si="79"/>
        <v>0</v>
      </c>
      <c r="J94" s="39">
        <f t="shared" si="79"/>
        <v>0</v>
      </c>
      <c r="K94" s="39">
        <f t="shared" si="79"/>
        <v>0</v>
      </c>
      <c r="L94" s="39">
        <f t="shared" si="79"/>
        <v>0</v>
      </c>
      <c r="M94" s="39">
        <f t="shared" si="79"/>
        <v>0</v>
      </c>
      <c r="N94" s="39">
        <f t="shared" si="79"/>
        <v>0</v>
      </c>
      <c r="O94" s="39">
        <f t="shared" si="79"/>
        <v>0</v>
      </c>
      <c r="P94" s="39">
        <f t="shared" si="79"/>
        <v>0</v>
      </c>
      <c r="Q94" s="39">
        <f t="shared" si="79"/>
        <v>0</v>
      </c>
      <c r="R94" s="39">
        <f t="shared" si="79"/>
        <v>0</v>
      </c>
      <c r="S94" s="39">
        <f t="shared" si="79"/>
        <v>0</v>
      </c>
      <c r="T94" s="39">
        <f t="shared" si="79"/>
        <v>0</v>
      </c>
      <c r="U94" s="39">
        <f t="shared" si="79"/>
        <v>0</v>
      </c>
      <c r="V94" s="39">
        <f t="shared" si="79"/>
        <v>0</v>
      </c>
      <c r="W94" s="39">
        <f t="shared" si="79"/>
        <v>0</v>
      </c>
      <c r="X94" s="39">
        <f t="shared" si="79"/>
        <v>0</v>
      </c>
      <c r="Y94" s="39">
        <f t="shared" si="79"/>
        <v>0</v>
      </c>
      <c r="Z94" s="39">
        <f t="shared" si="79"/>
        <v>0</v>
      </c>
      <c r="AA94" s="39">
        <f t="shared" si="79"/>
        <v>0</v>
      </c>
      <c r="AB94" s="39">
        <f t="shared" si="79"/>
        <v>0</v>
      </c>
      <c r="AC94" s="39">
        <f t="shared" si="79"/>
        <v>0</v>
      </c>
      <c r="AD94" s="39">
        <f t="shared" si="79"/>
        <v>0</v>
      </c>
      <c r="AE94" s="39">
        <f t="shared" si="79"/>
        <v>0</v>
      </c>
      <c r="AF94" s="39">
        <f t="shared" si="79"/>
        <v>0</v>
      </c>
      <c r="AG94" s="39">
        <f t="shared" si="79"/>
        <v>0</v>
      </c>
      <c r="AH94" s="39">
        <f t="shared" si="79"/>
        <v>0</v>
      </c>
      <c r="AI94" s="39">
        <f t="shared" si="79"/>
        <v>0</v>
      </c>
      <c r="AJ94" s="39">
        <f t="shared" si="79"/>
        <v>0</v>
      </c>
      <c r="AK94" s="39">
        <f t="shared" si="79"/>
        <v>0</v>
      </c>
      <c r="AL94" s="39">
        <f t="shared" si="79"/>
        <v>0</v>
      </c>
      <c r="AM94" s="39">
        <f t="shared" si="79"/>
        <v>0</v>
      </c>
      <c r="AN94" s="39">
        <f t="shared" si="79"/>
        <v>0</v>
      </c>
      <c r="AO94" s="39">
        <f t="shared" si="79"/>
        <v>0</v>
      </c>
      <c r="AP94" s="39">
        <f t="shared" si="79"/>
        <v>0</v>
      </c>
      <c r="AQ94" s="39">
        <f t="shared" si="79"/>
        <v>0</v>
      </c>
      <c r="AR94" s="39">
        <f t="shared" si="79"/>
        <v>0</v>
      </c>
      <c r="AS94" s="39">
        <f t="shared" si="79"/>
        <v>0</v>
      </c>
      <c r="AT94" s="39">
        <f t="shared" si="79"/>
        <v>0</v>
      </c>
      <c r="AU94" s="39">
        <f t="shared" si="79"/>
        <v>0</v>
      </c>
      <c r="AV94" s="39">
        <f t="shared" si="79"/>
        <v>0</v>
      </c>
      <c r="AW94" s="39">
        <f t="shared" si="79"/>
        <v>0</v>
      </c>
      <c r="AX94" s="39">
        <f t="shared" si="79"/>
        <v>0</v>
      </c>
      <c r="AY94" s="39">
        <f t="shared" si="79"/>
        <v>0</v>
      </c>
      <c r="AZ94" s="39">
        <f t="shared" si="79"/>
        <v>0</v>
      </c>
      <c r="BA94" s="39">
        <f t="shared" si="79"/>
        <v>0</v>
      </c>
      <c r="BB94" s="39">
        <f t="shared" si="79"/>
        <v>0</v>
      </c>
      <c r="BC94" s="39">
        <f t="shared" si="79"/>
        <v>0</v>
      </c>
      <c r="BD94" s="39">
        <f t="shared" si="79"/>
        <v>0</v>
      </c>
      <c r="BE94" s="39">
        <f t="shared" si="79"/>
        <v>0</v>
      </c>
      <c r="BF94" s="39">
        <f t="shared" si="79"/>
        <v>0</v>
      </c>
      <c r="BG94" s="39">
        <f t="shared" si="79"/>
        <v>0</v>
      </c>
      <c r="BH94" s="39">
        <f t="shared" si="79"/>
        <v>0</v>
      </c>
      <c r="BI94" s="39">
        <f t="shared" si="79"/>
        <v>0</v>
      </c>
      <c r="BJ94" s="39">
        <f t="shared" si="79"/>
        <v>0</v>
      </c>
      <c r="BK94" s="39">
        <f t="shared" si="79"/>
        <v>0</v>
      </c>
      <c r="BL94" s="39">
        <f t="shared" si="79"/>
        <v>0</v>
      </c>
      <c r="BM94" s="39">
        <f t="shared" si="79"/>
        <v>976</v>
      </c>
      <c r="BN94" s="39">
        <f t="shared" si="79"/>
        <v>976</v>
      </c>
      <c r="BO94" s="39">
        <f>BO95+BO96</f>
        <v>976</v>
      </c>
      <c r="BP94" s="39">
        <f>BP95+BP96</f>
        <v>976</v>
      </c>
      <c r="BQ94" s="39">
        <f>BQ95+BQ96</f>
        <v>976</v>
      </c>
      <c r="BR94" s="39">
        <f>BR95+BR96</f>
        <v>0</v>
      </c>
      <c r="BS94" s="39">
        <f>BS95+BS96</f>
        <v>0</v>
      </c>
    </row>
    <row r="95" spans="1:71" s="1" customFormat="1" x14ac:dyDescent="0.3">
      <c r="A95" s="334"/>
      <c r="B95" s="332"/>
      <c r="C95" s="295"/>
      <c r="D95" s="348"/>
      <c r="E95" s="333"/>
      <c r="F95" s="10" t="s">
        <v>8</v>
      </c>
      <c r="G95" s="13">
        <f>SUMIF('오프라인 판매량'!$C:$C,#REF!,'오프라인 판매량'!G:G)</f>
        <v>0</v>
      </c>
      <c r="H95" s="13">
        <f>SUMIF('오프라인 판매량'!$C:$C,#REF!,'오프라인 판매량'!H:H)</f>
        <v>0</v>
      </c>
      <c r="I95" s="13">
        <f>SUMIF('오프라인 판매량'!$C:$C,#REF!,'오프라인 판매량'!I:I)</f>
        <v>0</v>
      </c>
      <c r="J95" s="13">
        <f>SUMIF('오프라인 판매량'!$C:$C,#REF!,'오프라인 판매량'!J:J)</f>
        <v>0</v>
      </c>
      <c r="K95" s="13">
        <f>SUMIF('오프라인 판매량'!$C:$C,#REF!,'오프라인 판매량'!K:K)</f>
        <v>0</v>
      </c>
      <c r="L95" s="13">
        <f>SUMIF('오프라인 판매량'!$C:$C,#REF!,'오프라인 판매량'!L:L)</f>
        <v>0</v>
      </c>
      <c r="M95" s="13">
        <f>SUMIF('오프라인 판매량'!$C:$C,#REF!,'오프라인 판매량'!M:M)</f>
        <v>0</v>
      </c>
      <c r="N95" s="13">
        <f>SUMIF('오프라인 판매량'!$C:$C,#REF!,'오프라인 판매량'!N:N)</f>
        <v>0</v>
      </c>
      <c r="O95" s="13">
        <f>SUMIF('오프라인 판매량'!$C:$C,#REF!,'오프라인 판매량'!O:O)</f>
        <v>0</v>
      </c>
      <c r="P95" s="13">
        <f>SUMIF('오프라인 판매량'!$C:$C,#REF!,'오프라인 판매량'!P:P)</f>
        <v>0</v>
      </c>
      <c r="Q95" s="13">
        <f>SUMIF('오프라인 판매량'!$C:$C,#REF!,'오프라인 판매량'!Q:Q)</f>
        <v>0</v>
      </c>
      <c r="R95" s="13">
        <f>SUMIF('오프라인 판매량'!$C:$C,#REF!,'오프라인 판매량'!R:R)</f>
        <v>0</v>
      </c>
      <c r="S95" s="13">
        <f>SUMIF('오프라인 판매량'!$C:$C,#REF!,'오프라인 판매량'!S:S)</f>
        <v>0</v>
      </c>
      <c r="T95" s="13">
        <f>SUMIF('오프라인 판매량'!$C:$C,#REF!,'오프라인 판매량'!T:T)</f>
        <v>0</v>
      </c>
      <c r="U95" s="13">
        <f>SUMIF('오프라인 판매량'!$C:$C,#REF!,'오프라인 판매량'!U:U)</f>
        <v>0</v>
      </c>
      <c r="V95" s="13">
        <f>SUMIF('오프라인 판매량'!$C:$C,#REF!,'오프라인 판매량'!V:V)</f>
        <v>0</v>
      </c>
      <c r="W95" s="13">
        <f>SUMIF('오프라인 판매량'!$C:$C,#REF!,'오프라인 판매량'!W:W)</f>
        <v>0</v>
      </c>
      <c r="X95" s="13">
        <f>SUMIF('오프라인 판매량'!$C:$C,#REF!,'오프라인 판매량'!X:X)</f>
        <v>0</v>
      </c>
      <c r="Y95" s="13">
        <f>SUMIF('오프라인 판매량'!$C:$C,#REF!,'오프라인 판매량'!Y:Y)</f>
        <v>0</v>
      </c>
      <c r="Z95" s="13">
        <f>SUMIF('오프라인 판매량'!$C:$C,#REF!,'오프라인 판매량'!Z:Z)</f>
        <v>0</v>
      </c>
      <c r="AA95" s="13">
        <f>SUMIF('오프라인 판매량'!$C:$C,#REF!,'오프라인 판매량'!AA:AA)</f>
        <v>0</v>
      </c>
      <c r="AB95" s="13">
        <f>SUMIF('오프라인 판매량'!$C:$C,#REF!,'오프라인 판매량'!AB:AB)</f>
        <v>0</v>
      </c>
      <c r="AC95" s="13">
        <f>SUMIF('오프라인 판매량'!$C:$C,#REF!,'오프라인 판매량'!AC:AC)</f>
        <v>0</v>
      </c>
      <c r="AD95" s="13">
        <f>SUMIF('오프라인 판매량'!$C:$C,#REF!,'오프라인 판매량'!AD:AD)</f>
        <v>0</v>
      </c>
      <c r="AE95" s="13">
        <f>SUMIF('오프라인 판매량'!$C:$C,#REF!,'오프라인 판매량'!AE:AE)</f>
        <v>0</v>
      </c>
      <c r="AF95" s="13">
        <f>SUMIF('오프라인 판매량'!$C:$C,#REF!,'오프라인 판매량'!AF:AF)</f>
        <v>0</v>
      </c>
      <c r="AG95" s="13">
        <f>SUMIF('오프라인 판매량'!$C:$C,#REF!,'오프라인 판매량'!AG:AG)</f>
        <v>0</v>
      </c>
      <c r="AH95" s="13">
        <f>SUMIF('오프라인 판매량'!$C:$C,#REF!,'오프라인 판매량'!AH:AH)</f>
        <v>0</v>
      </c>
      <c r="AI95" s="13">
        <f>SUMIF('오프라인 판매량'!$C:$C,#REF!,'오프라인 판매량'!AI:AI)</f>
        <v>0</v>
      </c>
      <c r="AJ95" s="13">
        <f>SUMIF('오프라인 판매량'!$C:$C,#REF!,'오프라인 판매량'!AJ:AJ)</f>
        <v>0</v>
      </c>
      <c r="AK95" s="13">
        <f>SUMIF('오프라인 판매량'!$C:$C,#REF!,'오프라인 판매량'!AK:AK)</f>
        <v>0</v>
      </c>
      <c r="AL95" s="13">
        <f>SUMIF('오프라인 판매량'!$C:$C,#REF!,'오프라인 판매량'!AL:AL)</f>
        <v>0</v>
      </c>
      <c r="AM95" s="13">
        <f>SUMIF('오프라인 판매량'!$C:$C,#REF!,'오프라인 판매량'!AM:AM)</f>
        <v>0</v>
      </c>
      <c r="AN95" s="13">
        <f>SUMIF('오프라인 판매량'!$C:$C,#REF!,'오프라인 판매량'!AN:AN)</f>
        <v>0</v>
      </c>
      <c r="AO95" s="13">
        <f>SUMIF('오프라인 판매량'!$C:$C,#REF!,'오프라인 판매량'!AO:AO)</f>
        <v>0</v>
      </c>
      <c r="AP95" s="13">
        <f>SUMIF('오프라인 판매량'!$C:$C,#REF!,'오프라인 판매량'!AP:AP)</f>
        <v>0</v>
      </c>
      <c r="AQ95" s="13">
        <f>SUMIF('오프라인 판매량'!$C:$C,#REF!,'오프라인 판매량'!AQ:AQ)</f>
        <v>0</v>
      </c>
      <c r="AR95" s="13">
        <f>SUMIF('오프라인 판매량'!$C:$C,#REF!,'오프라인 판매량'!AR:AR)</f>
        <v>0</v>
      </c>
      <c r="AS95" s="13">
        <f>SUMIF('오프라인 판매량'!$C:$C,#REF!,'오프라인 판매량'!AS:AS)</f>
        <v>0</v>
      </c>
      <c r="AT95" s="13">
        <f>SUMIF('오프라인 판매량'!$C:$C,#REF!,'오프라인 판매량'!AT:AT)</f>
        <v>0</v>
      </c>
      <c r="AU95" s="13">
        <f>SUMIF('오프라인 판매량'!$C:$C,#REF!,'오프라인 판매량'!AU:AU)</f>
        <v>0</v>
      </c>
      <c r="AV95" s="13">
        <f>SUMIF('오프라인 판매량'!$C:$C,#REF!,'오프라인 판매량'!AV:AV)</f>
        <v>0</v>
      </c>
      <c r="AW95" s="13">
        <f>SUMIF('오프라인 판매량'!$C:$C,#REF!,'오프라인 판매량'!AW:AW)</f>
        <v>0</v>
      </c>
      <c r="AX95" s="13">
        <f>SUMIF('오프라인 판매량'!$C:$C,#REF!,'오프라인 판매량'!AX:AX)</f>
        <v>0</v>
      </c>
      <c r="AY95" s="13">
        <f>SUMIF('오프라인 판매량'!$C:$C,#REF!,'오프라인 판매량'!AY:AY)</f>
        <v>0</v>
      </c>
      <c r="AZ95" s="13">
        <f>SUMIF('오프라인 판매량'!$C:$C,#REF!,'오프라인 판매량'!AZ:AZ)</f>
        <v>0</v>
      </c>
      <c r="BA95" s="13">
        <f>SUMIF('오프라인 판매량'!$C:$C,#REF!,'오프라인 판매량'!BA:BA)</f>
        <v>0</v>
      </c>
      <c r="BB95" s="13">
        <f>SUMIF('오프라인 판매량'!$C:$C,#REF!,'오프라인 판매량'!BB:BB)</f>
        <v>0</v>
      </c>
      <c r="BC95" s="13">
        <f>SUMIF('오프라인 판매량'!$C:$C,#REF!,'오프라인 판매량'!BC:BC)</f>
        <v>0</v>
      </c>
      <c r="BD95" s="13">
        <f>SUMIF('오프라인 판매량'!$C:$C,#REF!,'오프라인 판매량'!BD:BD)</f>
        <v>0</v>
      </c>
      <c r="BE95" s="13">
        <f>SUMIF('오프라인 판매량'!$C:$C,#REF!,'오프라인 판매량'!BE:BE)</f>
        <v>0</v>
      </c>
      <c r="BF95" s="13">
        <f>SUMIF('오프라인 판매량'!$C:$C,#REF!,'오프라인 판매량'!BF:BF)</f>
        <v>0</v>
      </c>
      <c r="BG95" s="13">
        <f>SUMIF('오프라인 판매량'!$C:$C,#REF!,'오프라인 판매량'!BG:BG)</f>
        <v>0</v>
      </c>
      <c r="BH95" s="13">
        <f>SUMIF('오프라인 판매량'!$C:$C,#REF!,'오프라인 판매량'!BH:BH)</f>
        <v>0</v>
      </c>
      <c r="BI95" s="13">
        <f>SUMIF('오프라인 판매량'!$C:$C,#REF!,'오프라인 판매량'!BI:BI)</f>
        <v>0</v>
      </c>
      <c r="BJ95" s="13">
        <f>SUMIF('오프라인 판매량'!$C:$C,#REF!,'오프라인 판매량'!BJ:BJ)</f>
        <v>0</v>
      </c>
      <c r="BK95" s="13">
        <f>SUMIF('오프라인 판매량'!$C:$C,#REF!,'오프라인 판매량'!BT:BT)</f>
        <v>0</v>
      </c>
      <c r="BL95" s="13">
        <f>SUMIF('오프라인 판매량'!$C:$C,#REF!,'오프라인 판매량'!BU:BU)</f>
        <v>0</v>
      </c>
      <c r="BM95" s="13">
        <f>SUMIF('오프라인 판매량'!$C:$C,#REF!,'오프라인 판매량'!BV:BV)</f>
        <v>0</v>
      </c>
      <c r="BN95" s="13">
        <f>SUMIF('오프라인 판매량'!$C:$C,#REF!,'오프라인 판매량'!BW:BW)</f>
        <v>0</v>
      </c>
      <c r="BO95" s="13">
        <f>SUMIF('오프라인 판매량'!$C:$C,#REF!,'오프라인 판매량'!BX:BX)</f>
        <v>0</v>
      </c>
      <c r="BP95" s="13">
        <f>SUMIF('오프라인 판매량'!$C:$C,#REF!,'오프라인 판매량'!BY:BY)</f>
        <v>0</v>
      </c>
      <c r="BQ95" s="13">
        <f>SUMIF('오프라인 판매량'!$C:$C,#REF!,'오프라인 판매량'!BZ:BZ)</f>
        <v>0</v>
      </c>
      <c r="BR95" s="13">
        <f>SUMIF('오프라인 판매량'!$C:$C,#REF!,'오프라인 판매량'!CA:CA)</f>
        <v>0</v>
      </c>
      <c r="BS95" s="13">
        <f>SUMIF('오프라인 판매량'!$C:$C,#REF!,'오프라인 판매량'!CB:CB)</f>
        <v>0</v>
      </c>
    </row>
    <row r="96" spans="1:71" s="1" customFormat="1" x14ac:dyDescent="0.3">
      <c r="A96" s="334"/>
      <c r="B96" s="332"/>
      <c r="C96" s="295"/>
      <c r="D96" s="348"/>
      <c r="E96" s="333"/>
      <c r="F96" s="10" t="s">
        <v>7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f>BK92-BL92</f>
        <v>0</v>
      </c>
      <c r="BM96" s="13">
        <f>BL96+BL92</f>
        <v>976</v>
      </c>
      <c r="BN96" s="13">
        <f>BM96</f>
        <v>976</v>
      </c>
      <c r="BO96" s="13">
        <f>BN96</f>
        <v>976</v>
      </c>
      <c r="BP96" s="13">
        <f>BO96</f>
        <v>976</v>
      </c>
      <c r="BQ96" s="13">
        <f>BP96</f>
        <v>976</v>
      </c>
      <c r="BR96" s="13">
        <v>0</v>
      </c>
      <c r="BS96" s="13">
        <v>0</v>
      </c>
    </row>
    <row r="97" spans="1:71" s="2" customFormat="1" ht="17.25" thickBot="1" x14ac:dyDescent="0.35">
      <c r="A97" s="327"/>
      <c r="B97" s="329"/>
      <c r="C97" s="203"/>
      <c r="D97" s="340"/>
      <c r="E97" s="331"/>
      <c r="F97" s="11" t="s">
        <v>3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6372</v>
      </c>
      <c r="AO97" s="14">
        <f t="shared" ref="AO97:AW97" si="80">AN97-AO94</f>
        <v>6372</v>
      </c>
      <c r="AP97" s="14">
        <f t="shared" si="80"/>
        <v>6372</v>
      </c>
      <c r="AQ97" s="14">
        <f t="shared" si="80"/>
        <v>6372</v>
      </c>
      <c r="AR97" s="14">
        <f t="shared" si="80"/>
        <v>6372</v>
      </c>
      <c r="AS97" s="14">
        <f t="shared" si="80"/>
        <v>6372</v>
      </c>
      <c r="AT97" s="14">
        <f t="shared" si="80"/>
        <v>6372</v>
      </c>
      <c r="AU97" s="14">
        <f t="shared" si="80"/>
        <v>6372</v>
      </c>
      <c r="AV97" s="14">
        <f t="shared" si="80"/>
        <v>6372</v>
      </c>
      <c r="AW97" s="14">
        <f t="shared" si="80"/>
        <v>6372</v>
      </c>
      <c r="AX97" s="14">
        <v>6372</v>
      </c>
      <c r="AY97" s="14">
        <v>6372</v>
      </c>
      <c r="AZ97" s="14">
        <v>6372</v>
      </c>
      <c r="BA97" s="14">
        <v>6372</v>
      </c>
      <c r="BB97" s="14">
        <f t="shared" ref="BB97:BL97" si="81">BA97-BB94</f>
        <v>6372</v>
      </c>
      <c r="BC97" s="14">
        <f t="shared" si="81"/>
        <v>6372</v>
      </c>
      <c r="BD97" s="14">
        <f t="shared" si="81"/>
        <v>6372</v>
      </c>
      <c r="BE97" s="14">
        <f t="shared" si="81"/>
        <v>6372</v>
      </c>
      <c r="BF97" s="14">
        <f t="shared" si="81"/>
        <v>6372</v>
      </c>
      <c r="BG97" s="14">
        <f t="shared" si="81"/>
        <v>6372</v>
      </c>
      <c r="BH97" s="14">
        <f t="shared" si="81"/>
        <v>6372</v>
      </c>
      <c r="BI97" s="14">
        <f t="shared" si="81"/>
        <v>6372</v>
      </c>
      <c r="BJ97" s="14">
        <f t="shared" si="81"/>
        <v>6372</v>
      </c>
      <c r="BK97" s="14">
        <f t="shared" si="81"/>
        <v>6372</v>
      </c>
      <c r="BL97" s="14">
        <f t="shared" si="81"/>
        <v>6372</v>
      </c>
      <c r="BM97" s="14">
        <f>BL97-BM94+BM93</f>
        <v>6828</v>
      </c>
      <c r="BN97" s="14">
        <f>BM97-BN94</f>
        <v>5852</v>
      </c>
      <c r="BO97" s="14">
        <f>BN97-BO94</f>
        <v>4876</v>
      </c>
      <c r="BP97" s="14">
        <f>BO97-BP94</f>
        <v>3900</v>
      </c>
      <c r="BQ97" s="14">
        <f>BP97-BQ94</f>
        <v>2924</v>
      </c>
      <c r="BR97" s="14">
        <f>BQ97-BR94</f>
        <v>2924</v>
      </c>
      <c r="BS97" s="267"/>
    </row>
    <row r="98" spans="1:71" s="1" customFormat="1" x14ac:dyDescent="0.3">
      <c r="A98" s="326" t="s">
        <v>16</v>
      </c>
      <c r="B98" s="328" cm="1">
        <f t="array" ref="B98">_xlfn.XLOOKUP(TRIM(A98)&amp;TRIM(D98), TRIM(재고!B:B)&amp;TRIM(재고!C:C), 재고!H:H, 0)</f>
        <v>7256</v>
      </c>
      <c r="C98" s="296"/>
      <c r="D98" s="339">
        <v>46277</v>
      </c>
      <c r="E98" s="330">
        <f>D98-90</f>
        <v>46187</v>
      </c>
      <c r="F98" s="9" t="s">
        <v>13</v>
      </c>
      <c r="G98" s="39">
        <f t="shared" ref="G98:BR98" si="82">G99+G100</f>
        <v>0</v>
      </c>
      <c r="H98" s="39">
        <f t="shared" si="82"/>
        <v>0</v>
      </c>
      <c r="I98" s="39">
        <f t="shared" si="82"/>
        <v>0</v>
      </c>
      <c r="J98" s="39">
        <f t="shared" si="82"/>
        <v>0</v>
      </c>
      <c r="K98" s="39">
        <f t="shared" si="82"/>
        <v>0</v>
      </c>
      <c r="L98" s="39">
        <f t="shared" si="82"/>
        <v>0</v>
      </c>
      <c r="M98" s="39">
        <f t="shared" si="82"/>
        <v>0</v>
      </c>
      <c r="N98" s="39">
        <f t="shared" si="82"/>
        <v>0</v>
      </c>
      <c r="O98" s="39">
        <f t="shared" si="82"/>
        <v>0</v>
      </c>
      <c r="P98" s="39">
        <f t="shared" si="82"/>
        <v>0</v>
      </c>
      <c r="Q98" s="39">
        <f t="shared" si="82"/>
        <v>0</v>
      </c>
      <c r="R98" s="39">
        <f t="shared" si="82"/>
        <v>0</v>
      </c>
      <c r="S98" s="39">
        <f t="shared" si="82"/>
        <v>0</v>
      </c>
      <c r="T98" s="39">
        <f t="shared" si="82"/>
        <v>0</v>
      </c>
      <c r="U98" s="39">
        <f t="shared" si="82"/>
        <v>0</v>
      </c>
      <c r="V98" s="39">
        <f t="shared" si="82"/>
        <v>0</v>
      </c>
      <c r="W98" s="39">
        <f t="shared" si="82"/>
        <v>0</v>
      </c>
      <c r="X98" s="39">
        <f t="shared" si="82"/>
        <v>0</v>
      </c>
      <c r="Y98" s="39">
        <f t="shared" si="82"/>
        <v>0</v>
      </c>
      <c r="Z98" s="39">
        <f t="shared" si="82"/>
        <v>0</v>
      </c>
      <c r="AA98" s="39">
        <f t="shared" si="82"/>
        <v>0</v>
      </c>
      <c r="AB98" s="39">
        <f t="shared" si="82"/>
        <v>0</v>
      </c>
      <c r="AC98" s="39">
        <f t="shared" si="82"/>
        <v>0</v>
      </c>
      <c r="AD98" s="39">
        <f t="shared" si="82"/>
        <v>0</v>
      </c>
      <c r="AE98" s="39">
        <f t="shared" si="82"/>
        <v>0</v>
      </c>
      <c r="AF98" s="39">
        <f t="shared" si="82"/>
        <v>0</v>
      </c>
      <c r="AG98" s="39">
        <f t="shared" si="82"/>
        <v>0</v>
      </c>
      <c r="AH98" s="39">
        <f t="shared" si="82"/>
        <v>0</v>
      </c>
      <c r="AI98" s="39">
        <f t="shared" si="82"/>
        <v>0</v>
      </c>
      <c r="AJ98" s="39">
        <f t="shared" si="82"/>
        <v>0</v>
      </c>
      <c r="AK98" s="39">
        <f t="shared" si="82"/>
        <v>0</v>
      </c>
      <c r="AL98" s="39">
        <f t="shared" si="82"/>
        <v>0</v>
      </c>
      <c r="AM98" s="39">
        <f t="shared" si="82"/>
        <v>0</v>
      </c>
      <c r="AN98" s="39">
        <f t="shared" si="82"/>
        <v>0</v>
      </c>
      <c r="AO98" s="39">
        <f t="shared" si="82"/>
        <v>0</v>
      </c>
      <c r="AP98" s="39">
        <f t="shared" si="82"/>
        <v>0</v>
      </c>
      <c r="AQ98" s="39">
        <f t="shared" si="82"/>
        <v>0</v>
      </c>
      <c r="AR98" s="39">
        <f t="shared" si="82"/>
        <v>0</v>
      </c>
      <c r="AS98" s="39">
        <f t="shared" si="82"/>
        <v>0</v>
      </c>
      <c r="AT98" s="39">
        <f t="shared" si="82"/>
        <v>0</v>
      </c>
      <c r="AU98" s="39">
        <f t="shared" si="82"/>
        <v>0</v>
      </c>
      <c r="AV98" s="39">
        <f t="shared" si="82"/>
        <v>0</v>
      </c>
      <c r="AW98" s="39">
        <f t="shared" si="82"/>
        <v>0</v>
      </c>
      <c r="AX98" s="39">
        <f t="shared" si="82"/>
        <v>0</v>
      </c>
      <c r="AY98" s="39">
        <f t="shared" si="82"/>
        <v>0</v>
      </c>
      <c r="AZ98" s="39">
        <f t="shared" si="82"/>
        <v>0</v>
      </c>
      <c r="BA98" s="39">
        <f t="shared" si="82"/>
        <v>0</v>
      </c>
      <c r="BB98" s="39">
        <f t="shared" si="82"/>
        <v>0</v>
      </c>
      <c r="BC98" s="39">
        <f t="shared" si="82"/>
        <v>0</v>
      </c>
      <c r="BD98" s="39">
        <f t="shared" si="82"/>
        <v>0</v>
      </c>
      <c r="BE98" s="39">
        <f t="shared" si="82"/>
        <v>0</v>
      </c>
      <c r="BF98" s="39">
        <f t="shared" si="82"/>
        <v>0</v>
      </c>
      <c r="BG98" s="39">
        <f t="shared" si="82"/>
        <v>0</v>
      </c>
      <c r="BH98" s="39">
        <f t="shared" si="82"/>
        <v>0</v>
      </c>
      <c r="BI98" s="39">
        <f t="shared" si="82"/>
        <v>0</v>
      </c>
      <c r="BJ98" s="39">
        <f t="shared" si="82"/>
        <v>0</v>
      </c>
      <c r="BK98" s="39">
        <f t="shared" si="82"/>
        <v>0</v>
      </c>
      <c r="BL98" s="39">
        <f t="shared" si="82"/>
        <v>0</v>
      </c>
      <c r="BM98" s="39">
        <f t="shared" si="82"/>
        <v>0</v>
      </c>
      <c r="BN98" s="39">
        <f t="shared" si="82"/>
        <v>0</v>
      </c>
      <c r="BO98" s="39">
        <f t="shared" si="82"/>
        <v>0</v>
      </c>
      <c r="BP98" s="39">
        <f t="shared" si="82"/>
        <v>0</v>
      </c>
      <c r="BQ98" s="39">
        <f t="shared" si="82"/>
        <v>0</v>
      </c>
      <c r="BR98" s="39">
        <f t="shared" si="82"/>
        <v>976</v>
      </c>
      <c r="BS98" s="39">
        <f>BS99+BS100</f>
        <v>976</v>
      </c>
    </row>
    <row r="99" spans="1:71" s="1" customFormat="1" x14ac:dyDescent="0.3">
      <c r="A99" s="334"/>
      <c r="B99" s="332"/>
      <c r="C99" s="295"/>
      <c r="D99" s="348"/>
      <c r="E99" s="333"/>
      <c r="F99" s="10" t="s">
        <v>8</v>
      </c>
      <c r="G99" s="13">
        <f>SUMIF('오프라인 판매량'!$C:$C,#REF!,'오프라인 판매량'!G:G)</f>
        <v>0</v>
      </c>
      <c r="H99" s="13">
        <f>SUMIF('오프라인 판매량'!$C:$C,#REF!,'오프라인 판매량'!H:H)</f>
        <v>0</v>
      </c>
      <c r="I99" s="13">
        <f>SUMIF('오프라인 판매량'!$C:$C,#REF!,'오프라인 판매량'!I:I)</f>
        <v>0</v>
      </c>
      <c r="J99" s="13">
        <f>SUMIF('오프라인 판매량'!$C:$C,#REF!,'오프라인 판매량'!J:J)</f>
        <v>0</v>
      </c>
      <c r="K99" s="13">
        <f>SUMIF('오프라인 판매량'!$C:$C,#REF!,'오프라인 판매량'!K:K)</f>
        <v>0</v>
      </c>
      <c r="L99" s="13">
        <f>SUMIF('오프라인 판매량'!$C:$C,#REF!,'오프라인 판매량'!L:L)</f>
        <v>0</v>
      </c>
      <c r="M99" s="13">
        <f>SUMIF('오프라인 판매량'!$C:$C,#REF!,'오프라인 판매량'!M:M)</f>
        <v>0</v>
      </c>
      <c r="N99" s="13">
        <f>SUMIF('오프라인 판매량'!$C:$C,#REF!,'오프라인 판매량'!N:N)</f>
        <v>0</v>
      </c>
      <c r="O99" s="13">
        <f>SUMIF('오프라인 판매량'!$C:$C,#REF!,'오프라인 판매량'!O:O)</f>
        <v>0</v>
      </c>
      <c r="P99" s="13">
        <f>SUMIF('오프라인 판매량'!$C:$C,#REF!,'오프라인 판매량'!P:P)</f>
        <v>0</v>
      </c>
      <c r="Q99" s="13">
        <f>SUMIF('오프라인 판매량'!$C:$C,#REF!,'오프라인 판매량'!Q:Q)</f>
        <v>0</v>
      </c>
      <c r="R99" s="13">
        <f>SUMIF('오프라인 판매량'!$C:$C,#REF!,'오프라인 판매량'!R:R)</f>
        <v>0</v>
      </c>
      <c r="S99" s="13">
        <f>SUMIF('오프라인 판매량'!$C:$C,#REF!,'오프라인 판매량'!S:S)</f>
        <v>0</v>
      </c>
      <c r="T99" s="13">
        <f>SUMIF('오프라인 판매량'!$C:$C,#REF!,'오프라인 판매량'!T:T)</f>
        <v>0</v>
      </c>
      <c r="U99" s="13">
        <f>SUMIF('오프라인 판매량'!$C:$C,#REF!,'오프라인 판매량'!U:U)</f>
        <v>0</v>
      </c>
      <c r="V99" s="13">
        <f>SUMIF('오프라인 판매량'!$C:$C,#REF!,'오프라인 판매량'!V:V)</f>
        <v>0</v>
      </c>
      <c r="W99" s="13">
        <f>SUMIF('오프라인 판매량'!$C:$C,#REF!,'오프라인 판매량'!W:W)</f>
        <v>0</v>
      </c>
      <c r="X99" s="13">
        <f>SUMIF('오프라인 판매량'!$C:$C,#REF!,'오프라인 판매량'!X:X)</f>
        <v>0</v>
      </c>
      <c r="Y99" s="13">
        <f>SUMIF('오프라인 판매량'!$C:$C,#REF!,'오프라인 판매량'!Y:Y)</f>
        <v>0</v>
      </c>
      <c r="Z99" s="13">
        <f>SUMIF('오프라인 판매량'!$C:$C,#REF!,'오프라인 판매량'!Z:Z)</f>
        <v>0</v>
      </c>
      <c r="AA99" s="13">
        <f>SUMIF('오프라인 판매량'!$C:$C,#REF!,'오프라인 판매량'!AA:AA)</f>
        <v>0</v>
      </c>
      <c r="AB99" s="13">
        <f>SUMIF('오프라인 판매량'!$C:$C,#REF!,'오프라인 판매량'!AB:AB)</f>
        <v>0</v>
      </c>
      <c r="AC99" s="13">
        <f>SUMIF('오프라인 판매량'!$C:$C,#REF!,'오프라인 판매량'!AC:AC)</f>
        <v>0</v>
      </c>
      <c r="AD99" s="13">
        <f>SUMIF('오프라인 판매량'!$C:$C,#REF!,'오프라인 판매량'!AD:AD)</f>
        <v>0</v>
      </c>
      <c r="AE99" s="13">
        <f>SUMIF('오프라인 판매량'!$C:$C,#REF!,'오프라인 판매량'!AE:AE)</f>
        <v>0</v>
      </c>
      <c r="AF99" s="13">
        <f>SUMIF('오프라인 판매량'!$C:$C,#REF!,'오프라인 판매량'!AF:AF)</f>
        <v>0</v>
      </c>
      <c r="AG99" s="13">
        <f>SUMIF('오프라인 판매량'!$C:$C,#REF!,'오프라인 판매량'!AG:AG)</f>
        <v>0</v>
      </c>
      <c r="AH99" s="13">
        <f>SUMIF('오프라인 판매량'!$C:$C,#REF!,'오프라인 판매량'!AH:AH)</f>
        <v>0</v>
      </c>
      <c r="AI99" s="13">
        <f>SUMIF('오프라인 판매량'!$C:$C,#REF!,'오프라인 판매량'!AI:AI)</f>
        <v>0</v>
      </c>
      <c r="AJ99" s="13">
        <f>SUMIF('오프라인 판매량'!$C:$C,#REF!,'오프라인 판매량'!AJ:AJ)</f>
        <v>0</v>
      </c>
      <c r="AK99" s="13">
        <f>SUMIF('오프라인 판매량'!$C:$C,#REF!,'오프라인 판매량'!AK:AK)</f>
        <v>0</v>
      </c>
      <c r="AL99" s="13">
        <f>SUMIF('오프라인 판매량'!$C:$C,#REF!,'오프라인 판매량'!AL:AL)</f>
        <v>0</v>
      </c>
      <c r="AM99" s="13">
        <f>SUMIF('오프라인 판매량'!$C:$C,#REF!,'오프라인 판매량'!AM:AM)</f>
        <v>0</v>
      </c>
      <c r="AN99" s="13">
        <f>SUMIF('오프라인 판매량'!$C:$C,#REF!,'오프라인 판매량'!AN:AN)</f>
        <v>0</v>
      </c>
      <c r="AO99" s="13">
        <f>SUMIF('오프라인 판매량'!$C:$C,#REF!,'오프라인 판매량'!AO:AO)</f>
        <v>0</v>
      </c>
      <c r="AP99" s="13">
        <f>SUMIF('오프라인 판매량'!$C:$C,#REF!,'오프라인 판매량'!AP:AP)</f>
        <v>0</v>
      </c>
      <c r="AQ99" s="13">
        <f>SUMIF('오프라인 판매량'!$C:$C,#REF!,'오프라인 판매량'!AQ:AQ)</f>
        <v>0</v>
      </c>
      <c r="AR99" s="13">
        <f>SUMIF('오프라인 판매량'!$C:$C,#REF!,'오프라인 판매량'!AR:AR)</f>
        <v>0</v>
      </c>
      <c r="AS99" s="13">
        <f>SUMIF('오프라인 판매량'!$C:$C,#REF!,'오프라인 판매량'!AS:AS)</f>
        <v>0</v>
      </c>
      <c r="AT99" s="13">
        <f>SUMIF('오프라인 판매량'!$C:$C,#REF!,'오프라인 판매량'!AT:AT)</f>
        <v>0</v>
      </c>
      <c r="AU99" s="13">
        <f>SUMIF('오프라인 판매량'!$C:$C,#REF!,'오프라인 판매량'!AU:AU)</f>
        <v>0</v>
      </c>
      <c r="AV99" s="13">
        <f>SUMIF('오프라인 판매량'!$C:$C,#REF!,'오프라인 판매량'!AV:AV)</f>
        <v>0</v>
      </c>
      <c r="AW99" s="13">
        <f>SUMIF('오프라인 판매량'!$C:$C,#REF!,'오프라인 판매량'!AW:AW)</f>
        <v>0</v>
      </c>
      <c r="AX99" s="13">
        <f>SUMIF('오프라인 판매량'!$C:$C,#REF!,'오프라인 판매량'!AX:AX)</f>
        <v>0</v>
      </c>
      <c r="AY99" s="13">
        <f>SUMIF('오프라인 판매량'!$C:$C,#REF!,'오프라인 판매량'!AY:AY)</f>
        <v>0</v>
      </c>
      <c r="AZ99" s="13">
        <f>SUMIF('오프라인 판매량'!$C:$C,#REF!,'오프라인 판매량'!AZ:AZ)</f>
        <v>0</v>
      </c>
      <c r="BA99" s="13">
        <f>SUMIF('오프라인 판매량'!$C:$C,#REF!,'오프라인 판매량'!BA:BA)</f>
        <v>0</v>
      </c>
      <c r="BB99" s="13">
        <f>SUMIF('오프라인 판매량'!$C:$C,#REF!,'오프라인 판매량'!BB:BB)</f>
        <v>0</v>
      </c>
      <c r="BC99" s="13">
        <f>SUMIF('오프라인 판매량'!$C:$C,#REF!,'오프라인 판매량'!BC:BC)</f>
        <v>0</v>
      </c>
      <c r="BD99" s="13">
        <f>SUMIF('오프라인 판매량'!$C:$C,#REF!,'오프라인 판매량'!BD:BD)</f>
        <v>0</v>
      </c>
      <c r="BE99" s="13">
        <f>SUMIF('오프라인 판매량'!$C:$C,#REF!,'오프라인 판매량'!BE:BE)</f>
        <v>0</v>
      </c>
      <c r="BF99" s="13">
        <f>SUMIF('오프라인 판매량'!$C:$C,#REF!,'오프라인 판매량'!BF:BF)</f>
        <v>0</v>
      </c>
      <c r="BG99" s="13">
        <f>SUMIF('오프라인 판매량'!$C:$C,#REF!,'오프라인 판매량'!BG:BG)</f>
        <v>0</v>
      </c>
      <c r="BH99" s="13">
        <f>SUMIF('오프라인 판매량'!$C:$C,#REF!,'오프라인 판매량'!BH:BH)</f>
        <v>0</v>
      </c>
      <c r="BI99" s="13">
        <f>SUMIF('오프라인 판매량'!$C:$C,#REF!,'오프라인 판매량'!BI:BI)</f>
        <v>0</v>
      </c>
      <c r="BJ99" s="13">
        <f>SUMIF('오프라인 판매량'!$C:$C,#REF!,'오프라인 판매량'!BJ:BJ)</f>
        <v>0</v>
      </c>
      <c r="BK99" s="13">
        <f>SUMIF('오프라인 판매량'!$C:$C,#REF!,'오프라인 판매량'!BT:BT)</f>
        <v>0</v>
      </c>
      <c r="BL99" s="13">
        <f>SUMIF('오프라인 판매량'!$C:$C,#REF!,'오프라인 판매량'!BU:BU)</f>
        <v>0</v>
      </c>
      <c r="BM99" s="13">
        <f>SUMIF('오프라인 판매량'!$C:$C,#REF!,'오프라인 판매량'!BV:BV)</f>
        <v>0</v>
      </c>
      <c r="BN99" s="13">
        <f>SUMIF('오프라인 판매량'!$C:$C,#REF!,'오프라인 판매량'!BW:BW)</f>
        <v>0</v>
      </c>
      <c r="BO99" s="13">
        <f>SUMIF('오프라인 판매량'!$C:$C,#REF!,'오프라인 판매량'!BX:BX)</f>
        <v>0</v>
      </c>
      <c r="BP99" s="13">
        <f>SUMIF('오프라인 판매량'!$C:$C,#REF!,'오프라인 판매량'!BY:BY)</f>
        <v>0</v>
      </c>
      <c r="BQ99" s="13">
        <f>SUMIF('오프라인 판매량'!$C:$C,#REF!,'오프라인 판매량'!BZ:BZ)</f>
        <v>0</v>
      </c>
      <c r="BR99" s="13">
        <f>SUMIF('오프라인 판매량'!$C:$C,#REF!,'오프라인 판매량'!CA:CA)</f>
        <v>0</v>
      </c>
      <c r="BS99" s="13">
        <f>SUMIF('오프라인 판매량'!$C:$C,#REF!,'오프라인 판매량'!CB:CB)</f>
        <v>0</v>
      </c>
    </row>
    <row r="100" spans="1:71" s="1" customFormat="1" x14ac:dyDescent="0.3">
      <c r="A100" s="334"/>
      <c r="B100" s="332"/>
      <c r="C100" s="295"/>
      <c r="D100" s="348"/>
      <c r="E100" s="333"/>
      <c r="F100" s="10" t="s">
        <v>7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f>BP96-BQ96</f>
        <v>0</v>
      </c>
      <c r="BR100" s="13">
        <f>BQ100+BQ96</f>
        <v>976</v>
      </c>
      <c r="BS100" s="13">
        <f>BR100</f>
        <v>976</v>
      </c>
    </row>
    <row r="101" spans="1:71" s="2" customFormat="1" ht="17.25" thickBot="1" x14ac:dyDescent="0.35">
      <c r="A101" s="327"/>
      <c r="B101" s="329"/>
      <c r="C101" s="203"/>
      <c r="D101" s="340"/>
      <c r="E101" s="331"/>
      <c r="F101" s="11" t="s">
        <v>3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6372</v>
      </c>
      <c r="AO101" s="14">
        <f t="shared" ref="AO101:AW101" si="83">AN101-AO98</f>
        <v>6372</v>
      </c>
      <c r="AP101" s="14">
        <f t="shared" si="83"/>
        <v>6372</v>
      </c>
      <c r="AQ101" s="14">
        <f t="shared" si="83"/>
        <v>6372</v>
      </c>
      <c r="AR101" s="14">
        <f t="shared" si="83"/>
        <v>6372</v>
      </c>
      <c r="AS101" s="14">
        <f t="shared" si="83"/>
        <v>6372</v>
      </c>
      <c r="AT101" s="14">
        <f t="shared" si="83"/>
        <v>6372</v>
      </c>
      <c r="AU101" s="14">
        <f t="shared" si="83"/>
        <v>6372</v>
      </c>
      <c r="AV101" s="14">
        <f t="shared" si="83"/>
        <v>6372</v>
      </c>
      <c r="AW101" s="14">
        <f t="shared" si="83"/>
        <v>6372</v>
      </c>
      <c r="AX101" s="14">
        <v>0</v>
      </c>
      <c r="AY101" s="14">
        <v>0</v>
      </c>
      <c r="AZ101" s="14">
        <v>0</v>
      </c>
      <c r="BA101" s="14">
        <v>7256</v>
      </c>
      <c r="BB101" s="14">
        <f t="shared" ref="BB101:BQ101" si="84">BA101-BB98</f>
        <v>7256</v>
      </c>
      <c r="BC101" s="14">
        <f t="shared" si="84"/>
        <v>7256</v>
      </c>
      <c r="BD101" s="14">
        <f t="shared" si="84"/>
        <v>7256</v>
      </c>
      <c r="BE101" s="14">
        <f t="shared" si="84"/>
        <v>7256</v>
      </c>
      <c r="BF101" s="14">
        <f t="shared" si="84"/>
        <v>7256</v>
      </c>
      <c r="BG101" s="14">
        <f t="shared" si="84"/>
        <v>7256</v>
      </c>
      <c r="BH101" s="14">
        <f t="shared" si="84"/>
        <v>7256</v>
      </c>
      <c r="BI101" s="14">
        <f t="shared" si="84"/>
        <v>7256</v>
      </c>
      <c r="BJ101" s="14">
        <f t="shared" si="84"/>
        <v>7256</v>
      </c>
      <c r="BK101" s="14">
        <f t="shared" si="84"/>
        <v>7256</v>
      </c>
      <c r="BL101" s="14">
        <f t="shared" si="84"/>
        <v>7256</v>
      </c>
      <c r="BM101" s="14">
        <f t="shared" si="84"/>
        <v>7256</v>
      </c>
      <c r="BN101" s="14">
        <f t="shared" si="84"/>
        <v>7256</v>
      </c>
      <c r="BO101" s="14">
        <f t="shared" si="84"/>
        <v>7256</v>
      </c>
      <c r="BP101" s="14">
        <f t="shared" si="84"/>
        <v>7256</v>
      </c>
      <c r="BQ101" s="14">
        <f t="shared" si="84"/>
        <v>7256</v>
      </c>
      <c r="BR101" s="14">
        <f>BQ101-BR98+BR97</f>
        <v>9204</v>
      </c>
      <c r="BS101" s="267"/>
    </row>
    <row r="102" spans="1:71" s="1" customFormat="1" x14ac:dyDescent="0.3">
      <c r="A102" s="326" t="s">
        <v>16</v>
      </c>
      <c r="B102" s="328" cm="1">
        <f t="array" ref="B102">_xlfn.XLOOKUP(TRIM(A102)&amp;TRIM(D102), TRIM(재고!B:B)&amp;TRIM(재고!C:C), 재고!H:H, 0)</f>
        <v>9657</v>
      </c>
      <c r="C102" s="296"/>
      <c r="D102" s="339">
        <v>46297</v>
      </c>
      <c r="E102" s="330">
        <f>D102-90</f>
        <v>46207</v>
      </c>
      <c r="F102" s="9" t="s">
        <v>13</v>
      </c>
      <c r="G102" s="39">
        <f t="shared" ref="G102:AK102" si="85">G103+G104</f>
        <v>0</v>
      </c>
      <c r="H102" s="39">
        <f t="shared" si="85"/>
        <v>0</v>
      </c>
      <c r="I102" s="39">
        <f t="shared" si="85"/>
        <v>0</v>
      </c>
      <c r="J102" s="39">
        <f t="shared" si="85"/>
        <v>0</v>
      </c>
      <c r="K102" s="39">
        <f t="shared" si="85"/>
        <v>0</v>
      </c>
      <c r="L102" s="39">
        <f t="shared" si="85"/>
        <v>0</v>
      </c>
      <c r="M102" s="39">
        <f t="shared" si="85"/>
        <v>0</v>
      </c>
      <c r="N102" s="39">
        <f t="shared" si="85"/>
        <v>0</v>
      </c>
      <c r="O102" s="39">
        <f t="shared" si="85"/>
        <v>0</v>
      </c>
      <c r="P102" s="39">
        <f t="shared" si="85"/>
        <v>0</v>
      </c>
      <c r="Q102" s="39">
        <f t="shared" si="85"/>
        <v>0</v>
      </c>
      <c r="R102" s="39">
        <f t="shared" si="85"/>
        <v>0</v>
      </c>
      <c r="S102" s="39">
        <f t="shared" si="85"/>
        <v>0</v>
      </c>
      <c r="T102" s="39">
        <f t="shared" si="85"/>
        <v>0</v>
      </c>
      <c r="U102" s="39">
        <f t="shared" si="85"/>
        <v>0</v>
      </c>
      <c r="V102" s="39">
        <f t="shared" si="85"/>
        <v>0</v>
      </c>
      <c r="W102" s="39">
        <f t="shared" si="85"/>
        <v>0</v>
      </c>
      <c r="X102" s="39">
        <f t="shared" si="85"/>
        <v>0</v>
      </c>
      <c r="Y102" s="39">
        <f t="shared" si="85"/>
        <v>0</v>
      </c>
      <c r="Z102" s="39">
        <f t="shared" si="85"/>
        <v>0</v>
      </c>
      <c r="AA102" s="39">
        <f t="shared" si="85"/>
        <v>0</v>
      </c>
      <c r="AB102" s="39">
        <f t="shared" si="85"/>
        <v>0</v>
      </c>
      <c r="AC102" s="39">
        <f t="shared" si="85"/>
        <v>0</v>
      </c>
      <c r="AD102" s="39">
        <f t="shared" si="85"/>
        <v>0</v>
      </c>
      <c r="AE102" s="39">
        <f t="shared" si="85"/>
        <v>0</v>
      </c>
      <c r="AF102" s="39">
        <f t="shared" si="85"/>
        <v>0</v>
      </c>
      <c r="AG102" s="39">
        <f t="shared" si="85"/>
        <v>0</v>
      </c>
      <c r="AH102" s="39">
        <f t="shared" si="85"/>
        <v>0</v>
      </c>
      <c r="AI102" s="39">
        <f t="shared" si="85"/>
        <v>0</v>
      </c>
      <c r="AJ102" s="39">
        <f t="shared" si="85"/>
        <v>0</v>
      </c>
      <c r="AK102" s="39">
        <f t="shared" si="85"/>
        <v>0</v>
      </c>
      <c r="AL102" s="39">
        <f t="shared" ref="AL102:AS102" si="86">AL103+AL104</f>
        <v>0</v>
      </c>
      <c r="AM102" s="39">
        <f t="shared" si="86"/>
        <v>0</v>
      </c>
      <c r="AN102" s="39">
        <f t="shared" si="86"/>
        <v>0</v>
      </c>
      <c r="AO102" s="39">
        <f t="shared" si="86"/>
        <v>0</v>
      </c>
      <c r="AP102" s="39">
        <f t="shared" si="86"/>
        <v>0</v>
      </c>
      <c r="AQ102" s="39">
        <f t="shared" si="86"/>
        <v>0</v>
      </c>
      <c r="AR102" s="39">
        <f t="shared" si="86"/>
        <v>0</v>
      </c>
      <c r="AS102" s="39">
        <f t="shared" si="86"/>
        <v>0</v>
      </c>
      <c r="AT102" s="39">
        <f t="shared" ref="AT102:BN102" si="87">AT103+AT104</f>
        <v>0</v>
      </c>
      <c r="AU102" s="39">
        <f t="shared" si="87"/>
        <v>0</v>
      </c>
      <c r="AV102" s="39">
        <f t="shared" si="87"/>
        <v>0</v>
      </c>
      <c r="AW102" s="39">
        <f t="shared" si="87"/>
        <v>0</v>
      </c>
      <c r="AX102" s="39">
        <f t="shared" si="87"/>
        <v>0</v>
      </c>
      <c r="AY102" s="39">
        <f t="shared" si="87"/>
        <v>0</v>
      </c>
      <c r="AZ102" s="39">
        <f t="shared" si="87"/>
        <v>0</v>
      </c>
      <c r="BA102" s="39">
        <f t="shared" si="87"/>
        <v>0</v>
      </c>
      <c r="BB102" s="39">
        <f t="shared" si="87"/>
        <v>0</v>
      </c>
      <c r="BC102" s="39">
        <f t="shared" si="87"/>
        <v>0</v>
      </c>
      <c r="BD102" s="39">
        <f t="shared" si="87"/>
        <v>0</v>
      </c>
      <c r="BE102" s="39">
        <f t="shared" si="87"/>
        <v>0</v>
      </c>
      <c r="BF102" s="39">
        <f t="shared" si="87"/>
        <v>0</v>
      </c>
      <c r="BG102" s="39">
        <f t="shared" si="87"/>
        <v>0</v>
      </c>
      <c r="BH102" s="39">
        <f t="shared" si="87"/>
        <v>0</v>
      </c>
      <c r="BI102" s="39">
        <f t="shared" si="87"/>
        <v>0</v>
      </c>
      <c r="BJ102" s="39">
        <f t="shared" si="87"/>
        <v>0</v>
      </c>
      <c r="BK102" s="39">
        <f t="shared" si="87"/>
        <v>0</v>
      </c>
      <c r="BL102" s="39">
        <f t="shared" si="87"/>
        <v>0</v>
      </c>
      <c r="BM102" s="39">
        <f t="shared" si="87"/>
        <v>0</v>
      </c>
      <c r="BN102" s="39">
        <f t="shared" si="87"/>
        <v>0</v>
      </c>
      <c r="BO102" s="39">
        <f>BO103+BO104</f>
        <v>0</v>
      </c>
      <c r="BP102" s="39">
        <f>BP103+BP104</f>
        <v>0</v>
      </c>
      <c r="BQ102" s="39">
        <f>BQ103+BQ104</f>
        <v>0</v>
      </c>
      <c r="BR102" s="39">
        <f>BR103+BR104</f>
        <v>0</v>
      </c>
      <c r="BS102" s="39">
        <f>BS103+BS104</f>
        <v>0</v>
      </c>
    </row>
    <row r="103" spans="1:71" s="1" customFormat="1" x14ac:dyDescent="0.3">
      <c r="A103" s="334"/>
      <c r="B103" s="332"/>
      <c r="C103" s="295"/>
      <c r="D103" s="348"/>
      <c r="E103" s="333"/>
      <c r="F103" s="10" t="s">
        <v>8</v>
      </c>
      <c r="G103" s="13">
        <f>SUMIF('오프라인 판매량'!$C:$C,#REF!,'오프라인 판매량'!G:G)</f>
        <v>0</v>
      </c>
      <c r="H103" s="13">
        <f>SUMIF('오프라인 판매량'!$C:$C,#REF!,'오프라인 판매량'!H:H)</f>
        <v>0</v>
      </c>
      <c r="I103" s="13">
        <f>SUMIF('오프라인 판매량'!$C:$C,#REF!,'오프라인 판매량'!I:I)</f>
        <v>0</v>
      </c>
      <c r="J103" s="13">
        <f>SUMIF('오프라인 판매량'!$C:$C,#REF!,'오프라인 판매량'!J:J)</f>
        <v>0</v>
      </c>
      <c r="K103" s="13">
        <f>SUMIF('오프라인 판매량'!$C:$C,#REF!,'오프라인 판매량'!K:K)</f>
        <v>0</v>
      </c>
      <c r="L103" s="13">
        <f>SUMIF('오프라인 판매량'!$C:$C,#REF!,'오프라인 판매량'!L:L)</f>
        <v>0</v>
      </c>
      <c r="M103" s="13">
        <f>SUMIF('오프라인 판매량'!$C:$C,#REF!,'오프라인 판매량'!M:M)</f>
        <v>0</v>
      </c>
      <c r="N103" s="13">
        <f>SUMIF('오프라인 판매량'!$C:$C,#REF!,'오프라인 판매량'!N:N)</f>
        <v>0</v>
      </c>
      <c r="O103" s="13">
        <f>SUMIF('오프라인 판매량'!$C:$C,#REF!,'오프라인 판매량'!O:O)</f>
        <v>0</v>
      </c>
      <c r="P103" s="13">
        <f>SUMIF('오프라인 판매량'!$C:$C,#REF!,'오프라인 판매량'!P:P)</f>
        <v>0</v>
      </c>
      <c r="Q103" s="13">
        <f>SUMIF('오프라인 판매량'!$C:$C,#REF!,'오프라인 판매량'!Q:Q)</f>
        <v>0</v>
      </c>
      <c r="R103" s="13">
        <f>SUMIF('오프라인 판매량'!$C:$C,#REF!,'오프라인 판매량'!R:R)</f>
        <v>0</v>
      </c>
      <c r="S103" s="13">
        <f>SUMIF('오프라인 판매량'!$C:$C,#REF!,'오프라인 판매량'!S:S)</f>
        <v>0</v>
      </c>
      <c r="T103" s="13">
        <f>SUMIF('오프라인 판매량'!$C:$C,#REF!,'오프라인 판매량'!T:T)</f>
        <v>0</v>
      </c>
      <c r="U103" s="13">
        <f>SUMIF('오프라인 판매량'!$C:$C,#REF!,'오프라인 판매량'!U:U)</f>
        <v>0</v>
      </c>
      <c r="V103" s="13">
        <f>SUMIF('오프라인 판매량'!$C:$C,#REF!,'오프라인 판매량'!V:V)</f>
        <v>0</v>
      </c>
      <c r="W103" s="13">
        <f>SUMIF('오프라인 판매량'!$C:$C,#REF!,'오프라인 판매량'!W:W)</f>
        <v>0</v>
      </c>
      <c r="X103" s="13">
        <f>SUMIF('오프라인 판매량'!$C:$C,#REF!,'오프라인 판매량'!X:X)</f>
        <v>0</v>
      </c>
      <c r="Y103" s="13">
        <f>SUMIF('오프라인 판매량'!$C:$C,#REF!,'오프라인 판매량'!Y:Y)</f>
        <v>0</v>
      </c>
      <c r="Z103" s="13">
        <f>SUMIF('오프라인 판매량'!$C:$C,#REF!,'오프라인 판매량'!Z:Z)</f>
        <v>0</v>
      </c>
      <c r="AA103" s="13">
        <f>SUMIF('오프라인 판매량'!$C:$C,#REF!,'오프라인 판매량'!AA:AA)</f>
        <v>0</v>
      </c>
      <c r="AB103" s="13">
        <f>SUMIF('오프라인 판매량'!$C:$C,#REF!,'오프라인 판매량'!AB:AB)</f>
        <v>0</v>
      </c>
      <c r="AC103" s="13">
        <f>SUMIF('오프라인 판매량'!$C:$C,#REF!,'오프라인 판매량'!AC:AC)</f>
        <v>0</v>
      </c>
      <c r="AD103" s="13">
        <f>SUMIF('오프라인 판매량'!$C:$C,#REF!,'오프라인 판매량'!AD:AD)</f>
        <v>0</v>
      </c>
      <c r="AE103" s="13">
        <f>SUMIF('오프라인 판매량'!$C:$C,#REF!,'오프라인 판매량'!AE:AE)</f>
        <v>0</v>
      </c>
      <c r="AF103" s="13">
        <f>SUMIF('오프라인 판매량'!$C:$C,#REF!,'오프라인 판매량'!AF:AF)</f>
        <v>0</v>
      </c>
      <c r="AG103" s="13">
        <f>SUMIF('오프라인 판매량'!$C:$C,#REF!,'오프라인 판매량'!AG:AG)</f>
        <v>0</v>
      </c>
      <c r="AH103" s="13">
        <f>SUMIF('오프라인 판매량'!$C:$C,#REF!,'오프라인 판매량'!AH:AH)</f>
        <v>0</v>
      </c>
      <c r="AI103" s="13">
        <f>SUMIF('오프라인 판매량'!$C:$C,#REF!,'오프라인 판매량'!AI:AI)</f>
        <v>0</v>
      </c>
      <c r="AJ103" s="13">
        <f>SUMIF('오프라인 판매량'!$C:$C,#REF!,'오프라인 판매량'!AJ:AJ)</f>
        <v>0</v>
      </c>
      <c r="AK103" s="13">
        <f>SUMIF('오프라인 판매량'!$C:$C,#REF!,'오프라인 판매량'!AK:AK)</f>
        <v>0</v>
      </c>
      <c r="AL103" s="13">
        <f>SUMIF('오프라인 판매량'!$C:$C,#REF!,'오프라인 판매량'!AL:AL)</f>
        <v>0</v>
      </c>
      <c r="AM103" s="13">
        <f>SUMIF('오프라인 판매량'!$C:$C,#REF!,'오프라인 판매량'!AM:AM)</f>
        <v>0</v>
      </c>
      <c r="AN103" s="13">
        <f>SUMIF('오프라인 판매량'!$C:$C,#REF!,'오프라인 판매량'!AN:AN)</f>
        <v>0</v>
      </c>
      <c r="AO103" s="13">
        <f>SUMIF('오프라인 판매량'!$C:$C,#REF!,'오프라인 판매량'!AO:AO)</f>
        <v>0</v>
      </c>
      <c r="AP103" s="13">
        <f>SUMIF('오프라인 판매량'!$C:$C,#REF!,'오프라인 판매량'!AP:AP)</f>
        <v>0</v>
      </c>
      <c r="AQ103" s="13">
        <f>SUMIF('오프라인 판매량'!$C:$C,#REF!,'오프라인 판매량'!AQ:AQ)</f>
        <v>0</v>
      </c>
      <c r="AR103" s="13">
        <f>SUMIF('오프라인 판매량'!$C:$C,#REF!,'오프라인 판매량'!AR:AR)</f>
        <v>0</v>
      </c>
      <c r="AS103" s="13">
        <f>SUMIF('오프라인 판매량'!$C:$C,#REF!,'오프라인 판매량'!AS:AS)</f>
        <v>0</v>
      </c>
      <c r="AT103" s="13">
        <f>SUMIF('오프라인 판매량'!$C:$C,#REF!,'오프라인 판매량'!AT:AT)</f>
        <v>0</v>
      </c>
      <c r="AU103" s="13">
        <f>SUMIF('오프라인 판매량'!$C:$C,#REF!,'오프라인 판매량'!AU:AU)</f>
        <v>0</v>
      </c>
      <c r="AV103" s="13">
        <f>SUMIF('오프라인 판매량'!$C:$C,#REF!,'오프라인 판매량'!AV:AV)</f>
        <v>0</v>
      </c>
      <c r="AW103" s="13">
        <f>SUMIF('오프라인 판매량'!$C:$C,#REF!,'오프라인 판매량'!AW:AW)</f>
        <v>0</v>
      </c>
      <c r="AX103" s="13">
        <f>SUMIF('오프라인 판매량'!$C:$C,#REF!,'오프라인 판매량'!AX:AX)</f>
        <v>0</v>
      </c>
      <c r="AY103" s="13">
        <f>SUMIF('오프라인 판매량'!$C:$C,#REF!,'오프라인 판매량'!AY:AY)</f>
        <v>0</v>
      </c>
      <c r="AZ103" s="13">
        <f>SUMIF('오프라인 판매량'!$C:$C,#REF!,'오프라인 판매량'!AZ:AZ)</f>
        <v>0</v>
      </c>
      <c r="BA103" s="13">
        <f>SUMIF('오프라인 판매량'!$C:$C,#REF!,'오프라인 판매량'!BA:BA)</f>
        <v>0</v>
      </c>
      <c r="BB103" s="13">
        <f>SUMIF('오프라인 판매량'!$C:$C,#REF!,'오프라인 판매량'!BB:BB)</f>
        <v>0</v>
      </c>
      <c r="BC103" s="13">
        <f>SUMIF('오프라인 판매량'!$C:$C,#REF!,'오프라인 판매량'!BC:BC)</f>
        <v>0</v>
      </c>
      <c r="BD103" s="13">
        <f>SUMIF('오프라인 판매량'!$C:$C,#REF!,'오프라인 판매량'!BD:BD)</f>
        <v>0</v>
      </c>
      <c r="BE103" s="13">
        <f>SUMIF('오프라인 판매량'!$C:$C,#REF!,'오프라인 판매량'!BE:BE)</f>
        <v>0</v>
      </c>
      <c r="BF103" s="13">
        <f>SUMIF('오프라인 판매량'!$C:$C,#REF!,'오프라인 판매량'!BF:BF)</f>
        <v>0</v>
      </c>
      <c r="BG103" s="13">
        <f>SUMIF('오프라인 판매량'!$C:$C,#REF!,'오프라인 판매량'!BG:BG)</f>
        <v>0</v>
      </c>
      <c r="BH103" s="13">
        <f>SUMIF('오프라인 판매량'!$C:$C,#REF!,'오프라인 판매량'!BH:BH)</f>
        <v>0</v>
      </c>
      <c r="BI103" s="13">
        <f>SUMIF('오프라인 판매량'!$C:$C,#REF!,'오프라인 판매량'!BI:BI)</f>
        <v>0</v>
      </c>
      <c r="BJ103" s="13">
        <f>SUMIF('오프라인 판매량'!$C:$C,#REF!,'오프라인 판매량'!BJ:BJ)</f>
        <v>0</v>
      </c>
      <c r="BK103" s="13">
        <f>SUMIF('오프라인 판매량'!$C:$C,#REF!,'오프라인 판매량'!BT:BT)</f>
        <v>0</v>
      </c>
      <c r="BL103" s="13">
        <f>SUMIF('오프라인 판매량'!$C:$C,#REF!,'오프라인 판매량'!BU:BU)</f>
        <v>0</v>
      </c>
      <c r="BM103" s="13">
        <f>SUMIF('오프라인 판매량'!$C:$C,#REF!,'오프라인 판매량'!BV:BV)</f>
        <v>0</v>
      </c>
      <c r="BN103" s="13">
        <f>SUMIF('오프라인 판매량'!$C:$C,#REF!,'오프라인 판매량'!BW:BW)</f>
        <v>0</v>
      </c>
      <c r="BO103" s="13">
        <f>SUMIF('오프라인 판매량'!$C:$C,#REF!,'오프라인 판매량'!BX:BX)</f>
        <v>0</v>
      </c>
      <c r="BP103" s="13">
        <f>SUMIF('오프라인 판매량'!$C:$C,#REF!,'오프라인 판매량'!BY:BY)</f>
        <v>0</v>
      </c>
      <c r="BQ103" s="13">
        <f>SUMIF('오프라인 판매량'!$C:$C,#REF!,'오프라인 판매량'!BZ:BZ)</f>
        <v>0</v>
      </c>
      <c r="BR103" s="13">
        <f>SUMIF('오프라인 판매량'!$C:$C,#REF!,'오프라인 판매량'!CA:CA)</f>
        <v>0</v>
      </c>
      <c r="BS103" s="13">
        <f>SUMIF('오프라인 판매량'!$C:$C,#REF!,'오프라인 판매량'!CB:CB)</f>
        <v>0</v>
      </c>
    </row>
    <row r="104" spans="1:71" s="1" customFormat="1" x14ac:dyDescent="0.3">
      <c r="A104" s="334"/>
      <c r="B104" s="332"/>
      <c r="C104" s="295"/>
      <c r="D104" s="348"/>
      <c r="E104" s="333"/>
      <c r="F104" s="10" t="s">
        <v>7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13">
        <v>0</v>
      </c>
    </row>
    <row r="105" spans="1:71" s="2" customFormat="1" ht="17.25" thickBot="1" x14ac:dyDescent="0.35">
      <c r="A105" s="327"/>
      <c r="B105" s="329"/>
      <c r="C105" s="203"/>
      <c r="D105" s="340"/>
      <c r="E105" s="331"/>
      <c r="F105" s="11" t="s">
        <v>3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441</v>
      </c>
      <c r="AX105" s="14">
        <v>441</v>
      </c>
      <c r="AY105" s="14">
        <v>441</v>
      </c>
      <c r="AZ105" s="14">
        <v>441</v>
      </c>
      <c r="BA105" s="14">
        <v>9657</v>
      </c>
      <c r="BB105" s="14">
        <f t="shared" ref="BB105:BR105" si="88">BA105-BB102</f>
        <v>9657</v>
      </c>
      <c r="BC105" s="14">
        <f t="shared" si="88"/>
        <v>9657</v>
      </c>
      <c r="BD105" s="14">
        <f t="shared" si="88"/>
        <v>9657</v>
      </c>
      <c r="BE105" s="14">
        <f t="shared" si="88"/>
        <v>9657</v>
      </c>
      <c r="BF105" s="14">
        <f t="shared" si="88"/>
        <v>9657</v>
      </c>
      <c r="BG105" s="14">
        <f t="shared" si="88"/>
        <v>9657</v>
      </c>
      <c r="BH105" s="14">
        <f t="shared" si="88"/>
        <v>9657</v>
      </c>
      <c r="BI105" s="14">
        <f t="shared" si="88"/>
        <v>9657</v>
      </c>
      <c r="BJ105" s="14">
        <f t="shared" si="88"/>
        <v>9657</v>
      </c>
      <c r="BK105" s="14">
        <f t="shared" si="88"/>
        <v>9657</v>
      </c>
      <c r="BL105" s="14">
        <f t="shared" si="88"/>
        <v>9657</v>
      </c>
      <c r="BM105" s="14">
        <f t="shared" si="88"/>
        <v>9657</v>
      </c>
      <c r="BN105" s="14">
        <f t="shared" si="88"/>
        <v>9657</v>
      </c>
      <c r="BO105" s="14">
        <f t="shared" si="88"/>
        <v>9657</v>
      </c>
      <c r="BP105" s="14">
        <f t="shared" si="88"/>
        <v>9657</v>
      </c>
      <c r="BQ105" s="14">
        <f t="shared" si="88"/>
        <v>9657</v>
      </c>
      <c r="BR105" s="14">
        <f t="shared" si="88"/>
        <v>9657</v>
      </c>
      <c r="BS105" s="267"/>
    </row>
    <row r="106" spans="1:71" s="1" customFormat="1" ht="17.25" hidden="1" thickBot="1" x14ac:dyDescent="0.35">
      <c r="A106" s="326" t="s">
        <v>17</v>
      </c>
      <c r="B106" s="328">
        <v>0</v>
      </c>
      <c r="C106" s="6"/>
      <c r="D106" s="34">
        <v>45850</v>
      </c>
      <c r="E106" s="330" t="e">
        <f>#REF!-90</f>
        <v>#REF!</v>
      </c>
      <c r="F106" s="9" t="s">
        <v>13</v>
      </c>
      <c r="G106" s="39">
        <f>G107+G108</f>
        <v>0</v>
      </c>
      <c r="H106" s="39">
        <f t="shared" ref="H106:Z106" si="89">H107+H108</f>
        <v>0</v>
      </c>
      <c r="I106" s="39">
        <f t="shared" si="89"/>
        <v>0</v>
      </c>
      <c r="J106" s="39">
        <f t="shared" si="89"/>
        <v>0</v>
      </c>
      <c r="K106" s="39">
        <f t="shared" si="89"/>
        <v>0</v>
      </c>
      <c r="L106" s="39">
        <f t="shared" si="89"/>
        <v>0</v>
      </c>
      <c r="M106" s="39">
        <f t="shared" si="89"/>
        <v>0</v>
      </c>
      <c r="N106" s="39">
        <f t="shared" si="89"/>
        <v>0</v>
      </c>
      <c r="O106" s="39">
        <f t="shared" si="89"/>
        <v>0</v>
      </c>
      <c r="P106" s="39">
        <f t="shared" si="89"/>
        <v>0</v>
      </c>
      <c r="Q106" s="39">
        <f t="shared" si="89"/>
        <v>0</v>
      </c>
      <c r="R106" s="39">
        <f t="shared" si="89"/>
        <v>0</v>
      </c>
      <c r="S106" s="39">
        <f t="shared" si="89"/>
        <v>0</v>
      </c>
      <c r="T106" s="39">
        <f t="shared" si="89"/>
        <v>0</v>
      </c>
      <c r="U106" s="39">
        <f t="shared" si="89"/>
        <v>0</v>
      </c>
      <c r="V106" s="39">
        <f t="shared" si="89"/>
        <v>0</v>
      </c>
      <c r="W106" s="39">
        <f t="shared" si="89"/>
        <v>0</v>
      </c>
      <c r="X106" s="39">
        <f t="shared" si="89"/>
        <v>0</v>
      </c>
      <c r="Y106" s="39">
        <f t="shared" si="89"/>
        <v>17.428571428571427</v>
      </c>
      <c r="Z106" s="39">
        <f t="shared" si="89"/>
        <v>134</v>
      </c>
      <c r="AA106" s="39">
        <f>AA107+AA108+AA109</f>
        <v>3021</v>
      </c>
      <c r="AB106" s="39">
        <f t="shared" ref="AB106:AK106" si="90">AB107+AB108+AB109</f>
        <v>105</v>
      </c>
      <c r="AC106" s="39">
        <f t="shared" si="90"/>
        <v>144</v>
      </c>
      <c r="AD106" s="39">
        <f>AD107+AD108+AD109</f>
        <v>2629</v>
      </c>
      <c r="AE106" s="39">
        <f t="shared" si="90"/>
        <v>98</v>
      </c>
      <c r="AF106" s="39">
        <f t="shared" si="90"/>
        <v>1462</v>
      </c>
      <c r="AG106" s="39">
        <f t="shared" si="90"/>
        <v>113</v>
      </c>
      <c r="AH106" s="39">
        <f t="shared" si="90"/>
        <v>0</v>
      </c>
      <c r="AI106" s="39">
        <f t="shared" si="90"/>
        <v>0</v>
      </c>
      <c r="AJ106" s="39">
        <f t="shared" si="90"/>
        <v>0</v>
      </c>
      <c r="AK106" s="39">
        <f t="shared" si="90"/>
        <v>0</v>
      </c>
      <c r="AL106" s="39">
        <f>AL107+AL108+AL109</f>
        <v>0</v>
      </c>
      <c r="AM106" s="39">
        <f>AM107+AM108+AM109</f>
        <v>0</v>
      </c>
      <c r="AN106" s="39">
        <f>AN107+AN108+AN109</f>
        <v>0</v>
      </c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</row>
    <row r="107" spans="1:71" s="1" customFormat="1" ht="17.25" hidden="1" thickBot="1" x14ac:dyDescent="0.35">
      <c r="A107" s="334"/>
      <c r="B107" s="332"/>
      <c r="C107" s="7"/>
      <c r="D107" s="35">
        <f>D106</f>
        <v>45850</v>
      </c>
      <c r="E107" s="333"/>
      <c r="F107" s="10" t="s">
        <v>8</v>
      </c>
      <c r="G107" s="13">
        <f>SUMIF('오프라인 판매량'!$C:$C,#REF!,'오프라인 판매량'!G:G)</f>
        <v>0</v>
      </c>
      <c r="H107" s="13">
        <f>SUMIF('오프라인 판매량'!$C:$C,#REF!,'오프라인 판매량'!H:H)</f>
        <v>0</v>
      </c>
      <c r="I107" s="13">
        <f>SUMIF('오프라인 판매량'!$C:$C,#REF!,'오프라인 판매량'!I:I)</f>
        <v>0</v>
      </c>
      <c r="J107" s="13">
        <f>SUMIF('오프라인 판매량'!$C:$C,#REF!,'오프라인 판매량'!J:J)</f>
        <v>0</v>
      </c>
      <c r="K107" s="13">
        <f>SUMIF('오프라인 판매량'!$C:$C,#REF!,'오프라인 판매량'!K:K)</f>
        <v>0</v>
      </c>
      <c r="L107" s="13">
        <f>SUMIF('오프라인 판매량'!$C:$C,#REF!,'오프라인 판매량'!L:L)</f>
        <v>0</v>
      </c>
      <c r="M107" s="13">
        <f>SUMIF('오프라인 판매량'!$C:$C,#REF!,'오프라인 판매량'!M:M)</f>
        <v>0</v>
      </c>
      <c r="N107" s="13">
        <f>SUMIF('오프라인 판매량'!$C:$C,#REF!,'오프라인 판매량'!N:N)</f>
        <v>0</v>
      </c>
      <c r="O107" s="13">
        <f>SUMIF('오프라인 판매량'!$C:$C,#REF!,'오프라인 판매량'!O:O)</f>
        <v>0</v>
      </c>
      <c r="P107" s="13">
        <f>SUMIF('오프라인 판매량'!$C:$C,#REF!,'오프라인 판매량'!P:P)</f>
        <v>0</v>
      </c>
      <c r="Q107" s="13">
        <f>SUMIF('오프라인 판매량'!$C:$C,#REF!,'오프라인 판매량'!Q:Q)</f>
        <v>0</v>
      </c>
      <c r="R107" s="13">
        <f>SUMIF('오프라인 판매량'!$C:$C,#REF!,'오프라인 판매량'!R:R)</f>
        <v>0</v>
      </c>
      <c r="S107" s="13">
        <f>SUMIF('오프라인 판매량'!$C:$C,#REF!,'오프라인 판매량'!S:S)</f>
        <v>0</v>
      </c>
      <c r="T107" s="13">
        <f>SUMIF('오프라인 판매량'!$C:$C,#REF!,'오프라인 판매량'!T:T)</f>
        <v>0</v>
      </c>
      <c r="U107" s="13">
        <f>SUMIF('오프라인 판매량'!$C:$C,#REF!,'오프라인 판매량'!U:U)</f>
        <v>0</v>
      </c>
      <c r="V107" s="13">
        <f>SUMIF('오프라인 판매량'!$C:$C,#REF!,'오프라인 판매량'!V:V)</f>
        <v>0</v>
      </c>
      <c r="W107" s="13">
        <f>SUMIF('오프라인 판매량'!$C:$C,#REF!,'오프라인 판매량'!W:W)</f>
        <v>0</v>
      </c>
      <c r="X107" s="13">
        <f>SUMIF('오프라인 판매량'!$C:$C,#REF!,'오프라인 판매량'!X:X)</f>
        <v>0</v>
      </c>
      <c r="Y107" s="13">
        <f>SUMIF('오프라인 판매량'!$C:$C,#REF!,'오프라인 판매량'!Y:Y)</f>
        <v>0</v>
      </c>
      <c r="Z107" s="13">
        <f>SUMIF('오프라인 판매량'!$C:$C,#REF!,'오프라인 판매량'!Z:Z)</f>
        <v>0</v>
      </c>
      <c r="AA107" s="13">
        <f>SUMIF('오프라인 판매량'!$C:$C,#REF!,'오프라인 판매량'!AA:AA)</f>
        <v>0</v>
      </c>
      <c r="AB107" s="13">
        <f>SUMIF('오프라인 판매량'!$C:$C,#REF!,'오프라인 판매량'!AB:AB)</f>
        <v>0</v>
      </c>
      <c r="AC107" s="13">
        <f>SUMIF('오프라인 판매량'!$C:$C,#REF!,'오프라인 판매량'!AC:AC)</f>
        <v>0</v>
      </c>
      <c r="AD107" s="13">
        <f>SUMIF('오프라인 판매량'!$C:$C,#REF!,'오프라인 판매량'!AD:AD)</f>
        <v>0</v>
      </c>
      <c r="AE107" s="13">
        <f>SUMIF('오프라인 판매량'!$C:$C,#REF!,'오프라인 판매량'!AE:AE)</f>
        <v>0</v>
      </c>
      <c r="AF107" s="13">
        <f>SUMIF('오프라인 판매량'!$C:$C,#REF!,'오프라인 판매량'!AF:AF)</f>
        <v>0</v>
      </c>
      <c r="AG107" s="13">
        <f>SUMIF('오프라인 판매량'!$C:$C,#REF!,'오프라인 판매량'!AG:AG)</f>
        <v>0</v>
      </c>
      <c r="AH107" s="13">
        <f>SUMIF('오프라인 판매량'!$C:$C,#REF!,'오프라인 판매량'!AH:AH)</f>
        <v>0</v>
      </c>
      <c r="AI107" s="13">
        <f>SUMIF('오프라인 판매량'!$C:$C,#REF!,'오프라인 판매량'!AI:AI)</f>
        <v>0</v>
      </c>
      <c r="AJ107" s="13">
        <f>SUMIF('오프라인 판매량'!$C:$C,#REF!,'오프라인 판매량'!AJ:AJ)</f>
        <v>0</v>
      </c>
      <c r="AK107" s="13">
        <f>SUMIF('오프라인 판매량'!$C:$C,#REF!,'오프라인 판매량'!AK:AK)</f>
        <v>0</v>
      </c>
      <c r="AL107" s="13">
        <f>SUMIF('오프라인 판매량'!$C:$C,#REF!,'오프라인 판매량'!AL:AL)</f>
        <v>0</v>
      </c>
      <c r="AM107" s="13">
        <f>SUMIF('오프라인 판매량'!$C:$C,#REF!,'오프라인 판매량'!AM:AM)</f>
        <v>0</v>
      </c>
      <c r="AN107" s="13">
        <f>SUMIF('오프라인 판매량'!$C:$C,#REF!,'오프라인 판매량'!AN:AN)</f>
        <v>0</v>
      </c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</row>
    <row r="108" spans="1:71" s="1" customFormat="1" ht="17.25" hidden="1" thickBot="1" x14ac:dyDescent="0.35">
      <c r="A108" s="334"/>
      <c r="B108" s="332"/>
      <c r="C108" s="7"/>
      <c r="D108" s="35">
        <f>D107</f>
        <v>45850</v>
      </c>
      <c r="E108" s="333"/>
      <c r="F108" s="10" t="s">
        <v>7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17.428571428571427</v>
      </c>
      <c r="Z108" s="13">
        <v>134</v>
      </c>
      <c r="AA108" s="13">
        <v>139</v>
      </c>
      <c r="AB108" s="13">
        <v>105</v>
      </c>
      <c r="AC108" s="13">
        <v>144</v>
      </c>
      <c r="AD108" s="13">
        <v>129</v>
      </c>
      <c r="AE108" s="13">
        <v>98</v>
      </c>
      <c r="AF108" s="13">
        <v>162</v>
      </c>
      <c r="AG108" s="13">
        <v>113</v>
      </c>
      <c r="AH108" s="13"/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</row>
    <row r="109" spans="1:71" s="1" customFormat="1" ht="17.25" hidden="1" thickBot="1" x14ac:dyDescent="0.35">
      <c r="A109" s="341"/>
      <c r="B109" s="342"/>
      <c r="C109" s="171"/>
      <c r="D109" s="35">
        <f>D108</f>
        <v>45850</v>
      </c>
      <c r="E109" s="343"/>
      <c r="F109" s="226" t="s">
        <v>142</v>
      </c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  <c r="W109" s="159"/>
      <c r="X109" s="159"/>
      <c r="Y109" s="159"/>
      <c r="Z109" s="159"/>
      <c r="AA109" s="225">
        <v>2882</v>
      </c>
      <c r="AB109" s="159"/>
      <c r="AC109" s="159"/>
      <c r="AD109" s="225">
        <v>2500</v>
      </c>
      <c r="AE109" s="159"/>
      <c r="AF109" s="225">
        <v>1300</v>
      </c>
      <c r="AG109" s="159"/>
      <c r="AH109" s="159"/>
      <c r="AI109" s="159"/>
      <c r="AJ109" s="159"/>
      <c r="AK109" s="159"/>
      <c r="AL109" s="159"/>
      <c r="AM109" s="159"/>
      <c r="AN109" s="159"/>
      <c r="AO109" s="159"/>
      <c r="AP109" s="159"/>
      <c r="AQ109" s="159"/>
      <c r="AR109" s="159"/>
      <c r="AS109" s="159"/>
      <c r="AT109" s="159"/>
      <c r="AU109" s="159"/>
      <c r="AV109" s="159"/>
      <c r="AW109" s="159"/>
      <c r="AX109" s="159"/>
      <c r="AY109" s="159"/>
      <c r="AZ109" s="159"/>
      <c r="BA109" s="159"/>
      <c r="BB109" s="159"/>
      <c r="BC109" s="159"/>
      <c r="BD109" s="159"/>
      <c r="BE109" s="159"/>
      <c r="BF109" s="159"/>
      <c r="BG109" s="159"/>
      <c r="BH109" s="159"/>
      <c r="BI109" s="159"/>
      <c r="BJ109" s="159"/>
      <c r="BK109" s="159"/>
      <c r="BL109" s="159"/>
      <c r="BM109" s="159"/>
      <c r="BN109" s="159"/>
      <c r="BO109" s="159"/>
      <c r="BP109" s="159"/>
      <c r="BQ109" s="159"/>
      <c r="BR109" s="159"/>
      <c r="BS109" s="159"/>
    </row>
    <row r="110" spans="1:71" s="2" customFormat="1" ht="17.25" hidden="1" thickBot="1" x14ac:dyDescent="0.35">
      <c r="A110" s="327"/>
      <c r="B110" s="329"/>
      <c r="C110" s="8"/>
      <c r="D110" s="36">
        <f>D108</f>
        <v>45850</v>
      </c>
      <c r="E110" s="331"/>
      <c r="F110" s="11" t="s">
        <v>3</v>
      </c>
      <c r="G110" s="14">
        <v>14958</v>
      </c>
      <c r="H110" s="14">
        <v>14958</v>
      </c>
      <c r="I110" s="14">
        <v>14734</v>
      </c>
      <c r="J110" s="14">
        <v>14734</v>
      </c>
      <c r="K110" s="14">
        <v>14710</v>
      </c>
      <c r="L110" s="14">
        <v>14222</v>
      </c>
      <c r="M110" s="14">
        <v>13774</v>
      </c>
      <c r="N110" s="14">
        <v>13774</v>
      </c>
      <c r="O110" s="14">
        <v>12430</v>
      </c>
      <c r="P110" s="14">
        <v>12430</v>
      </c>
      <c r="Q110" s="14">
        <v>11086</v>
      </c>
      <c r="R110" s="14">
        <v>11202</v>
      </c>
      <c r="S110" s="14">
        <v>10466</v>
      </c>
      <c r="T110" s="14">
        <v>9814</v>
      </c>
      <c r="U110" s="14">
        <v>10590</v>
      </c>
      <c r="V110" s="14">
        <v>10050</v>
      </c>
      <c r="W110" s="14">
        <f>V110-W106</f>
        <v>10050</v>
      </c>
      <c r="X110" s="14">
        <v>9874</v>
      </c>
      <c r="Y110" s="14">
        <v>9540</v>
      </c>
      <c r="Z110" s="14">
        <v>9448</v>
      </c>
      <c r="AA110" s="14">
        <v>5712</v>
      </c>
      <c r="AB110" s="14">
        <v>5263</v>
      </c>
      <c r="AC110" s="14">
        <v>4989</v>
      </c>
      <c r="AD110" s="14">
        <v>2187</v>
      </c>
      <c r="AE110" s="14">
        <v>1637</v>
      </c>
      <c r="AF110" s="14">
        <v>256</v>
      </c>
      <c r="AG110" s="14">
        <v>173</v>
      </c>
      <c r="AH110" s="14">
        <v>0</v>
      </c>
      <c r="AI110" s="14">
        <v>0</v>
      </c>
      <c r="AJ110" s="14">
        <v>0</v>
      </c>
      <c r="AK110" s="95">
        <v>0</v>
      </c>
      <c r="AL110" s="95">
        <v>0</v>
      </c>
      <c r="AM110" s="95">
        <v>0</v>
      </c>
      <c r="AN110" s="95">
        <v>0</v>
      </c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</row>
    <row r="111" spans="1:71" s="1" customFormat="1" ht="17.25" hidden="1" thickBot="1" x14ac:dyDescent="0.35">
      <c r="A111" s="326" t="s">
        <v>17</v>
      </c>
      <c r="B111" s="328" t="e">
        <f>재고!#REF!</f>
        <v>#REF!</v>
      </c>
      <c r="C111" s="6"/>
      <c r="D111" s="34">
        <v>45874</v>
      </c>
      <c r="E111" s="330" t="e">
        <f>#REF!-90</f>
        <v>#REF!</v>
      </c>
      <c r="F111" s="9" t="s">
        <v>13</v>
      </c>
      <c r="G111" s="39">
        <f>G112+G113</f>
        <v>0</v>
      </c>
      <c r="H111" s="39">
        <f t="shared" ref="H111:X111" si="91">H112+H113</f>
        <v>0</v>
      </c>
      <c r="I111" s="39">
        <f t="shared" si="91"/>
        <v>0</v>
      </c>
      <c r="J111" s="39">
        <f t="shared" si="91"/>
        <v>0</v>
      </c>
      <c r="K111" s="39">
        <f t="shared" si="91"/>
        <v>0</v>
      </c>
      <c r="L111" s="39">
        <f t="shared" si="91"/>
        <v>0</v>
      </c>
      <c r="M111" s="39">
        <f t="shared" si="91"/>
        <v>0</v>
      </c>
      <c r="N111" s="39">
        <f t="shared" si="91"/>
        <v>0</v>
      </c>
      <c r="O111" s="39">
        <f t="shared" si="91"/>
        <v>0</v>
      </c>
      <c r="P111" s="39">
        <f t="shared" si="91"/>
        <v>0</v>
      </c>
      <c r="Q111" s="39">
        <f t="shared" si="91"/>
        <v>0</v>
      </c>
      <c r="R111" s="39">
        <f t="shared" si="91"/>
        <v>0</v>
      </c>
      <c r="S111" s="39">
        <f t="shared" si="91"/>
        <v>0</v>
      </c>
      <c r="T111" s="39">
        <f t="shared" si="91"/>
        <v>0</v>
      </c>
      <c r="U111" s="39">
        <f t="shared" si="91"/>
        <v>0</v>
      </c>
      <c r="V111" s="39">
        <f t="shared" si="91"/>
        <v>0</v>
      </c>
      <c r="W111" s="39">
        <f t="shared" si="91"/>
        <v>0</v>
      </c>
      <c r="X111" s="39">
        <f t="shared" si="91"/>
        <v>0</v>
      </c>
      <c r="Y111" s="39">
        <f>Y112+Y113</f>
        <v>0</v>
      </c>
      <c r="Z111" s="39">
        <f>Z112+Z113</f>
        <v>0</v>
      </c>
      <c r="AA111" s="39">
        <f t="shared" ref="AA111:AK111" si="92">AA112+AA113</f>
        <v>0</v>
      </c>
      <c r="AB111" s="39">
        <f t="shared" si="92"/>
        <v>0</v>
      </c>
      <c r="AC111" s="39">
        <f t="shared" si="92"/>
        <v>0</v>
      </c>
      <c r="AD111" s="39">
        <f t="shared" si="92"/>
        <v>0</v>
      </c>
      <c r="AE111" s="39">
        <f t="shared" si="92"/>
        <v>0</v>
      </c>
      <c r="AF111" s="39">
        <f>AF112+AF113</f>
        <v>0</v>
      </c>
      <c r="AG111" s="39">
        <f t="shared" si="92"/>
        <v>0</v>
      </c>
      <c r="AH111" s="39">
        <f t="shared" si="92"/>
        <v>154</v>
      </c>
      <c r="AI111" s="39">
        <f t="shared" si="92"/>
        <v>116</v>
      </c>
      <c r="AJ111" s="39">
        <f t="shared" si="92"/>
        <v>131</v>
      </c>
      <c r="AK111" s="39">
        <f t="shared" si="92"/>
        <v>312</v>
      </c>
      <c r="AL111" s="39">
        <f t="shared" ref="AL111:AS111" si="93">AL112+AL113</f>
        <v>314</v>
      </c>
      <c r="AM111" s="39">
        <f t="shared" si="93"/>
        <v>267</v>
      </c>
      <c r="AN111" s="39">
        <f t="shared" si="93"/>
        <v>305</v>
      </c>
      <c r="AO111" s="39">
        <f t="shared" si="93"/>
        <v>222</v>
      </c>
      <c r="AP111" s="39">
        <f t="shared" si="93"/>
        <v>253</v>
      </c>
      <c r="AQ111" s="39">
        <f t="shared" si="93"/>
        <v>297</v>
      </c>
      <c r="AR111" s="39">
        <f t="shared" si="93"/>
        <v>0</v>
      </c>
      <c r="AS111" s="39">
        <f t="shared" si="93"/>
        <v>0</v>
      </c>
      <c r="AT111" s="39">
        <f t="shared" ref="AT111:BJ111" si="94">AT112+AT113</f>
        <v>0</v>
      </c>
      <c r="AU111" s="39">
        <f t="shared" si="94"/>
        <v>0</v>
      </c>
      <c r="AV111" s="39">
        <f t="shared" si="94"/>
        <v>0</v>
      </c>
      <c r="AW111" s="39">
        <f t="shared" si="94"/>
        <v>0</v>
      </c>
      <c r="AX111" s="39">
        <f t="shared" si="94"/>
        <v>0</v>
      </c>
      <c r="AY111" s="39">
        <f t="shared" si="94"/>
        <v>0</v>
      </c>
      <c r="AZ111" s="39">
        <f t="shared" si="94"/>
        <v>0</v>
      </c>
      <c r="BA111" s="39">
        <f t="shared" si="94"/>
        <v>0</v>
      </c>
      <c r="BB111" s="39">
        <f t="shared" si="94"/>
        <v>0</v>
      </c>
      <c r="BC111" s="39">
        <f t="shared" si="94"/>
        <v>0</v>
      </c>
      <c r="BD111" s="39">
        <f t="shared" si="94"/>
        <v>0</v>
      </c>
      <c r="BE111" s="39">
        <f t="shared" si="94"/>
        <v>0</v>
      </c>
      <c r="BF111" s="39">
        <f t="shared" si="94"/>
        <v>0</v>
      </c>
      <c r="BG111" s="39">
        <f t="shared" si="94"/>
        <v>0</v>
      </c>
      <c r="BH111" s="39">
        <f t="shared" si="94"/>
        <v>0</v>
      </c>
      <c r="BI111" s="39">
        <f t="shared" si="94"/>
        <v>0</v>
      </c>
      <c r="BJ111" s="39">
        <f t="shared" si="94"/>
        <v>0</v>
      </c>
      <c r="BK111" s="39"/>
      <c r="BL111" s="39"/>
      <c r="BM111" s="39"/>
      <c r="BN111" s="39"/>
      <c r="BO111" s="39"/>
      <c r="BP111" s="39"/>
      <c r="BQ111" s="39"/>
      <c r="BR111" s="39"/>
      <c r="BS111" s="39"/>
    </row>
    <row r="112" spans="1:71" s="1" customFormat="1" ht="17.25" hidden="1" thickBot="1" x14ac:dyDescent="0.35">
      <c r="A112" s="334"/>
      <c r="B112" s="332"/>
      <c r="C112" s="7"/>
      <c r="D112" s="35">
        <f t="shared" ref="D112:D118" si="95">D111</f>
        <v>45874</v>
      </c>
      <c r="E112" s="333"/>
      <c r="F112" s="10" t="s">
        <v>8</v>
      </c>
      <c r="G112" s="13">
        <f>SUMIF('오프라인 판매량'!$C:$C,#REF!,'오프라인 판매량'!G:G)</f>
        <v>0</v>
      </c>
      <c r="H112" s="13">
        <f>SUMIF('오프라인 판매량'!$C:$C,#REF!,'오프라인 판매량'!H:H)</f>
        <v>0</v>
      </c>
      <c r="I112" s="13">
        <f>SUMIF('오프라인 판매량'!$C:$C,#REF!,'오프라인 판매량'!I:I)</f>
        <v>0</v>
      </c>
      <c r="J112" s="13">
        <f>SUMIF('오프라인 판매량'!$C:$C,#REF!,'오프라인 판매량'!J:J)</f>
        <v>0</v>
      </c>
      <c r="K112" s="13">
        <f>SUMIF('오프라인 판매량'!$C:$C,#REF!,'오프라인 판매량'!K:K)</f>
        <v>0</v>
      </c>
      <c r="L112" s="13">
        <f>SUMIF('오프라인 판매량'!$C:$C,#REF!,'오프라인 판매량'!L:L)</f>
        <v>0</v>
      </c>
      <c r="M112" s="13">
        <f>SUMIF('오프라인 판매량'!$C:$C,#REF!,'오프라인 판매량'!M:M)</f>
        <v>0</v>
      </c>
      <c r="N112" s="13">
        <f>SUMIF('오프라인 판매량'!$C:$C,#REF!,'오프라인 판매량'!N:N)</f>
        <v>0</v>
      </c>
      <c r="O112" s="13">
        <f>SUMIF('오프라인 판매량'!$C:$C,#REF!,'오프라인 판매량'!O:O)</f>
        <v>0</v>
      </c>
      <c r="P112" s="13">
        <f>SUMIF('오프라인 판매량'!$C:$C,#REF!,'오프라인 판매량'!P:P)</f>
        <v>0</v>
      </c>
      <c r="Q112" s="13">
        <f>SUMIF('오프라인 판매량'!$C:$C,#REF!,'오프라인 판매량'!Q:Q)</f>
        <v>0</v>
      </c>
      <c r="R112" s="13">
        <f>SUMIF('오프라인 판매량'!$C:$C,#REF!,'오프라인 판매량'!R:R)</f>
        <v>0</v>
      </c>
      <c r="S112" s="13">
        <f>SUMIF('오프라인 판매량'!$C:$C,#REF!,'오프라인 판매량'!S:S)</f>
        <v>0</v>
      </c>
      <c r="T112" s="13">
        <f>SUMIF('오프라인 판매량'!$C:$C,#REF!,'오프라인 판매량'!T:T)</f>
        <v>0</v>
      </c>
      <c r="U112" s="13">
        <f>SUMIF('오프라인 판매량'!$C:$C,#REF!,'오프라인 판매량'!U:U)</f>
        <v>0</v>
      </c>
      <c r="V112" s="13">
        <f>SUMIF('오프라인 판매량'!$C:$C,#REF!,'오프라인 판매량'!V:V)</f>
        <v>0</v>
      </c>
      <c r="W112" s="13">
        <f>SUMIF('오프라인 판매량'!$C:$C,#REF!,'오프라인 판매량'!W:W)</f>
        <v>0</v>
      </c>
      <c r="X112" s="13">
        <f>SUMIF('오프라인 판매량'!$C:$C,#REF!,'오프라인 판매량'!X:X)</f>
        <v>0</v>
      </c>
      <c r="Y112" s="13">
        <f>SUMIF('오프라인 판매량'!$C:$C,#REF!,'오프라인 판매량'!Y:Y)</f>
        <v>0</v>
      </c>
      <c r="Z112" s="13">
        <f>SUMIF('오프라인 판매량'!$C:$C,#REF!,'오프라인 판매량'!Z:Z)</f>
        <v>0</v>
      </c>
      <c r="AA112" s="13">
        <f>SUMIF('오프라인 판매량'!$C:$C,#REF!,'오프라인 판매량'!AA:AA)</f>
        <v>0</v>
      </c>
      <c r="AB112" s="13">
        <f>SUMIF('오프라인 판매량'!$C:$C,#REF!,'오프라인 판매량'!AB:AB)</f>
        <v>0</v>
      </c>
      <c r="AC112" s="13">
        <f>SUMIF('오프라인 판매량'!$C:$C,#REF!,'오프라인 판매량'!AC:AC)</f>
        <v>0</v>
      </c>
      <c r="AD112" s="13">
        <f>SUMIF('오프라인 판매량'!$C:$C,#REF!,'오프라인 판매량'!AD:AD)</f>
        <v>0</v>
      </c>
      <c r="AE112" s="13">
        <f>SUMIF('오프라인 판매량'!$C:$C,#REF!,'오프라인 판매량'!AE:AE)</f>
        <v>0</v>
      </c>
      <c r="AF112" s="13">
        <f>SUMIF('오프라인 판매량'!$C:$C,#REF!,'오프라인 판매량'!AF:AF)</f>
        <v>0</v>
      </c>
      <c r="AG112" s="13">
        <f>SUMIF('오프라인 판매량'!$C:$C,#REF!,'오프라인 판매량'!AG:AG)</f>
        <v>0</v>
      </c>
      <c r="AH112" s="13">
        <f>SUMIF('오프라인 판매량'!$C:$C,#REF!,'오프라인 판매량'!AH:AH)</f>
        <v>0</v>
      </c>
      <c r="AI112" s="13">
        <f>SUMIF('오프라인 판매량'!$C:$C,#REF!,'오프라인 판매량'!AI:AI)</f>
        <v>0</v>
      </c>
      <c r="AJ112" s="13">
        <f>SUMIF('오프라인 판매량'!$C:$C,#REF!,'오프라인 판매량'!AJ:AJ)</f>
        <v>0</v>
      </c>
      <c r="AK112" s="13">
        <f>SUMIF('오프라인 판매량'!$C:$C,#REF!,'오프라인 판매량'!AK:AK)</f>
        <v>0</v>
      </c>
      <c r="AL112" s="13">
        <f>SUMIF('오프라인 판매량'!$C:$C,#REF!,'오프라인 판매량'!AL:AL)</f>
        <v>0</v>
      </c>
      <c r="AM112" s="13">
        <f>SUMIF('오프라인 판매량'!$C:$C,#REF!,'오프라인 판매량'!AM:AM)</f>
        <v>0</v>
      </c>
      <c r="AN112" s="13">
        <f>SUMIF('오프라인 판매량'!$C:$C,#REF!,'오프라인 판매량'!AN:AN)</f>
        <v>0</v>
      </c>
      <c r="AO112" s="13">
        <f>SUMIF('오프라인 판매량'!$C:$C,#REF!,'오프라인 판매량'!AO:AO)</f>
        <v>0</v>
      </c>
      <c r="AP112" s="13">
        <f>SUMIF('오프라인 판매량'!$C:$C,#REF!,'오프라인 판매량'!AP:AP)</f>
        <v>0</v>
      </c>
      <c r="AQ112" s="13">
        <f>SUMIF('오프라인 판매량'!$C:$C,#REF!,'오프라인 판매량'!AQ:AQ)</f>
        <v>0</v>
      </c>
      <c r="AR112" s="13">
        <f>SUMIF('오프라인 판매량'!$C:$C,#REF!,'오프라인 판매량'!AR:AR)</f>
        <v>0</v>
      </c>
      <c r="AS112" s="13">
        <f>SUMIF('오프라인 판매량'!$C:$C,#REF!,'오프라인 판매량'!AS:AS)</f>
        <v>0</v>
      </c>
      <c r="AT112" s="13">
        <f>SUMIF('오프라인 판매량'!$C:$C,#REF!,'오프라인 판매량'!AT:AT)</f>
        <v>0</v>
      </c>
      <c r="AU112" s="13">
        <f>SUMIF('오프라인 판매량'!$C:$C,#REF!,'오프라인 판매량'!AU:AU)</f>
        <v>0</v>
      </c>
      <c r="AV112" s="13">
        <f>SUMIF('오프라인 판매량'!$C:$C,#REF!,'오프라인 판매량'!AV:AV)</f>
        <v>0</v>
      </c>
      <c r="AW112" s="13">
        <f>SUMIF('오프라인 판매량'!$C:$C,#REF!,'오프라인 판매량'!AW:AW)</f>
        <v>0</v>
      </c>
      <c r="AX112" s="13">
        <f>SUMIF('오프라인 판매량'!$C:$C,#REF!,'오프라인 판매량'!AX:AX)</f>
        <v>0</v>
      </c>
      <c r="AY112" s="13">
        <f>SUMIF('오프라인 판매량'!$C:$C,#REF!,'오프라인 판매량'!AY:AY)</f>
        <v>0</v>
      </c>
      <c r="AZ112" s="13">
        <f>SUMIF('오프라인 판매량'!$C:$C,#REF!,'오프라인 판매량'!AZ:AZ)</f>
        <v>0</v>
      </c>
      <c r="BA112" s="13">
        <f>SUMIF('오프라인 판매량'!$C:$C,#REF!,'오프라인 판매량'!BA:BA)</f>
        <v>0</v>
      </c>
      <c r="BB112" s="13">
        <f>SUMIF('오프라인 판매량'!$C:$C,#REF!,'오프라인 판매량'!BB:BB)</f>
        <v>0</v>
      </c>
      <c r="BC112" s="13">
        <f>SUMIF('오프라인 판매량'!$C:$C,#REF!,'오프라인 판매량'!BC:BC)</f>
        <v>0</v>
      </c>
      <c r="BD112" s="13">
        <f>SUMIF('오프라인 판매량'!$C:$C,#REF!,'오프라인 판매량'!BD:BD)</f>
        <v>0</v>
      </c>
      <c r="BE112" s="13">
        <f>SUMIF('오프라인 판매량'!$C:$C,#REF!,'오프라인 판매량'!BE:BE)</f>
        <v>0</v>
      </c>
      <c r="BF112" s="13">
        <f>SUMIF('오프라인 판매량'!$C:$C,#REF!,'오프라인 판매량'!BF:BF)</f>
        <v>0</v>
      </c>
      <c r="BG112" s="13">
        <f>SUMIF('오프라인 판매량'!$C:$C,#REF!,'오프라인 판매량'!BG:BG)</f>
        <v>0</v>
      </c>
      <c r="BH112" s="13">
        <f>SUMIF('오프라인 판매량'!$C:$C,#REF!,'오프라인 판매량'!BH:BH)</f>
        <v>0</v>
      </c>
      <c r="BI112" s="13">
        <f>SUMIF('오프라인 판매량'!$C:$C,#REF!,'오프라인 판매량'!BI:BI)</f>
        <v>0</v>
      </c>
      <c r="BJ112" s="13">
        <f>SUMIF('오프라인 판매량'!$C:$C,#REF!,'오프라인 판매량'!BJ:BJ)</f>
        <v>0</v>
      </c>
      <c r="BK112" s="13"/>
      <c r="BL112" s="13"/>
      <c r="BM112" s="13"/>
      <c r="BN112" s="13"/>
      <c r="BO112" s="13"/>
      <c r="BP112" s="13"/>
      <c r="BQ112" s="13"/>
      <c r="BR112" s="13"/>
      <c r="BS112" s="13"/>
    </row>
    <row r="113" spans="1:71" s="1" customFormat="1" ht="17.25" hidden="1" thickBot="1" x14ac:dyDescent="0.35">
      <c r="A113" s="334"/>
      <c r="B113" s="332"/>
      <c r="C113" s="7"/>
      <c r="D113" s="35">
        <f t="shared" si="95"/>
        <v>45874</v>
      </c>
      <c r="E113" s="333"/>
      <c r="F113" s="10" t="s">
        <v>7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154</v>
      </c>
      <c r="AI113" s="13">
        <v>116</v>
      </c>
      <c r="AJ113" s="13">
        <v>131</v>
      </c>
      <c r="AK113" s="13">
        <v>312</v>
      </c>
      <c r="AL113" s="13">
        <v>314</v>
      </c>
      <c r="AM113" s="13">
        <v>267</v>
      </c>
      <c r="AN113" s="13">
        <v>305</v>
      </c>
      <c r="AO113" s="13">
        <v>222</v>
      </c>
      <c r="AP113" s="13">
        <v>253</v>
      </c>
      <c r="AQ113" s="13">
        <v>297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/>
      <c r="BL113" s="13"/>
      <c r="BM113" s="13"/>
      <c r="BN113" s="13"/>
      <c r="BO113" s="13"/>
      <c r="BP113" s="13"/>
      <c r="BQ113" s="13"/>
      <c r="BR113" s="13"/>
      <c r="BS113" s="13"/>
    </row>
    <row r="114" spans="1:71" s="2" customFormat="1" ht="17.25" hidden="1" thickBot="1" x14ac:dyDescent="0.35">
      <c r="A114" s="327"/>
      <c r="B114" s="329"/>
      <c r="C114" s="8"/>
      <c r="D114" s="36">
        <f t="shared" si="95"/>
        <v>45874</v>
      </c>
      <c r="E114" s="331"/>
      <c r="F114" s="11" t="s">
        <v>3</v>
      </c>
      <c r="G114" s="14">
        <v>1152</v>
      </c>
      <c r="H114" s="14">
        <v>1152</v>
      </c>
      <c r="I114" s="14">
        <v>1152</v>
      </c>
      <c r="J114" s="14">
        <v>1152</v>
      </c>
      <c r="K114" s="14">
        <v>1152</v>
      </c>
      <c r="L114" s="14">
        <v>1152</v>
      </c>
      <c r="M114" s="14">
        <f>L114-M111</f>
        <v>1152</v>
      </c>
      <c r="N114" s="14">
        <f>M114-N111</f>
        <v>1152</v>
      </c>
      <c r="O114" s="14">
        <v>928</v>
      </c>
      <c r="P114" s="14">
        <v>928</v>
      </c>
      <c r="Q114" s="14">
        <v>928</v>
      </c>
      <c r="R114" s="14">
        <v>1012</v>
      </c>
      <c r="S114" s="14">
        <v>984</v>
      </c>
      <c r="T114" s="14">
        <v>804</v>
      </c>
      <c r="U114" s="14">
        <v>844</v>
      </c>
      <c r="V114" s="14">
        <v>844</v>
      </c>
      <c r="W114" s="14">
        <f>V114-W111</f>
        <v>844</v>
      </c>
      <c r="X114" s="14">
        <v>3036</v>
      </c>
      <c r="Y114" s="14">
        <v>2988</v>
      </c>
      <c r="Z114" s="14">
        <v>2988</v>
      </c>
      <c r="AA114" s="14">
        <v>2844</v>
      </c>
      <c r="AB114" s="14">
        <v>2856</v>
      </c>
      <c r="AC114" s="14">
        <f>AB114-AC111</f>
        <v>2856</v>
      </c>
      <c r="AD114" s="14">
        <f>AC114-AD111</f>
        <v>2856</v>
      </c>
      <c r="AE114" s="14">
        <v>2812</v>
      </c>
      <c r="AF114" s="14">
        <v>2366</v>
      </c>
      <c r="AG114" s="14">
        <v>2401</v>
      </c>
      <c r="AH114" s="14">
        <v>2266</v>
      </c>
      <c r="AI114" s="14">
        <v>2021</v>
      </c>
      <c r="AJ114" s="14">
        <v>1526</v>
      </c>
      <c r="AK114" s="95">
        <v>1463</v>
      </c>
      <c r="AL114" s="95">
        <v>1227</v>
      </c>
      <c r="AM114" s="95">
        <v>959</v>
      </c>
      <c r="AN114" s="95">
        <v>764</v>
      </c>
      <c r="AO114" s="95">
        <v>615</v>
      </c>
      <c r="AP114" s="95">
        <v>347</v>
      </c>
      <c r="AQ114" s="95">
        <v>257</v>
      </c>
      <c r="AR114" s="95">
        <f t="shared" ref="AR114:BJ114" si="96">AQ114-AR111</f>
        <v>257</v>
      </c>
      <c r="AS114" s="95">
        <f t="shared" si="96"/>
        <v>257</v>
      </c>
      <c r="AT114" s="95">
        <f t="shared" si="96"/>
        <v>257</v>
      </c>
      <c r="AU114" s="95">
        <f t="shared" si="96"/>
        <v>257</v>
      </c>
      <c r="AV114" s="95">
        <f t="shared" si="96"/>
        <v>257</v>
      </c>
      <c r="AW114" s="95">
        <f t="shared" si="96"/>
        <v>257</v>
      </c>
      <c r="AX114" s="95">
        <f t="shared" si="96"/>
        <v>257</v>
      </c>
      <c r="AY114" s="95">
        <f t="shared" si="96"/>
        <v>257</v>
      </c>
      <c r="AZ114" s="95">
        <f t="shared" si="96"/>
        <v>257</v>
      </c>
      <c r="BA114" s="95">
        <f t="shared" si="96"/>
        <v>257</v>
      </c>
      <c r="BB114" s="95">
        <f t="shared" si="96"/>
        <v>257</v>
      </c>
      <c r="BC114" s="95">
        <f t="shared" si="96"/>
        <v>257</v>
      </c>
      <c r="BD114" s="95">
        <f t="shared" si="96"/>
        <v>257</v>
      </c>
      <c r="BE114" s="95">
        <f t="shared" si="96"/>
        <v>257</v>
      </c>
      <c r="BF114" s="95">
        <f t="shared" si="96"/>
        <v>257</v>
      </c>
      <c r="BG114" s="95">
        <f t="shared" si="96"/>
        <v>257</v>
      </c>
      <c r="BH114" s="95">
        <f t="shared" si="96"/>
        <v>257</v>
      </c>
      <c r="BI114" s="95">
        <f t="shared" si="96"/>
        <v>257</v>
      </c>
      <c r="BJ114" s="95">
        <f t="shared" si="96"/>
        <v>257</v>
      </c>
      <c r="BK114" s="95"/>
      <c r="BL114" s="95"/>
      <c r="BM114" s="95"/>
      <c r="BN114" s="95"/>
      <c r="BO114" s="95"/>
      <c r="BP114" s="95"/>
      <c r="BQ114" s="95"/>
      <c r="BR114" s="95"/>
      <c r="BS114" s="95"/>
    </row>
    <row r="115" spans="1:71" s="1" customFormat="1" ht="17.25" hidden="1" thickBot="1" x14ac:dyDescent="0.35">
      <c r="A115" s="326" t="s">
        <v>17</v>
      </c>
      <c r="B115" s="328" t="e">
        <f>재고!#REF!</f>
        <v>#REF!</v>
      </c>
      <c r="C115" s="6"/>
      <c r="D115" s="34">
        <v>45874</v>
      </c>
      <c r="E115" s="330" t="e">
        <f>#REF!-90</f>
        <v>#REF!</v>
      </c>
      <c r="F115" s="9" t="s">
        <v>13</v>
      </c>
      <c r="G115" s="39">
        <f>G116+G117</f>
        <v>0</v>
      </c>
      <c r="H115" s="39">
        <f t="shared" ref="H115:X115" si="97">H116+H117</f>
        <v>0</v>
      </c>
      <c r="I115" s="39">
        <f t="shared" si="97"/>
        <v>0</v>
      </c>
      <c r="J115" s="39">
        <f t="shared" si="97"/>
        <v>0</v>
      </c>
      <c r="K115" s="39">
        <f t="shared" si="97"/>
        <v>0</v>
      </c>
      <c r="L115" s="39">
        <f t="shared" si="97"/>
        <v>0</v>
      </c>
      <c r="M115" s="39">
        <f t="shared" si="97"/>
        <v>0</v>
      </c>
      <c r="N115" s="39">
        <f t="shared" si="97"/>
        <v>0</v>
      </c>
      <c r="O115" s="39">
        <f t="shared" si="97"/>
        <v>0</v>
      </c>
      <c r="P115" s="39">
        <f t="shared" si="97"/>
        <v>0</v>
      </c>
      <c r="Q115" s="39">
        <f t="shared" si="97"/>
        <v>0</v>
      </c>
      <c r="R115" s="39">
        <f t="shared" si="97"/>
        <v>0</v>
      </c>
      <c r="S115" s="39">
        <f t="shared" si="97"/>
        <v>0</v>
      </c>
      <c r="T115" s="39">
        <f t="shared" si="97"/>
        <v>0</v>
      </c>
      <c r="U115" s="39">
        <f t="shared" si="97"/>
        <v>0</v>
      </c>
      <c r="V115" s="39">
        <f t="shared" si="97"/>
        <v>0</v>
      </c>
      <c r="W115" s="39">
        <f t="shared" si="97"/>
        <v>0</v>
      </c>
      <c r="X115" s="39">
        <f t="shared" si="97"/>
        <v>0</v>
      </c>
      <c r="Y115" s="39">
        <f>Y116+Y117</f>
        <v>0</v>
      </c>
      <c r="Z115" s="39">
        <f>Z116+Z117</f>
        <v>0</v>
      </c>
      <c r="AA115" s="39">
        <f t="shared" ref="AA115:AJ115" si="98">AA116+AA117</f>
        <v>0</v>
      </c>
      <c r="AB115" s="39">
        <f t="shared" si="98"/>
        <v>0</v>
      </c>
      <c r="AC115" s="39">
        <f t="shared" si="98"/>
        <v>0</v>
      </c>
      <c r="AD115" s="39">
        <f t="shared" si="98"/>
        <v>0</v>
      </c>
      <c r="AE115" s="39">
        <f t="shared" si="98"/>
        <v>0</v>
      </c>
      <c r="AF115" s="39">
        <f t="shared" si="98"/>
        <v>0</v>
      </c>
      <c r="AG115" s="39">
        <f t="shared" si="98"/>
        <v>0</v>
      </c>
      <c r="AH115" s="39">
        <f t="shared" si="98"/>
        <v>0</v>
      </c>
      <c r="AI115" s="39">
        <f t="shared" si="98"/>
        <v>0</v>
      </c>
      <c r="AJ115" s="39">
        <f t="shared" si="98"/>
        <v>0</v>
      </c>
      <c r="AK115" s="39">
        <f t="shared" ref="AK115:AS115" si="99">AK116+AK117</f>
        <v>0</v>
      </c>
      <c r="AL115" s="39">
        <f t="shared" si="99"/>
        <v>0</v>
      </c>
      <c r="AM115" s="39">
        <f t="shared" si="99"/>
        <v>0</v>
      </c>
      <c r="AN115" s="39">
        <f t="shared" si="99"/>
        <v>0</v>
      </c>
      <c r="AO115" s="39">
        <f t="shared" si="99"/>
        <v>0</v>
      </c>
      <c r="AP115" s="39">
        <f t="shared" si="99"/>
        <v>0</v>
      </c>
      <c r="AQ115" s="39">
        <f t="shared" si="99"/>
        <v>0</v>
      </c>
      <c r="AR115" s="39">
        <f t="shared" si="99"/>
        <v>265</v>
      </c>
      <c r="AS115" s="39">
        <f t="shared" si="99"/>
        <v>265</v>
      </c>
      <c r="AT115" s="39">
        <f t="shared" ref="AT115:BN115" si="100">AT116+AT117</f>
        <v>197</v>
      </c>
      <c r="AU115" s="39">
        <f t="shared" si="100"/>
        <v>270</v>
      </c>
      <c r="AV115" s="39">
        <f t="shared" si="100"/>
        <v>264</v>
      </c>
      <c r="AW115" s="39">
        <f t="shared" si="100"/>
        <v>269</v>
      </c>
      <c r="AX115" s="39">
        <f t="shared" si="100"/>
        <v>256</v>
      </c>
      <c r="AY115" s="39">
        <f t="shared" si="100"/>
        <v>277</v>
      </c>
      <c r="AZ115" s="39">
        <f t="shared" si="100"/>
        <v>172</v>
      </c>
      <c r="BA115" s="39">
        <f t="shared" si="100"/>
        <v>0</v>
      </c>
      <c r="BB115" s="39">
        <f t="shared" si="100"/>
        <v>0</v>
      </c>
      <c r="BC115" s="39">
        <f t="shared" si="100"/>
        <v>0</v>
      </c>
      <c r="BD115" s="39">
        <f t="shared" si="100"/>
        <v>0</v>
      </c>
      <c r="BE115" s="39">
        <f t="shared" si="100"/>
        <v>0</v>
      </c>
      <c r="BF115" s="39">
        <f t="shared" si="100"/>
        <v>0</v>
      </c>
      <c r="BG115" s="39">
        <f t="shared" si="100"/>
        <v>0</v>
      </c>
      <c r="BH115" s="39">
        <f t="shared" si="100"/>
        <v>0</v>
      </c>
      <c r="BI115" s="39">
        <f t="shared" si="100"/>
        <v>0</v>
      </c>
      <c r="BJ115" s="39">
        <f t="shared" si="100"/>
        <v>0</v>
      </c>
      <c r="BK115" s="39">
        <f t="shared" si="100"/>
        <v>0</v>
      </c>
      <c r="BL115" s="39">
        <f t="shared" si="100"/>
        <v>0</v>
      </c>
      <c r="BM115" s="39">
        <f t="shared" si="100"/>
        <v>0</v>
      </c>
      <c r="BN115" s="39">
        <f t="shared" si="100"/>
        <v>0</v>
      </c>
      <c r="BO115" s="39">
        <f>BO116+BO117</f>
        <v>0</v>
      </c>
      <c r="BP115" s="39">
        <f>BP116+BP117</f>
        <v>0</v>
      </c>
      <c r="BQ115" s="39">
        <f>BQ116+BQ117</f>
        <v>0</v>
      </c>
      <c r="BR115" s="39">
        <f>BR116+BR117</f>
        <v>0</v>
      </c>
      <c r="BS115" s="39">
        <f>BS116+BS117</f>
        <v>0</v>
      </c>
    </row>
    <row r="116" spans="1:71" s="1" customFormat="1" ht="17.25" hidden="1" thickBot="1" x14ac:dyDescent="0.35">
      <c r="A116" s="334"/>
      <c r="B116" s="332"/>
      <c r="C116" s="7"/>
      <c r="D116" s="35">
        <f t="shared" si="95"/>
        <v>45874</v>
      </c>
      <c r="E116" s="333"/>
      <c r="F116" s="10" t="s">
        <v>8</v>
      </c>
      <c r="G116" s="13">
        <f>SUMIF('오프라인 판매량'!$C:$C,#REF!,'오프라인 판매량'!G:G)</f>
        <v>0</v>
      </c>
      <c r="H116" s="13">
        <f>SUMIF('오프라인 판매량'!$C:$C,#REF!,'오프라인 판매량'!H:H)</f>
        <v>0</v>
      </c>
      <c r="I116" s="13">
        <f>SUMIF('오프라인 판매량'!$C:$C,#REF!,'오프라인 판매량'!I:I)</f>
        <v>0</v>
      </c>
      <c r="J116" s="13">
        <f>SUMIF('오프라인 판매량'!$C:$C,#REF!,'오프라인 판매량'!J:J)</f>
        <v>0</v>
      </c>
      <c r="K116" s="13">
        <f>SUMIF('오프라인 판매량'!$C:$C,#REF!,'오프라인 판매량'!K:K)</f>
        <v>0</v>
      </c>
      <c r="L116" s="13">
        <f>SUMIF('오프라인 판매량'!$C:$C,#REF!,'오프라인 판매량'!L:L)</f>
        <v>0</v>
      </c>
      <c r="M116" s="13">
        <f>SUMIF('오프라인 판매량'!$C:$C,#REF!,'오프라인 판매량'!M:M)</f>
        <v>0</v>
      </c>
      <c r="N116" s="13">
        <f>SUMIF('오프라인 판매량'!$C:$C,#REF!,'오프라인 판매량'!N:N)</f>
        <v>0</v>
      </c>
      <c r="O116" s="13">
        <f>SUMIF('오프라인 판매량'!$C:$C,#REF!,'오프라인 판매량'!O:O)</f>
        <v>0</v>
      </c>
      <c r="P116" s="13">
        <f>SUMIF('오프라인 판매량'!$C:$C,#REF!,'오프라인 판매량'!P:P)</f>
        <v>0</v>
      </c>
      <c r="Q116" s="13">
        <f>SUMIF('오프라인 판매량'!$C:$C,#REF!,'오프라인 판매량'!Q:Q)</f>
        <v>0</v>
      </c>
      <c r="R116" s="13">
        <f>SUMIF('오프라인 판매량'!$C:$C,#REF!,'오프라인 판매량'!R:R)</f>
        <v>0</v>
      </c>
      <c r="S116" s="13">
        <f>SUMIF('오프라인 판매량'!$C:$C,#REF!,'오프라인 판매량'!S:S)</f>
        <v>0</v>
      </c>
      <c r="T116" s="13">
        <f>SUMIF('오프라인 판매량'!$C:$C,#REF!,'오프라인 판매량'!T:T)</f>
        <v>0</v>
      </c>
      <c r="U116" s="13">
        <f>SUMIF('오프라인 판매량'!$C:$C,#REF!,'오프라인 판매량'!U:U)</f>
        <v>0</v>
      </c>
      <c r="V116" s="13">
        <f>SUMIF('오프라인 판매량'!$C:$C,#REF!,'오프라인 판매량'!V:V)</f>
        <v>0</v>
      </c>
      <c r="W116" s="13">
        <f>SUMIF('오프라인 판매량'!$C:$C,#REF!,'오프라인 판매량'!W:W)</f>
        <v>0</v>
      </c>
      <c r="X116" s="13">
        <f>SUMIF('오프라인 판매량'!$C:$C,#REF!,'오프라인 판매량'!X:X)</f>
        <v>0</v>
      </c>
      <c r="Y116" s="13">
        <f>SUMIF('오프라인 판매량'!$C:$C,#REF!,'오프라인 판매량'!Y:Y)</f>
        <v>0</v>
      </c>
      <c r="Z116" s="13">
        <f>SUMIF('오프라인 판매량'!$C:$C,#REF!,'오프라인 판매량'!Z:Z)</f>
        <v>0</v>
      </c>
      <c r="AA116" s="13">
        <f>SUMIF('오프라인 판매량'!$C:$C,#REF!,'오프라인 판매량'!AA:AA)</f>
        <v>0</v>
      </c>
      <c r="AB116" s="13">
        <f>SUMIF('오프라인 판매량'!$C:$C,#REF!,'오프라인 판매량'!AB:AB)</f>
        <v>0</v>
      </c>
      <c r="AC116" s="13">
        <f>SUMIF('오프라인 판매량'!$C:$C,#REF!,'오프라인 판매량'!AC:AC)</f>
        <v>0</v>
      </c>
      <c r="AD116" s="13">
        <f>SUMIF('오프라인 판매량'!$C:$C,#REF!,'오프라인 판매량'!AD:AD)</f>
        <v>0</v>
      </c>
      <c r="AE116" s="13">
        <f>SUMIF('오프라인 판매량'!$C:$C,#REF!,'오프라인 판매량'!AE:AE)</f>
        <v>0</v>
      </c>
      <c r="AF116" s="13">
        <f>SUMIF('오프라인 판매량'!$C:$C,#REF!,'오프라인 판매량'!AF:AF)</f>
        <v>0</v>
      </c>
      <c r="AG116" s="13">
        <f>SUMIF('오프라인 판매량'!$C:$C,#REF!,'오프라인 판매량'!AG:AG)</f>
        <v>0</v>
      </c>
      <c r="AH116" s="13">
        <f>SUMIF('오프라인 판매량'!$C:$C,#REF!,'오프라인 판매량'!AH:AH)</f>
        <v>0</v>
      </c>
      <c r="AI116" s="13">
        <f>SUMIF('오프라인 판매량'!$C:$C,#REF!,'오프라인 판매량'!AI:AI)</f>
        <v>0</v>
      </c>
      <c r="AJ116" s="13">
        <f>SUMIF('오프라인 판매량'!$C:$C,#REF!,'오프라인 판매량'!AJ:AJ)</f>
        <v>0</v>
      </c>
      <c r="AK116" s="13">
        <f>SUMIF('오프라인 판매량'!$C:$C,#REF!,'오프라인 판매량'!AK:AK)</f>
        <v>0</v>
      </c>
      <c r="AL116" s="13">
        <f>SUMIF('오프라인 판매량'!$C:$C,#REF!,'오프라인 판매량'!AL:AL)</f>
        <v>0</v>
      </c>
      <c r="AM116" s="13">
        <f>SUMIF('오프라인 판매량'!$C:$C,#REF!,'오프라인 판매량'!AM:AM)</f>
        <v>0</v>
      </c>
      <c r="AN116" s="13">
        <f>SUMIF('오프라인 판매량'!$C:$C,#REF!,'오프라인 판매량'!AN:AN)</f>
        <v>0</v>
      </c>
      <c r="AO116" s="13">
        <f>SUMIF('오프라인 판매량'!$C:$C,#REF!,'오프라인 판매량'!AO:AO)</f>
        <v>0</v>
      </c>
      <c r="AP116" s="13">
        <f>SUMIF('오프라인 판매량'!$C:$C,#REF!,'오프라인 판매량'!AP:AP)</f>
        <v>0</v>
      </c>
      <c r="AQ116" s="13">
        <f>SUMIF('오프라인 판매량'!$C:$C,#REF!,'오프라인 판매량'!AQ:AQ)</f>
        <v>0</v>
      </c>
      <c r="AR116" s="13">
        <f>SUMIF('오프라인 판매량'!$C:$C,#REF!,'오프라인 판매량'!AR:AR)</f>
        <v>0</v>
      </c>
      <c r="AS116" s="13">
        <f>SUMIF('오프라인 판매량'!$C:$C,#REF!,'오프라인 판매량'!AS:AS)</f>
        <v>0</v>
      </c>
      <c r="AT116" s="13">
        <f>SUMIF('오프라인 판매량'!$C:$C,#REF!,'오프라인 판매량'!AT:AT)</f>
        <v>0</v>
      </c>
      <c r="AU116" s="13">
        <f>SUMIF('오프라인 판매량'!$C:$C,#REF!,'오프라인 판매량'!AU:AU)</f>
        <v>0</v>
      </c>
      <c r="AV116" s="13">
        <f>SUMIF('오프라인 판매량'!$C:$C,#REF!,'오프라인 판매량'!AV:AV)</f>
        <v>0</v>
      </c>
      <c r="AW116" s="13">
        <f>SUMIF('오프라인 판매량'!$C:$C,#REF!,'오프라인 판매량'!AW:AW)</f>
        <v>0</v>
      </c>
      <c r="AX116" s="13">
        <f>SUMIF('오프라인 판매량'!$C:$C,#REF!,'오프라인 판매량'!AX:AX)</f>
        <v>0</v>
      </c>
      <c r="AY116" s="13">
        <f>SUMIF('오프라인 판매량'!$C:$C,#REF!,'오프라인 판매량'!AY:AY)</f>
        <v>0</v>
      </c>
      <c r="AZ116" s="13">
        <f>SUMIF('오프라인 판매량'!$C:$C,#REF!,'오프라인 판매량'!AZ:AZ)</f>
        <v>0</v>
      </c>
      <c r="BA116" s="13">
        <f>SUMIF('오프라인 판매량'!$C:$C,#REF!,'오프라인 판매량'!BA:BA)</f>
        <v>0</v>
      </c>
      <c r="BB116" s="13">
        <f>SUMIF('오프라인 판매량'!$C:$C,#REF!,'오프라인 판매량'!BB:BB)</f>
        <v>0</v>
      </c>
      <c r="BC116" s="13">
        <f>SUMIF('오프라인 판매량'!$C:$C,#REF!,'오프라인 판매량'!BC:BC)</f>
        <v>0</v>
      </c>
      <c r="BD116" s="13">
        <f>SUMIF('오프라인 판매량'!$C:$C,#REF!,'오프라인 판매량'!BD:BD)</f>
        <v>0</v>
      </c>
      <c r="BE116" s="13">
        <f>SUMIF('오프라인 판매량'!$C:$C,#REF!,'오프라인 판매량'!BE:BE)</f>
        <v>0</v>
      </c>
      <c r="BF116" s="13">
        <f>SUMIF('오프라인 판매량'!$C:$C,#REF!,'오프라인 판매량'!BF:BF)</f>
        <v>0</v>
      </c>
      <c r="BG116" s="13">
        <f>SUMIF('오프라인 판매량'!$C:$C,#REF!,'오프라인 판매량'!BG:BG)</f>
        <v>0</v>
      </c>
      <c r="BH116" s="13">
        <f>SUMIF('오프라인 판매량'!$C:$C,#REF!,'오프라인 판매량'!BH:BH)</f>
        <v>0</v>
      </c>
      <c r="BI116" s="13">
        <f>SUMIF('오프라인 판매량'!$C:$C,#REF!,'오프라인 판매량'!BI:BI)</f>
        <v>0</v>
      </c>
      <c r="BJ116" s="13">
        <f>SUMIF('오프라인 판매량'!$C:$C,#REF!,'오프라인 판매량'!BJ:BJ)</f>
        <v>0</v>
      </c>
      <c r="BK116" s="13">
        <f>SUMIF('오프라인 판매량'!$C:$C,#REF!,'오프라인 판매량'!BT:BT)</f>
        <v>0</v>
      </c>
      <c r="BL116" s="13">
        <f>SUMIF('오프라인 판매량'!$C:$C,#REF!,'오프라인 판매량'!BU:BU)</f>
        <v>0</v>
      </c>
      <c r="BM116" s="13">
        <f>SUMIF('오프라인 판매량'!$C:$C,#REF!,'오프라인 판매량'!BV:BV)</f>
        <v>0</v>
      </c>
      <c r="BN116" s="13">
        <f>SUMIF('오프라인 판매량'!$C:$C,#REF!,'오프라인 판매량'!BW:BW)</f>
        <v>0</v>
      </c>
      <c r="BO116" s="13">
        <f>SUMIF('오프라인 판매량'!$C:$C,#REF!,'오프라인 판매량'!BX:BX)</f>
        <v>0</v>
      </c>
      <c r="BP116" s="13">
        <f>SUMIF('오프라인 판매량'!$C:$C,#REF!,'오프라인 판매량'!BY:BY)</f>
        <v>0</v>
      </c>
      <c r="BQ116" s="13">
        <f>SUMIF('오프라인 판매량'!$C:$C,#REF!,'오프라인 판매량'!BZ:BZ)</f>
        <v>0</v>
      </c>
      <c r="BR116" s="13">
        <f>SUMIF('오프라인 판매량'!$C:$C,#REF!,'오프라인 판매량'!CA:CA)</f>
        <v>0</v>
      </c>
      <c r="BS116" s="13">
        <f>SUMIF('오프라인 판매량'!$C:$C,#REF!,'오프라인 판매량'!CB:CB)</f>
        <v>0</v>
      </c>
    </row>
    <row r="117" spans="1:71" s="1" customFormat="1" ht="17.25" hidden="1" thickBot="1" x14ac:dyDescent="0.35">
      <c r="A117" s="334"/>
      <c r="B117" s="332"/>
      <c r="C117" s="7"/>
      <c r="D117" s="35">
        <f t="shared" si="95"/>
        <v>45874</v>
      </c>
      <c r="E117" s="333"/>
      <c r="F117" s="10" t="s">
        <v>7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265</v>
      </c>
      <c r="AS117" s="13">
        <v>265</v>
      </c>
      <c r="AT117" s="13">
        <v>197</v>
      </c>
      <c r="AU117" s="13">
        <v>270</v>
      </c>
      <c r="AV117" s="13">
        <v>264</v>
      </c>
      <c r="AW117" s="13">
        <v>269</v>
      </c>
      <c r="AX117" s="13">
        <v>256</v>
      </c>
      <c r="AY117" s="13">
        <v>277</v>
      </c>
      <c r="AZ117" s="13">
        <v>172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</row>
    <row r="118" spans="1:71" s="2" customFormat="1" ht="17.25" hidden="1" thickBot="1" x14ac:dyDescent="0.35">
      <c r="A118" s="327"/>
      <c r="B118" s="329"/>
      <c r="C118" s="8"/>
      <c r="D118" s="36">
        <f t="shared" si="95"/>
        <v>45874</v>
      </c>
      <c r="E118" s="331"/>
      <c r="F118" s="11" t="s">
        <v>3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7488</v>
      </c>
      <c r="Y118" s="14">
        <v>7488</v>
      </c>
      <c r="Z118" s="14">
        <v>7488</v>
      </c>
      <c r="AA118" s="14">
        <v>7488</v>
      </c>
      <c r="AB118" s="14">
        <v>7276</v>
      </c>
      <c r="AC118" s="14">
        <v>7072</v>
      </c>
      <c r="AD118" s="14">
        <v>6884</v>
      </c>
      <c r="AE118" s="14">
        <v>6492</v>
      </c>
      <c r="AF118" s="14">
        <v>6660</v>
      </c>
      <c r="AG118" s="14">
        <v>5580</v>
      </c>
      <c r="AH118" s="14">
        <v>5828</v>
      </c>
      <c r="AI118" s="14">
        <v>6184</v>
      </c>
      <c r="AJ118" s="14">
        <v>5736</v>
      </c>
      <c r="AK118" s="14">
        <v>5613</v>
      </c>
      <c r="AL118" s="14">
        <v>5336</v>
      </c>
      <c r="AM118" s="14">
        <v>4439</v>
      </c>
      <c r="AN118" s="14">
        <v>4780</v>
      </c>
      <c r="AO118" s="14">
        <v>4485</v>
      </c>
      <c r="AP118" s="14">
        <v>4195</v>
      </c>
      <c r="AQ118" s="14">
        <v>3410</v>
      </c>
      <c r="AR118" s="14">
        <f>AQ118-AR115</f>
        <v>3145</v>
      </c>
      <c r="AS118" s="14">
        <v>2713</v>
      </c>
      <c r="AT118" s="14">
        <v>2328</v>
      </c>
      <c r="AU118" s="14">
        <v>1762</v>
      </c>
      <c r="AV118" s="14">
        <v>1265</v>
      </c>
      <c r="AW118" s="14">
        <v>914</v>
      </c>
      <c r="AX118" s="14">
        <v>478</v>
      </c>
      <c r="AY118" s="14">
        <v>172</v>
      </c>
      <c r="AZ118" s="14">
        <v>0</v>
      </c>
      <c r="BA118" s="14">
        <f t="shared" ref="BA118:BS118" si="101">AZ118-BA115</f>
        <v>0</v>
      </c>
      <c r="BB118" s="14">
        <f t="shared" si="101"/>
        <v>0</v>
      </c>
      <c r="BC118" s="14">
        <f t="shared" si="101"/>
        <v>0</v>
      </c>
      <c r="BD118" s="14">
        <f t="shared" si="101"/>
        <v>0</v>
      </c>
      <c r="BE118" s="14">
        <f t="shared" si="101"/>
        <v>0</v>
      </c>
      <c r="BF118" s="14">
        <f t="shared" si="101"/>
        <v>0</v>
      </c>
      <c r="BG118" s="14">
        <f t="shared" si="101"/>
        <v>0</v>
      </c>
      <c r="BH118" s="14">
        <f t="shared" si="101"/>
        <v>0</v>
      </c>
      <c r="BI118" s="14">
        <f t="shared" si="101"/>
        <v>0</v>
      </c>
      <c r="BJ118" s="14">
        <f t="shared" si="101"/>
        <v>0</v>
      </c>
      <c r="BK118" s="14">
        <f t="shared" si="101"/>
        <v>0</v>
      </c>
      <c r="BL118" s="14">
        <f t="shared" si="101"/>
        <v>0</v>
      </c>
      <c r="BM118" s="14">
        <f t="shared" si="101"/>
        <v>0</v>
      </c>
      <c r="BN118" s="14">
        <f t="shared" si="101"/>
        <v>0</v>
      </c>
      <c r="BO118" s="14">
        <f t="shared" si="101"/>
        <v>0</v>
      </c>
      <c r="BP118" s="14">
        <f t="shared" si="101"/>
        <v>0</v>
      </c>
      <c r="BQ118" s="14">
        <f t="shared" si="101"/>
        <v>0</v>
      </c>
      <c r="BR118" s="14">
        <f t="shared" si="101"/>
        <v>0</v>
      </c>
      <c r="BS118" s="14">
        <f t="shared" si="101"/>
        <v>0</v>
      </c>
    </row>
    <row r="119" spans="1:71" s="1" customFormat="1" x14ac:dyDescent="0.3">
      <c r="A119" s="326" t="s">
        <v>17</v>
      </c>
      <c r="B119" s="328" cm="1">
        <f t="array" ref="B119">_xlfn.XLOOKUP(TRIM(A119)&amp;TRIM(D119), TRIM(재고!B:B)&amp;TRIM(재고!C:C), 재고!H:H, 0)</f>
        <v>2935</v>
      </c>
      <c r="C119" s="296"/>
      <c r="D119" s="339">
        <v>46284</v>
      </c>
      <c r="E119" s="330">
        <f>D119-90</f>
        <v>46194</v>
      </c>
      <c r="F119" s="9" t="s">
        <v>13</v>
      </c>
      <c r="G119" s="39">
        <f>G120+G121</f>
        <v>0</v>
      </c>
      <c r="H119" s="39">
        <f t="shared" ref="H119:BD119" si="102">H120+H121</f>
        <v>0</v>
      </c>
      <c r="I119" s="39">
        <f t="shared" si="102"/>
        <v>0</v>
      </c>
      <c r="J119" s="39">
        <f t="shared" si="102"/>
        <v>0</v>
      </c>
      <c r="K119" s="39">
        <f t="shared" si="102"/>
        <v>0</v>
      </c>
      <c r="L119" s="39">
        <f t="shared" si="102"/>
        <v>0</v>
      </c>
      <c r="M119" s="39">
        <f t="shared" si="102"/>
        <v>0</v>
      </c>
      <c r="N119" s="39">
        <f t="shared" si="102"/>
        <v>0</v>
      </c>
      <c r="O119" s="39">
        <f t="shared" si="102"/>
        <v>0</v>
      </c>
      <c r="P119" s="39">
        <f t="shared" si="102"/>
        <v>0</v>
      </c>
      <c r="Q119" s="39">
        <f t="shared" si="102"/>
        <v>0</v>
      </c>
      <c r="R119" s="39">
        <f t="shared" si="102"/>
        <v>0</v>
      </c>
      <c r="S119" s="39">
        <f t="shared" si="102"/>
        <v>0</v>
      </c>
      <c r="T119" s="39">
        <f t="shared" si="102"/>
        <v>0</v>
      </c>
      <c r="U119" s="39">
        <f t="shared" si="102"/>
        <v>0</v>
      </c>
      <c r="V119" s="39">
        <f t="shared" si="102"/>
        <v>0</v>
      </c>
      <c r="W119" s="39">
        <f t="shared" si="102"/>
        <v>0</v>
      </c>
      <c r="X119" s="39">
        <f t="shared" si="102"/>
        <v>0</v>
      </c>
      <c r="Y119" s="39">
        <f t="shared" si="102"/>
        <v>0</v>
      </c>
      <c r="Z119" s="39">
        <f t="shared" si="102"/>
        <v>0</v>
      </c>
      <c r="AA119" s="39">
        <f t="shared" si="102"/>
        <v>0</v>
      </c>
      <c r="AB119" s="39">
        <f t="shared" si="102"/>
        <v>0</v>
      </c>
      <c r="AC119" s="39">
        <f t="shared" si="102"/>
        <v>0</v>
      </c>
      <c r="AD119" s="39">
        <f t="shared" si="102"/>
        <v>0</v>
      </c>
      <c r="AE119" s="39">
        <f t="shared" si="102"/>
        <v>0</v>
      </c>
      <c r="AF119" s="39">
        <f t="shared" si="102"/>
        <v>0</v>
      </c>
      <c r="AG119" s="39">
        <f t="shared" si="102"/>
        <v>0</v>
      </c>
      <c r="AH119" s="39">
        <f t="shared" si="102"/>
        <v>0</v>
      </c>
      <c r="AI119" s="39">
        <f t="shared" si="102"/>
        <v>0</v>
      </c>
      <c r="AJ119" s="39">
        <f t="shared" si="102"/>
        <v>0</v>
      </c>
      <c r="AK119" s="39">
        <f t="shared" si="102"/>
        <v>0</v>
      </c>
      <c r="AL119" s="39">
        <f t="shared" si="102"/>
        <v>0</v>
      </c>
      <c r="AM119" s="39">
        <f t="shared" si="102"/>
        <v>0</v>
      </c>
      <c r="AN119" s="39">
        <f t="shared" si="102"/>
        <v>0</v>
      </c>
      <c r="AO119" s="39">
        <f t="shared" si="102"/>
        <v>0</v>
      </c>
      <c r="AP119" s="39">
        <f t="shared" si="102"/>
        <v>0</v>
      </c>
      <c r="AQ119" s="39">
        <f t="shared" si="102"/>
        <v>0</v>
      </c>
      <c r="AR119" s="39">
        <f t="shared" si="102"/>
        <v>0</v>
      </c>
      <c r="AS119" s="39">
        <f t="shared" si="102"/>
        <v>0</v>
      </c>
      <c r="AT119" s="39">
        <f t="shared" si="102"/>
        <v>0</v>
      </c>
      <c r="AU119" s="39">
        <f t="shared" si="102"/>
        <v>0</v>
      </c>
      <c r="AV119" s="39">
        <f t="shared" si="102"/>
        <v>0</v>
      </c>
      <c r="AW119" s="39">
        <f t="shared" si="102"/>
        <v>0</v>
      </c>
      <c r="AX119" s="39">
        <f t="shared" si="102"/>
        <v>0</v>
      </c>
      <c r="AY119" s="39">
        <f t="shared" si="102"/>
        <v>0</v>
      </c>
      <c r="AZ119" s="39">
        <f t="shared" si="102"/>
        <v>67</v>
      </c>
      <c r="BA119" s="39">
        <f t="shared" si="102"/>
        <v>274</v>
      </c>
      <c r="BB119" s="39">
        <f t="shared" si="102"/>
        <v>186</v>
      </c>
      <c r="BC119" s="39">
        <f t="shared" si="102"/>
        <v>268</v>
      </c>
      <c r="BD119" s="39">
        <f t="shared" si="102"/>
        <v>240</v>
      </c>
      <c r="BE119" s="39">
        <f>BE120+BE121</f>
        <v>431.33333333333337</v>
      </c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</row>
    <row r="120" spans="1:71" s="1" customFormat="1" x14ac:dyDescent="0.3">
      <c r="A120" s="334"/>
      <c r="B120" s="332"/>
      <c r="C120" s="295"/>
      <c r="D120" s="348"/>
      <c r="E120" s="333"/>
      <c r="F120" s="10" t="s">
        <v>8</v>
      </c>
      <c r="G120" s="13">
        <f>SUMIF('오프라인 판매량'!$C:$C,#REF!,'오프라인 판매량'!G:G)</f>
        <v>0</v>
      </c>
      <c r="H120" s="13">
        <f>SUMIF('오프라인 판매량'!$C:$C,#REF!,'오프라인 판매량'!H:H)</f>
        <v>0</v>
      </c>
      <c r="I120" s="13">
        <f>SUMIF('오프라인 판매량'!$C:$C,#REF!,'오프라인 판매량'!I:I)</f>
        <v>0</v>
      </c>
      <c r="J120" s="13">
        <f>SUMIF('오프라인 판매량'!$C:$C,#REF!,'오프라인 판매량'!J:J)</f>
        <v>0</v>
      </c>
      <c r="K120" s="13">
        <f>SUMIF('오프라인 판매량'!$C:$C,#REF!,'오프라인 판매량'!K:K)</f>
        <v>0</v>
      </c>
      <c r="L120" s="13">
        <f>SUMIF('오프라인 판매량'!$C:$C,#REF!,'오프라인 판매량'!L:L)</f>
        <v>0</v>
      </c>
      <c r="M120" s="13">
        <f>SUMIF('오프라인 판매량'!$C:$C,#REF!,'오프라인 판매량'!M:M)</f>
        <v>0</v>
      </c>
      <c r="N120" s="13">
        <f>SUMIF('오프라인 판매량'!$C:$C,#REF!,'오프라인 판매량'!N:N)</f>
        <v>0</v>
      </c>
      <c r="O120" s="13">
        <f>SUMIF('오프라인 판매량'!$C:$C,#REF!,'오프라인 판매량'!O:O)</f>
        <v>0</v>
      </c>
      <c r="P120" s="13">
        <f>SUMIF('오프라인 판매량'!$C:$C,#REF!,'오프라인 판매량'!P:P)</f>
        <v>0</v>
      </c>
      <c r="Q120" s="13">
        <f>SUMIF('오프라인 판매량'!$C:$C,#REF!,'오프라인 판매량'!Q:Q)</f>
        <v>0</v>
      </c>
      <c r="R120" s="13">
        <f>SUMIF('오프라인 판매량'!$C:$C,#REF!,'오프라인 판매량'!R:R)</f>
        <v>0</v>
      </c>
      <c r="S120" s="13">
        <f>SUMIF('오프라인 판매량'!$C:$C,#REF!,'오프라인 판매량'!S:S)</f>
        <v>0</v>
      </c>
      <c r="T120" s="13">
        <f>SUMIF('오프라인 판매량'!$C:$C,#REF!,'오프라인 판매량'!T:T)</f>
        <v>0</v>
      </c>
      <c r="U120" s="13">
        <f>SUMIF('오프라인 판매량'!$C:$C,#REF!,'오프라인 판매량'!U:U)</f>
        <v>0</v>
      </c>
      <c r="V120" s="13">
        <f>SUMIF('오프라인 판매량'!$C:$C,#REF!,'오프라인 판매량'!V:V)</f>
        <v>0</v>
      </c>
      <c r="W120" s="13">
        <f>SUMIF('오프라인 판매량'!$C:$C,#REF!,'오프라인 판매량'!W:W)</f>
        <v>0</v>
      </c>
      <c r="X120" s="13">
        <f>SUMIF('오프라인 판매량'!$C:$C,#REF!,'오프라인 판매량'!X:X)</f>
        <v>0</v>
      </c>
      <c r="Y120" s="13">
        <f>SUMIF('오프라인 판매량'!$C:$C,#REF!,'오프라인 판매량'!Y:Y)</f>
        <v>0</v>
      </c>
      <c r="Z120" s="13">
        <f>SUMIF('오프라인 판매량'!$C:$C,#REF!,'오프라인 판매량'!Z:Z)</f>
        <v>0</v>
      </c>
      <c r="AA120" s="13">
        <f>SUMIF('오프라인 판매량'!$C:$C,#REF!,'오프라인 판매량'!AA:AA)</f>
        <v>0</v>
      </c>
      <c r="AB120" s="13">
        <f>SUMIF('오프라인 판매량'!$C:$C,#REF!,'오프라인 판매량'!AB:AB)</f>
        <v>0</v>
      </c>
      <c r="AC120" s="13">
        <f>SUMIF('오프라인 판매량'!$C:$C,#REF!,'오프라인 판매량'!AC:AC)</f>
        <v>0</v>
      </c>
      <c r="AD120" s="13">
        <f>SUMIF('오프라인 판매량'!$C:$C,#REF!,'오프라인 판매량'!AD:AD)</f>
        <v>0</v>
      </c>
      <c r="AE120" s="13">
        <f>SUMIF('오프라인 판매량'!$C:$C,#REF!,'오프라인 판매량'!AE:AE)</f>
        <v>0</v>
      </c>
      <c r="AF120" s="13">
        <f>SUMIF('오프라인 판매량'!$C:$C,#REF!,'오프라인 판매량'!AF:AF)</f>
        <v>0</v>
      </c>
      <c r="AG120" s="13">
        <f>SUMIF('오프라인 판매량'!$C:$C,#REF!,'오프라인 판매량'!AG:AG)</f>
        <v>0</v>
      </c>
      <c r="AH120" s="13">
        <f>SUMIF('오프라인 판매량'!$C:$C,#REF!,'오프라인 판매량'!AH:AH)</f>
        <v>0</v>
      </c>
      <c r="AI120" s="13">
        <f>SUMIF('오프라인 판매량'!$C:$C,#REF!,'오프라인 판매량'!AI:AI)</f>
        <v>0</v>
      </c>
      <c r="AJ120" s="13">
        <f>SUMIF('오프라인 판매량'!$C:$C,#REF!,'오프라인 판매량'!AJ:AJ)</f>
        <v>0</v>
      </c>
      <c r="AK120" s="13">
        <f>SUMIF('오프라인 판매량'!$C:$C,#REF!,'오프라인 판매량'!AK:AK)</f>
        <v>0</v>
      </c>
      <c r="AL120" s="13">
        <f>SUMIF('오프라인 판매량'!$C:$C,#REF!,'오프라인 판매량'!AL:AL)</f>
        <v>0</v>
      </c>
      <c r="AM120" s="13">
        <f>SUMIF('오프라인 판매량'!$C:$C,#REF!,'오프라인 판매량'!AM:AM)</f>
        <v>0</v>
      </c>
      <c r="AN120" s="13">
        <f>SUMIF('오프라인 판매량'!$C:$C,#REF!,'오프라인 판매량'!AN:AN)</f>
        <v>0</v>
      </c>
      <c r="AO120" s="13">
        <f>SUMIF('오프라인 판매량'!$C:$C,#REF!,'오프라인 판매량'!AO:AO)</f>
        <v>0</v>
      </c>
      <c r="AP120" s="13">
        <f>SUMIF('오프라인 판매량'!$C:$C,#REF!,'오프라인 판매량'!AP:AP)</f>
        <v>0</v>
      </c>
      <c r="AQ120" s="13">
        <f>SUMIF('오프라인 판매량'!$C:$C,#REF!,'오프라인 판매량'!AQ:AQ)</f>
        <v>0</v>
      </c>
      <c r="AR120" s="13">
        <f>SUMIF('오프라인 판매량'!$C:$C,#REF!,'오프라인 판매량'!AR:AR)</f>
        <v>0</v>
      </c>
      <c r="AS120" s="13">
        <f>SUMIF('오프라인 판매량'!$C:$C,#REF!,'오프라인 판매량'!AS:AS)</f>
        <v>0</v>
      </c>
      <c r="AT120" s="13">
        <f>SUMIF('오프라인 판매량'!$C:$C,#REF!,'오프라인 판매량'!AT:AT)</f>
        <v>0</v>
      </c>
      <c r="AU120" s="13">
        <f>SUMIF('오프라인 판매량'!$C:$C,#REF!,'오프라인 판매량'!AU:AU)</f>
        <v>0</v>
      </c>
      <c r="AV120" s="13">
        <f>SUMIF('오프라인 판매량'!$C:$C,#REF!,'오프라인 판매량'!AV:AV)</f>
        <v>0</v>
      </c>
      <c r="AW120" s="13">
        <f>SUMIF('오프라인 판매량'!$C:$C,#REF!,'오프라인 판매량'!AW:AW)</f>
        <v>0</v>
      </c>
      <c r="AX120" s="13">
        <f>SUMIF('오프라인 판매량'!$C:$C,#REF!,'오프라인 판매량'!AX:AX)</f>
        <v>0</v>
      </c>
      <c r="AY120" s="13">
        <f>SUMIF('오프라인 판매량'!$C:$C,#REF!,'오프라인 판매량'!AY:AY)</f>
        <v>0</v>
      </c>
      <c r="AZ120" s="13">
        <f>SUMIF('오프라인 판매량'!$C:$C,#REF!,'오프라인 판매량'!AZ:AZ)</f>
        <v>0</v>
      </c>
      <c r="BA120" s="13">
        <f>SUMIF('오프라인 판매량'!$C:$C,#REF!,'오프라인 판매량'!BA:BA)</f>
        <v>0</v>
      </c>
      <c r="BB120" s="13">
        <f>SUMIF('오프라인 판매량'!$C:$C,#REF!,'오프라인 판매량'!BB:BB)</f>
        <v>0</v>
      </c>
      <c r="BC120" s="13">
        <f>SUMIF('오프라인 판매량'!$C:$C,#REF!,'오프라인 판매량'!BC:BC)</f>
        <v>0</v>
      </c>
      <c r="BD120" s="13">
        <f>SUMIF('오프라인 판매량'!$C:$C,#REF!,'오프라인 판매량'!BD:BD)</f>
        <v>0</v>
      </c>
      <c r="BE120" s="13">
        <f>SUMIF('오프라인 판매량'!$C:$C,D119,'오프라인 판매량'!BE:BE)</f>
        <v>200</v>
      </c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</row>
    <row r="121" spans="1:71" s="1" customFormat="1" x14ac:dyDescent="0.3">
      <c r="A121" s="334"/>
      <c r="B121" s="332"/>
      <c r="C121" s="295"/>
      <c r="D121" s="348"/>
      <c r="E121" s="333"/>
      <c r="F121" s="10" t="s">
        <v>7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f>239-AZ117</f>
        <v>67</v>
      </c>
      <c r="BA121" s="13">
        <v>274</v>
      </c>
      <c r="BB121" s="13">
        <v>186</v>
      </c>
      <c r="BC121" s="13">
        <v>268</v>
      </c>
      <c r="BD121" s="13">
        <v>240</v>
      </c>
      <c r="BE121" s="13">
        <f>AVERAGE(BB121:BD121)</f>
        <v>231.33333333333334</v>
      </c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</row>
    <row r="122" spans="1:71" s="2" customFormat="1" ht="17.25" thickBot="1" x14ac:dyDescent="0.35">
      <c r="A122" s="327"/>
      <c r="B122" s="329"/>
      <c r="C122" s="203"/>
      <c r="D122" s="340"/>
      <c r="E122" s="331"/>
      <c r="F122" s="11" t="s">
        <v>3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7488</v>
      </c>
      <c r="Y122" s="14">
        <v>7488</v>
      </c>
      <c r="Z122" s="14">
        <v>7488</v>
      </c>
      <c r="AA122" s="14">
        <v>7488</v>
      </c>
      <c r="AB122" s="14">
        <v>7276</v>
      </c>
      <c r="AC122" s="14">
        <v>7072</v>
      </c>
      <c r="AD122" s="14">
        <v>6884</v>
      </c>
      <c r="AE122" s="14">
        <v>6492</v>
      </c>
      <c r="AF122" s="14">
        <v>6660</v>
      </c>
      <c r="AG122" s="14">
        <v>5580</v>
      </c>
      <c r="AH122" s="14">
        <v>5828</v>
      </c>
      <c r="AI122" s="14">
        <v>6184</v>
      </c>
      <c r="AJ122" s="14">
        <v>5736</v>
      </c>
      <c r="AK122" s="14">
        <v>5613</v>
      </c>
      <c r="AL122" s="14">
        <v>5336</v>
      </c>
      <c r="AM122" s="14">
        <v>4439</v>
      </c>
      <c r="AN122" s="14">
        <v>4780</v>
      </c>
      <c r="AO122" s="14">
        <v>0</v>
      </c>
      <c r="AP122" s="14">
        <v>0</v>
      </c>
      <c r="AQ122" s="14">
        <v>0</v>
      </c>
      <c r="AR122" s="14">
        <v>0</v>
      </c>
      <c r="AS122" s="14">
        <v>0</v>
      </c>
      <c r="AT122" s="14">
        <v>0</v>
      </c>
      <c r="AU122" s="14">
        <v>0</v>
      </c>
      <c r="AV122" s="14">
        <v>0</v>
      </c>
      <c r="AW122" s="14">
        <v>0</v>
      </c>
      <c r="AX122" s="14">
        <v>0</v>
      </c>
      <c r="AY122" s="14">
        <v>0</v>
      </c>
      <c r="AZ122" s="14">
        <v>4675</v>
      </c>
      <c r="BA122" s="14">
        <v>4638</v>
      </c>
      <c r="BB122" s="14">
        <f>BA122-BB119</f>
        <v>4452</v>
      </c>
      <c r="BC122" s="14">
        <v>3968</v>
      </c>
      <c r="BD122" s="14">
        <v>4</v>
      </c>
      <c r="BE122" s="14">
        <f>BD122-BE119</f>
        <v>-427.33333333333337</v>
      </c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267"/>
    </row>
    <row r="123" spans="1:71" s="1" customFormat="1" x14ac:dyDescent="0.3">
      <c r="A123" s="326" t="s">
        <v>17</v>
      </c>
      <c r="B123" s="328" t="str" cm="1">
        <f t="array" ref="B123">IFERROR(INDEX(_xlfn._xlws.FILTER(재고!H:H, (재고!B:B=A123) * (재고!C:C=TEXT(D123,"YYYY-MM-DD"))), 1), "일치 값 없음")</f>
        <v>일치 값 없음</v>
      </c>
      <c r="C123" s="296">
        <f>COUNTIF(재고!B:B, "*"&amp;A123&amp;"*")</f>
        <v>3</v>
      </c>
      <c r="D123" s="339">
        <v>46297</v>
      </c>
      <c r="E123" s="330">
        <f>D123-90</f>
        <v>46207</v>
      </c>
      <c r="F123" s="9" t="s">
        <v>13</v>
      </c>
      <c r="G123" s="39">
        <f>G124+G125</f>
        <v>0</v>
      </c>
      <c r="H123" s="39">
        <f t="shared" ref="H123:BS123" si="103">H124+H125</f>
        <v>0</v>
      </c>
      <c r="I123" s="39">
        <f t="shared" si="103"/>
        <v>0</v>
      </c>
      <c r="J123" s="39">
        <f t="shared" si="103"/>
        <v>0</v>
      </c>
      <c r="K123" s="39">
        <f t="shared" si="103"/>
        <v>0</v>
      </c>
      <c r="L123" s="39">
        <f t="shared" si="103"/>
        <v>0</v>
      </c>
      <c r="M123" s="39">
        <f t="shared" si="103"/>
        <v>0</v>
      </c>
      <c r="N123" s="39">
        <f t="shared" si="103"/>
        <v>0</v>
      </c>
      <c r="O123" s="39">
        <f t="shared" si="103"/>
        <v>0</v>
      </c>
      <c r="P123" s="39">
        <f t="shared" si="103"/>
        <v>0</v>
      </c>
      <c r="Q123" s="39">
        <f t="shared" si="103"/>
        <v>0</v>
      </c>
      <c r="R123" s="39">
        <f t="shared" si="103"/>
        <v>0</v>
      </c>
      <c r="S123" s="39">
        <f t="shared" si="103"/>
        <v>0</v>
      </c>
      <c r="T123" s="39">
        <f t="shared" si="103"/>
        <v>0</v>
      </c>
      <c r="U123" s="39">
        <f t="shared" si="103"/>
        <v>0</v>
      </c>
      <c r="V123" s="39">
        <f t="shared" si="103"/>
        <v>0</v>
      </c>
      <c r="W123" s="39">
        <f t="shared" si="103"/>
        <v>0</v>
      </c>
      <c r="X123" s="39">
        <f t="shared" si="103"/>
        <v>0</v>
      </c>
      <c r="Y123" s="39">
        <f t="shared" si="103"/>
        <v>0</v>
      </c>
      <c r="Z123" s="39">
        <f t="shared" si="103"/>
        <v>0</v>
      </c>
      <c r="AA123" s="39">
        <f t="shared" si="103"/>
        <v>0</v>
      </c>
      <c r="AB123" s="39">
        <f t="shared" si="103"/>
        <v>0</v>
      </c>
      <c r="AC123" s="39">
        <f t="shared" si="103"/>
        <v>0</v>
      </c>
      <c r="AD123" s="39">
        <f t="shared" si="103"/>
        <v>0</v>
      </c>
      <c r="AE123" s="39">
        <f t="shared" si="103"/>
        <v>0</v>
      </c>
      <c r="AF123" s="39">
        <f t="shared" si="103"/>
        <v>0</v>
      </c>
      <c r="AG123" s="39">
        <f t="shared" si="103"/>
        <v>0</v>
      </c>
      <c r="AH123" s="39">
        <f t="shared" si="103"/>
        <v>0</v>
      </c>
      <c r="AI123" s="39">
        <f t="shared" si="103"/>
        <v>0</v>
      </c>
      <c r="AJ123" s="39">
        <f t="shared" si="103"/>
        <v>0</v>
      </c>
      <c r="AK123" s="39">
        <f t="shared" si="103"/>
        <v>0</v>
      </c>
      <c r="AL123" s="39">
        <f t="shared" si="103"/>
        <v>0</v>
      </c>
      <c r="AM123" s="39">
        <f t="shared" si="103"/>
        <v>0</v>
      </c>
      <c r="AN123" s="39">
        <f t="shared" si="103"/>
        <v>0</v>
      </c>
      <c r="AO123" s="39">
        <f t="shared" si="103"/>
        <v>0</v>
      </c>
      <c r="AP123" s="39">
        <f t="shared" si="103"/>
        <v>0</v>
      </c>
      <c r="AQ123" s="39">
        <f t="shared" si="103"/>
        <v>0</v>
      </c>
      <c r="AR123" s="39">
        <f t="shared" si="103"/>
        <v>0</v>
      </c>
      <c r="AS123" s="39">
        <f t="shared" si="103"/>
        <v>0</v>
      </c>
      <c r="AT123" s="39">
        <f t="shared" si="103"/>
        <v>0</v>
      </c>
      <c r="AU123" s="39">
        <f t="shared" si="103"/>
        <v>0</v>
      </c>
      <c r="AV123" s="39">
        <f t="shared" si="103"/>
        <v>0</v>
      </c>
      <c r="AW123" s="39">
        <f t="shared" si="103"/>
        <v>0</v>
      </c>
      <c r="AX123" s="39">
        <f t="shared" si="103"/>
        <v>0</v>
      </c>
      <c r="AY123" s="39">
        <f t="shared" si="103"/>
        <v>0</v>
      </c>
      <c r="AZ123" s="39">
        <f t="shared" si="103"/>
        <v>0</v>
      </c>
      <c r="BA123" s="39">
        <f t="shared" si="103"/>
        <v>0</v>
      </c>
      <c r="BB123" s="39">
        <f t="shared" si="103"/>
        <v>0</v>
      </c>
      <c r="BC123" s="39">
        <f t="shared" si="103"/>
        <v>0</v>
      </c>
      <c r="BD123" s="39">
        <f t="shared" si="103"/>
        <v>0</v>
      </c>
      <c r="BE123" s="39">
        <f t="shared" si="103"/>
        <v>0</v>
      </c>
      <c r="BF123" s="39">
        <f t="shared" si="103"/>
        <v>431.33333333333337</v>
      </c>
      <c r="BG123" s="39">
        <f t="shared" si="103"/>
        <v>431.33333333333337</v>
      </c>
      <c r="BH123" s="39">
        <f t="shared" si="103"/>
        <v>431.33333333333337</v>
      </c>
      <c r="BI123" s="39">
        <f t="shared" si="103"/>
        <v>431.33333333333337</v>
      </c>
      <c r="BJ123" s="39">
        <f t="shared" si="103"/>
        <v>431.33333333333337</v>
      </c>
      <c r="BK123" s="39">
        <f t="shared" si="103"/>
        <v>431.33333333333337</v>
      </c>
      <c r="BL123" s="39">
        <f t="shared" si="103"/>
        <v>431.33333333333337</v>
      </c>
      <c r="BM123" s="39">
        <f t="shared" si="103"/>
        <v>431.33333333333337</v>
      </c>
      <c r="BN123" s="39">
        <f t="shared" si="103"/>
        <v>431.33333333333337</v>
      </c>
      <c r="BO123" s="39">
        <f t="shared" si="103"/>
        <v>431.33333333333337</v>
      </c>
      <c r="BP123" s="39">
        <f t="shared" si="103"/>
        <v>431.33333333333337</v>
      </c>
      <c r="BQ123" s="39">
        <f t="shared" si="103"/>
        <v>431.33333333333337</v>
      </c>
      <c r="BR123" s="39">
        <f t="shared" si="103"/>
        <v>431.33333333333337</v>
      </c>
      <c r="BS123" s="39">
        <f t="shared" si="103"/>
        <v>231.33333333333334</v>
      </c>
    </row>
    <row r="124" spans="1:71" s="1" customFormat="1" x14ac:dyDescent="0.3">
      <c r="A124" s="334"/>
      <c r="B124" s="332"/>
      <c r="C124" s="295">
        <f>COUNTIF(재고!C:C, "*"&amp;D123&amp;"*")</f>
        <v>0</v>
      </c>
      <c r="D124" s="348"/>
      <c r="E124" s="333"/>
      <c r="F124" s="10" t="s">
        <v>8</v>
      </c>
      <c r="G124" s="13">
        <f>SUMIF('오프라인 판매량'!$C:$C,#REF!,'오프라인 판매량'!G:G)</f>
        <v>0</v>
      </c>
      <c r="H124" s="13">
        <f>SUMIF('오프라인 판매량'!$C:$C,#REF!,'오프라인 판매량'!H:H)</f>
        <v>0</v>
      </c>
      <c r="I124" s="13">
        <f>SUMIF('오프라인 판매량'!$C:$C,#REF!,'오프라인 판매량'!I:I)</f>
        <v>0</v>
      </c>
      <c r="J124" s="13">
        <f>SUMIF('오프라인 판매량'!$C:$C,#REF!,'오프라인 판매량'!J:J)</f>
        <v>0</v>
      </c>
      <c r="K124" s="13">
        <f>SUMIF('오프라인 판매량'!$C:$C,#REF!,'오프라인 판매량'!K:K)</f>
        <v>0</v>
      </c>
      <c r="L124" s="13">
        <f>SUMIF('오프라인 판매량'!$C:$C,#REF!,'오프라인 판매량'!L:L)</f>
        <v>0</v>
      </c>
      <c r="M124" s="13">
        <f>SUMIF('오프라인 판매량'!$C:$C,#REF!,'오프라인 판매량'!M:M)</f>
        <v>0</v>
      </c>
      <c r="N124" s="13">
        <f>SUMIF('오프라인 판매량'!$C:$C,#REF!,'오프라인 판매량'!N:N)</f>
        <v>0</v>
      </c>
      <c r="O124" s="13">
        <f>SUMIF('오프라인 판매량'!$C:$C,#REF!,'오프라인 판매량'!O:O)</f>
        <v>0</v>
      </c>
      <c r="P124" s="13">
        <f>SUMIF('오프라인 판매량'!$C:$C,#REF!,'오프라인 판매량'!P:P)</f>
        <v>0</v>
      </c>
      <c r="Q124" s="13">
        <f>SUMIF('오프라인 판매량'!$C:$C,#REF!,'오프라인 판매량'!Q:Q)</f>
        <v>0</v>
      </c>
      <c r="R124" s="13">
        <f>SUMIF('오프라인 판매량'!$C:$C,#REF!,'오프라인 판매량'!R:R)</f>
        <v>0</v>
      </c>
      <c r="S124" s="13">
        <f>SUMIF('오프라인 판매량'!$C:$C,#REF!,'오프라인 판매량'!S:S)</f>
        <v>0</v>
      </c>
      <c r="T124" s="13">
        <f>SUMIF('오프라인 판매량'!$C:$C,#REF!,'오프라인 판매량'!T:T)</f>
        <v>0</v>
      </c>
      <c r="U124" s="13">
        <f>SUMIF('오프라인 판매량'!$C:$C,#REF!,'오프라인 판매량'!U:U)</f>
        <v>0</v>
      </c>
      <c r="V124" s="13">
        <f>SUMIF('오프라인 판매량'!$C:$C,#REF!,'오프라인 판매량'!V:V)</f>
        <v>0</v>
      </c>
      <c r="W124" s="13">
        <f>SUMIF('오프라인 판매량'!$C:$C,#REF!,'오프라인 판매량'!W:W)</f>
        <v>0</v>
      </c>
      <c r="X124" s="13">
        <f>SUMIF('오프라인 판매량'!$C:$C,#REF!,'오프라인 판매량'!X:X)</f>
        <v>0</v>
      </c>
      <c r="Y124" s="13">
        <f>SUMIF('오프라인 판매량'!$C:$C,#REF!,'오프라인 판매량'!Y:Y)</f>
        <v>0</v>
      </c>
      <c r="Z124" s="13">
        <f>SUMIF('오프라인 판매량'!$C:$C,#REF!,'오프라인 판매량'!Z:Z)</f>
        <v>0</v>
      </c>
      <c r="AA124" s="13">
        <f>SUMIF('오프라인 판매량'!$C:$C,#REF!,'오프라인 판매량'!AA:AA)</f>
        <v>0</v>
      </c>
      <c r="AB124" s="13">
        <f>SUMIF('오프라인 판매량'!$C:$C,#REF!,'오프라인 판매량'!AB:AB)</f>
        <v>0</v>
      </c>
      <c r="AC124" s="13">
        <f>SUMIF('오프라인 판매량'!$C:$C,#REF!,'오프라인 판매량'!AC:AC)</f>
        <v>0</v>
      </c>
      <c r="AD124" s="13">
        <f>SUMIF('오프라인 판매량'!$C:$C,#REF!,'오프라인 판매량'!AD:AD)</f>
        <v>0</v>
      </c>
      <c r="AE124" s="13">
        <f>SUMIF('오프라인 판매량'!$C:$C,#REF!,'오프라인 판매량'!AE:AE)</f>
        <v>0</v>
      </c>
      <c r="AF124" s="13">
        <f>SUMIF('오프라인 판매량'!$C:$C,#REF!,'오프라인 판매량'!AF:AF)</f>
        <v>0</v>
      </c>
      <c r="AG124" s="13">
        <f>SUMIF('오프라인 판매량'!$C:$C,#REF!,'오프라인 판매량'!AG:AG)</f>
        <v>0</v>
      </c>
      <c r="AH124" s="13">
        <f>SUMIF('오프라인 판매량'!$C:$C,#REF!,'오프라인 판매량'!AH:AH)</f>
        <v>0</v>
      </c>
      <c r="AI124" s="13">
        <f>SUMIF('오프라인 판매량'!$C:$C,#REF!,'오프라인 판매량'!AI:AI)</f>
        <v>0</v>
      </c>
      <c r="AJ124" s="13">
        <f>SUMIF('오프라인 판매량'!$C:$C,#REF!,'오프라인 판매량'!AJ:AJ)</f>
        <v>0</v>
      </c>
      <c r="AK124" s="13">
        <f>SUMIF('오프라인 판매량'!$C:$C,#REF!,'오프라인 판매량'!AK:AK)</f>
        <v>0</v>
      </c>
      <c r="AL124" s="13">
        <f>SUMIF('오프라인 판매량'!$C:$C,#REF!,'오프라인 판매량'!AL:AL)</f>
        <v>0</v>
      </c>
      <c r="AM124" s="13">
        <f>SUMIF('오프라인 판매량'!$C:$C,#REF!,'오프라인 판매량'!AM:AM)</f>
        <v>0</v>
      </c>
      <c r="AN124" s="13">
        <f>SUMIF('오프라인 판매량'!$C:$C,#REF!,'오프라인 판매량'!AN:AN)</f>
        <v>0</v>
      </c>
      <c r="AO124" s="13">
        <f>SUMIF('오프라인 판매량'!$C:$C,#REF!,'오프라인 판매량'!AO:AO)</f>
        <v>0</v>
      </c>
      <c r="AP124" s="13">
        <f>SUMIF('오프라인 판매량'!$C:$C,#REF!,'오프라인 판매량'!AP:AP)</f>
        <v>0</v>
      </c>
      <c r="AQ124" s="13">
        <f>SUMIF('오프라인 판매량'!$C:$C,#REF!,'오프라인 판매량'!AQ:AQ)</f>
        <v>0</v>
      </c>
      <c r="AR124" s="13">
        <f>SUMIF('오프라인 판매량'!$C:$C,#REF!,'오프라인 판매량'!AR:AR)</f>
        <v>0</v>
      </c>
      <c r="AS124" s="13">
        <f>SUMIF('오프라인 판매량'!$C:$C,#REF!,'오프라인 판매량'!AS:AS)</f>
        <v>0</v>
      </c>
      <c r="AT124" s="13">
        <f>SUMIF('오프라인 판매량'!$C:$C,#REF!,'오프라인 판매량'!AT:AT)</f>
        <v>0</v>
      </c>
      <c r="AU124" s="13">
        <f>SUMIF('오프라인 판매량'!$C:$C,#REF!,'오프라인 판매량'!AU:AU)</f>
        <v>0</v>
      </c>
      <c r="AV124" s="13">
        <f>SUMIF('오프라인 판매량'!$C:$C,#REF!,'오프라인 판매량'!AV:AV)</f>
        <v>0</v>
      </c>
      <c r="AW124" s="13">
        <f>SUMIF('오프라인 판매량'!$C:$C,#REF!,'오프라인 판매량'!AW:AW)</f>
        <v>0</v>
      </c>
      <c r="AX124" s="13">
        <f>SUMIF('오프라인 판매량'!$C:$C,#REF!,'오프라인 판매량'!AX:AX)</f>
        <v>0</v>
      </c>
      <c r="AY124" s="13">
        <f>SUMIF('오프라인 판매량'!$C:$C,#REF!,'오프라인 판매량'!AY:AY)</f>
        <v>0</v>
      </c>
      <c r="AZ124" s="13">
        <f>SUMIF('오프라인 판매량'!$C:$C,#REF!,'오프라인 판매량'!AZ:AZ)</f>
        <v>0</v>
      </c>
      <c r="BA124" s="13">
        <f>SUMIF('오프라인 판매량'!$C:$C,#REF!,'오프라인 판매량'!BA:BA)</f>
        <v>0</v>
      </c>
      <c r="BB124" s="13">
        <f>SUMIF('오프라인 판매량'!$C:$C,#REF!,'오프라인 판매량'!BB:BB)</f>
        <v>0</v>
      </c>
      <c r="BC124" s="13">
        <f>SUMIF('오프라인 판매량'!$C:$C,#REF!,'오프라인 판매량'!BC:BC)</f>
        <v>0</v>
      </c>
      <c r="BD124" s="13">
        <f>SUMIF('오프라인 판매량'!$C:$C,#REF!,'오프라인 판매량'!BD:BD)</f>
        <v>0</v>
      </c>
      <c r="BE124" s="13">
        <f>SUMIF('오프라인 판매량'!$C:$C,#REF!,'오프라인 판매량'!BE:BE)</f>
        <v>0</v>
      </c>
      <c r="BF124" s="13">
        <f t="shared" ref="BF124:BR124" si="104">$BE$120</f>
        <v>200</v>
      </c>
      <c r="BG124" s="13">
        <f t="shared" si="104"/>
        <v>200</v>
      </c>
      <c r="BH124" s="13">
        <f t="shared" si="104"/>
        <v>200</v>
      </c>
      <c r="BI124" s="13">
        <f t="shared" si="104"/>
        <v>200</v>
      </c>
      <c r="BJ124" s="13">
        <f t="shared" si="104"/>
        <v>200</v>
      </c>
      <c r="BK124" s="13">
        <f t="shared" si="104"/>
        <v>200</v>
      </c>
      <c r="BL124" s="13">
        <f t="shared" si="104"/>
        <v>200</v>
      </c>
      <c r="BM124" s="13">
        <f t="shared" si="104"/>
        <v>200</v>
      </c>
      <c r="BN124" s="13">
        <f t="shared" si="104"/>
        <v>200</v>
      </c>
      <c r="BO124" s="13">
        <f t="shared" si="104"/>
        <v>200</v>
      </c>
      <c r="BP124" s="13">
        <f t="shared" si="104"/>
        <v>200</v>
      </c>
      <c r="BQ124" s="13">
        <f t="shared" si="104"/>
        <v>200</v>
      </c>
      <c r="BR124" s="13">
        <f t="shared" si="104"/>
        <v>200</v>
      </c>
      <c r="BS124" s="13">
        <f>SUMIF('오프라인 판매량'!$C:$C,#REF!,'오프라인 판매량'!CB:CB)</f>
        <v>0</v>
      </c>
    </row>
    <row r="125" spans="1:71" s="1" customFormat="1" x14ac:dyDescent="0.3">
      <c r="A125" s="334"/>
      <c r="B125" s="332"/>
      <c r="C125" s="295"/>
      <c r="D125" s="348"/>
      <c r="E125" s="333"/>
      <c r="F125" s="10" t="s">
        <v>7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f>BE121</f>
        <v>231.33333333333334</v>
      </c>
      <c r="BG125" s="13">
        <f>BF125</f>
        <v>231.33333333333334</v>
      </c>
      <c r="BH125" s="13">
        <f t="shared" ref="BH125:BR125" si="105">BG125</f>
        <v>231.33333333333334</v>
      </c>
      <c r="BI125" s="13">
        <f t="shared" si="105"/>
        <v>231.33333333333334</v>
      </c>
      <c r="BJ125" s="13">
        <f t="shared" si="105"/>
        <v>231.33333333333334</v>
      </c>
      <c r="BK125" s="13">
        <f t="shared" si="105"/>
        <v>231.33333333333334</v>
      </c>
      <c r="BL125" s="13">
        <f t="shared" si="105"/>
        <v>231.33333333333334</v>
      </c>
      <c r="BM125" s="13">
        <f t="shared" si="105"/>
        <v>231.33333333333334</v>
      </c>
      <c r="BN125" s="13">
        <f t="shared" si="105"/>
        <v>231.33333333333334</v>
      </c>
      <c r="BO125" s="13">
        <f t="shared" si="105"/>
        <v>231.33333333333334</v>
      </c>
      <c r="BP125" s="13">
        <f t="shared" si="105"/>
        <v>231.33333333333334</v>
      </c>
      <c r="BQ125" s="13">
        <f t="shared" si="105"/>
        <v>231.33333333333334</v>
      </c>
      <c r="BR125" s="13">
        <f t="shared" si="105"/>
        <v>231.33333333333334</v>
      </c>
      <c r="BS125" s="13">
        <f>BR125</f>
        <v>231.33333333333334</v>
      </c>
    </row>
    <row r="126" spans="1:71" s="2" customFormat="1" ht="17.25" thickBot="1" x14ac:dyDescent="0.35">
      <c r="A126" s="327"/>
      <c r="B126" s="329"/>
      <c r="C126" s="203"/>
      <c r="D126" s="340"/>
      <c r="E126" s="331"/>
      <c r="F126" s="11" t="s">
        <v>3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7488</v>
      </c>
      <c r="Y126" s="14">
        <v>7488</v>
      </c>
      <c r="Z126" s="14">
        <v>7488</v>
      </c>
      <c r="AA126" s="14">
        <v>7488</v>
      </c>
      <c r="AB126" s="14">
        <v>7276</v>
      </c>
      <c r="AC126" s="14">
        <v>7072</v>
      </c>
      <c r="AD126" s="14">
        <v>6884</v>
      </c>
      <c r="AE126" s="14">
        <v>6492</v>
      </c>
      <c r="AF126" s="14">
        <v>6660</v>
      </c>
      <c r="AG126" s="14">
        <v>5580</v>
      </c>
      <c r="AH126" s="14">
        <v>5828</v>
      </c>
      <c r="AI126" s="14">
        <v>6184</v>
      </c>
      <c r="AJ126" s="14">
        <v>5736</v>
      </c>
      <c r="AK126" s="14">
        <v>5613</v>
      </c>
      <c r="AL126" s="14">
        <v>5336</v>
      </c>
      <c r="AM126" s="14">
        <v>4439</v>
      </c>
      <c r="AN126" s="14">
        <v>4780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14">
        <v>0</v>
      </c>
      <c r="AU126" s="14">
        <v>0</v>
      </c>
      <c r="AV126" s="14">
        <v>0</v>
      </c>
      <c r="AW126" s="14">
        <v>0</v>
      </c>
      <c r="AX126" s="14">
        <v>0</v>
      </c>
      <c r="AY126" s="14">
        <v>0</v>
      </c>
      <c r="AZ126" s="14">
        <v>0</v>
      </c>
      <c r="BA126" s="14">
        <v>6912</v>
      </c>
      <c r="BB126" s="14">
        <f>BA126-BB123</f>
        <v>6912</v>
      </c>
      <c r="BC126" s="14">
        <f>BB126-BC123</f>
        <v>6912</v>
      </c>
      <c r="BD126" s="14">
        <f>BC126-BD123</f>
        <v>6912</v>
      </c>
      <c r="BE126" s="14">
        <f>BD126-BE123+BE122</f>
        <v>6484.666666666667</v>
      </c>
      <c r="BF126" s="14">
        <f t="shared" ref="BF126:BR126" si="106">BE126-BF123</f>
        <v>6053.3333333333339</v>
      </c>
      <c r="BG126" s="14">
        <f t="shared" si="106"/>
        <v>5622.0000000000009</v>
      </c>
      <c r="BH126" s="14">
        <f t="shared" si="106"/>
        <v>5190.6666666666679</v>
      </c>
      <c r="BI126" s="14">
        <f t="shared" si="106"/>
        <v>4759.3333333333348</v>
      </c>
      <c r="BJ126" s="14">
        <f t="shared" si="106"/>
        <v>4328.0000000000018</v>
      </c>
      <c r="BK126" s="14">
        <f t="shared" si="106"/>
        <v>3896.6666666666683</v>
      </c>
      <c r="BL126" s="14">
        <f t="shared" si="106"/>
        <v>3465.3333333333348</v>
      </c>
      <c r="BM126" s="14">
        <f t="shared" si="106"/>
        <v>3034.0000000000014</v>
      </c>
      <c r="BN126" s="14">
        <f t="shared" si="106"/>
        <v>2602.6666666666679</v>
      </c>
      <c r="BO126" s="14">
        <f t="shared" si="106"/>
        <v>2171.3333333333344</v>
      </c>
      <c r="BP126" s="14">
        <f t="shared" si="106"/>
        <v>1740.0000000000009</v>
      </c>
      <c r="BQ126" s="14">
        <f t="shared" si="106"/>
        <v>1308.6666666666674</v>
      </c>
      <c r="BR126" s="14">
        <f t="shared" si="106"/>
        <v>877.33333333333405</v>
      </c>
      <c r="BS126" s="267"/>
    </row>
    <row r="128" spans="1:71" hidden="1" x14ac:dyDescent="0.3">
      <c r="A128" s="29" t="s">
        <v>10</v>
      </c>
      <c r="B128" s="30">
        <v>45637</v>
      </c>
      <c r="C128" s="30"/>
    </row>
    <row r="129" spans="1:37" ht="24" hidden="1" x14ac:dyDescent="0.3">
      <c r="A129" s="27" t="s">
        <v>40</v>
      </c>
      <c r="B129" s="4"/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37" s="2" customFormat="1" hidden="1" x14ac:dyDescent="0.3">
      <c r="A130" s="326" t="s">
        <v>4</v>
      </c>
      <c r="B130" s="328">
        <v>320</v>
      </c>
      <c r="C130" s="296"/>
      <c r="D130" s="339">
        <v>45749</v>
      </c>
      <c r="E130" s="330" t="e">
        <f>#REF!-90</f>
        <v>#REF!</v>
      </c>
      <c r="F130" s="9" t="s">
        <v>9</v>
      </c>
      <c r="G130" s="6">
        <v>130</v>
      </c>
      <c r="H130" s="6">
        <v>59</v>
      </c>
      <c r="I130" s="6">
        <v>67</v>
      </c>
      <c r="J130" s="6">
        <v>74</v>
      </c>
      <c r="K130" s="6">
        <v>69</v>
      </c>
      <c r="L130" s="6">
        <v>55</v>
      </c>
      <c r="M130" s="6">
        <v>104</v>
      </c>
      <c r="N130" s="6">
        <v>99</v>
      </c>
      <c r="O130" s="6">
        <v>68</v>
      </c>
      <c r="P130" s="6">
        <v>61</v>
      </c>
      <c r="Q130" s="6">
        <f>(O130+P130)/2</f>
        <v>64.5</v>
      </c>
      <c r="R130" s="6">
        <v>65</v>
      </c>
      <c r="S130" s="6">
        <v>65</v>
      </c>
      <c r="T130" s="6">
        <v>65</v>
      </c>
      <c r="AJ130" s="266"/>
      <c r="AK130" s="266"/>
    </row>
    <row r="131" spans="1:37" s="2" customFormat="1" ht="17.25" hidden="1" thickBot="1" x14ac:dyDescent="0.35">
      <c r="A131" s="327"/>
      <c r="B131" s="329"/>
      <c r="C131" s="203"/>
      <c r="D131" s="340"/>
      <c r="E131" s="331"/>
      <c r="F131" s="11" t="s">
        <v>3</v>
      </c>
      <c r="G131" s="14">
        <f t="shared" ref="G131:L133" si="107">H131+H130</f>
        <v>1000</v>
      </c>
      <c r="H131" s="14">
        <f t="shared" si="107"/>
        <v>941</v>
      </c>
      <c r="I131" s="14">
        <f t="shared" si="107"/>
        <v>874</v>
      </c>
      <c r="J131" s="14">
        <f t="shared" si="107"/>
        <v>800</v>
      </c>
      <c r="K131" s="14">
        <f t="shared" si="107"/>
        <v>731</v>
      </c>
      <c r="L131" s="14">
        <f t="shared" si="107"/>
        <v>676</v>
      </c>
      <c r="M131" s="14">
        <f>N131+N130</f>
        <v>572</v>
      </c>
      <c r="N131" s="8">
        <v>473</v>
      </c>
      <c r="O131" s="8">
        <v>407</v>
      </c>
      <c r="P131" s="8">
        <v>320</v>
      </c>
      <c r="Q131" s="8">
        <f>P131-Q130</f>
        <v>255.5</v>
      </c>
      <c r="R131" s="8">
        <f>Q131-R130</f>
        <v>190.5</v>
      </c>
      <c r="S131" s="8">
        <f>R131-S130</f>
        <v>125.5</v>
      </c>
      <c r="T131" s="8">
        <f>S131-(T130/7*2)</f>
        <v>106.92857142857143</v>
      </c>
      <c r="AJ131" s="266"/>
      <c r="AK131" s="266"/>
    </row>
    <row r="132" spans="1:37" s="2" customFormat="1" hidden="1" x14ac:dyDescent="0.3">
      <c r="A132" s="326" t="s">
        <v>47</v>
      </c>
      <c r="B132" s="328">
        <v>299</v>
      </c>
      <c r="C132" s="296"/>
      <c r="D132" s="339">
        <v>45848</v>
      </c>
      <c r="E132" s="330" t="e">
        <f>#REF!-90</f>
        <v>#REF!</v>
      </c>
      <c r="F132" s="9" t="s">
        <v>9</v>
      </c>
      <c r="G132" s="39">
        <v>285</v>
      </c>
      <c r="H132" s="39">
        <v>182</v>
      </c>
      <c r="I132" s="39">
        <v>253</v>
      </c>
      <c r="J132" s="39">
        <v>224</v>
      </c>
      <c r="K132" s="39">
        <v>267</v>
      </c>
      <c r="L132" s="6">
        <v>194</v>
      </c>
      <c r="M132" s="39">
        <v>228</v>
      </c>
      <c r="N132" s="39">
        <v>279</v>
      </c>
      <c r="O132" s="6">
        <v>310</v>
      </c>
      <c r="P132" s="6">
        <v>197</v>
      </c>
      <c r="Q132" s="6">
        <f>(O132+P132)/2</f>
        <v>253.5</v>
      </c>
      <c r="R132" s="6">
        <f>(P132+Q132)/2</f>
        <v>225.25</v>
      </c>
      <c r="S132" s="6">
        <f>(Q132+R132)/2</f>
        <v>239.375</v>
      </c>
      <c r="T132" s="6">
        <f>(R132+S132)/2</f>
        <v>232.3125</v>
      </c>
      <c r="AJ132" s="266"/>
      <c r="AK132" s="266"/>
    </row>
    <row r="133" spans="1:37" s="2" customFormat="1" ht="17.25" hidden="1" thickBot="1" x14ac:dyDescent="0.35">
      <c r="A133" s="327"/>
      <c r="B133" s="329"/>
      <c r="C133" s="203"/>
      <c r="D133" s="340"/>
      <c r="E133" s="331"/>
      <c r="F133" s="11" t="s">
        <v>3</v>
      </c>
      <c r="G133" s="14">
        <f t="shared" si="107"/>
        <v>2387</v>
      </c>
      <c r="H133" s="14">
        <f t="shared" si="107"/>
        <v>2205</v>
      </c>
      <c r="I133" s="14">
        <f t="shared" si="107"/>
        <v>1952</v>
      </c>
      <c r="J133" s="14">
        <f t="shared" si="107"/>
        <v>1728</v>
      </c>
      <c r="K133" s="14">
        <f t="shared" si="107"/>
        <v>1461</v>
      </c>
      <c r="L133" s="14">
        <f t="shared" si="107"/>
        <v>1267</v>
      </c>
      <c r="M133" s="14">
        <f>N133+N132</f>
        <v>1039</v>
      </c>
      <c r="N133" s="8">
        <v>760</v>
      </c>
      <c r="O133" s="8">
        <v>531</v>
      </c>
      <c r="P133" s="8">
        <v>299</v>
      </c>
      <c r="Q133" s="8">
        <f>P133-Q132</f>
        <v>45.5</v>
      </c>
      <c r="R133" s="8"/>
      <c r="S133" s="8"/>
      <c r="T133" s="8"/>
      <c r="AJ133" s="266"/>
      <c r="AK133" s="266"/>
    </row>
    <row r="134" spans="1:37" s="2" customFormat="1" hidden="1" x14ac:dyDescent="0.3">
      <c r="A134" s="326" t="s">
        <v>47</v>
      </c>
      <c r="B134" s="328">
        <v>5130</v>
      </c>
      <c r="C134" s="296"/>
      <c r="D134" s="339">
        <v>45895</v>
      </c>
      <c r="E134" s="330" t="e">
        <f>#REF!-90</f>
        <v>#REF!</v>
      </c>
      <c r="F134" s="9" t="s">
        <v>9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6">
        <v>0</v>
      </c>
      <c r="M134" s="39">
        <v>0</v>
      </c>
      <c r="N134" s="39">
        <v>0</v>
      </c>
      <c r="O134" s="6">
        <f>(M134+N134)/2</f>
        <v>0</v>
      </c>
      <c r="P134" s="6">
        <f>O134</f>
        <v>0</v>
      </c>
      <c r="Q134" s="6">
        <v>1</v>
      </c>
      <c r="R134" s="6">
        <v>254</v>
      </c>
      <c r="S134" s="6">
        <f>R134</f>
        <v>254</v>
      </c>
      <c r="T134" s="6">
        <f>S134</f>
        <v>254</v>
      </c>
      <c r="AJ134" s="266"/>
      <c r="AK134" s="266"/>
    </row>
    <row r="135" spans="1:37" s="2" customFormat="1" ht="17.25" hidden="1" thickBot="1" x14ac:dyDescent="0.35">
      <c r="A135" s="327"/>
      <c r="B135" s="329"/>
      <c r="C135" s="203"/>
      <c r="D135" s="340"/>
      <c r="E135" s="331"/>
      <c r="F135" s="11" t="s">
        <v>3</v>
      </c>
      <c r="G135" s="14">
        <f t="shared" ref="G135:M135" si="108">H135+G134</f>
        <v>5130</v>
      </c>
      <c r="H135" s="14">
        <f t="shared" si="108"/>
        <v>5130</v>
      </c>
      <c r="I135" s="14">
        <f t="shared" si="108"/>
        <v>5130</v>
      </c>
      <c r="J135" s="14">
        <f t="shared" si="108"/>
        <v>5130</v>
      </c>
      <c r="K135" s="14">
        <f t="shared" si="108"/>
        <v>5130</v>
      </c>
      <c r="L135" s="14">
        <f t="shared" si="108"/>
        <v>5130</v>
      </c>
      <c r="M135" s="14">
        <f t="shared" si="108"/>
        <v>5130</v>
      </c>
      <c r="N135" s="14">
        <f>B134</f>
        <v>5130</v>
      </c>
      <c r="O135" s="8">
        <f t="shared" ref="O135:T135" si="109">N135-O134</f>
        <v>5130</v>
      </c>
      <c r="P135" s="8">
        <f t="shared" si="109"/>
        <v>5130</v>
      </c>
      <c r="Q135" s="8">
        <f t="shared" si="109"/>
        <v>5129</v>
      </c>
      <c r="R135" s="8">
        <f t="shared" si="109"/>
        <v>4875</v>
      </c>
      <c r="S135" s="8">
        <f t="shared" si="109"/>
        <v>4621</v>
      </c>
      <c r="T135" s="14">
        <f t="shared" si="109"/>
        <v>4367</v>
      </c>
      <c r="AJ135" s="266"/>
      <c r="AK135" s="266"/>
    </row>
    <row r="136" spans="1:37" s="2" customFormat="1" hidden="1" x14ac:dyDescent="0.3">
      <c r="A136" s="326" t="s">
        <v>39</v>
      </c>
      <c r="B136" s="328">
        <v>3641</v>
      </c>
      <c r="C136" s="296"/>
      <c r="D136" s="339">
        <v>45976</v>
      </c>
      <c r="E136" s="330" t="e">
        <f>#REF!-90</f>
        <v>#REF!</v>
      </c>
      <c r="F136" s="9" t="s">
        <v>9</v>
      </c>
      <c r="G136" s="39">
        <v>195</v>
      </c>
      <c r="H136" s="39">
        <v>132</v>
      </c>
      <c r="I136" s="39">
        <v>144</v>
      </c>
      <c r="J136" s="39">
        <v>127</v>
      </c>
      <c r="K136" s="39">
        <v>203</v>
      </c>
      <c r="L136" s="6">
        <v>164</v>
      </c>
      <c r="M136" s="6">
        <v>187</v>
      </c>
      <c r="N136" s="6">
        <v>250</v>
      </c>
      <c r="O136" s="6">
        <v>165</v>
      </c>
      <c r="P136" s="6">
        <v>159</v>
      </c>
      <c r="Q136" s="6">
        <f>(O136+P136)/2</f>
        <v>162</v>
      </c>
      <c r="R136" s="6">
        <f>(P136+Q136)/2</f>
        <v>160.5</v>
      </c>
      <c r="S136" s="6">
        <f>(Q136+R136)/2</f>
        <v>161.25</v>
      </c>
      <c r="T136" s="6">
        <f>(R136+S136)/2</f>
        <v>160.875</v>
      </c>
      <c r="AJ136" s="266"/>
      <c r="AK136" s="266"/>
    </row>
    <row r="137" spans="1:37" s="2" customFormat="1" ht="17.25" hidden="1" thickBot="1" x14ac:dyDescent="0.35">
      <c r="A137" s="327"/>
      <c r="B137" s="329"/>
      <c r="C137" s="203"/>
      <c r="D137" s="340"/>
      <c r="E137" s="331"/>
      <c r="F137" s="11" t="s">
        <v>3</v>
      </c>
      <c r="G137" s="14">
        <f t="shared" ref="G137:L137" si="110">H137+H136</f>
        <v>5148</v>
      </c>
      <c r="H137" s="14">
        <f t="shared" si="110"/>
        <v>5016</v>
      </c>
      <c r="I137" s="14">
        <f t="shared" si="110"/>
        <v>4872</v>
      </c>
      <c r="J137" s="14">
        <f t="shared" si="110"/>
        <v>4745</v>
      </c>
      <c r="K137" s="14">
        <f t="shared" si="110"/>
        <v>4542</v>
      </c>
      <c r="L137" s="14">
        <f t="shared" si="110"/>
        <v>4378</v>
      </c>
      <c r="M137" s="14">
        <f>N137+N136</f>
        <v>4191</v>
      </c>
      <c r="N137" s="8">
        <v>3941</v>
      </c>
      <c r="O137" s="8">
        <v>3757</v>
      </c>
      <c r="P137" s="8">
        <v>3641</v>
      </c>
      <c r="Q137" s="8">
        <f>P137-Q136</f>
        <v>3479</v>
      </c>
      <c r="R137" s="8">
        <f>Q137-R136</f>
        <v>3318.5</v>
      </c>
      <c r="S137" s="8">
        <f>R137-S136</f>
        <v>3157.25</v>
      </c>
      <c r="T137" s="8">
        <f>S137-T136</f>
        <v>2996.375</v>
      </c>
      <c r="AJ137" s="266"/>
      <c r="AK137" s="266"/>
    </row>
    <row r="138" spans="1:37" s="2" customFormat="1" hidden="1" x14ac:dyDescent="0.3">
      <c r="A138" s="326" t="s">
        <v>39</v>
      </c>
      <c r="B138" s="328">
        <v>5932</v>
      </c>
      <c r="C138" s="296"/>
      <c r="D138" s="339">
        <v>46022</v>
      </c>
      <c r="E138" s="330" t="e">
        <f>#REF!-90</f>
        <v>#REF!</v>
      </c>
      <c r="F138" s="9" t="s">
        <v>9</v>
      </c>
      <c r="G138" s="39">
        <v>195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6">
        <f>(M138+N138)/2</f>
        <v>0</v>
      </c>
      <c r="P138" s="6">
        <f>O138</f>
        <v>0</v>
      </c>
      <c r="Q138" s="6">
        <f>P138</f>
        <v>0</v>
      </c>
      <c r="R138" s="6">
        <f>Q138</f>
        <v>0</v>
      </c>
      <c r="S138" s="6">
        <f>R138</f>
        <v>0</v>
      </c>
      <c r="T138" s="6">
        <f>S138</f>
        <v>0</v>
      </c>
      <c r="AJ138" s="266"/>
      <c r="AK138" s="266"/>
    </row>
    <row r="139" spans="1:37" s="2" customFormat="1" ht="17.25" hidden="1" thickBot="1" x14ac:dyDescent="0.35">
      <c r="A139" s="327"/>
      <c r="B139" s="329"/>
      <c r="C139" s="203"/>
      <c r="D139" s="340"/>
      <c r="E139" s="331"/>
      <c r="F139" s="11" t="s">
        <v>3</v>
      </c>
      <c r="G139" s="14">
        <f t="shared" ref="G139:M139" si="111">H139+G138</f>
        <v>6127</v>
      </c>
      <c r="H139" s="14">
        <f t="shared" si="111"/>
        <v>5932</v>
      </c>
      <c r="I139" s="14">
        <f t="shared" si="111"/>
        <v>5932</v>
      </c>
      <c r="J139" s="14">
        <f t="shared" si="111"/>
        <v>5932</v>
      </c>
      <c r="K139" s="14">
        <f t="shared" si="111"/>
        <v>5932</v>
      </c>
      <c r="L139" s="14">
        <f t="shared" si="111"/>
        <v>5932</v>
      </c>
      <c r="M139" s="14">
        <f t="shared" si="111"/>
        <v>5932</v>
      </c>
      <c r="N139" s="14">
        <f>B138</f>
        <v>5932</v>
      </c>
      <c r="O139" s="8">
        <f t="shared" ref="O139:T139" si="112">N139-O138</f>
        <v>5932</v>
      </c>
      <c r="P139" s="8">
        <f t="shared" si="112"/>
        <v>5932</v>
      </c>
      <c r="Q139" s="8">
        <f t="shared" si="112"/>
        <v>5932</v>
      </c>
      <c r="R139" s="8">
        <f t="shared" si="112"/>
        <v>5932</v>
      </c>
      <c r="S139" s="8">
        <f t="shared" si="112"/>
        <v>5932</v>
      </c>
      <c r="T139" s="14">
        <f t="shared" si="112"/>
        <v>5932</v>
      </c>
      <c r="AJ139" s="266"/>
      <c r="AK139" s="266"/>
    </row>
    <row r="140" spans="1:37" s="2" customFormat="1" hidden="1" x14ac:dyDescent="0.3">
      <c r="A140" s="326" t="s">
        <v>5</v>
      </c>
      <c r="B140" s="328">
        <v>53</v>
      </c>
      <c r="C140" s="296"/>
      <c r="D140" s="339">
        <v>45751</v>
      </c>
      <c r="E140" s="330" t="e">
        <f>#REF!-90</f>
        <v>#REF!</v>
      </c>
      <c r="F140" s="9" t="s">
        <v>9</v>
      </c>
      <c r="G140" s="6">
        <v>34</v>
      </c>
      <c r="H140" s="6">
        <v>12</v>
      </c>
      <c r="I140" s="6">
        <v>55</v>
      </c>
      <c r="J140" s="6">
        <v>58</v>
      </c>
      <c r="K140" s="6">
        <v>68</v>
      </c>
      <c r="L140" s="6">
        <v>16</v>
      </c>
      <c r="M140" s="6">
        <v>53</v>
      </c>
      <c r="N140" s="6">
        <v>54</v>
      </c>
      <c r="O140" s="6">
        <v>48</v>
      </c>
      <c r="P140" s="6">
        <v>46</v>
      </c>
      <c r="Q140" s="6">
        <f>(O140+P140)/2</f>
        <v>47</v>
      </c>
      <c r="R140" s="6">
        <f>(P140+Q140)/2</f>
        <v>46.5</v>
      </c>
      <c r="S140" s="6">
        <f>(Q140+R140)/2</f>
        <v>46.75</v>
      </c>
      <c r="T140" s="6">
        <f>(R140+S140)/2</f>
        <v>46.625</v>
      </c>
      <c r="AJ140" s="266"/>
      <c r="AK140" s="266"/>
    </row>
    <row r="141" spans="1:37" s="2" customFormat="1" ht="17.25" hidden="1" thickBot="1" x14ac:dyDescent="0.35">
      <c r="A141" s="327"/>
      <c r="B141" s="329"/>
      <c r="C141" s="203"/>
      <c r="D141" s="340"/>
      <c r="E141" s="331"/>
      <c r="F141" s="11" t="s">
        <v>3</v>
      </c>
      <c r="G141" s="14">
        <f t="shared" ref="G141:L141" si="113">H141+H140</f>
        <v>480</v>
      </c>
      <c r="H141" s="14">
        <f t="shared" si="113"/>
        <v>468</v>
      </c>
      <c r="I141" s="14">
        <f t="shared" si="113"/>
        <v>413</v>
      </c>
      <c r="J141" s="14">
        <f t="shared" si="113"/>
        <v>355</v>
      </c>
      <c r="K141" s="14">
        <f t="shared" si="113"/>
        <v>287</v>
      </c>
      <c r="L141" s="14">
        <f t="shared" si="113"/>
        <v>271</v>
      </c>
      <c r="M141" s="14">
        <f>N141+N140</f>
        <v>218</v>
      </c>
      <c r="N141" s="8">
        <v>164</v>
      </c>
      <c r="O141" s="8">
        <v>123</v>
      </c>
      <c r="P141" s="8">
        <v>53</v>
      </c>
      <c r="Q141" s="8">
        <f>P141-Q140</f>
        <v>6</v>
      </c>
      <c r="R141" s="8"/>
      <c r="S141" s="8"/>
      <c r="T141" s="8"/>
      <c r="AJ141" s="266"/>
      <c r="AK141" s="266"/>
    </row>
    <row r="142" spans="1:37" s="2" customFormat="1" hidden="1" x14ac:dyDescent="0.3">
      <c r="A142" s="326" t="s">
        <v>5</v>
      </c>
      <c r="B142" s="328">
        <v>810</v>
      </c>
      <c r="C142" s="296"/>
      <c r="D142" s="339">
        <v>45889</v>
      </c>
      <c r="E142" s="330" t="e">
        <f>#REF!-90</f>
        <v>#REF!</v>
      </c>
      <c r="F142" s="9" t="s">
        <v>9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6">
        <f>(M142+N142)/2</f>
        <v>0</v>
      </c>
      <c r="P142" s="6">
        <f>O142</f>
        <v>0</v>
      </c>
      <c r="Q142" s="6">
        <f>P142</f>
        <v>0</v>
      </c>
      <c r="R142" s="6">
        <v>50</v>
      </c>
      <c r="S142" s="6">
        <v>54</v>
      </c>
      <c r="T142" s="6">
        <f>S142</f>
        <v>54</v>
      </c>
      <c r="AJ142" s="266"/>
      <c r="AK142" s="266"/>
    </row>
    <row r="143" spans="1:37" s="2" customFormat="1" ht="17.25" hidden="1" thickBot="1" x14ac:dyDescent="0.35">
      <c r="A143" s="327"/>
      <c r="B143" s="329"/>
      <c r="C143" s="203"/>
      <c r="D143" s="340"/>
      <c r="E143" s="331"/>
      <c r="F143" s="11" t="s">
        <v>3</v>
      </c>
      <c r="G143" s="14">
        <f t="shared" ref="G143:M143" si="114">H143+G142</f>
        <v>810</v>
      </c>
      <c r="H143" s="14">
        <f t="shared" si="114"/>
        <v>810</v>
      </c>
      <c r="I143" s="14">
        <f t="shared" si="114"/>
        <v>810</v>
      </c>
      <c r="J143" s="14">
        <f t="shared" si="114"/>
        <v>810</v>
      </c>
      <c r="K143" s="14">
        <f t="shared" si="114"/>
        <v>810</v>
      </c>
      <c r="L143" s="14">
        <f t="shared" si="114"/>
        <v>810</v>
      </c>
      <c r="M143" s="14">
        <f t="shared" si="114"/>
        <v>810</v>
      </c>
      <c r="N143" s="14">
        <f>B142</f>
        <v>810</v>
      </c>
      <c r="O143" s="8">
        <f t="shared" ref="O143:T143" si="115">N143-O142</f>
        <v>810</v>
      </c>
      <c r="P143" s="8">
        <f t="shared" si="115"/>
        <v>810</v>
      </c>
      <c r="Q143" s="8">
        <f t="shared" si="115"/>
        <v>810</v>
      </c>
      <c r="R143" s="8">
        <f t="shared" si="115"/>
        <v>760</v>
      </c>
      <c r="S143" s="8">
        <f t="shared" si="115"/>
        <v>706</v>
      </c>
      <c r="T143" s="14">
        <f t="shared" si="115"/>
        <v>652</v>
      </c>
      <c r="AJ143" s="266"/>
      <c r="AK143" s="266"/>
    </row>
    <row r="144" spans="1:37" s="2" customFormat="1" hidden="1" x14ac:dyDescent="0.3">
      <c r="A144" s="326" t="s">
        <v>5</v>
      </c>
      <c r="B144" s="328">
        <v>270</v>
      </c>
      <c r="C144" s="296"/>
      <c r="D144" s="339">
        <v>45940</v>
      </c>
      <c r="E144" s="330" t="e">
        <f>#REF!-90</f>
        <v>#REF!</v>
      </c>
      <c r="F144" s="9" t="s">
        <v>9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6">
        <f>(M144+N144)/2</f>
        <v>0</v>
      </c>
      <c r="P144" s="6">
        <f>O144</f>
        <v>0</v>
      </c>
      <c r="Q144" s="6">
        <f>P144</f>
        <v>0</v>
      </c>
      <c r="R144" s="6">
        <f>Q144</f>
        <v>0</v>
      </c>
      <c r="S144" s="6">
        <f>R144</f>
        <v>0</v>
      </c>
      <c r="T144" s="6">
        <f>S144</f>
        <v>0</v>
      </c>
      <c r="AJ144" s="266"/>
      <c r="AK144" s="266"/>
    </row>
    <row r="145" spans="1:37" s="2" customFormat="1" ht="17.25" hidden="1" thickBot="1" x14ac:dyDescent="0.35">
      <c r="A145" s="327"/>
      <c r="B145" s="329"/>
      <c r="C145" s="203"/>
      <c r="D145" s="340"/>
      <c r="E145" s="331"/>
      <c r="F145" s="11" t="s">
        <v>3</v>
      </c>
      <c r="G145" s="14">
        <f t="shared" ref="G145:M145" si="116">H145+G144</f>
        <v>270</v>
      </c>
      <c r="H145" s="14">
        <f t="shared" si="116"/>
        <v>270</v>
      </c>
      <c r="I145" s="14">
        <f t="shared" si="116"/>
        <v>270</v>
      </c>
      <c r="J145" s="14">
        <f t="shared" si="116"/>
        <v>270</v>
      </c>
      <c r="K145" s="14">
        <f t="shared" si="116"/>
        <v>270</v>
      </c>
      <c r="L145" s="14">
        <f t="shared" si="116"/>
        <v>270</v>
      </c>
      <c r="M145" s="14">
        <f t="shared" si="116"/>
        <v>270</v>
      </c>
      <c r="N145" s="14">
        <f>B144</f>
        <v>270</v>
      </c>
      <c r="O145" s="8">
        <f t="shared" ref="O145:T145" si="117">N145-O144</f>
        <v>270</v>
      </c>
      <c r="P145" s="8">
        <f t="shared" si="117"/>
        <v>270</v>
      </c>
      <c r="Q145" s="8">
        <f t="shared" si="117"/>
        <v>270</v>
      </c>
      <c r="R145" s="8">
        <f t="shared" si="117"/>
        <v>270</v>
      </c>
      <c r="S145" s="8">
        <f t="shared" si="117"/>
        <v>270</v>
      </c>
      <c r="T145" s="14">
        <f t="shared" si="117"/>
        <v>270</v>
      </c>
      <c r="AJ145" s="266"/>
      <c r="AK145" s="266"/>
    </row>
    <row r="146" spans="1:37" s="2" customFormat="1" hidden="1" x14ac:dyDescent="0.3">
      <c r="A146" s="335" t="s">
        <v>5</v>
      </c>
      <c r="B146" s="337">
        <v>540</v>
      </c>
      <c r="C146" s="296"/>
      <c r="D146" s="339">
        <v>45977</v>
      </c>
      <c r="E146" s="339" t="e">
        <f>#REF!-90</f>
        <v>#REF!</v>
      </c>
      <c r="F146" s="9" t="s">
        <v>9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6">
        <f>(M146+N146)/2</f>
        <v>0</v>
      </c>
      <c r="P146" s="6">
        <f>O146</f>
        <v>0</v>
      </c>
      <c r="Q146" s="6">
        <f>P146</f>
        <v>0</v>
      </c>
      <c r="R146" s="6">
        <f>Q146</f>
        <v>0</v>
      </c>
      <c r="S146" s="6">
        <f>R146</f>
        <v>0</v>
      </c>
      <c r="T146" s="6">
        <f>S146</f>
        <v>0</v>
      </c>
      <c r="AJ146" s="266"/>
      <c r="AK146" s="266"/>
    </row>
    <row r="147" spans="1:37" s="2" customFormat="1" ht="17.25" hidden="1" thickBot="1" x14ac:dyDescent="0.35">
      <c r="A147" s="336"/>
      <c r="B147" s="338"/>
      <c r="C147" s="203"/>
      <c r="D147" s="340"/>
      <c r="E147" s="340"/>
      <c r="F147" s="11" t="s">
        <v>3</v>
      </c>
      <c r="G147" s="14">
        <f t="shared" ref="G147:M147" si="118">H147+G146</f>
        <v>540</v>
      </c>
      <c r="H147" s="14">
        <f t="shared" si="118"/>
        <v>540</v>
      </c>
      <c r="I147" s="14">
        <f t="shared" si="118"/>
        <v>540</v>
      </c>
      <c r="J147" s="14">
        <f t="shared" si="118"/>
        <v>540</v>
      </c>
      <c r="K147" s="14">
        <f t="shared" si="118"/>
        <v>540</v>
      </c>
      <c r="L147" s="14">
        <f t="shared" si="118"/>
        <v>540</v>
      </c>
      <c r="M147" s="14">
        <f t="shared" si="118"/>
        <v>540</v>
      </c>
      <c r="N147" s="14">
        <f>B146</f>
        <v>540</v>
      </c>
      <c r="O147" s="8">
        <f t="shared" ref="O147:T147" si="119">N147-O146</f>
        <v>540</v>
      </c>
      <c r="P147" s="8">
        <f t="shared" si="119"/>
        <v>540</v>
      </c>
      <c r="Q147" s="8">
        <f t="shared" si="119"/>
        <v>540</v>
      </c>
      <c r="R147" s="8">
        <f t="shared" si="119"/>
        <v>540</v>
      </c>
      <c r="S147" s="8">
        <f t="shared" si="119"/>
        <v>540</v>
      </c>
      <c r="T147" s="14">
        <f t="shared" si="119"/>
        <v>540</v>
      </c>
      <c r="AJ147" s="266"/>
      <c r="AK147" s="266"/>
    </row>
    <row r="148" spans="1:37" s="2" customFormat="1" hidden="1" x14ac:dyDescent="0.3">
      <c r="A148" s="335" t="s">
        <v>48</v>
      </c>
      <c r="B148" s="337">
        <v>4975</v>
      </c>
      <c r="C148" s="296"/>
      <c r="D148" s="339">
        <v>46145</v>
      </c>
      <c r="E148" s="339" t="e">
        <f>#REF!-90</f>
        <v>#REF!</v>
      </c>
      <c r="F148" s="9" t="s">
        <v>9</v>
      </c>
      <c r="G148" s="39">
        <v>1436</v>
      </c>
      <c r="H148" s="39">
        <v>999</v>
      </c>
      <c r="I148" s="39">
        <v>1326</v>
      </c>
      <c r="J148" s="39">
        <v>1233</v>
      </c>
      <c r="K148" s="39">
        <v>1164</v>
      </c>
      <c r="L148" s="6">
        <v>1020</v>
      </c>
      <c r="M148" s="6">
        <v>1581</v>
      </c>
      <c r="N148" s="6">
        <v>1218</v>
      </c>
      <c r="O148" s="6">
        <v>1224</v>
      </c>
      <c r="P148" s="6">
        <v>1356</v>
      </c>
      <c r="Q148" s="6">
        <f>(O148+P148)/2</f>
        <v>1290</v>
      </c>
      <c r="R148" s="6">
        <f>(P148+Q148)/2</f>
        <v>1323</v>
      </c>
      <c r="S148" s="6">
        <f>(Q148+R148)/2</f>
        <v>1306.5</v>
      </c>
      <c r="T148" s="6">
        <f>(R148+S148)/2</f>
        <v>1314.75</v>
      </c>
      <c r="AJ148" s="266"/>
      <c r="AK148" s="266"/>
    </row>
    <row r="149" spans="1:37" s="2" customFormat="1" ht="17.25" hidden="1" thickBot="1" x14ac:dyDescent="0.35">
      <c r="A149" s="336"/>
      <c r="B149" s="338"/>
      <c r="C149" s="203"/>
      <c r="D149" s="340"/>
      <c r="E149" s="340"/>
      <c r="F149" s="11" t="s">
        <v>3</v>
      </c>
      <c r="G149" s="14">
        <f t="shared" ref="G149:L149" si="120">H149+H148</f>
        <v>16363</v>
      </c>
      <c r="H149" s="14">
        <f t="shared" si="120"/>
        <v>15364</v>
      </c>
      <c r="I149" s="14">
        <f t="shared" si="120"/>
        <v>14038</v>
      </c>
      <c r="J149" s="14">
        <f t="shared" si="120"/>
        <v>12805</v>
      </c>
      <c r="K149" s="14">
        <f t="shared" si="120"/>
        <v>11641</v>
      </c>
      <c r="L149" s="14">
        <f t="shared" si="120"/>
        <v>10621</v>
      </c>
      <c r="M149" s="14">
        <f>N149+N148</f>
        <v>9040</v>
      </c>
      <c r="N149" s="8">
        <v>7822</v>
      </c>
      <c r="O149" s="8">
        <v>6681</v>
      </c>
      <c r="P149" s="8">
        <v>4975</v>
      </c>
      <c r="Q149" s="8">
        <f>P149-Q148</f>
        <v>3685</v>
      </c>
      <c r="R149" s="8">
        <f>Q149-R148</f>
        <v>2362</v>
      </c>
      <c r="S149" s="8">
        <f>R149-S148</f>
        <v>1055.5</v>
      </c>
      <c r="T149" s="8"/>
      <c r="AJ149" s="266"/>
      <c r="AK149" s="266"/>
    </row>
    <row r="150" spans="1:37" s="2" customFormat="1" hidden="1" x14ac:dyDescent="0.3">
      <c r="A150" s="335" t="s">
        <v>48</v>
      </c>
      <c r="B150" s="337">
        <v>7680</v>
      </c>
      <c r="C150" s="296"/>
      <c r="D150" s="339">
        <v>46178</v>
      </c>
      <c r="E150" s="339" t="e">
        <f>#REF!-90</f>
        <v>#REF!</v>
      </c>
      <c r="F150" s="9" t="s">
        <v>9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6">
        <f>(M150+N150)/2</f>
        <v>0</v>
      </c>
      <c r="P150" s="6">
        <f>O150</f>
        <v>0</v>
      </c>
      <c r="Q150" s="6">
        <f>P150</f>
        <v>0</v>
      </c>
      <c r="R150" s="6">
        <f>Q150</f>
        <v>0</v>
      </c>
      <c r="S150" s="6">
        <f>R150</f>
        <v>0</v>
      </c>
      <c r="T150" s="6">
        <f>S150</f>
        <v>0</v>
      </c>
      <c r="AJ150" s="266"/>
      <c r="AK150" s="266"/>
    </row>
    <row r="151" spans="1:37" s="2" customFormat="1" ht="17.25" hidden="1" thickBot="1" x14ac:dyDescent="0.35">
      <c r="A151" s="336"/>
      <c r="B151" s="338"/>
      <c r="C151" s="203"/>
      <c r="D151" s="340"/>
      <c r="E151" s="340"/>
      <c r="F151" s="11" t="s">
        <v>3</v>
      </c>
      <c r="G151" s="14">
        <f t="shared" ref="G151:M151" si="121">H151+G150</f>
        <v>7680</v>
      </c>
      <c r="H151" s="14">
        <f t="shared" si="121"/>
        <v>7680</v>
      </c>
      <c r="I151" s="14">
        <f t="shared" si="121"/>
        <v>7680</v>
      </c>
      <c r="J151" s="14">
        <f t="shared" si="121"/>
        <v>7680</v>
      </c>
      <c r="K151" s="14">
        <f t="shared" si="121"/>
        <v>7680</v>
      </c>
      <c r="L151" s="14">
        <f t="shared" si="121"/>
        <v>7680</v>
      </c>
      <c r="M151" s="14">
        <f t="shared" si="121"/>
        <v>7680</v>
      </c>
      <c r="N151" s="14">
        <f>B150</f>
        <v>7680</v>
      </c>
      <c r="O151" s="8">
        <f t="shared" ref="O151:T151" si="122">N151-O150</f>
        <v>7680</v>
      </c>
      <c r="P151" s="8">
        <f t="shared" si="122"/>
        <v>7680</v>
      </c>
      <c r="Q151" s="8">
        <f t="shared" si="122"/>
        <v>7680</v>
      </c>
      <c r="R151" s="8">
        <f t="shared" si="122"/>
        <v>7680</v>
      </c>
      <c r="S151" s="8">
        <f t="shared" si="122"/>
        <v>7680</v>
      </c>
      <c r="T151" s="14">
        <f t="shared" si="122"/>
        <v>7680</v>
      </c>
      <c r="AJ151" s="266"/>
      <c r="AK151" s="266"/>
    </row>
    <row r="152" spans="1:37" s="2" customFormat="1" hidden="1" x14ac:dyDescent="0.3">
      <c r="A152" s="335" t="s">
        <v>48</v>
      </c>
      <c r="B152" s="337">
        <v>7520</v>
      </c>
      <c r="C152" s="296"/>
      <c r="D152" s="339">
        <v>46227</v>
      </c>
      <c r="E152" s="339" t="e">
        <f>#REF!-90</f>
        <v>#REF!</v>
      </c>
      <c r="F152" s="9" t="s">
        <v>9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6">
        <f>(M152+N152)/2</f>
        <v>0</v>
      </c>
      <c r="P152" s="6">
        <f>O152</f>
        <v>0</v>
      </c>
      <c r="Q152" s="6">
        <f>P152</f>
        <v>0</v>
      </c>
      <c r="R152" s="6">
        <f>Q152</f>
        <v>0</v>
      </c>
      <c r="S152" s="6">
        <f>R152</f>
        <v>0</v>
      </c>
      <c r="T152" s="6">
        <f>S152</f>
        <v>0</v>
      </c>
      <c r="AJ152" s="266"/>
      <c r="AK152" s="266"/>
    </row>
    <row r="153" spans="1:37" s="2" customFormat="1" ht="17.25" hidden="1" thickBot="1" x14ac:dyDescent="0.35">
      <c r="A153" s="336"/>
      <c r="B153" s="338"/>
      <c r="C153" s="203"/>
      <c r="D153" s="340"/>
      <c r="E153" s="340"/>
      <c r="F153" s="11" t="s">
        <v>3</v>
      </c>
      <c r="G153" s="14">
        <f t="shared" ref="G153:M153" si="123">H153+G152</f>
        <v>7520</v>
      </c>
      <c r="H153" s="14">
        <f t="shared" si="123"/>
        <v>7520</v>
      </c>
      <c r="I153" s="14">
        <f t="shared" si="123"/>
        <v>7520</v>
      </c>
      <c r="J153" s="14">
        <f t="shared" si="123"/>
        <v>7520</v>
      </c>
      <c r="K153" s="14">
        <f t="shared" si="123"/>
        <v>7520</v>
      </c>
      <c r="L153" s="14">
        <f t="shared" si="123"/>
        <v>7520</v>
      </c>
      <c r="M153" s="14">
        <f t="shared" si="123"/>
        <v>7520</v>
      </c>
      <c r="N153" s="14">
        <f>B152</f>
        <v>7520</v>
      </c>
      <c r="O153" s="8">
        <f t="shared" ref="O153:T153" si="124">N153-O152</f>
        <v>7520</v>
      </c>
      <c r="P153" s="8">
        <f t="shared" si="124"/>
        <v>7520</v>
      </c>
      <c r="Q153" s="8">
        <f t="shared" si="124"/>
        <v>7520</v>
      </c>
      <c r="R153" s="8">
        <f t="shared" si="124"/>
        <v>7520</v>
      </c>
      <c r="S153" s="8">
        <f t="shared" si="124"/>
        <v>7520</v>
      </c>
      <c r="T153" s="14">
        <f t="shared" si="124"/>
        <v>7520</v>
      </c>
      <c r="AJ153" s="266"/>
      <c r="AK153" s="266"/>
    </row>
    <row r="154" spans="1:37" s="2" customFormat="1" hidden="1" x14ac:dyDescent="0.3">
      <c r="A154" s="335" t="s">
        <v>49</v>
      </c>
      <c r="B154" s="337">
        <v>14939</v>
      </c>
      <c r="C154" s="296"/>
      <c r="D154" s="339">
        <v>46178</v>
      </c>
      <c r="E154" s="339" t="e">
        <f>#REF!-90</f>
        <v>#REF!</v>
      </c>
      <c r="F154" s="9" t="s">
        <v>9</v>
      </c>
      <c r="G154" s="39">
        <v>2145</v>
      </c>
      <c r="H154" s="39">
        <v>1539</v>
      </c>
      <c r="I154" s="39">
        <v>2078</v>
      </c>
      <c r="J154" s="39">
        <v>2153</v>
      </c>
      <c r="K154" s="39">
        <v>2248</v>
      </c>
      <c r="L154" s="6">
        <v>1721</v>
      </c>
      <c r="M154" s="6">
        <v>2533</v>
      </c>
      <c r="N154" s="6">
        <v>2091</v>
      </c>
      <c r="O154" s="6">
        <v>2214</v>
      </c>
      <c r="P154" s="6">
        <v>2478</v>
      </c>
      <c r="Q154" s="6">
        <f>(O154+P154)/2</f>
        <v>2346</v>
      </c>
      <c r="R154" s="6">
        <f>(P154+Q154)/2</f>
        <v>2412</v>
      </c>
      <c r="S154" s="6">
        <f>(Q154+R154)/2</f>
        <v>2379</v>
      </c>
      <c r="T154" s="6">
        <f>(R154+S154)/2</f>
        <v>2395.5</v>
      </c>
      <c r="AJ154" s="266"/>
      <c r="AK154" s="266"/>
    </row>
    <row r="155" spans="1:37" s="2" customFormat="1" ht="17.25" hidden="1" thickBot="1" x14ac:dyDescent="0.35">
      <c r="A155" s="336"/>
      <c r="B155" s="338"/>
      <c r="C155" s="203"/>
      <c r="D155" s="340"/>
      <c r="E155" s="340"/>
      <c r="F155" s="11" t="s">
        <v>3</v>
      </c>
      <c r="G155" s="14">
        <f t="shared" ref="G155:L155" si="125">H155+H154</f>
        <v>29339</v>
      </c>
      <c r="H155" s="14">
        <f t="shared" si="125"/>
        <v>27800</v>
      </c>
      <c r="I155" s="14">
        <f t="shared" si="125"/>
        <v>25722</v>
      </c>
      <c r="J155" s="14">
        <f t="shared" si="125"/>
        <v>23569</v>
      </c>
      <c r="K155" s="14">
        <f t="shared" si="125"/>
        <v>21321</v>
      </c>
      <c r="L155" s="14">
        <f t="shared" si="125"/>
        <v>19600</v>
      </c>
      <c r="M155" s="14">
        <f>N155+N154</f>
        <v>17067</v>
      </c>
      <c r="N155" s="14">
        <v>14976</v>
      </c>
      <c r="O155" s="8">
        <v>14976</v>
      </c>
      <c r="P155" s="8">
        <v>14939</v>
      </c>
      <c r="Q155" s="8">
        <f>P155-Q154</f>
        <v>12593</v>
      </c>
      <c r="R155" s="8">
        <f>Q155-R154</f>
        <v>10181</v>
      </c>
      <c r="S155" s="8">
        <f>R155-S154</f>
        <v>7802</v>
      </c>
      <c r="T155" s="8">
        <f>S155-T154</f>
        <v>5406.5</v>
      </c>
      <c r="AJ155" s="266"/>
      <c r="AK155" s="266"/>
    </row>
    <row r="156" spans="1:37" s="2" customFormat="1" hidden="1" x14ac:dyDescent="0.3">
      <c r="A156" s="335" t="s">
        <v>49</v>
      </c>
      <c r="B156" s="337">
        <v>14976</v>
      </c>
      <c r="C156" s="296"/>
      <c r="D156" s="339">
        <v>46178</v>
      </c>
      <c r="E156" s="339" t="e">
        <f>#REF!-90</f>
        <v>#REF!</v>
      </c>
      <c r="F156" s="9" t="s">
        <v>9</v>
      </c>
      <c r="G156" s="39">
        <v>0</v>
      </c>
      <c r="H156" s="39">
        <v>0</v>
      </c>
      <c r="I156" s="39">
        <v>0</v>
      </c>
      <c r="J156" s="39">
        <v>0</v>
      </c>
      <c r="K156" s="39">
        <v>0</v>
      </c>
      <c r="L156" s="6">
        <v>0</v>
      </c>
      <c r="M156" s="6">
        <v>0</v>
      </c>
      <c r="N156" s="6">
        <v>0</v>
      </c>
      <c r="O156" s="6">
        <f>(M156+N156)/2</f>
        <v>0</v>
      </c>
      <c r="P156" s="6">
        <v>14</v>
      </c>
      <c r="Q156" s="6">
        <v>2312</v>
      </c>
      <c r="R156" s="6">
        <f>Q156</f>
        <v>2312</v>
      </c>
      <c r="S156" s="6">
        <f>R156</f>
        <v>2312</v>
      </c>
      <c r="T156" s="6">
        <f>S156</f>
        <v>2312</v>
      </c>
      <c r="AJ156" s="266"/>
      <c r="AK156" s="266"/>
    </row>
    <row r="157" spans="1:37" s="2" customFormat="1" ht="17.25" hidden="1" thickBot="1" x14ac:dyDescent="0.35">
      <c r="A157" s="336"/>
      <c r="B157" s="338"/>
      <c r="C157" s="203"/>
      <c r="D157" s="340"/>
      <c r="E157" s="340"/>
      <c r="F157" s="11" t="s">
        <v>3</v>
      </c>
      <c r="G157" s="14">
        <f t="shared" ref="G157:M157" si="126">H157+G156</f>
        <v>14976</v>
      </c>
      <c r="H157" s="14">
        <f t="shared" si="126"/>
        <v>14976</v>
      </c>
      <c r="I157" s="14">
        <f t="shared" si="126"/>
        <v>14976</v>
      </c>
      <c r="J157" s="14">
        <f t="shared" si="126"/>
        <v>14976</v>
      </c>
      <c r="K157" s="14">
        <f t="shared" si="126"/>
        <v>14976</v>
      </c>
      <c r="L157" s="14">
        <f t="shared" si="126"/>
        <v>14976</v>
      </c>
      <c r="M157" s="14">
        <f t="shared" si="126"/>
        <v>14976</v>
      </c>
      <c r="N157" s="14">
        <f>B156</f>
        <v>14976</v>
      </c>
      <c r="O157" s="8">
        <f t="shared" ref="O157:T157" si="127">N157-O156</f>
        <v>14976</v>
      </c>
      <c r="P157" s="8">
        <f t="shared" si="127"/>
        <v>14962</v>
      </c>
      <c r="Q157" s="8">
        <f t="shared" si="127"/>
        <v>12650</v>
      </c>
      <c r="R157" s="8">
        <f t="shared" si="127"/>
        <v>10338</v>
      </c>
      <c r="S157" s="8">
        <f t="shared" si="127"/>
        <v>8026</v>
      </c>
      <c r="T157" s="14">
        <f t="shared" si="127"/>
        <v>5714</v>
      </c>
      <c r="AJ157" s="266"/>
      <c r="AK157" s="266"/>
    </row>
    <row r="158" spans="1:37" s="2" customFormat="1" hidden="1" x14ac:dyDescent="0.3">
      <c r="A158" s="335" t="s">
        <v>49</v>
      </c>
      <c r="B158" s="337">
        <v>8445</v>
      </c>
      <c r="C158" s="296"/>
      <c r="D158" s="339">
        <v>46178</v>
      </c>
      <c r="E158" s="339" t="e">
        <f>#REF!-90</f>
        <v>#REF!</v>
      </c>
      <c r="F158" s="9" t="s">
        <v>9</v>
      </c>
      <c r="G158" s="39">
        <v>0</v>
      </c>
      <c r="H158" s="39">
        <v>0</v>
      </c>
      <c r="I158" s="39">
        <v>0</v>
      </c>
      <c r="J158" s="39">
        <v>0</v>
      </c>
      <c r="K158" s="39">
        <v>0</v>
      </c>
      <c r="L158" s="6">
        <v>0</v>
      </c>
      <c r="M158" s="6">
        <v>0</v>
      </c>
      <c r="N158" s="6">
        <v>0</v>
      </c>
      <c r="O158" s="6">
        <f>(M158+N158)/2</f>
        <v>0</v>
      </c>
      <c r="P158" s="6">
        <f>O158</f>
        <v>0</v>
      </c>
      <c r="Q158" s="6">
        <f>P158</f>
        <v>0</v>
      </c>
      <c r="R158" s="6">
        <f>Q158</f>
        <v>0</v>
      </c>
      <c r="S158" s="6">
        <f>R158</f>
        <v>0</v>
      </c>
      <c r="T158" s="6">
        <f>S158</f>
        <v>0</v>
      </c>
      <c r="AJ158" s="266"/>
      <c r="AK158" s="266"/>
    </row>
    <row r="159" spans="1:37" s="2" customFormat="1" ht="17.25" hidden="1" thickBot="1" x14ac:dyDescent="0.35">
      <c r="A159" s="336"/>
      <c r="B159" s="338"/>
      <c r="C159" s="203"/>
      <c r="D159" s="340"/>
      <c r="E159" s="340"/>
      <c r="F159" s="11" t="s">
        <v>3</v>
      </c>
      <c r="G159" s="14">
        <f t="shared" ref="G159:M159" si="128">H159+G158</f>
        <v>8445</v>
      </c>
      <c r="H159" s="14">
        <f t="shared" si="128"/>
        <v>8445</v>
      </c>
      <c r="I159" s="14">
        <f t="shared" si="128"/>
        <v>8445</v>
      </c>
      <c r="J159" s="14">
        <f t="shared" si="128"/>
        <v>8445</v>
      </c>
      <c r="K159" s="14">
        <f t="shared" si="128"/>
        <v>8445</v>
      </c>
      <c r="L159" s="14">
        <f t="shared" si="128"/>
        <v>8445</v>
      </c>
      <c r="M159" s="14">
        <f t="shared" si="128"/>
        <v>8445</v>
      </c>
      <c r="N159" s="14">
        <f>B158</f>
        <v>8445</v>
      </c>
      <c r="O159" s="8">
        <f t="shared" ref="O159:T159" si="129">N159-O158</f>
        <v>8445</v>
      </c>
      <c r="P159" s="8">
        <f t="shared" si="129"/>
        <v>8445</v>
      </c>
      <c r="Q159" s="8">
        <f t="shared" si="129"/>
        <v>8445</v>
      </c>
      <c r="R159" s="8">
        <f t="shared" si="129"/>
        <v>8445</v>
      </c>
      <c r="S159" s="8">
        <f t="shared" si="129"/>
        <v>8445</v>
      </c>
      <c r="T159" s="14">
        <f t="shared" si="129"/>
        <v>8445</v>
      </c>
      <c r="AJ159" s="266"/>
      <c r="AK159" s="266"/>
    </row>
    <row r="160" spans="1:37" s="2" customFormat="1" hidden="1" x14ac:dyDescent="0.3">
      <c r="A160" s="335" t="s">
        <v>50</v>
      </c>
      <c r="B160" s="337">
        <v>6260</v>
      </c>
      <c r="C160" s="296"/>
      <c r="D160" s="339">
        <v>45981</v>
      </c>
      <c r="E160" s="339" t="e">
        <f>#REF!-90</f>
        <v>#REF!</v>
      </c>
      <c r="F160" s="9" t="s">
        <v>9</v>
      </c>
      <c r="G160" s="39">
        <v>2331</v>
      </c>
      <c r="H160" s="39">
        <v>1658</v>
      </c>
      <c r="I160" s="39">
        <v>2202</v>
      </c>
      <c r="J160" s="39">
        <v>1820</v>
      </c>
      <c r="K160" s="39">
        <v>2029</v>
      </c>
      <c r="L160" s="6">
        <v>1684</v>
      </c>
      <c r="M160" s="6">
        <v>2497</v>
      </c>
      <c r="N160" s="6">
        <v>2221</v>
      </c>
      <c r="O160" s="6">
        <v>2207</v>
      </c>
      <c r="P160" s="6">
        <v>2477</v>
      </c>
      <c r="Q160" s="6">
        <f>(O160+P160)/2</f>
        <v>2342</v>
      </c>
      <c r="R160" s="6">
        <f>(P160+Q160)/2</f>
        <v>2409.5</v>
      </c>
      <c r="S160" s="6">
        <f>(Q160+R160)/2</f>
        <v>2375.75</v>
      </c>
      <c r="T160" s="6">
        <f>(R160+S160)/2</f>
        <v>2392.625</v>
      </c>
      <c r="AJ160" s="266"/>
      <c r="AK160" s="266"/>
    </row>
    <row r="161" spans="1:37" s="2" customFormat="1" ht="17.25" hidden="1" thickBot="1" x14ac:dyDescent="0.35">
      <c r="A161" s="336"/>
      <c r="B161" s="338"/>
      <c r="C161" s="203"/>
      <c r="D161" s="340"/>
      <c r="E161" s="340"/>
      <c r="F161" s="11" t="s">
        <v>3</v>
      </c>
      <c r="G161" s="14">
        <f t="shared" ref="G161:L161" si="130">H161+H160</f>
        <v>22939</v>
      </c>
      <c r="H161" s="14">
        <f t="shared" si="130"/>
        <v>21281</v>
      </c>
      <c r="I161" s="14">
        <f t="shared" si="130"/>
        <v>19079</v>
      </c>
      <c r="J161" s="14">
        <f t="shared" si="130"/>
        <v>17259</v>
      </c>
      <c r="K161" s="14">
        <f t="shared" si="130"/>
        <v>15230</v>
      </c>
      <c r="L161" s="14">
        <f t="shared" si="130"/>
        <v>13546</v>
      </c>
      <c r="M161" s="14">
        <f>N161+N160</f>
        <v>11049</v>
      </c>
      <c r="N161" s="14">
        <v>8828</v>
      </c>
      <c r="O161" s="8">
        <v>8763</v>
      </c>
      <c r="P161" s="8">
        <v>6260</v>
      </c>
      <c r="Q161" s="8">
        <f>P161-Q160</f>
        <v>3918</v>
      </c>
      <c r="R161" s="8">
        <f>Q161-R160</f>
        <v>1508.5</v>
      </c>
      <c r="S161" s="8"/>
      <c r="T161" s="8"/>
      <c r="AJ161" s="266"/>
      <c r="AK161" s="266"/>
    </row>
    <row r="162" spans="1:37" s="2" customFormat="1" hidden="1" x14ac:dyDescent="0.3">
      <c r="A162" s="335" t="s">
        <v>50</v>
      </c>
      <c r="B162" s="337">
        <v>1920</v>
      </c>
      <c r="C162" s="296"/>
      <c r="D162" s="339">
        <v>46240</v>
      </c>
      <c r="E162" s="339" t="e">
        <f>#REF!-90</f>
        <v>#REF!</v>
      </c>
      <c r="F162" s="9" t="s">
        <v>9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6">
        <v>1920</v>
      </c>
      <c r="P162" s="6">
        <v>0</v>
      </c>
      <c r="Q162" s="6">
        <f>P162</f>
        <v>0</v>
      </c>
      <c r="R162" s="6">
        <f>Q162</f>
        <v>0</v>
      </c>
      <c r="S162" s="6">
        <f>R162</f>
        <v>0</v>
      </c>
      <c r="T162" s="6">
        <f>S162</f>
        <v>0</v>
      </c>
      <c r="AJ162" s="266"/>
      <c r="AK162" s="266"/>
    </row>
    <row r="163" spans="1:37" s="2" customFormat="1" ht="17.25" hidden="1" thickBot="1" x14ac:dyDescent="0.35">
      <c r="A163" s="336"/>
      <c r="B163" s="338"/>
      <c r="C163" s="203"/>
      <c r="D163" s="340"/>
      <c r="E163" s="340"/>
      <c r="F163" s="11" t="s">
        <v>3</v>
      </c>
      <c r="G163" s="14">
        <f t="shared" ref="G163:M163" si="131">H163+G162</f>
        <v>1920</v>
      </c>
      <c r="H163" s="14">
        <f t="shared" si="131"/>
        <v>1920</v>
      </c>
      <c r="I163" s="14">
        <f t="shared" si="131"/>
        <v>1920</v>
      </c>
      <c r="J163" s="14">
        <f t="shared" si="131"/>
        <v>1920</v>
      </c>
      <c r="K163" s="14">
        <f t="shared" si="131"/>
        <v>1920</v>
      </c>
      <c r="L163" s="14">
        <f t="shared" si="131"/>
        <v>1920</v>
      </c>
      <c r="M163" s="14">
        <f t="shared" si="131"/>
        <v>1920</v>
      </c>
      <c r="N163" s="14">
        <f>B162</f>
        <v>1920</v>
      </c>
      <c r="O163" s="8">
        <f t="shared" ref="O163:T163" si="132">N163-O162</f>
        <v>0</v>
      </c>
      <c r="P163" s="8">
        <f t="shared" si="132"/>
        <v>0</v>
      </c>
      <c r="Q163" s="8">
        <f t="shared" si="132"/>
        <v>0</v>
      </c>
      <c r="R163" s="8">
        <f t="shared" si="132"/>
        <v>0</v>
      </c>
      <c r="S163" s="8">
        <f t="shared" si="132"/>
        <v>0</v>
      </c>
      <c r="T163" s="14">
        <f t="shared" si="132"/>
        <v>0</v>
      </c>
      <c r="AJ163" s="266"/>
      <c r="AK163" s="266"/>
    </row>
    <row r="164" spans="1:37" s="2" customFormat="1" hidden="1" x14ac:dyDescent="0.3">
      <c r="A164" s="335" t="s">
        <v>50</v>
      </c>
      <c r="B164" s="337">
        <v>8828</v>
      </c>
      <c r="C164" s="296"/>
      <c r="D164" s="339">
        <v>46240</v>
      </c>
      <c r="E164" s="339" t="e">
        <f>#REF!-90</f>
        <v>#REF!</v>
      </c>
      <c r="F164" s="9" t="s">
        <v>9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6">
        <v>231</v>
      </c>
      <c r="P164" s="6">
        <v>2359</v>
      </c>
      <c r="Q164" s="6">
        <f>P164</f>
        <v>2359</v>
      </c>
      <c r="R164" s="6">
        <f>Q164</f>
        <v>2359</v>
      </c>
      <c r="S164" s="6">
        <v>1520</v>
      </c>
      <c r="T164" s="6">
        <v>0</v>
      </c>
      <c r="AJ164" s="266"/>
      <c r="AK164" s="266"/>
    </row>
    <row r="165" spans="1:37" s="2" customFormat="1" ht="17.25" hidden="1" thickBot="1" x14ac:dyDescent="0.35">
      <c r="A165" s="336"/>
      <c r="B165" s="338"/>
      <c r="C165" s="203"/>
      <c r="D165" s="340"/>
      <c r="E165" s="340"/>
      <c r="F165" s="11" t="s">
        <v>3</v>
      </c>
      <c r="G165" s="14">
        <f t="shared" ref="G165:M165" si="133">H165+G164</f>
        <v>8828</v>
      </c>
      <c r="H165" s="14">
        <f t="shared" si="133"/>
        <v>8828</v>
      </c>
      <c r="I165" s="14">
        <f t="shared" si="133"/>
        <v>8828</v>
      </c>
      <c r="J165" s="14">
        <f t="shared" si="133"/>
        <v>8828</v>
      </c>
      <c r="K165" s="14">
        <f t="shared" si="133"/>
        <v>8828</v>
      </c>
      <c r="L165" s="14">
        <f t="shared" si="133"/>
        <v>8828</v>
      </c>
      <c r="M165" s="14">
        <f t="shared" si="133"/>
        <v>8828</v>
      </c>
      <c r="N165" s="14">
        <f>B164</f>
        <v>8828</v>
      </c>
      <c r="O165" s="8">
        <f t="shared" ref="O165:T165" si="134">N165-O164</f>
        <v>8597</v>
      </c>
      <c r="P165" s="8">
        <f t="shared" si="134"/>
        <v>6238</v>
      </c>
      <c r="Q165" s="8">
        <f t="shared" si="134"/>
        <v>3879</v>
      </c>
      <c r="R165" s="8">
        <f t="shared" si="134"/>
        <v>1520</v>
      </c>
      <c r="S165" s="8">
        <f t="shared" si="134"/>
        <v>0</v>
      </c>
      <c r="T165" s="14">
        <f t="shared" si="134"/>
        <v>0</v>
      </c>
      <c r="AJ165" s="266"/>
      <c r="AK165" s="266"/>
    </row>
    <row r="166" spans="1:37" s="2" customFormat="1" hidden="1" x14ac:dyDescent="0.3">
      <c r="A166" s="335" t="s">
        <v>50</v>
      </c>
      <c r="B166" s="337">
        <v>6912</v>
      </c>
      <c r="C166" s="296"/>
      <c r="D166" s="339">
        <v>46240</v>
      </c>
      <c r="E166" s="339" t="e">
        <f>#REF!-90</f>
        <v>#REF!</v>
      </c>
      <c r="F166" s="9" t="s">
        <v>9</v>
      </c>
      <c r="G166" s="39">
        <v>0</v>
      </c>
      <c r="H166" s="39">
        <v>0</v>
      </c>
      <c r="I166" s="39">
        <v>0</v>
      </c>
      <c r="J166" s="39">
        <v>0</v>
      </c>
      <c r="K166" s="39">
        <v>0</v>
      </c>
      <c r="L166" s="39">
        <v>0</v>
      </c>
      <c r="M166" s="39">
        <v>0</v>
      </c>
      <c r="N166" s="39">
        <v>0</v>
      </c>
      <c r="O166" s="6">
        <f>(M166+N166)/2</f>
        <v>0</v>
      </c>
      <c r="P166" s="6">
        <f>O166</f>
        <v>0</v>
      </c>
      <c r="Q166" s="6">
        <f>P166</f>
        <v>0</v>
      </c>
      <c r="R166" s="6">
        <f>Q166</f>
        <v>0</v>
      </c>
      <c r="S166" s="6">
        <v>839</v>
      </c>
      <c r="T166" s="6">
        <f>S166</f>
        <v>839</v>
      </c>
      <c r="AJ166" s="266"/>
      <c r="AK166" s="266"/>
    </row>
    <row r="167" spans="1:37" s="2" customFormat="1" ht="17.25" hidden="1" thickBot="1" x14ac:dyDescent="0.35">
      <c r="A167" s="336"/>
      <c r="B167" s="338"/>
      <c r="C167" s="203"/>
      <c r="D167" s="340"/>
      <c r="E167" s="340"/>
      <c r="F167" s="11" t="s">
        <v>3</v>
      </c>
      <c r="G167" s="14">
        <f t="shared" ref="G167:M167" si="135">H167+G166</f>
        <v>6912</v>
      </c>
      <c r="H167" s="14">
        <f t="shared" si="135"/>
        <v>6912</v>
      </c>
      <c r="I167" s="14">
        <f t="shared" si="135"/>
        <v>6912</v>
      </c>
      <c r="J167" s="14">
        <f t="shared" si="135"/>
        <v>6912</v>
      </c>
      <c r="K167" s="14">
        <f t="shared" si="135"/>
        <v>6912</v>
      </c>
      <c r="L167" s="14">
        <f t="shared" si="135"/>
        <v>6912</v>
      </c>
      <c r="M167" s="14">
        <f t="shared" si="135"/>
        <v>6912</v>
      </c>
      <c r="N167" s="14">
        <f>B166</f>
        <v>6912</v>
      </c>
      <c r="O167" s="8">
        <f t="shared" ref="O167:T167" si="136">N167-O166</f>
        <v>6912</v>
      </c>
      <c r="P167" s="8">
        <f t="shared" si="136"/>
        <v>6912</v>
      </c>
      <c r="Q167" s="8">
        <f t="shared" si="136"/>
        <v>6912</v>
      </c>
      <c r="R167" s="8">
        <f t="shared" si="136"/>
        <v>6912</v>
      </c>
      <c r="S167" s="8">
        <f t="shared" si="136"/>
        <v>6073</v>
      </c>
      <c r="T167" s="14">
        <f t="shared" si="136"/>
        <v>5234</v>
      </c>
      <c r="AJ167" s="266"/>
      <c r="AK167" s="266"/>
    </row>
    <row r="168" spans="1:37" s="2" customFormat="1" hidden="1" x14ac:dyDescent="0.3">
      <c r="A168" s="335" t="s">
        <v>51</v>
      </c>
      <c r="B168" s="337">
        <v>2688</v>
      </c>
      <c r="C168" s="296"/>
      <c r="D168" s="339">
        <v>46072</v>
      </c>
      <c r="E168" s="339" t="e">
        <f>#REF!-90</f>
        <v>#REF!</v>
      </c>
      <c r="F168" s="9" t="s">
        <v>9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6">
        <v>0</v>
      </c>
      <c r="M168" s="6">
        <v>421</v>
      </c>
      <c r="N168" s="6">
        <v>461</v>
      </c>
      <c r="O168" s="6">
        <v>294</v>
      </c>
      <c r="P168" s="6">
        <v>332</v>
      </c>
      <c r="Q168" s="6">
        <f>(O168+P168)/2</f>
        <v>313</v>
      </c>
      <c r="R168" s="6">
        <f>(P168+Q168)/2</f>
        <v>322.5</v>
      </c>
      <c r="S168" s="6">
        <f>(Q168+R168)/2</f>
        <v>317.75</v>
      </c>
      <c r="T168" s="6">
        <f>(R168+S168)/2</f>
        <v>320.125</v>
      </c>
      <c r="AJ168" s="266"/>
      <c r="AK168" s="266"/>
    </row>
    <row r="169" spans="1:37" s="2" customFormat="1" ht="17.25" hidden="1" thickBot="1" x14ac:dyDescent="0.35">
      <c r="A169" s="336"/>
      <c r="B169" s="338"/>
      <c r="C169" s="203"/>
      <c r="D169" s="340"/>
      <c r="E169" s="340"/>
      <c r="F169" s="11" t="s">
        <v>3</v>
      </c>
      <c r="G169" s="14">
        <f t="shared" ref="G169:L169" si="137">H169+H168</f>
        <v>3162</v>
      </c>
      <c r="H169" s="14">
        <f t="shared" si="137"/>
        <v>3162</v>
      </c>
      <c r="I169" s="14">
        <f t="shared" si="137"/>
        <v>3162</v>
      </c>
      <c r="J169" s="14">
        <f t="shared" si="137"/>
        <v>3162</v>
      </c>
      <c r="K169" s="14">
        <f t="shared" si="137"/>
        <v>3162</v>
      </c>
      <c r="L169" s="14">
        <f t="shared" si="137"/>
        <v>3162</v>
      </c>
      <c r="M169" s="14">
        <f>N169+N168</f>
        <v>2741</v>
      </c>
      <c r="N169" s="14">
        <v>2280</v>
      </c>
      <c r="O169" s="8">
        <v>1967</v>
      </c>
      <c r="P169" s="8">
        <v>2688</v>
      </c>
      <c r="Q169" s="8">
        <f>P169-Q168</f>
        <v>2375</v>
      </c>
      <c r="R169" s="8">
        <f>Q169-R168</f>
        <v>2052.5</v>
      </c>
      <c r="S169" s="8">
        <f>R169-S168</f>
        <v>1734.75</v>
      </c>
      <c r="T169" s="8">
        <f>S169-T168</f>
        <v>1414.625</v>
      </c>
      <c r="AJ169" s="266"/>
      <c r="AK169" s="266"/>
    </row>
    <row r="170" spans="1:37" s="2" customFormat="1" hidden="1" x14ac:dyDescent="0.3">
      <c r="A170" s="335" t="s">
        <v>51</v>
      </c>
      <c r="B170" s="337">
        <v>2247</v>
      </c>
      <c r="C170" s="296"/>
      <c r="D170" s="339">
        <v>46072</v>
      </c>
      <c r="E170" s="339" t="e">
        <f>#REF!-90</f>
        <v>#REF!</v>
      </c>
      <c r="F170" s="9" t="s">
        <v>9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6">
        <v>0</v>
      </c>
      <c r="M170" s="6">
        <v>0</v>
      </c>
      <c r="N170" s="6">
        <v>0</v>
      </c>
      <c r="O170" s="6">
        <f>(M170+N170)/2</f>
        <v>0</v>
      </c>
      <c r="P170" s="6">
        <f>O170</f>
        <v>0</v>
      </c>
      <c r="Q170" s="6">
        <f>P170</f>
        <v>0</v>
      </c>
      <c r="R170" s="6">
        <f>Q170</f>
        <v>0</v>
      </c>
      <c r="S170" s="6">
        <f>R170</f>
        <v>0</v>
      </c>
      <c r="T170" s="6">
        <f>S170</f>
        <v>0</v>
      </c>
      <c r="AJ170" s="266"/>
      <c r="AK170" s="266"/>
    </row>
    <row r="171" spans="1:37" s="2" customFormat="1" ht="17.25" hidden="1" thickBot="1" x14ac:dyDescent="0.35">
      <c r="A171" s="336"/>
      <c r="B171" s="338"/>
      <c r="C171" s="203"/>
      <c r="D171" s="340"/>
      <c r="E171" s="340"/>
      <c r="F171" s="11" t="s">
        <v>3</v>
      </c>
      <c r="G171" s="14">
        <f t="shared" ref="G171:M171" si="138">H171+G170</f>
        <v>2247</v>
      </c>
      <c r="H171" s="14">
        <f t="shared" si="138"/>
        <v>2247</v>
      </c>
      <c r="I171" s="14">
        <f t="shared" si="138"/>
        <v>2247</v>
      </c>
      <c r="J171" s="14">
        <f t="shared" si="138"/>
        <v>2247</v>
      </c>
      <c r="K171" s="14">
        <f t="shared" si="138"/>
        <v>2247</v>
      </c>
      <c r="L171" s="14">
        <f t="shared" si="138"/>
        <v>2247</v>
      </c>
      <c r="M171" s="14">
        <f t="shared" si="138"/>
        <v>2247</v>
      </c>
      <c r="N171" s="14">
        <f>B170</f>
        <v>2247</v>
      </c>
      <c r="O171" s="8">
        <f t="shared" ref="O171:T171" si="139">N171-O170</f>
        <v>2247</v>
      </c>
      <c r="P171" s="8">
        <f t="shared" si="139"/>
        <v>2247</v>
      </c>
      <c r="Q171" s="8">
        <f t="shared" si="139"/>
        <v>2247</v>
      </c>
      <c r="R171" s="8">
        <f t="shared" si="139"/>
        <v>2247</v>
      </c>
      <c r="S171" s="8">
        <f t="shared" si="139"/>
        <v>2247</v>
      </c>
      <c r="T171" s="14">
        <f t="shared" si="139"/>
        <v>2247</v>
      </c>
      <c r="AJ171" s="266"/>
      <c r="AK171" s="266"/>
    </row>
    <row r="172" spans="1:37" s="2" customFormat="1" hidden="1" x14ac:dyDescent="0.3">
      <c r="A172" s="335" t="s">
        <v>52</v>
      </c>
      <c r="B172" s="337">
        <v>614</v>
      </c>
      <c r="C172" s="296"/>
      <c r="D172" s="339">
        <v>45991</v>
      </c>
      <c r="E172" s="339" t="e">
        <f>#REF!-90</f>
        <v>#REF!</v>
      </c>
      <c r="F172" s="9" t="s">
        <v>9</v>
      </c>
      <c r="G172" s="39">
        <v>92</v>
      </c>
      <c r="H172" s="39">
        <v>56</v>
      </c>
      <c r="I172" s="39">
        <v>102</v>
      </c>
      <c r="J172" s="39">
        <v>128</v>
      </c>
      <c r="K172" s="39">
        <v>110</v>
      </c>
      <c r="L172" s="6">
        <v>132</v>
      </c>
      <c r="M172" s="6">
        <v>134</v>
      </c>
      <c r="N172" s="6">
        <v>123</v>
      </c>
      <c r="O172" s="6">
        <v>96</v>
      </c>
      <c r="P172" s="6">
        <v>134</v>
      </c>
      <c r="Q172" s="6">
        <f>(O172+P172)/2</f>
        <v>115</v>
      </c>
      <c r="R172" s="6">
        <f>(P172+Q172)/2</f>
        <v>124.5</v>
      </c>
      <c r="S172" s="6">
        <f>(Q172+R172)/2</f>
        <v>119.75</v>
      </c>
      <c r="T172" s="6">
        <f>(R172+S172)/2</f>
        <v>122.125</v>
      </c>
      <c r="AJ172" s="266"/>
      <c r="AK172" s="266"/>
    </row>
    <row r="173" spans="1:37" s="2" customFormat="1" ht="17.25" hidden="1" thickBot="1" x14ac:dyDescent="0.35">
      <c r="A173" s="336"/>
      <c r="B173" s="338"/>
      <c r="C173" s="203"/>
      <c r="D173" s="340"/>
      <c r="E173" s="340"/>
      <c r="F173" s="11" t="s">
        <v>3</v>
      </c>
      <c r="G173" s="14">
        <f t="shared" ref="G173:L173" si="140">H173+H172</f>
        <v>1641</v>
      </c>
      <c r="H173" s="14">
        <f t="shared" si="140"/>
        <v>1585</v>
      </c>
      <c r="I173" s="14">
        <f t="shared" si="140"/>
        <v>1483</v>
      </c>
      <c r="J173" s="14">
        <f t="shared" si="140"/>
        <v>1355</v>
      </c>
      <c r="K173" s="14">
        <f t="shared" si="140"/>
        <v>1245</v>
      </c>
      <c r="L173" s="14">
        <f t="shared" si="140"/>
        <v>1113</v>
      </c>
      <c r="M173" s="14">
        <f>N173+N172</f>
        <v>979</v>
      </c>
      <c r="N173" s="14">
        <v>856</v>
      </c>
      <c r="O173" s="8">
        <v>784</v>
      </c>
      <c r="P173" s="8">
        <v>614</v>
      </c>
      <c r="Q173" s="8">
        <f>P173-Q172</f>
        <v>499</v>
      </c>
      <c r="R173" s="8">
        <f>Q173-R172</f>
        <v>374.5</v>
      </c>
      <c r="S173" s="8">
        <f>R173-S172</f>
        <v>254.75</v>
      </c>
      <c r="T173" s="8">
        <f>S173-T172</f>
        <v>132.625</v>
      </c>
      <c r="AJ173" s="266"/>
      <c r="AK173" s="266"/>
    </row>
    <row r="174" spans="1:37" s="2" customFormat="1" hidden="1" x14ac:dyDescent="0.3">
      <c r="A174" s="335" t="s">
        <v>52</v>
      </c>
      <c r="B174" s="337">
        <v>485</v>
      </c>
      <c r="C174" s="296"/>
      <c r="D174" s="339">
        <v>45991</v>
      </c>
      <c r="E174" s="339" t="e">
        <f>#REF!-90</f>
        <v>#REF!</v>
      </c>
      <c r="F174" s="9" t="s">
        <v>9</v>
      </c>
      <c r="G174" s="39">
        <v>0</v>
      </c>
      <c r="H174" s="39">
        <v>0</v>
      </c>
      <c r="I174" s="39">
        <v>0</v>
      </c>
      <c r="J174" s="39">
        <v>0</v>
      </c>
      <c r="K174" s="39">
        <v>0</v>
      </c>
      <c r="L174" s="6">
        <v>0</v>
      </c>
      <c r="M174" s="6">
        <v>0</v>
      </c>
      <c r="N174" s="6">
        <v>0</v>
      </c>
      <c r="O174" s="6">
        <f>(M174+N174)/2</f>
        <v>0</v>
      </c>
      <c r="P174" s="6">
        <f>O174</f>
        <v>0</v>
      </c>
      <c r="Q174" s="6">
        <f>P174</f>
        <v>0</v>
      </c>
      <c r="R174" s="6">
        <f>Q174</f>
        <v>0</v>
      </c>
      <c r="S174" s="6">
        <f>R174</f>
        <v>0</v>
      </c>
      <c r="T174" s="6">
        <f>S174</f>
        <v>0</v>
      </c>
      <c r="AJ174" s="266"/>
      <c r="AK174" s="266"/>
    </row>
    <row r="175" spans="1:37" s="2" customFormat="1" ht="17.25" hidden="1" thickBot="1" x14ac:dyDescent="0.35">
      <c r="A175" s="336"/>
      <c r="B175" s="338"/>
      <c r="C175" s="203"/>
      <c r="D175" s="340"/>
      <c r="E175" s="340"/>
      <c r="F175" s="11" t="s">
        <v>3</v>
      </c>
      <c r="G175" s="14">
        <f t="shared" ref="G175:M175" si="141">H175+G174</f>
        <v>485</v>
      </c>
      <c r="H175" s="14">
        <f t="shared" si="141"/>
        <v>485</v>
      </c>
      <c r="I175" s="14">
        <f t="shared" si="141"/>
        <v>485</v>
      </c>
      <c r="J175" s="14">
        <f t="shared" si="141"/>
        <v>485</v>
      </c>
      <c r="K175" s="14">
        <f t="shared" si="141"/>
        <v>485</v>
      </c>
      <c r="L175" s="14">
        <f t="shared" si="141"/>
        <v>485</v>
      </c>
      <c r="M175" s="14">
        <f t="shared" si="141"/>
        <v>485</v>
      </c>
      <c r="N175" s="14">
        <f>B174</f>
        <v>485</v>
      </c>
      <c r="O175" s="8">
        <f t="shared" ref="O175:T175" si="142">N175-O174</f>
        <v>485</v>
      </c>
      <c r="P175" s="8">
        <f t="shared" si="142"/>
        <v>485</v>
      </c>
      <c r="Q175" s="8">
        <f t="shared" si="142"/>
        <v>485</v>
      </c>
      <c r="R175" s="8">
        <f t="shared" si="142"/>
        <v>485</v>
      </c>
      <c r="S175" s="8">
        <f t="shared" si="142"/>
        <v>485</v>
      </c>
      <c r="T175" s="14">
        <f t="shared" si="142"/>
        <v>485</v>
      </c>
      <c r="AJ175" s="266"/>
      <c r="AK175" s="266"/>
    </row>
    <row r="176" spans="1:37" s="2" customFormat="1" hidden="1" x14ac:dyDescent="0.3">
      <c r="A176" s="335" t="s">
        <v>53</v>
      </c>
      <c r="B176" s="337">
        <v>597</v>
      </c>
      <c r="C176" s="296"/>
      <c r="D176" s="339">
        <v>45844</v>
      </c>
      <c r="E176" s="339" t="e">
        <f>#REF!-90</f>
        <v>#REF!</v>
      </c>
      <c r="F176" s="9" t="s">
        <v>9</v>
      </c>
      <c r="G176" s="39">
        <v>34</v>
      </c>
      <c r="H176" s="39">
        <v>26</v>
      </c>
      <c r="I176" s="39">
        <v>46</v>
      </c>
      <c r="J176" s="39">
        <v>42</v>
      </c>
      <c r="K176" s="39">
        <v>38</v>
      </c>
      <c r="L176" s="6">
        <v>38</v>
      </c>
      <c r="M176" s="6">
        <v>26</v>
      </c>
      <c r="N176" s="6">
        <v>22</v>
      </c>
      <c r="O176" s="6">
        <v>48</v>
      </c>
      <c r="P176" s="6">
        <v>18</v>
      </c>
      <c r="Q176" s="6">
        <f>(O176+P176)/2</f>
        <v>33</v>
      </c>
      <c r="R176" s="6">
        <f>(P176+Q176)/2</f>
        <v>25.5</v>
      </c>
      <c r="S176" s="6">
        <f>(Q176+R176)/2</f>
        <v>29.25</v>
      </c>
      <c r="T176" s="6">
        <f>(R176+S176)/2</f>
        <v>27.375</v>
      </c>
      <c r="AJ176" s="266"/>
      <c r="AK176" s="266"/>
    </row>
    <row r="177" spans="1:37" s="2" customFormat="1" ht="17.25" hidden="1" thickBot="1" x14ac:dyDescent="0.35">
      <c r="A177" s="336"/>
      <c r="B177" s="338"/>
      <c r="C177" s="203"/>
      <c r="D177" s="340"/>
      <c r="E177" s="340"/>
      <c r="F177" s="11" t="s">
        <v>3</v>
      </c>
      <c r="G177" s="14">
        <f t="shared" ref="G177:L177" si="143">H177+H176</f>
        <v>860</v>
      </c>
      <c r="H177" s="14">
        <f t="shared" si="143"/>
        <v>834</v>
      </c>
      <c r="I177" s="14">
        <f t="shared" si="143"/>
        <v>788</v>
      </c>
      <c r="J177" s="14">
        <f t="shared" si="143"/>
        <v>746</v>
      </c>
      <c r="K177" s="14">
        <f t="shared" si="143"/>
        <v>708</v>
      </c>
      <c r="L177" s="14">
        <f t="shared" si="143"/>
        <v>670</v>
      </c>
      <c r="M177" s="14">
        <f>N177+N176</f>
        <v>644</v>
      </c>
      <c r="N177" s="14">
        <v>622</v>
      </c>
      <c r="O177" s="8">
        <v>617</v>
      </c>
      <c r="P177" s="8">
        <v>597</v>
      </c>
      <c r="Q177" s="8">
        <f>P177-Q176</f>
        <v>564</v>
      </c>
      <c r="R177" s="8">
        <f>Q177-R176</f>
        <v>538.5</v>
      </c>
      <c r="S177" s="8">
        <f>R177-S176</f>
        <v>509.25</v>
      </c>
      <c r="T177" s="8">
        <f>S177-T176</f>
        <v>481.875</v>
      </c>
      <c r="AJ177" s="266"/>
      <c r="AK177" s="266"/>
    </row>
    <row r="178" spans="1:37" s="2" customFormat="1" hidden="1" x14ac:dyDescent="0.3">
      <c r="A178" s="335" t="s">
        <v>53</v>
      </c>
      <c r="B178" s="337">
        <v>622</v>
      </c>
      <c r="C178" s="296"/>
      <c r="D178" s="339">
        <v>45844</v>
      </c>
      <c r="E178" s="339" t="e">
        <f>#REF!-90</f>
        <v>#REF!</v>
      </c>
      <c r="F178" s="9" t="s">
        <v>9</v>
      </c>
      <c r="G178" s="39">
        <v>0</v>
      </c>
      <c r="H178" s="39">
        <v>0</v>
      </c>
      <c r="I178" s="39">
        <v>0</v>
      </c>
      <c r="J178" s="39">
        <v>0</v>
      </c>
      <c r="K178" s="39">
        <v>0</v>
      </c>
      <c r="L178" s="6">
        <v>0</v>
      </c>
      <c r="M178" s="6">
        <v>0</v>
      </c>
      <c r="N178" s="6">
        <v>0</v>
      </c>
      <c r="O178" s="6">
        <f>(M178+N178)/2</f>
        <v>0</v>
      </c>
      <c r="P178" s="6">
        <v>17</v>
      </c>
      <c r="Q178" s="6">
        <v>24</v>
      </c>
      <c r="R178" s="6">
        <f>Q178</f>
        <v>24</v>
      </c>
      <c r="S178" s="6">
        <f>R178</f>
        <v>24</v>
      </c>
      <c r="T178" s="6">
        <f>S178</f>
        <v>24</v>
      </c>
      <c r="AJ178" s="266"/>
      <c r="AK178" s="266"/>
    </row>
    <row r="179" spans="1:37" s="2" customFormat="1" ht="17.25" hidden="1" thickBot="1" x14ac:dyDescent="0.35">
      <c r="A179" s="336"/>
      <c r="B179" s="338"/>
      <c r="C179" s="203"/>
      <c r="D179" s="340"/>
      <c r="E179" s="340"/>
      <c r="F179" s="11" t="s">
        <v>3</v>
      </c>
      <c r="G179" s="14">
        <f t="shared" ref="G179:M179" si="144">H179+G178</f>
        <v>622</v>
      </c>
      <c r="H179" s="14">
        <f t="shared" si="144"/>
        <v>622</v>
      </c>
      <c r="I179" s="14">
        <f t="shared" si="144"/>
        <v>622</v>
      </c>
      <c r="J179" s="14">
        <f t="shared" si="144"/>
        <v>622</v>
      </c>
      <c r="K179" s="14">
        <f t="shared" si="144"/>
        <v>622</v>
      </c>
      <c r="L179" s="14">
        <f t="shared" si="144"/>
        <v>622</v>
      </c>
      <c r="M179" s="14">
        <f t="shared" si="144"/>
        <v>622</v>
      </c>
      <c r="N179" s="14">
        <f>B178</f>
        <v>622</v>
      </c>
      <c r="O179" s="8">
        <f t="shared" ref="O179:T179" si="145">N179-O178</f>
        <v>622</v>
      </c>
      <c r="P179" s="8">
        <f t="shared" si="145"/>
        <v>605</v>
      </c>
      <c r="Q179" s="8">
        <f t="shared" si="145"/>
        <v>581</v>
      </c>
      <c r="R179" s="8">
        <f t="shared" si="145"/>
        <v>557</v>
      </c>
      <c r="S179" s="8">
        <f t="shared" si="145"/>
        <v>533</v>
      </c>
      <c r="T179" s="14">
        <f t="shared" si="145"/>
        <v>509</v>
      </c>
      <c r="AJ179" s="266"/>
      <c r="AK179" s="266"/>
    </row>
    <row r="180" spans="1:37" s="2" customFormat="1" hidden="1" x14ac:dyDescent="0.3">
      <c r="A180" s="335" t="s">
        <v>53</v>
      </c>
      <c r="B180" s="337">
        <v>384</v>
      </c>
      <c r="C180" s="296"/>
      <c r="D180" s="339">
        <v>45844</v>
      </c>
      <c r="E180" s="339" t="e">
        <f>#REF!-90</f>
        <v>#REF!</v>
      </c>
      <c r="F180" s="9" t="s">
        <v>9</v>
      </c>
      <c r="G180" s="39">
        <v>0</v>
      </c>
      <c r="H180" s="39">
        <v>0</v>
      </c>
      <c r="I180" s="39">
        <v>0</v>
      </c>
      <c r="J180" s="39">
        <v>0</v>
      </c>
      <c r="K180" s="39">
        <v>0</v>
      </c>
      <c r="L180" s="6">
        <v>0</v>
      </c>
      <c r="M180" s="6">
        <v>0</v>
      </c>
      <c r="N180" s="6">
        <v>0</v>
      </c>
      <c r="O180" s="6">
        <f>(M180+N180)/2</f>
        <v>0</v>
      </c>
      <c r="P180" s="6">
        <f>O180</f>
        <v>0</v>
      </c>
      <c r="Q180" s="6">
        <f>P180</f>
        <v>0</v>
      </c>
      <c r="R180" s="6">
        <f>Q180</f>
        <v>0</v>
      </c>
      <c r="S180" s="6">
        <f>R180</f>
        <v>0</v>
      </c>
      <c r="T180" s="6">
        <f>S180</f>
        <v>0</v>
      </c>
      <c r="AJ180" s="266"/>
      <c r="AK180" s="266"/>
    </row>
    <row r="181" spans="1:37" s="2" customFormat="1" ht="17.25" hidden="1" thickBot="1" x14ac:dyDescent="0.35">
      <c r="A181" s="336"/>
      <c r="B181" s="338"/>
      <c r="C181" s="203"/>
      <c r="D181" s="340"/>
      <c r="E181" s="340"/>
      <c r="F181" s="11" t="s">
        <v>3</v>
      </c>
      <c r="G181" s="14">
        <f t="shared" ref="G181:M181" si="146">H181+G180</f>
        <v>384</v>
      </c>
      <c r="H181" s="14">
        <f t="shared" si="146"/>
        <v>384</v>
      </c>
      <c r="I181" s="14">
        <f t="shared" si="146"/>
        <v>384</v>
      </c>
      <c r="J181" s="14">
        <f t="shared" si="146"/>
        <v>384</v>
      </c>
      <c r="K181" s="14">
        <f t="shared" si="146"/>
        <v>384</v>
      </c>
      <c r="L181" s="14">
        <f t="shared" si="146"/>
        <v>384</v>
      </c>
      <c r="M181" s="14">
        <f t="shared" si="146"/>
        <v>384</v>
      </c>
      <c r="N181" s="14">
        <f>B180</f>
        <v>384</v>
      </c>
      <c r="O181" s="8">
        <f t="shared" ref="O181:T181" si="147">N181-O180</f>
        <v>384</v>
      </c>
      <c r="P181" s="8">
        <f t="shared" si="147"/>
        <v>384</v>
      </c>
      <c r="Q181" s="8">
        <f t="shared" si="147"/>
        <v>384</v>
      </c>
      <c r="R181" s="8">
        <f t="shared" si="147"/>
        <v>384</v>
      </c>
      <c r="S181" s="8">
        <f t="shared" si="147"/>
        <v>384</v>
      </c>
      <c r="T181" s="14">
        <f t="shared" si="147"/>
        <v>384</v>
      </c>
      <c r="AJ181" s="266"/>
      <c r="AK181" s="266"/>
    </row>
    <row r="182" spans="1:37" s="2" customFormat="1" hidden="1" x14ac:dyDescent="0.3">
      <c r="A182" s="335" t="s">
        <v>90</v>
      </c>
      <c r="B182" s="337">
        <v>716</v>
      </c>
      <c r="C182" s="296"/>
      <c r="D182" s="339">
        <v>45844</v>
      </c>
      <c r="E182" s="339" t="e">
        <f>#REF!-90</f>
        <v>#REF!</v>
      </c>
      <c r="F182" s="9" t="s">
        <v>9</v>
      </c>
      <c r="G182" s="39">
        <v>0</v>
      </c>
      <c r="H182" s="39">
        <v>0</v>
      </c>
      <c r="I182" s="39">
        <v>0</v>
      </c>
      <c r="J182" s="39">
        <v>0</v>
      </c>
      <c r="K182" s="39">
        <v>0</v>
      </c>
      <c r="L182" s="6">
        <v>0</v>
      </c>
      <c r="M182" s="6">
        <v>0</v>
      </c>
      <c r="N182" s="6">
        <v>0</v>
      </c>
      <c r="O182" s="6"/>
      <c r="P182" s="6"/>
      <c r="Q182" s="6"/>
      <c r="R182" s="6"/>
      <c r="S182" s="6"/>
      <c r="T182" s="6"/>
      <c r="AJ182" s="266"/>
      <c r="AK182" s="266"/>
    </row>
    <row r="183" spans="1:37" s="2" customFormat="1" ht="17.25" hidden="1" thickBot="1" x14ac:dyDescent="0.35">
      <c r="A183" s="336"/>
      <c r="B183" s="338"/>
      <c r="C183" s="203"/>
      <c r="D183" s="340"/>
      <c r="E183" s="340"/>
      <c r="F183" s="11" t="s">
        <v>3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8">
        <v>757</v>
      </c>
      <c r="P183" s="8">
        <v>716</v>
      </c>
      <c r="Q183" s="8"/>
      <c r="R183" s="8"/>
      <c r="S183" s="8"/>
      <c r="T183" s="14"/>
      <c r="AJ183" s="266"/>
      <c r="AK183" s="266"/>
    </row>
    <row r="184" spans="1:37" s="2" customFormat="1" hidden="1" x14ac:dyDescent="0.3">
      <c r="A184" s="335" t="s">
        <v>91</v>
      </c>
      <c r="B184" s="337">
        <v>744</v>
      </c>
      <c r="C184" s="296"/>
      <c r="D184" s="339">
        <v>45844</v>
      </c>
      <c r="E184" s="339" t="e">
        <f>#REF!-90</f>
        <v>#REF!</v>
      </c>
      <c r="F184" s="9" t="s">
        <v>9</v>
      </c>
      <c r="G184" s="39">
        <v>0</v>
      </c>
      <c r="H184" s="39">
        <v>0</v>
      </c>
      <c r="I184" s="39">
        <v>0</v>
      </c>
      <c r="J184" s="39">
        <v>0</v>
      </c>
      <c r="K184" s="39">
        <v>0</v>
      </c>
      <c r="L184" s="6">
        <v>0</v>
      </c>
      <c r="M184" s="6">
        <v>0</v>
      </c>
      <c r="N184" s="6">
        <v>0</v>
      </c>
      <c r="O184" s="6"/>
      <c r="P184" s="6"/>
      <c r="Q184" s="6"/>
      <c r="R184" s="6"/>
      <c r="S184" s="6"/>
      <c r="T184" s="6"/>
      <c r="AJ184" s="266"/>
      <c r="AK184" s="266"/>
    </row>
    <row r="185" spans="1:37" s="2" customFormat="1" ht="17.25" hidden="1" thickBot="1" x14ac:dyDescent="0.35">
      <c r="A185" s="336"/>
      <c r="B185" s="338"/>
      <c r="C185" s="203"/>
      <c r="D185" s="340"/>
      <c r="E185" s="340"/>
      <c r="F185" s="11" t="s">
        <v>3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8">
        <v>751</v>
      </c>
      <c r="P185" s="8">
        <v>744</v>
      </c>
      <c r="Q185" s="8"/>
      <c r="R185" s="8"/>
      <c r="S185" s="8"/>
      <c r="T185" s="14"/>
      <c r="AJ185" s="266"/>
      <c r="AK185" s="266"/>
    </row>
  </sheetData>
  <mergeCells count="231">
    <mergeCell ref="A111:A114"/>
    <mergeCell ref="B111:B114"/>
    <mergeCell ref="E111:E114"/>
    <mergeCell ref="A106:A110"/>
    <mergeCell ref="A102:A105"/>
    <mergeCell ref="B102:B105"/>
    <mergeCell ref="E102:E105"/>
    <mergeCell ref="E106:E110"/>
    <mergeCell ref="D102:D105"/>
    <mergeCell ref="X3:AA3"/>
    <mergeCell ref="B3:B4"/>
    <mergeCell ref="E3:E4"/>
    <mergeCell ref="B10:B15"/>
    <mergeCell ref="E90:E93"/>
    <mergeCell ref="E81:E85"/>
    <mergeCell ref="A56:A59"/>
    <mergeCell ref="B56:B59"/>
    <mergeCell ref="E56:E59"/>
    <mergeCell ref="A5:A9"/>
    <mergeCell ref="B5:B9"/>
    <mergeCell ref="D3:D4"/>
    <mergeCell ref="A3:A4"/>
    <mergeCell ref="A10:A15"/>
    <mergeCell ref="D44:D47"/>
    <mergeCell ref="D52:D55"/>
    <mergeCell ref="D56:D59"/>
    <mergeCell ref="D90:D93"/>
    <mergeCell ref="D86:D89"/>
    <mergeCell ref="D60:D63"/>
    <mergeCell ref="D48:D51"/>
    <mergeCell ref="A98:A101"/>
    <mergeCell ref="B98:B101"/>
    <mergeCell ref="E98:E101"/>
    <mergeCell ref="A94:A97"/>
    <mergeCell ref="B94:B97"/>
    <mergeCell ref="E94:E97"/>
    <mergeCell ref="A20:A23"/>
    <mergeCell ref="B20:B23"/>
    <mergeCell ref="A24:A27"/>
    <mergeCell ref="A81:A85"/>
    <mergeCell ref="B81:B85"/>
    <mergeCell ref="A32:A35"/>
    <mergeCell ref="A90:A93"/>
    <mergeCell ref="B90:B93"/>
    <mergeCell ref="D94:D97"/>
    <mergeCell ref="D98:D101"/>
    <mergeCell ref="E52:E55"/>
    <mergeCell ref="AT3:AW3"/>
    <mergeCell ref="AX3:BA3"/>
    <mergeCell ref="B73:B76"/>
    <mergeCell ref="A28:A31"/>
    <mergeCell ref="B28:B31"/>
    <mergeCell ref="E28:E31"/>
    <mergeCell ref="A86:A89"/>
    <mergeCell ref="B86:B89"/>
    <mergeCell ref="E86:E89"/>
    <mergeCell ref="B69:B72"/>
    <mergeCell ref="A36:A39"/>
    <mergeCell ref="B36:B39"/>
    <mergeCell ref="E36:E39"/>
    <mergeCell ref="B64:B68"/>
    <mergeCell ref="E64:E68"/>
    <mergeCell ref="A48:A51"/>
    <mergeCell ref="B48:B51"/>
    <mergeCell ref="E48:E51"/>
    <mergeCell ref="A52:A55"/>
    <mergeCell ref="B52:B55"/>
    <mergeCell ref="BB3:BF3"/>
    <mergeCell ref="BG3:BJ3"/>
    <mergeCell ref="AK3:AN3"/>
    <mergeCell ref="AO3:AS3"/>
    <mergeCell ref="AB3:AF3"/>
    <mergeCell ref="E73:E76"/>
    <mergeCell ref="E10:E15"/>
    <mergeCell ref="E44:E47"/>
    <mergeCell ref="E20:E23"/>
    <mergeCell ref="T3:W3"/>
    <mergeCell ref="E5:E9"/>
    <mergeCell ref="K3:N3"/>
    <mergeCell ref="O3:S3"/>
    <mergeCell ref="F3:F4"/>
    <mergeCell ref="G3:J3"/>
    <mergeCell ref="E69:E72"/>
    <mergeCell ref="A178:A179"/>
    <mergeCell ref="B178:B179"/>
    <mergeCell ref="D178:D179"/>
    <mergeCell ref="E178:E179"/>
    <mergeCell ref="A176:A177"/>
    <mergeCell ref="B176:B177"/>
    <mergeCell ref="D176:D177"/>
    <mergeCell ref="E176:E177"/>
    <mergeCell ref="A168:A169"/>
    <mergeCell ref="B168:B169"/>
    <mergeCell ref="D168:D169"/>
    <mergeCell ref="E168:E169"/>
    <mergeCell ref="A172:A173"/>
    <mergeCell ref="B172:B173"/>
    <mergeCell ref="D172:D173"/>
    <mergeCell ref="E172:E173"/>
    <mergeCell ref="A152:A153"/>
    <mergeCell ref="B152:B153"/>
    <mergeCell ref="AG3:AJ3"/>
    <mergeCell ref="A180:A181"/>
    <mergeCell ref="B180:B181"/>
    <mergeCell ref="E180:E181"/>
    <mergeCell ref="A170:A171"/>
    <mergeCell ref="B170:B171"/>
    <mergeCell ref="E170:E171"/>
    <mergeCell ref="A174:A175"/>
    <mergeCell ref="B174:B175"/>
    <mergeCell ref="E174:E175"/>
    <mergeCell ref="D170:D171"/>
    <mergeCell ref="D174:D175"/>
    <mergeCell ref="D180:D181"/>
    <mergeCell ref="A160:A161"/>
    <mergeCell ref="B160:B161"/>
    <mergeCell ref="E160:E161"/>
    <mergeCell ref="A166:A167"/>
    <mergeCell ref="B166:B167"/>
    <mergeCell ref="E166:E167"/>
    <mergeCell ref="E152:E153"/>
    <mergeCell ref="A154:A155"/>
    <mergeCell ref="B154:B155"/>
    <mergeCell ref="E154:E155"/>
    <mergeCell ref="D152:D153"/>
    <mergeCell ref="D154:D155"/>
    <mergeCell ref="D160:D161"/>
    <mergeCell ref="D166:D167"/>
    <mergeCell ref="A158:A159"/>
    <mergeCell ref="B158:B159"/>
    <mergeCell ref="D158:D159"/>
    <mergeCell ref="E158:E159"/>
    <mergeCell ref="A156:A157"/>
    <mergeCell ref="B156:B157"/>
    <mergeCell ref="D156:D157"/>
    <mergeCell ref="E156:E157"/>
    <mergeCell ref="A164:A165"/>
    <mergeCell ref="B164:B165"/>
    <mergeCell ref="D164:D165"/>
    <mergeCell ref="E164:E165"/>
    <mergeCell ref="A162:A163"/>
    <mergeCell ref="B162:B163"/>
    <mergeCell ref="D162:D163"/>
    <mergeCell ref="E162:E163"/>
    <mergeCell ref="B134:B135"/>
    <mergeCell ref="A148:A149"/>
    <mergeCell ref="B148:B149"/>
    <mergeCell ref="E148:E149"/>
    <mergeCell ref="A150:A151"/>
    <mergeCell ref="B150:B151"/>
    <mergeCell ref="E150:E151"/>
    <mergeCell ref="A144:A145"/>
    <mergeCell ref="B144:B145"/>
    <mergeCell ref="E144:E145"/>
    <mergeCell ref="D142:D143"/>
    <mergeCell ref="A140:A141"/>
    <mergeCell ref="B140:B141"/>
    <mergeCell ref="D150:D151"/>
    <mergeCell ref="B24:B27"/>
    <mergeCell ref="E24:E27"/>
    <mergeCell ref="A77:A80"/>
    <mergeCell ref="B77:B80"/>
    <mergeCell ref="E77:E80"/>
    <mergeCell ref="A73:A76"/>
    <mergeCell ref="A40:A43"/>
    <mergeCell ref="B40:B43"/>
    <mergeCell ref="E40:E43"/>
    <mergeCell ref="A60:A63"/>
    <mergeCell ref="B60:B63"/>
    <mergeCell ref="E60:E63"/>
    <mergeCell ref="A44:A47"/>
    <mergeCell ref="B44:B47"/>
    <mergeCell ref="A64:A68"/>
    <mergeCell ref="B106:B110"/>
    <mergeCell ref="D132:D133"/>
    <mergeCell ref="A130:A131"/>
    <mergeCell ref="B130:B131"/>
    <mergeCell ref="E130:E131"/>
    <mergeCell ref="D130:D131"/>
    <mergeCell ref="A115:A118"/>
    <mergeCell ref="B115:B118"/>
    <mergeCell ref="E115:E118"/>
    <mergeCell ref="E132:E133"/>
    <mergeCell ref="A132:A133"/>
    <mergeCell ref="B132:B133"/>
    <mergeCell ref="A119:A122"/>
    <mergeCell ref="B119:B122"/>
    <mergeCell ref="E119:E122"/>
    <mergeCell ref="A123:A126"/>
    <mergeCell ref="B123:B126"/>
    <mergeCell ref="E123:E126"/>
    <mergeCell ref="D123:D126"/>
    <mergeCell ref="D119:D122"/>
    <mergeCell ref="A184:A185"/>
    <mergeCell ref="B184:B185"/>
    <mergeCell ref="D184:D185"/>
    <mergeCell ref="E184:E185"/>
    <mergeCell ref="E140:E141"/>
    <mergeCell ref="D140:D141"/>
    <mergeCell ref="A182:A183"/>
    <mergeCell ref="B182:B183"/>
    <mergeCell ref="D182:D183"/>
    <mergeCell ref="E182:E183"/>
    <mergeCell ref="A142:A143"/>
    <mergeCell ref="B142:B143"/>
    <mergeCell ref="E142:E143"/>
    <mergeCell ref="E146:E147"/>
    <mergeCell ref="D144:D145"/>
    <mergeCell ref="D146:D147"/>
    <mergeCell ref="D148:D149"/>
    <mergeCell ref="A146:A147"/>
    <mergeCell ref="B146:B147"/>
    <mergeCell ref="BK3:BN3"/>
    <mergeCell ref="BO3:BS3"/>
    <mergeCell ref="A138:A139"/>
    <mergeCell ref="B138:B139"/>
    <mergeCell ref="E134:E135"/>
    <mergeCell ref="A136:A137"/>
    <mergeCell ref="B136:B137"/>
    <mergeCell ref="E136:E137"/>
    <mergeCell ref="D134:D135"/>
    <mergeCell ref="D138:D139"/>
    <mergeCell ref="A134:A135"/>
    <mergeCell ref="E138:E139"/>
    <mergeCell ref="D136:D137"/>
    <mergeCell ref="B32:B35"/>
    <mergeCell ref="E32:E35"/>
    <mergeCell ref="B16:B19"/>
    <mergeCell ref="E16:E19"/>
    <mergeCell ref="A16:A19"/>
    <mergeCell ref="A69:A72"/>
  </mergeCells>
  <phoneticPr fontId="3" type="noConversion"/>
  <conditionalFormatting sqref="A68:C68 E68:XFD68 E47:XFD47 E51:XFD51 E55:XFD55 E59:XFD59 E63:XFD63 E89:XFD89 E93:XFD93 E97:XFD97 E101:XFD101 E105:XFD105 E122:XFD122 E126:XFD126 A122:C122 A105:C105 A101:C101 A97:C97 A93:C93 A89:C89 A63:C63 A59:C59 A55:C55 A51:C51 A47:C47 A9:XFD9 A15:XFD15 A19:XFD19 A23:XFD23 A27:XFD27 A31:XFD31 A35:XFD35 A39:XFD39 A43:XFD43 A72:XFD72 A76:XFD76 A80:XFD80 A85:XFD85 A110:XFD110 A114:XFD114 A118:XFD118 A126:C126">
    <cfRule type="cellIs" dxfId="18" priority="4" operator="lessThan">
      <formula>0</formula>
    </cfRule>
  </conditionalFormatting>
  <conditionalFormatting sqref="G130:T185">
    <cfRule type="cellIs" dxfId="17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ignoredErrors>
    <ignoredError sqref="O180 O178 O174:P174 O170:P170 O166:P166 O158:P158 O156 O152:P152 O150:P150 O146:P146 O144:P144 O142:P142 O138:P138 O134:P134 O135:P135 O139:P139 O143:P143 O145:P145 O147:P147 O151:P151 O153:P153 O157:P157 O159:P159 O163:P163 O165:P165 O167:P167 O171:P171 O175:P175 O179:T179 R178:T178 P180:T180 T166 R156:T156 T142 S134:T134 Q175:T175 Q171:T171 Q167:T167 Q165:T165 Q163:T163 Q159:T159 Q157:T157 Q153:T153 Q151:T151 Q147:T147 Q145:T145 Q143:T143 Q139:T139 Q135:T135 Q138:T138 Q142 Q144:T144 Q146:T146 Q150:T150 Q152:T152 Q158:T158 Q162:T162 Q164:R164 Q166:R166 Q170:T170 Q174:T174 Q132:T133 Q176:T176 Q172:T173 Q168:T169 S166 S164:T164 Q160:T161 Q154:T155 Q148:T149 R142:S142 Q140:T141 Q136:T137 Q134:R134 Q156 Q131:S13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86C4-0BA0-4232-A38E-89554FF07283}">
  <sheetPr codeName="Sheet4"/>
  <dimension ref="A1:BS58"/>
  <sheetViews>
    <sheetView topLeftCell="A3" workbookViewId="0">
      <selection activeCell="BB26" sqref="BB26"/>
    </sheetView>
  </sheetViews>
  <sheetFormatPr defaultRowHeight="16.5" x14ac:dyDescent="0.3"/>
  <cols>
    <col min="1" max="1" width="14.875" customWidth="1"/>
    <col min="2" max="2" width="10.875" bestFit="1" customWidth="1"/>
    <col min="3" max="3" width="10.875" customWidth="1"/>
    <col min="4" max="4" width="13.75" bestFit="1" customWidth="1"/>
    <col min="5" max="5" width="12.75" bestFit="1" customWidth="1"/>
    <col min="7" max="10" width="6.625" hidden="1" customWidth="1"/>
    <col min="11" max="13" width="6.875" hidden="1" customWidth="1"/>
    <col min="14" max="53" width="6.625" hidden="1" customWidth="1"/>
    <col min="54" max="71" width="6.625" bestFit="1" customWidth="1"/>
  </cols>
  <sheetData>
    <row r="1" spans="1:71" x14ac:dyDescent="0.3">
      <c r="A1" s="68" t="s">
        <v>10</v>
      </c>
      <c r="B1" s="30">
        <f ca="1">TODAY()</f>
        <v>45924</v>
      </c>
      <c r="C1" s="5"/>
      <c r="D1" s="82" t="s">
        <v>78</v>
      </c>
      <c r="E1" s="89"/>
      <c r="F1" s="5"/>
      <c r="G1" s="67"/>
      <c r="H1" s="67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pans="1:71" ht="24" x14ac:dyDescent="0.3">
      <c r="A2" s="27" t="s">
        <v>67</v>
      </c>
      <c r="G2" s="3"/>
      <c r="K2" s="37"/>
      <c r="BB2" s="1"/>
      <c r="BC2" s="1"/>
      <c r="BD2" s="1"/>
      <c r="BE2" s="134" t="s">
        <v>45</v>
      </c>
      <c r="BF2" s="16" t="s">
        <v>171</v>
      </c>
    </row>
    <row r="3" spans="1:71" x14ac:dyDescent="0.3">
      <c r="A3" s="308" t="s">
        <v>19</v>
      </c>
      <c r="B3" s="308" t="s">
        <v>2</v>
      </c>
      <c r="C3" s="308" t="s">
        <v>2</v>
      </c>
      <c r="D3" s="308" t="s">
        <v>79</v>
      </c>
      <c r="E3" s="308" t="s">
        <v>78</v>
      </c>
      <c r="F3" s="308" t="s">
        <v>18</v>
      </c>
      <c r="G3" s="360" t="s">
        <v>20</v>
      </c>
      <c r="H3" s="361"/>
      <c r="I3" s="361"/>
      <c r="J3" s="362"/>
      <c r="K3" s="363" t="s">
        <v>29</v>
      </c>
      <c r="L3" s="307"/>
      <c r="M3" s="307"/>
      <c r="N3" s="307"/>
      <c r="O3" s="363" t="s">
        <v>30</v>
      </c>
      <c r="P3" s="363"/>
      <c r="Q3" s="363"/>
      <c r="R3" s="363"/>
      <c r="S3" s="363"/>
      <c r="T3" s="363" t="s">
        <v>32</v>
      </c>
      <c r="U3" s="363"/>
      <c r="V3" s="363"/>
      <c r="W3" s="363"/>
      <c r="X3" s="363" t="s">
        <v>71</v>
      </c>
      <c r="Y3" s="363"/>
      <c r="Z3" s="363"/>
      <c r="AA3" s="363"/>
      <c r="AB3" s="360" t="s">
        <v>72</v>
      </c>
      <c r="AC3" s="361"/>
      <c r="AD3" s="361"/>
      <c r="AE3" s="361"/>
      <c r="AF3" s="362"/>
      <c r="AG3" s="363" t="s">
        <v>73</v>
      </c>
      <c r="AH3" s="363"/>
      <c r="AI3" s="363"/>
      <c r="AJ3" s="363"/>
      <c r="AK3" s="307" t="s">
        <v>70</v>
      </c>
      <c r="AL3" s="307"/>
      <c r="AM3" s="307"/>
      <c r="AN3" s="307"/>
      <c r="AO3" s="307" t="s">
        <v>172</v>
      </c>
      <c r="AP3" s="307"/>
      <c r="AQ3" s="307"/>
      <c r="AR3" s="307"/>
      <c r="AS3" s="307"/>
      <c r="AT3" s="307" t="s">
        <v>175</v>
      </c>
      <c r="AU3" s="307"/>
      <c r="AV3" s="307"/>
      <c r="AW3" s="307"/>
      <c r="AX3" s="307" t="s">
        <v>176</v>
      </c>
      <c r="AY3" s="307"/>
      <c r="AZ3" s="307"/>
      <c r="BA3" s="307"/>
      <c r="BB3" s="307" t="s">
        <v>177</v>
      </c>
      <c r="BC3" s="307"/>
      <c r="BD3" s="307"/>
      <c r="BE3" s="307"/>
      <c r="BF3" s="307"/>
      <c r="BG3" s="307" t="s">
        <v>20</v>
      </c>
      <c r="BH3" s="307"/>
      <c r="BI3" s="307"/>
      <c r="BJ3" s="307"/>
      <c r="BK3" s="307" t="s">
        <v>29</v>
      </c>
      <c r="BL3" s="354"/>
      <c r="BM3" s="354"/>
      <c r="BN3" s="355"/>
      <c r="BO3" s="307" t="s">
        <v>30</v>
      </c>
      <c r="BP3" s="354"/>
      <c r="BQ3" s="354"/>
      <c r="BR3" s="354"/>
      <c r="BS3" s="355"/>
    </row>
    <row r="4" spans="1:71" x14ac:dyDescent="0.3">
      <c r="A4" s="358"/>
      <c r="B4" s="358"/>
      <c r="C4" s="358"/>
      <c r="D4" s="358"/>
      <c r="E4" s="358"/>
      <c r="F4" s="358"/>
      <c r="G4" s="10" t="s">
        <v>21</v>
      </c>
      <c r="H4" s="10" t="s">
        <v>22</v>
      </c>
      <c r="I4" s="10" t="s">
        <v>23</v>
      </c>
      <c r="J4" s="10" t="s">
        <v>24</v>
      </c>
      <c r="K4" s="10" t="s">
        <v>21</v>
      </c>
      <c r="L4" s="10" t="s">
        <v>22</v>
      </c>
      <c r="M4" s="10" t="s">
        <v>23</v>
      </c>
      <c r="N4" s="10" t="s">
        <v>24</v>
      </c>
      <c r="O4" s="10" t="s">
        <v>21</v>
      </c>
      <c r="P4" s="10" t="s">
        <v>22</v>
      </c>
      <c r="Q4" s="10" t="s">
        <v>23</v>
      </c>
      <c r="R4" s="10" t="s">
        <v>24</v>
      </c>
      <c r="S4" s="10" t="s">
        <v>31</v>
      </c>
      <c r="T4" s="10" t="s">
        <v>21</v>
      </c>
      <c r="U4" s="10" t="s">
        <v>22</v>
      </c>
      <c r="V4" s="10" t="s">
        <v>23</v>
      </c>
      <c r="W4" s="10" t="s">
        <v>24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21</v>
      </c>
      <c r="AC4" s="10" t="s">
        <v>22</v>
      </c>
      <c r="AD4" s="10" t="s">
        <v>23</v>
      </c>
      <c r="AE4" s="10" t="s">
        <v>24</v>
      </c>
      <c r="AF4" s="10" t="s">
        <v>31</v>
      </c>
      <c r="AG4" s="10" t="s">
        <v>21</v>
      </c>
      <c r="AH4" s="10" t="s">
        <v>22</v>
      </c>
      <c r="AI4" s="10" t="s">
        <v>23</v>
      </c>
      <c r="AJ4" s="10" t="s">
        <v>24</v>
      </c>
      <c r="AK4" s="10" t="s">
        <v>21</v>
      </c>
      <c r="AL4" s="10" t="s">
        <v>22</v>
      </c>
      <c r="AM4" s="10" t="s">
        <v>23</v>
      </c>
      <c r="AN4" s="10" t="s">
        <v>24</v>
      </c>
      <c r="AO4" s="10" t="s">
        <v>21</v>
      </c>
      <c r="AP4" s="10" t="s">
        <v>22</v>
      </c>
      <c r="AQ4" s="10" t="s">
        <v>23</v>
      </c>
      <c r="AR4" s="10" t="s">
        <v>24</v>
      </c>
      <c r="AS4" s="10" t="s">
        <v>31</v>
      </c>
      <c r="AT4" s="10" t="s">
        <v>21</v>
      </c>
      <c r="AU4" s="10" t="s">
        <v>22</v>
      </c>
      <c r="AV4" s="10" t="s">
        <v>23</v>
      </c>
      <c r="AW4" s="10" t="s">
        <v>24</v>
      </c>
      <c r="AX4" s="10" t="s">
        <v>21</v>
      </c>
      <c r="AY4" s="10" t="s">
        <v>22</v>
      </c>
      <c r="AZ4" s="10" t="s">
        <v>23</v>
      </c>
      <c r="BA4" s="10" t="s">
        <v>24</v>
      </c>
      <c r="BB4" s="10" t="s">
        <v>21</v>
      </c>
      <c r="BC4" s="10" t="s">
        <v>22</v>
      </c>
      <c r="BD4" s="10" t="s">
        <v>23</v>
      </c>
      <c r="BE4" s="73" t="s">
        <v>24</v>
      </c>
      <c r="BF4" s="10" t="s">
        <v>31</v>
      </c>
      <c r="BG4" s="10" t="s">
        <v>21</v>
      </c>
      <c r="BH4" s="10" t="s">
        <v>26</v>
      </c>
      <c r="BI4" s="10" t="s">
        <v>27</v>
      </c>
      <c r="BJ4" s="10" t="s">
        <v>28</v>
      </c>
      <c r="BK4" s="10" t="s">
        <v>21</v>
      </c>
      <c r="BL4" s="10" t="s">
        <v>26</v>
      </c>
      <c r="BM4" s="10" t="s">
        <v>27</v>
      </c>
      <c r="BN4" s="10" t="s">
        <v>28</v>
      </c>
      <c r="BO4" s="10" t="s">
        <v>21</v>
      </c>
      <c r="BP4" s="10" t="s">
        <v>26</v>
      </c>
      <c r="BQ4" s="10" t="s">
        <v>27</v>
      </c>
      <c r="BR4" s="10" t="s">
        <v>28</v>
      </c>
      <c r="BS4" s="10" t="s">
        <v>31</v>
      </c>
    </row>
    <row r="5" spans="1:71" x14ac:dyDescent="0.3">
      <c r="A5" s="308" t="s">
        <v>12</v>
      </c>
      <c r="B5" s="343">
        <f>C5</f>
        <v>45743</v>
      </c>
      <c r="C5" s="35">
        <v>45743</v>
      </c>
      <c r="D5" s="35">
        <f>C5-210</f>
        <v>45533</v>
      </c>
      <c r="E5" s="65">
        <f t="shared" ref="E5:E12" ca="1" si="0">IF(D5="", "", INT((D5-TODAY())/7) + 1)</f>
        <v>-55</v>
      </c>
      <c r="F5" s="10" t="s">
        <v>14</v>
      </c>
      <c r="G5" s="7">
        <f>SUMIFS(INDEX('10월'!$E:$AP,,MATCH(G$4,'10월'!$E$1:$AP$1,0)),'10월'!$A:$A,$F5,'10월'!$C:$C,$C5)</f>
        <v>0</v>
      </c>
      <c r="H5" s="7">
        <f>SUMIFS(INDEX('10월'!$E:$AP,,MATCH(H$4,'10월'!$E$1:$AP$1,0)),'10월'!$A:$A,$F5,'10월'!$C:$C,$C5)</f>
        <v>0</v>
      </c>
      <c r="I5" s="7">
        <f>SUMIFS(INDEX('10월'!$E:$AP,,MATCH(I$4,'10월'!$E$1:$AP$1,0)),'10월'!$A:$A,$F5,'10월'!$C:$C,$C5)</f>
        <v>0</v>
      </c>
      <c r="J5" s="7">
        <f>SUMIFS(INDEX('10월'!$E:$AP,,MATCH(J$4,'10월'!$E$1:$AP$1,0)),'10월'!$A:$A,$F5,'10월'!$C:$C,$C5)</f>
        <v>0</v>
      </c>
      <c r="K5" s="7">
        <f>SUMIFS(INDEX('11월'!$E:$AP,,MATCH(K$4,'11월'!$E$1:$AP$1,0)),'11월'!$A:$A,$F5,'11월'!$C:$C,$C5)</f>
        <v>0</v>
      </c>
      <c r="L5" s="13">
        <f>SUMIFS(INDEX('11월'!$E:$AP,,MATCH(L$4,'11월'!$E$1:$AP$1,0)),'11월'!$A:$A,$F5,'11월'!$C:$C,$C5)</f>
        <v>0</v>
      </c>
      <c r="M5" s="13">
        <f>SUMIFS(INDEX('11월'!$E:$AP,,MATCH(M$4,'11월'!$E$1:$AP$1,0)),'11월'!$A:$A,$F5,'11월'!$C:$C,$C5)</f>
        <v>0</v>
      </c>
      <c r="N5" s="13">
        <f>SUMIFS(INDEX('11월'!$E:$AP,,MATCH(N$4,'11월'!$E$1:$AP$1,0)),'11월'!$A:$A,$F5,'11월'!$C:$C,$C5)</f>
        <v>0</v>
      </c>
      <c r="O5" s="13">
        <f>SUMIFS(INDEX('12월 판매량-raw'!$E:$AP,,MATCH(O$4,'12월 판매량-raw'!$E$1:$AP$1,0)),'12월 판매량-raw'!$A:$A,$F5,'12월 판매량-raw'!$C:$C,$C5)</f>
        <v>0</v>
      </c>
      <c r="P5" s="13">
        <f>SUMIFS(INDEX('12월 판매량-raw'!$E:$AP,,MATCH(P$4,'12월 판매량-raw'!$E$1:$AP$1,0)),'12월 판매량-raw'!$A:$A,$F5,'12월 판매량-raw'!$C:$C,$C5)</f>
        <v>0</v>
      </c>
      <c r="Q5" s="13">
        <f>SUMIFS(INDEX('12월 판매량-raw'!$E:$AP,,MATCH(Q$4,'12월 판매량-raw'!$E$1:$AP$1,0)),'12월 판매량-raw'!$A:$A,$F5,'12월 판매량-raw'!$C:$C,$C5)</f>
        <v>0</v>
      </c>
      <c r="R5" s="13">
        <f>SUMIFS(INDEX('12월 판매량-raw'!$E:$AP,,MATCH(R$4,'12월 판매량-raw'!$E$1:$AP$1,0)),'12월 판매량-raw'!$A:$A,$F5,'12월 판매량-raw'!$C:$C,$C5)</f>
        <v>0</v>
      </c>
      <c r="S5" s="13">
        <f>SUMIFS(INDEX('12월 판매량-raw'!$E:$BB,,MATCH(S$4,'12월 판매량-raw'!$E$1:$BB$1,0)),'12월 판매량-raw'!$A:$A,$F5,'12월 판매량-raw'!$C:$C,$C5)</f>
        <v>0</v>
      </c>
      <c r="T5" s="7">
        <f>SUMIFS(INDEX('1월 판매량-raw'!$E:$BB,,MATCH(T$4,'1월 판매량-raw'!$E$1:$BB$1,0)),'1월 판매량-raw'!$A:$A,$F5,'1월 판매량-raw'!$C:$C,$C5)</f>
        <v>0</v>
      </c>
      <c r="U5" s="7">
        <f>SUMIFS(INDEX('1월 판매량-raw'!$E:$BB,,MATCH(U$4,'1월 판매량-raw'!$E$1:$BB$1,0)),'1월 판매량-raw'!$A:$A,$F5,'1월 판매량-raw'!$C:$C,$C5)</f>
        <v>0</v>
      </c>
      <c r="V5" s="7">
        <f>SUMIFS(INDEX('1월 판매량-raw'!$E:$BB,,MATCH(V$4,'1월 판매량-raw'!$E$1:$BB$1,0)),'1월 판매량-raw'!$A:$A,$F5,'1월 판매량-raw'!$C:$C,$C5)</f>
        <v>0</v>
      </c>
      <c r="W5" s="7">
        <f>SUMIFS(INDEX('1월 판매량-raw'!$E:$BB,,MATCH(W$4,'1월 판매량-raw'!$E$1:$BB$1,0)),'1월 판매량-raw'!$A:$A,$F5,'1월 판매량-raw'!$C:$C,$C5)</f>
        <v>0</v>
      </c>
      <c r="X5" s="7">
        <f>SUMIFS(INDEX('2월 판매량-raw'!$E:$BB,,MATCH(X$4,'2월 판매량-raw'!$E$1:$BB$1,0)),'2월 판매량-raw'!$A:$A,$F5,'2월 판매량-raw'!$C:$C,$C5)</f>
        <v>0</v>
      </c>
      <c r="Y5" s="207">
        <f>SUMIFS(INDEX('2월 판매량-raw'!$E:$BB,,MATCH(Y$4,'2월 판매량-raw'!$E$1:$BB$1,0)),'2월 판매량-raw'!$A:$A,$F5,'2월 판매량-raw'!$C:$C,$C5)</f>
        <v>0</v>
      </c>
      <c r="Z5" s="207">
        <f>SUMIFS(INDEX('2월 판매량-raw'!$E:$BB,,MATCH(Z$4,'2월 판매량-raw'!$E$1:$BB$1,0)),'2월 판매량-raw'!$A:$A,$F5,'2월 판매량-raw'!$C:$C,$C5)</f>
        <v>0</v>
      </c>
      <c r="AA5" s="207">
        <f>SUMIFS(INDEX('2월 판매량-raw'!$E:$BB,,MATCH(AA$4,'2월 판매량-raw'!$E$1:$BB$1,0)),'2월 판매량-raw'!$A:$A,$F5,'2월 판매량-raw'!$C:$C,$C5)</f>
        <v>0</v>
      </c>
      <c r="AB5" s="7">
        <f>SUMIFS(INDEX('3월 판매량-raw'!$E:$BB,,MATCH(AB$4,'3월 판매량-raw'!$E$1:$BB$1,0)),'3월 판매량-raw'!$A:$A,$F5,'3월 판매량-raw'!$C:$C,$C5)</f>
        <v>0</v>
      </c>
      <c r="AC5" s="7">
        <f>SUMIFS(INDEX('3월 판매량-raw'!$E:$BB,,MATCH(AC$4,'3월 판매량-raw'!$E$1:$BB$1,0)),'3월 판매량-raw'!$A:$A,$F5,'3월 판매량-raw'!$C:$C,$C5)</f>
        <v>0</v>
      </c>
      <c r="AD5" s="7">
        <f>SUMIFS(INDEX('3월 판매량-raw'!$E:$BB,,MATCH(AD$4,'3월 판매량-raw'!$E$1:$BB$1,0)),'3월 판매량-raw'!$A:$A,$F5,'3월 판매량-raw'!$C:$C,$C5)</f>
        <v>0</v>
      </c>
      <c r="AE5" s="7">
        <f>SUMIFS(INDEX('3월 판매량-raw'!$E:$BB,,MATCH(AE$4,'3월 판매량-raw'!$E$1:$BB$1,0)),'3월 판매량-raw'!$A:$A,$F5,'3월 판매량-raw'!$C:$C,$C5)</f>
        <v>0</v>
      </c>
      <c r="AF5" s="7">
        <f>SUMIFS(INDEX('3월 판매량-raw'!$E:$BB,,MATCH(AF$4,'3월 판매량-raw'!$E$1:$BB$1,0)),'3월 판매량-raw'!$A:$A,$F5,'3월 판매량-raw'!$C:$C,$C5)</f>
        <v>0</v>
      </c>
      <c r="AG5" s="7">
        <f>SUMIFS(INDEX('4월 판매량-raw'!$E:$BB,,MATCH(AG$4,'4월 판매량-raw'!$E$1:$BB$1,0)),'4월 판매량-raw'!$A:$A,$F5,'4월 판매량-raw'!$C:$C,$C5)</f>
        <v>0</v>
      </c>
      <c r="AH5" s="7">
        <f>SUMIFS(INDEX('4월 판매량-raw'!$E:$BB,,MATCH(AH$4,'4월 판매량-raw'!$E$1:$BB$1,0)),'4월 판매량-raw'!$A:$A,$F5,'4월 판매량-raw'!$C:$C,$C5)</f>
        <v>0</v>
      </c>
      <c r="AI5" s="7">
        <f>SUMIFS(INDEX('4월 판매량-raw'!$E:$BB,,MATCH(AI$4,'4월 판매량-raw'!$E$1:$BB$1,0)),'4월 판매량-raw'!$A:$A,$F5,'4월 판매량-raw'!$C:$C,$C5)</f>
        <v>0</v>
      </c>
      <c r="AJ5" s="7">
        <f>SUMIFS(INDEX('4월 판매량-raw'!$E:$BB,,MATCH(AJ$4,'4월 판매량-raw'!$E$1:$BB$1,0)),'4월 판매량-raw'!$A:$A,$F5,'4월 판매량-raw'!$C:$C,$C5)</f>
        <v>0</v>
      </c>
      <c r="AK5" s="7">
        <f>SUMIFS(INDEX('5월 판매량-raw'!$E:$BB,,MATCH(AK$4,'5월 판매량-raw'!$E$1:$BB$1,0)),'5월 판매량-raw'!$A:$A,$F5,'5월 판매량-raw'!$C:$C,$C5)</f>
        <v>0</v>
      </c>
      <c r="AL5" s="7">
        <v>0</v>
      </c>
      <c r="AM5" s="207">
        <v>0</v>
      </c>
      <c r="AN5" s="207">
        <v>0</v>
      </c>
      <c r="AO5" s="7">
        <f>SUMIFS(INDEX('5월 판매량-raw'!$E:$BB,,MATCH(AO$4,'5월 판매량-raw'!$E$1:$BB$1,0)),'5월 판매량-raw'!$A:$A,$F5,'5월 판매량-raw'!$C:$C,$C5)</f>
        <v>0</v>
      </c>
      <c r="AP5" s="7">
        <v>0</v>
      </c>
      <c r="AQ5" s="207">
        <v>0</v>
      </c>
      <c r="AR5" s="207">
        <v>0</v>
      </c>
      <c r="AS5" s="207">
        <v>0</v>
      </c>
      <c r="AT5" s="7">
        <f>SUMIFS(INDEX('5월 판매량-raw'!$E:$BB,,MATCH(AT$4,'5월 판매량-raw'!$E$1:$BB$1,0)),'5월 판매량-raw'!$A:$A,$F5,'5월 판매량-raw'!$C:$C,$C5)</f>
        <v>0</v>
      </c>
      <c r="AU5" s="7">
        <v>0</v>
      </c>
      <c r="AV5" s="207">
        <v>0</v>
      </c>
      <c r="AW5" s="207">
        <v>0</v>
      </c>
      <c r="AX5" s="7">
        <f>SUMIFS(INDEX('5월 판매량-raw'!$E:$BB,,MATCH(AX$4,'5월 판매량-raw'!$E$1:$BB$1,0)),'5월 판매량-raw'!$A:$A,$F5,'5월 판매량-raw'!$C:$C,$C5)</f>
        <v>0</v>
      </c>
      <c r="AY5" s="7">
        <v>0</v>
      </c>
      <c r="AZ5" s="207">
        <v>0</v>
      </c>
      <c r="BA5" s="207">
        <v>0</v>
      </c>
      <c r="BB5" s="7">
        <f>SUMIFS(INDEX('5월 판매량-raw'!$E:$BB,,MATCH(BB$4,'5월 판매량-raw'!$E$1:$BB$1,0)),'5월 판매량-raw'!$A:$A,$F5,'5월 판매량-raw'!$C:$C,$C5)</f>
        <v>0</v>
      </c>
      <c r="BC5" s="7">
        <v>0</v>
      </c>
      <c r="BD5" s="207">
        <v>0</v>
      </c>
      <c r="BE5" s="207">
        <v>0</v>
      </c>
      <c r="BF5" s="207">
        <v>0</v>
      </c>
      <c r="BG5" s="7">
        <f>SUMIFS(INDEX('5월 판매량-raw'!$E:$BB,,MATCH(BG$4,'5월 판매량-raw'!$E$1:$BB$1,0)),'5월 판매량-raw'!$A:$A,$F5,'5월 판매량-raw'!$C:$C,$C5)</f>
        <v>0</v>
      </c>
      <c r="BH5" s="7">
        <v>0</v>
      </c>
      <c r="BI5" s="207">
        <v>0</v>
      </c>
      <c r="BJ5" s="207">
        <v>0</v>
      </c>
      <c r="BK5" s="7">
        <f>SUMIFS(INDEX('5월 판매량-raw'!$E:$BB,,MATCH(BK$4,'5월 판매량-raw'!$E$1:$BB$1,0)),'5월 판매량-raw'!$A:$A,$F5,'5월 판매량-raw'!$C:$C,$C5)</f>
        <v>0</v>
      </c>
      <c r="BL5" s="7">
        <v>0</v>
      </c>
      <c r="BM5" s="207">
        <v>0</v>
      </c>
      <c r="BN5" s="207">
        <v>0</v>
      </c>
      <c r="BO5" s="7">
        <f>SUMIFS(INDEX('5월 판매량-raw'!$E:$BB,,MATCH(BO$4,'5월 판매량-raw'!$E$1:$BB$1,0)),'5월 판매량-raw'!$A:$A,$F5,'5월 판매량-raw'!$C:$C,$C5)</f>
        <v>0</v>
      </c>
      <c r="BP5" s="7">
        <v>0</v>
      </c>
      <c r="BQ5" s="207">
        <v>0</v>
      </c>
      <c r="BR5" s="207">
        <v>0</v>
      </c>
      <c r="BS5" s="207">
        <v>0</v>
      </c>
    </row>
    <row r="6" spans="1:71" x14ac:dyDescent="0.3">
      <c r="A6" s="358"/>
      <c r="B6" s="358"/>
      <c r="C6" s="35">
        <v>45743</v>
      </c>
      <c r="D6" s="35">
        <f>C6-210</f>
        <v>45533</v>
      </c>
      <c r="E6" s="65">
        <f t="shared" ca="1" si="0"/>
        <v>-55</v>
      </c>
      <c r="F6" s="10" t="s">
        <v>33</v>
      </c>
      <c r="G6" s="7">
        <f>SUMIFS(INDEX('10월'!$E:$AP,,MATCH(G$4,'10월'!$E$1:$AP$1,0)),'10월'!$A:$A,$F6,'10월'!$C:$C,$C6)</f>
        <v>0</v>
      </c>
      <c r="H6" s="7">
        <f>SUMIFS(INDEX('10월'!$E:$AP,,MATCH(H$4,'10월'!$E$1:$AP$1,0)),'10월'!$A:$A,$F6,'10월'!$C:$C,$C6)</f>
        <v>0</v>
      </c>
      <c r="I6" s="7">
        <f>SUMIFS(INDEX('10월'!$E:$AP,,MATCH(I$4,'10월'!$E$1:$AP$1,0)),'10월'!$A:$A,$F6,'10월'!$C:$C,$C6)</f>
        <v>0</v>
      </c>
      <c r="J6" s="7">
        <f>SUMIFS(INDEX('10월'!$E:$AP,,MATCH(J$4,'10월'!$E$1:$AP$1,0)),'10월'!$A:$A,$F6,'10월'!$C:$C,$C6)</f>
        <v>0</v>
      </c>
      <c r="K6" s="7">
        <f>SUMIFS(INDEX('11월'!$E:$AP,,MATCH(K$4,'11월'!$E$1:$AP$1,0)),'11월'!$A:$A,$F6,'11월'!$C:$C,$C6)</f>
        <v>0</v>
      </c>
      <c r="L6" s="13">
        <f>SUMIFS(INDEX('11월'!$E:$AP,,MATCH(L$4,'11월'!$E$1:$AP$1,0)),'11월'!$A:$A,$F6,'11월'!$C:$C,$C6)</f>
        <v>0</v>
      </c>
      <c r="M6" s="13">
        <f>SUMIFS(INDEX('11월'!$E:$AP,,MATCH(M$4,'11월'!$E$1:$AP$1,0)),'11월'!$A:$A,$F6,'11월'!$C:$C,$C6)</f>
        <v>0</v>
      </c>
      <c r="N6" s="13">
        <f>SUMIFS(INDEX('11월'!$E:$AP,,MATCH(N$4,'11월'!$E$1:$AP$1,0)),'11월'!$A:$A,$F6,'11월'!$C:$C,$C6)</f>
        <v>0</v>
      </c>
      <c r="O6" s="13">
        <f>SUMIFS(INDEX('12월 판매량-raw'!$E:$AP,,MATCH(O$4,'12월 판매량-raw'!$E$1:$AP$1,0)),'12월 판매량-raw'!$A:$A,$F6,'12월 판매량-raw'!$C:$C,$C6)</f>
        <v>0</v>
      </c>
      <c r="P6" s="13">
        <f>SUMIFS(INDEX('12월 판매량-raw'!$E:$AP,,MATCH(P$4,'12월 판매량-raw'!$E$1:$AP$1,0)),'12월 판매량-raw'!$A:$A,$F6,'12월 판매량-raw'!$C:$C,$C6)</f>
        <v>0</v>
      </c>
      <c r="Q6" s="13">
        <f>SUMIFS(INDEX('12월 판매량-raw'!$E:$AP,,MATCH(Q$4,'12월 판매량-raw'!$E$1:$AP$1,0)),'12월 판매량-raw'!$A:$A,$F6,'12월 판매량-raw'!$C:$C,$C6)</f>
        <v>0</v>
      </c>
      <c r="R6" s="13">
        <f>SUMIFS(INDEX('12월 판매량-raw'!$E:$AP,,MATCH(R$4,'12월 판매량-raw'!$E$1:$AP$1,0)),'12월 판매량-raw'!$A:$A,$F6,'12월 판매량-raw'!$C:$C,$C6)</f>
        <v>0</v>
      </c>
      <c r="S6" s="13">
        <f>SUMIFS(INDEX('12월 판매량-raw'!$E:$BB,,MATCH(S$4,'12월 판매량-raw'!$E$1:$BB$1,0)),'12월 판매량-raw'!$A:$A,$F6,'12월 판매량-raw'!$C:$C,$C6)</f>
        <v>0</v>
      </c>
      <c r="T6" s="7">
        <f>SUMIFS(INDEX('1월 판매량-raw'!$E:$BB,,MATCH(T$4,'1월 판매량-raw'!$E$1:$BB$1,0)),'1월 판매량-raw'!$A:$A,$F6,'1월 판매량-raw'!$C:$C,$C6)</f>
        <v>0</v>
      </c>
      <c r="U6" s="7">
        <f>SUMIFS(INDEX('1월 판매량-raw'!$E:$BB,,MATCH(U$4,'1월 판매량-raw'!$E$1:$BB$1,0)),'1월 판매량-raw'!$A:$A,$F6,'1월 판매량-raw'!$C:$C,$C6)</f>
        <v>0</v>
      </c>
      <c r="V6" s="7">
        <f>SUMIFS(INDEX('1월 판매량-raw'!$E:$BB,,MATCH(V$4,'1월 판매량-raw'!$E$1:$BB$1,0)),'1월 판매량-raw'!$A:$A,$F6,'1월 판매량-raw'!$C:$C,$C6)</f>
        <v>0</v>
      </c>
      <c r="W6" s="7">
        <f>SUMIFS(INDEX('1월 판매량-raw'!$E:$BB,,MATCH(W$4,'1월 판매량-raw'!$E$1:$BB$1,0)),'1월 판매량-raw'!$A:$A,$F6,'1월 판매량-raw'!$C:$C,$C6)</f>
        <v>0</v>
      </c>
      <c r="X6" s="7">
        <f>SUMIFS(INDEX('2월 판매량-raw'!$E:$BB,,MATCH(X$4,'2월 판매량-raw'!$E$1:$BB$1,0)),'2월 판매량-raw'!$A:$A,$F6,'2월 판매량-raw'!$C:$C,$C6)</f>
        <v>0</v>
      </c>
      <c r="Y6" s="207">
        <f>SUMIFS(INDEX('2월 판매량-raw'!$E:$BB,,MATCH(Y$4,'2월 판매량-raw'!$E$1:$BB$1,0)),'2월 판매량-raw'!$A:$A,$F6,'2월 판매량-raw'!$C:$C,$C6)</f>
        <v>0</v>
      </c>
      <c r="Z6" s="207">
        <f>SUMIFS(INDEX('2월 판매량-raw'!$E:$BB,,MATCH(Z$4,'2월 판매량-raw'!$E$1:$BB$1,0)),'2월 판매량-raw'!$A:$A,$F6,'2월 판매량-raw'!$C:$C,$C6)</f>
        <v>0</v>
      </c>
      <c r="AA6" s="207">
        <f>SUMIFS(INDEX('2월 판매량-raw'!$E:$BB,,MATCH(AA$4,'2월 판매량-raw'!$E$1:$BB$1,0)),'2월 판매량-raw'!$A:$A,$F6,'2월 판매량-raw'!$C:$C,$C6)</f>
        <v>0</v>
      </c>
      <c r="AB6" s="7">
        <f>SUMIFS(INDEX('3월 판매량-raw'!$E:$BB,,MATCH(AB$4,'3월 판매량-raw'!$E$1:$BB$1,0)),'3월 판매량-raw'!$A:$A,$F6,'3월 판매량-raw'!$C:$C,$C6)</f>
        <v>0</v>
      </c>
      <c r="AC6" s="7">
        <f>SUMIFS(INDEX('3월 판매량-raw'!$E:$BB,,MATCH(AC$4,'3월 판매량-raw'!$E$1:$BB$1,0)),'3월 판매량-raw'!$A:$A,$F6,'3월 판매량-raw'!$C:$C,$C6)</f>
        <v>0</v>
      </c>
      <c r="AD6" s="7">
        <f>SUMIFS(INDEX('3월 판매량-raw'!$E:$BB,,MATCH(AD$4,'3월 판매량-raw'!$E$1:$BB$1,0)),'3월 판매량-raw'!$A:$A,$F6,'3월 판매량-raw'!$C:$C,$C6)</f>
        <v>0</v>
      </c>
      <c r="AE6" s="7">
        <f>SUMIFS(INDEX('3월 판매량-raw'!$E:$BB,,MATCH(AE$4,'3월 판매량-raw'!$E$1:$BB$1,0)),'3월 판매량-raw'!$A:$A,$F6,'3월 판매량-raw'!$C:$C,$C6)</f>
        <v>0</v>
      </c>
      <c r="AF6" s="7">
        <f>SUMIFS(INDEX('3월 판매량-raw'!$E:$BB,,MATCH(AF$4,'3월 판매량-raw'!$E$1:$BB$1,0)),'3월 판매량-raw'!$A:$A,$F6,'3월 판매량-raw'!$C:$C,$C6)</f>
        <v>0</v>
      </c>
      <c r="AG6" s="7">
        <f>SUMIFS(INDEX('4월 판매량-raw'!$E:$BB,,MATCH(AG$4,'4월 판매량-raw'!$E$1:$BB$1,0)),'4월 판매량-raw'!$A:$A,$F6,'4월 판매량-raw'!$C:$C,$C6)</f>
        <v>0</v>
      </c>
      <c r="AH6" s="7">
        <f>SUMIFS(INDEX('4월 판매량-raw'!$E:$BB,,MATCH(AH$4,'4월 판매량-raw'!$E$1:$BB$1,0)),'4월 판매량-raw'!$A:$A,$F6,'4월 판매량-raw'!$C:$C,$C6)</f>
        <v>0</v>
      </c>
      <c r="AI6" s="7">
        <f>SUMIFS(INDEX('4월 판매량-raw'!$E:$BB,,MATCH(AI$4,'4월 판매량-raw'!$E$1:$BB$1,0)),'4월 판매량-raw'!$A:$A,$F6,'4월 판매량-raw'!$C:$C,$C6)</f>
        <v>0</v>
      </c>
      <c r="AJ6" s="7">
        <f>SUMIFS(INDEX('4월 판매량-raw'!$E:$BB,,MATCH(AJ$4,'4월 판매량-raw'!$E$1:$BB$1,0)),'4월 판매량-raw'!$A:$A,$F6,'4월 판매량-raw'!$C:$C,$C6)</f>
        <v>0</v>
      </c>
      <c r="AK6" s="7">
        <f>SUMIFS(INDEX('5월 판매량-raw'!$E:$BB,,MATCH(AK$4,'5월 판매량-raw'!$E$1:$BB$1,0)),'5월 판매량-raw'!$A:$A,$F6,'5월 판매량-raw'!$C:$C,$C6)</f>
        <v>0</v>
      </c>
      <c r="AL6" s="7">
        <v>0</v>
      </c>
      <c r="AM6" s="207">
        <v>0</v>
      </c>
      <c r="AN6" s="207">
        <v>0</v>
      </c>
      <c r="AO6" s="7">
        <f>SUMIFS(INDEX('5월 판매량-raw'!$E:$BB,,MATCH(AO$4,'5월 판매량-raw'!$E$1:$BB$1,0)),'5월 판매량-raw'!$A:$A,$F6,'5월 판매량-raw'!$C:$C,$C6)</f>
        <v>0</v>
      </c>
      <c r="AP6" s="7">
        <v>0</v>
      </c>
      <c r="AQ6" s="207">
        <v>0</v>
      </c>
      <c r="AR6" s="207">
        <v>0</v>
      </c>
      <c r="AS6" s="207">
        <v>0</v>
      </c>
      <c r="AT6" s="7">
        <f>SUMIFS(INDEX('5월 판매량-raw'!$E:$BB,,MATCH(AT$4,'5월 판매량-raw'!$E$1:$BB$1,0)),'5월 판매량-raw'!$A:$A,$F6,'5월 판매량-raw'!$C:$C,$C6)</f>
        <v>0</v>
      </c>
      <c r="AU6" s="7">
        <v>0</v>
      </c>
      <c r="AV6" s="207">
        <v>0</v>
      </c>
      <c r="AW6" s="207">
        <v>0</v>
      </c>
      <c r="AX6" s="7">
        <f>SUMIFS(INDEX('5월 판매량-raw'!$E:$BB,,MATCH(AX$4,'5월 판매량-raw'!$E$1:$BB$1,0)),'5월 판매량-raw'!$A:$A,$F6,'5월 판매량-raw'!$C:$C,$C6)</f>
        <v>0</v>
      </c>
      <c r="AY6" s="7">
        <v>0</v>
      </c>
      <c r="AZ6" s="207">
        <v>0</v>
      </c>
      <c r="BA6" s="207">
        <v>0</v>
      </c>
      <c r="BB6" s="7">
        <f>SUMIFS(INDEX('5월 판매량-raw'!$E:$BB,,MATCH(BB$4,'5월 판매량-raw'!$E$1:$BB$1,0)),'5월 판매량-raw'!$A:$A,$F6,'5월 판매량-raw'!$C:$C,$C6)</f>
        <v>0</v>
      </c>
      <c r="BC6" s="7">
        <v>0</v>
      </c>
      <c r="BD6" s="207">
        <v>0</v>
      </c>
      <c r="BE6" s="207">
        <v>0</v>
      </c>
      <c r="BF6" s="207">
        <v>0</v>
      </c>
      <c r="BG6" s="7">
        <f>SUMIFS(INDEX('5월 판매량-raw'!$E:$BB,,MATCH(BG$4,'5월 판매량-raw'!$E$1:$BB$1,0)),'5월 판매량-raw'!$A:$A,$F6,'5월 판매량-raw'!$C:$C,$C6)</f>
        <v>0</v>
      </c>
      <c r="BH6" s="7">
        <v>0</v>
      </c>
      <c r="BI6" s="207">
        <v>0</v>
      </c>
      <c r="BJ6" s="207">
        <v>0</v>
      </c>
      <c r="BK6" s="7">
        <f>SUMIFS(INDEX('5월 판매량-raw'!$E:$BB,,MATCH(BK$4,'5월 판매량-raw'!$E$1:$BB$1,0)),'5월 판매량-raw'!$A:$A,$F6,'5월 판매량-raw'!$C:$C,$C6)</f>
        <v>0</v>
      </c>
      <c r="BL6" s="7">
        <v>0</v>
      </c>
      <c r="BM6" s="207">
        <v>0</v>
      </c>
      <c r="BN6" s="207">
        <v>0</v>
      </c>
      <c r="BO6" s="7">
        <f>SUMIFS(INDEX('5월 판매량-raw'!$E:$BB,,MATCH(BO$4,'5월 판매량-raw'!$E$1:$BB$1,0)),'5월 판매량-raw'!$A:$A,$F6,'5월 판매량-raw'!$C:$C,$C6)</f>
        <v>0</v>
      </c>
      <c r="BP6" s="7">
        <v>0</v>
      </c>
      <c r="BQ6" s="207">
        <v>0</v>
      </c>
      <c r="BR6" s="207">
        <v>0</v>
      </c>
      <c r="BS6" s="207">
        <v>0</v>
      </c>
    </row>
    <row r="7" spans="1:71" x14ac:dyDescent="0.3">
      <c r="A7" s="308" t="s">
        <v>12</v>
      </c>
      <c r="B7" s="343">
        <f>C7</f>
        <v>45768</v>
      </c>
      <c r="C7" s="35">
        <v>45768</v>
      </c>
      <c r="D7" s="35">
        <f t="shared" ref="D7:D56" si="1">C7-210</f>
        <v>45558</v>
      </c>
      <c r="E7" s="65">
        <f t="shared" ca="1" si="0"/>
        <v>-52</v>
      </c>
      <c r="F7" s="10" t="s">
        <v>14</v>
      </c>
      <c r="G7" s="7">
        <f>SUMIFS(INDEX('10월'!$E:$AP,,MATCH(G$4,'10월'!$E$1:$AP$1,0)),'10월'!$A:$A,$F7,'10월'!$C:$C,$C7)</f>
        <v>295</v>
      </c>
      <c r="H7" s="7">
        <f>SUMIFS(INDEX('10월'!$E:$AP,,MATCH(H$4,'10월'!$E$1:$AP$1,0)),'10월'!$A:$A,$F7,'10월'!$C:$C,$C7)</f>
        <v>247</v>
      </c>
      <c r="I7" s="7">
        <f>SUMIFS(INDEX('10월'!$E:$AP,,MATCH(I$4,'10월'!$E$1:$AP$1,0)),'10월'!$A:$A,$F7,'10월'!$C:$C,$C7)</f>
        <v>277</v>
      </c>
      <c r="J7" s="7">
        <f>SUMIFS(INDEX('10월'!$E:$AP,,MATCH(J$4,'10월'!$E$1:$AP$1,0)),'10월'!$A:$A,$F7,'10월'!$C:$C,$C7)</f>
        <v>279</v>
      </c>
      <c r="K7" s="7">
        <f>SUMIFS(INDEX('11월'!$E:$AP,,MATCH(K$4,'11월'!$E$1:$AP$1,0)),'11월'!$A:$A,$F7,'11월'!$C:$C,$C7)</f>
        <v>258</v>
      </c>
      <c r="L7" s="7">
        <f>SUMIFS(INDEX('11월'!$E:$AP,,MATCH(L$4,'11월'!$E$1:$AP$1,0)),'11월'!$A:$A,$F7,'11월'!$C:$C,$C7)</f>
        <v>271</v>
      </c>
      <c r="M7" s="7">
        <f>SUMIFS(INDEX('11월'!$E:$AP,,MATCH(M$4,'11월'!$E$1:$AP$1,0)),'11월'!$A:$A,$F7,'11월'!$C:$C,$C7)</f>
        <v>220</v>
      </c>
      <c r="N7" s="13">
        <f>SUMIFS(INDEX('11월'!$E:$AP,,MATCH(N$4,'11월'!$E$1:$AP$1,0)),'11월'!$A:$A,$F7,'11월'!$C:$C,$C7)</f>
        <v>245</v>
      </c>
      <c r="O7" s="13">
        <f>SUMIFS(INDEX('12월 판매량-raw'!$E:$AP,,MATCH(O$4,'12월 판매량-raw'!$E$1:$AP$1,0)),'12월 판매량-raw'!$A:$A,$F7,'12월 판매량-raw'!$C:$C,$C7)</f>
        <v>262</v>
      </c>
      <c r="P7" s="13">
        <f>SUMIFS(INDEX('12월 판매량-raw'!$E:$AP,,MATCH(P$4,'12월 판매량-raw'!$E$1:$AP$1,0)),'12월 판매량-raw'!$A:$A,$F7,'12월 판매량-raw'!$C:$C,$C7)</f>
        <v>309</v>
      </c>
      <c r="Q7" s="13">
        <f>SUMIFS(INDEX('12월 판매량-raw'!$E:$AP,,MATCH(Q$4,'12월 판매량-raw'!$E$1:$AP$1,0)),'12월 판매량-raw'!$A:$A,$F7,'12월 판매량-raw'!$C:$C,$C7)</f>
        <v>362</v>
      </c>
      <c r="R7" s="13">
        <f>SUMIFS(INDEX('12월 판매량-raw'!$E:$AP,,MATCH(R$4,'12월 판매량-raw'!$E$1:$AP$1,0)),'12월 판매량-raw'!$A:$A,$F7,'12월 판매량-raw'!$C:$C,$C7)</f>
        <v>360</v>
      </c>
      <c r="S7" s="13">
        <f>SUMIFS(INDEX('12월 판매량-raw'!$E:$BB,,MATCH(S$4,'12월 판매량-raw'!$E$1:$BB$1,0)),'12월 판매량-raw'!$A:$A,$F7,'12월 판매량-raw'!$C:$C,$C7)</f>
        <v>0</v>
      </c>
      <c r="T7" s="7">
        <f>SUMIFS(INDEX('1월 판매량-raw'!$E:$BB,,MATCH(T$4,'1월 판매량-raw'!$E$1:$BB$1,0)),'1월 판매량-raw'!$A:$A,$F7,'1월 판매량-raw'!$C:$C,$C7)</f>
        <v>0</v>
      </c>
      <c r="U7" s="7">
        <f>SUMIFS(INDEX('1월 판매량-raw'!$E:$BB,,MATCH(U$4,'1월 판매량-raw'!$E$1:$BB$1,0)),'1월 판매량-raw'!$A:$A,$F7,'1월 판매량-raw'!$C:$C,$C7)</f>
        <v>0</v>
      </c>
      <c r="V7" s="7">
        <f>SUMIFS(INDEX('1월 판매량-raw'!$E:$BB,,MATCH(V$4,'1월 판매량-raw'!$E$1:$BB$1,0)),'1월 판매량-raw'!$A:$A,$F7,'1월 판매량-raw'!$C:$C,$C7)</f>
        <v>0</v>
      </c>
      <c r="W7" s="7">
        <f>SUMIFS(INDEX('1월 판매량-raw'!$E:$BB,,MATCH(W$4,'1월 판매량-raw'!$E$1:$BB$1,0)),'1월 판매량-raw'!$A:$A,$F7,'1월 판매량-raw'!$C:$C,$C7)</f>
        <v>0</v>
      </c>
      <c r="X7" s="7">
        <f>SUMIFS(INDEX('2월 판매량-raw'!$E:$BB,,MATCH(X$4,'2월 판매량-raw'!$E$1:$BB$1,0)),'2월 판매량-raw'!$A:$A,$F7,'2월 판매량-raw'!$C:$C,$C7)</f>
        <v>0</v>
      </c>
      <c r="Y7" s="207">
        <f>SUMIFS(INDEX('2월 판매량-raw'!$E:$BB,,MATCH(Y$4,'2월 판매량-raw'!$E$1:$BB$1,0)),'2월 판매량-raw'!$A:$A,$F7,'2월 판매량-raw'!$C:$C,$C7)</f>
        <v>0</v>
      </c>
      <c r="Z7" s="207">
        <f>SUMIFS(INDEX('2월 판매량-raw'!$E:$BB,,MATCH(Z$4,'2월 판매량-raw'!$E$1:$BB$1,0)),'2월 판매량-raw'!$A:$A,$F7,'2월 판매량-raw'!$C:$C,$C7)</f>
        <v>0</v>
      </c>
      <c r="AA7" s="207">
        <f>SUMIFS(INDEX('2월 판매량-raw'!$E:$BB,,MATCH(AA$4,'2월 판매량-raw'!$E$1:$BB$1,0)),'2월 판매량-raw'!$A:$A,$F7,'2월 판매량-raw'!$C:$C,$C7)</f>
        <v>0</v>
      </c>
      <c r="AB7" s="15">
        <f>SUMIFS(INDEX('3월 판매량-raw'!$E:$BB,,MATCH(AB$4,'3월 판매량-raw'!$E$1:$BB$1,0)),'3월 판매량-raw'!$A:$A,$F7,'3월 판매량-raw'!$C:$C,$C7)</f>
        <v>0</v>
      </c>
      <c r="AC7" s="15">
        <f>SUMIFS(INDEX('3월 판매량-raw'!$E:$BB,,MATCH(AC$4,'3월 판매량-raw'!$E$1:$BB$1,0)),'3월 판매량-raw'!$A:$A,$F7,'3월 판매량-raw'!$C:$C,$C7)</f>
        <v>0</v>
      </c>
      <c r="AD7" s="15">
        <f>SUMIFS(INDEX('3월 판매량-raw'!$E:$BB,,MATCH(AD$4,'3월 판매량-raw'!$E$1:$BB$1,0)),'3월 판매량-raw'!$A:$A,$F7,'3월 판매량-raw'!$C:$C,$C7)</f>
        <v>0</v>
      </c>
      <c r="AE7" s="15">
        <f>SUMIFS(INDEX('3월 판매량-raw'!$E:$BB,,MATCH(AE$4,'3월 판매량-raw'!$E$1:$BB$1,0)),'3월 판매량-raw'!$A:$A,$F7,'3월 판매량-raw'!$C:$C,$C7)</f>
        <v>0</v>
      </c>
      <c r="AF7" s="15">
        <f>SUMIFS(INDEX('3월 판매량-raw'!$E:$BB,,MATCH(AF$4,'3월 판매량-raw'!$E$1:$BB$1,0)),'3월 판매량-raw'!$A:$A,$F7,'3월 판매량-raw'!$C:$C,$C7)</f>
        <v>0</v>
      </c>
      <c r="AG7" s="15">
        <f>SUMIFS(INDEX('4월 판매량-raw'!$E:$BB,,MATCH(AG$4,'4월 판매량-raw'!$E$1:$BB$1,0)),'4월 판매량-raw'!$A:$A,$F7,'4월 판매량-raw'!$C:$C,$C7)</f>
        <v>0</v>
      </c>
      <c r="AH7" s="15">
        <f>SUMIFS(INDEX('4월 판매량-raw'!$E:$BB,,MATCH(AH$4,'4월 판매량-raw'!$E$1:$BB$1,0)),'4월 판매량-raw'!$A:$A,$F7,'4월 판매량-raw'!$C:$C,$C7)</f>
        <v>0</v>
      </c>
      <c r="AI7" s="15">
        <f>SUMIFS(INDEX('4월 판매량-raw'!$E:$BB,,MATCH(AI$4,'4월 판매량-raw'!$E$1:$BB$1,0)),'4월 판매량-raw'!$A:$A,$F7,'4월 판매량-raw'!$C:$C,$C7)</f>
        <v>0</v>
      </c>
      <c r="AJ7" s="15">
        <f>SUMIFS(INDEX('4월 판매량-raw'!$E:$BB,,MATCH(AJ$4,'4월 판매량-raw'!$E$1:$BB$1,0)),'4월 판매량-raw'!$A:$A,$F7,'4월 판매량-raw'!$C:$C,$C7)</f>
        <v>0</v>
      </c>
      <c r="AK7" s="15">
        <f>SUMIFS(INDEX('5월 판매량-raw'!$E:$BB,,MATCH(AK$4,'5월 판매량-raw'!$E$1:$BB$1,0)),'5월 판매량-raw'!$A:$A,$F7,'5월 판매량-raw'!$C:$C,$C7)</f>
        <v>0</v>
      </c>
      <c r="AL7" s="7">
        <v>0</v>
      </c>
      <c r="AM7" s="207">
        <v>0</v>
      </c>
      <c r="AN7" s="207">
        <v>0</v>
      </c>
      <c r="AO7" s="15">
        <f>SUMIFS(INDEX('5월 판매량-raw'!$E:$BB,,MATCH(AO$4,'5월 판매량-raw'!$E$1:$BB$1,0)),'5월 판매량-raw'!$A:$A,$F7,'5월 판매량-raw'!$C:$C,$C7)</f>
        <v>0</v>
      </c>
      <c r="AP7" s="7">
        <v>0</v>
      </c>
      <c r="AQ7" s="207">
        <v>0</v>
      </c>
      <c r="AR7" s="207">
        <v>0</v>
      </c>
      <c r="AS7" s="207">
        <v>0</v>
      </c>
      <c r="AT7" s="15">
        <f>SUMIFS(INDEX('5월 판매량-raw'!$E:$BB,,MATCH(AT$4,'5월 판매량-raw'!$E$1:$BB$1,0)),'5월 판매량-raw'!$A:$A,$F7,'5월 판매량-raw'!$C:$C,$C7)</f>
        <v>0</v>
      </c>
      <c r="AU7" s="7">
        <v>0</v>
      </c>
      <c r="AV7" s="207">
        <v>0</v>
      </c>
      <c r="AW7" s="207">
        <v>0</v>
      </c>
      <c r="AX7" s="15">
        <f>SUMIFS(INDEX('5월 판매량-raw'!$E:$BB,,MATCH(AX$4,'5월 판매량-raw'!$E$1:$BB$1,0)),'5월 판매량-raw'!$A:$A,$F7,'5월 판매량-raw'!$C:$C,$C7)</f>
        <v>0</v>
      </c>
      <c r="AY7" s="7">
        <v>0</v>
      </c>
      <c r="AZ7" s="207">
        <v>0</v>
      </c>
      <c r="BA7" s="207">
        <v>0</v>
      </c>
      <c r="BB7" s="15">
        <f>SUMIFS(INDEX('5월 판매량-raw'!$E:$BB,,MATCH(BB$4,'5월 판매량-raw'!$E$1:$BB$1,0)),'5월 판매량-raw'!$A:$A,$F7,'5월 판매량-raw'!$C:$C,$C7)</f>
        <v>0</v>
      </c>
      <c r="BC7" s="7">
        <v>0</v>
      </c>
      <c r="BD7" s="207">
        <v>0</v>
      </c>
      <c r="BE7" s="207">
        <v>0</v>
      </c>
      <c r="BF7" s="207">
        <v>0</v>
      </c>
      <c r="BG7" s="15">
        <f>SUMIFS(INDEX('5월 판매량-raw'!$E:$BB,,MATCH(BG$4,'5월 판매량-raw'!$E$1:$BB$1,0)),'5월 판매량-raw'!$A:$A,$F7,'5월 판매량-raw'!$C:$C,$C7)</f>
        <v>0</v>
      </c>
      <c r="BH7" s="7">
        <v>0</v>
      </c>
      <c r="BI7" s="207">
        <v>0</v>
      </c>
      <c r="BJ7" s="207">
        <v>0</v>
      </c>
      <c r="BK7" s="15">
        <f>SUMIFS(INDEX('5월 판매량-raw'!$E:$BB,,MATCH(BK$4,'5월 판매량-raw'!$E$1:$BB$1,0)),'5월 판매량-raw'!$A:$A,$F7,'5월 판매량-raw'!$C:$C,$C7)</f>
        <v>0</v>
      </c>
      <c r="BL7" s="7">
        <v>0</v>
      </c>
      <c r="BM7" s="207">
        <v>0</v>
      </c>
      <c r="BN7" s="207">
        <v>0</v>
      </c>
      <c r="BO7" s="15">
        <f>SUMIFS(INDEX('5월 판매량-raw'!$E:$BB,,MATCH(BO$4,'5월 판매량-raw'!$E$1:$BB$1,0)),'5월 판매량-raw'!$A:$A,$F7,'5월 판매량-raw'!$C:$C,$C7)</f>
        <v>0</v>
      </c>
      <c r="BP7" s="7">
        <v>0</v>
      </c>
      <c r="BQ7" s="207">
        <v>0</v>
      </c>
      <c r="BR7" s="207">
        <v>0</v>
      </c>
      <c r="BS7" s="207">
        <v>0</v>
      </c>
    </row>
    <row r="8" spans="1:71" x14ac:dyDescent="0.3">
      <c r="A8" s="358"/>
      <c r="B8" s="358"/>
      <c r="C8" s="35">
        <v>45768</v>
      </c>
      <c r="D8" s="35">
        <f t="shared" si="1"/>
        <v>45558</v>
      </c>
      <c r="E8" s="65">
        <f t="shared" ca="1" si="0"/>
        <v>-52</v>
      </c>
      <c r="F8" s="10" t="s">
        <v>33</v>
      </c>
      <c r="G8" s="7">
        <f>SUMIFS(INDEX('10월'!$E:$AP,,MATCH(G$4,'10월'!$E$1:$AP$1,0)),'10월'!$A:$A,$F8,'10월'!$C:$C,$C8)</f>
        <v>0</v>
      </c>
      <c r="H8" s="7">
        <f>SUMIFS(INDEX('10월'!$E:$AP,,MATCH(H$4,'10월'!$E$1:$AP$1,0)),'10월'!$A:$A,$F8,'10월'!$C:$C,$C8)</f>
        <v>0</v>
      </c>
      <c r="I8" s="7">
        <f>SUMIFS(INDEX('10월'!$E:$AP,,MATCH(I$4,'10월'!$E$1:$AP$1,0)),'10월'!$A:$A,$F8,'10월'!$C:$C,$C8)</f>
        <v>0</v>
      </c>
      <c r="J8" s="7">
        <f>SUMIFS(INDEX('10월'!$E:$AP,,MATCH(J$4,'10월'!$E$1:$AP$1,0)),'10월'!$A:$A,$F8,'10월'!$C:$C,$C8)</f>
        <v>0</v>
      </c>
      <c r="K8" s="7">
        <f>SUMIFS(INDEX('11월'!$E:$AP,,MATCH(K$4,'11월'!$E$1:$AP$1,0)),'11월'!$A:$A,$F8,'11월'!$C:$C,$C8)</f>
        <v>0</v>
      </c>
      <c r="L8" s="7">
        <f>SUMIFS(INDEX('11월'!$E:$AP,,MATCH(L$4,'11월'!$E$1:$AP$1,0)),'11월'!$A:$A,$F8,'11월'!$C:$C,$C8)</f>
        <v>0</v>
      </c>
      <c r="M8" s="7">
        <v>0</v>
      </c>
      <c r="N8" s="13">
        <f>SUMIFS(INDEX('11월'!$E:$AP,,MATCH(N$4,'11월'!$E$1:$AP$1,0)),'11월'!$A:$A,$F8,'11월'!$C:$C,$C8)</f>
        <v>0</v>
      </c>
      <c r="O8" s="13">
        <f>SUMIFS(INDEX('12월 판매량-raw'!$E:$AP,,MATCH(O$4,'12월 판매량-raw'!$E$1:$AP$1,0)),'12월 판매량-raw'!$A:$A,$F8,'12월 판매량-raw'!$C:$C,$C8)</f>
        <v>0</v>
      </c>
      <c r="P8" s="13">
        <f>SUMIFS(INDEX('12월 판매량-raw'!$E:$AP,,MATCH(P$4,'12월 판매량-raw'!$E$1:$AP$1,0)),'12월 판매량-raw'!$A:$A,$F8,'12월 판매량-raw'!$C:$C,$C8)</f>
        <v>0</v>
      </c>
      <c r="Q8" s="13">
        <f>SUMIFS(INDEX('12월 판매량-raw'!$E:$AP,,MATCH(Q$4,'12월 판매량-raw'!$E$1:$AP$1,0)),'12월 판매량-raw'!$A:$A,$F8,'12월 판매량-raw'!$C:$C,$C8)</f>
        <v>0</v>
      </c>
      <c r="R8" s="13">
        <f>SUMIFS(INDEX('12월 판매량-raw'!$E:$AP,,MATCH(R$4,'12월 판매량-raw'!$E$1:$AP$1,0)),'12월 판매량-raw'!$A:$A,$F8,'12월 판매량-raw'!$C:$C,$C8)</f>
        <v>0</v>
      </c>
      <c r="S8" s="13">
        <f>SUMIFS(INDEX('12월 판매량-raw'!$E:$BB,,MATCH(S$4,'12월 판매량-raw'!$E$1:$BB$1,0)),'12월 판매량-raw'!$A:$A,$F8,'12월 판매량-raw'!$C:$C,$C8)</f>
        <v>0</v>
      </c>
      <c r="T8" s="7">
        <f>SUMIFS(INDEX('1월 판매량-raw'!$E:$BB,,MATCH(T$4,'1월 판매량-raw'!$E$1:$BB$1,0)),'1월 판매량-raw'!$A:$A,$F8,'1월 판매량-raw'!$C:$C,$C8)</f>
        <v>0</v>
      </c>
      <c r="U8" s="7">
        <f>SUMIFS(INDEX('1월 판매량-raw'!$E:$BB,,MATCH(U$4,'1월 판매량-raw'!$E$1:$BB$1,0)),'1월 판매량-raw'!$A:$A,$F8,'1월 판매량-raw'!$C:$C,$C8)</f>
        <v>0</v>
      </c>
      <c r="V8" s="7">
        <f>SUMIFS(INDEX('1월 판매량-raw'!$E:$BB,,MATCH(V$4,'1월 판매량-raw'!$E$1:$BB$1,0)),'1월 판매량-raw'!$A:$A,$F8,'1월 판매량-raw'!$C:$C,$C8)</f>
        <v>0</v>
      </c>
      <c r="W8" s="7">
        <f>SUMIFS(INDEX('1월 판매량-raw'!$E:$BB,,MATCH(W$4,'1월 판매량-raw'!$E$1:$BB$1,0)),'1월 판매량-raw'!$A:$A,$F8,'1월 판매량-raw'!$C:$C,$C8)</f>
        <v>0</v>
      </c>
      <c r="X8" s="7">
        <f>SUMIFS(INDEX('2월 판매량-raw'!$E:$BB,,MATCH(X$4,'2월 판매량-raw'!$E$1:$BB$1,0)),'2월 판매량-raw'!$A:$A,$F8,'2월 판매량-raw'!$C:$C,$C8)</f>
        <v>0</v>
      </c>
      <c r="Y8" s="207">
        <f>SUMIFS(INDEX('2월 판매량-raw'!$E:$BB,,MATCH(Y$4,'2월 판매량-raw'!$E$1:$BB$1,0)),'2월 판매량-raw'!$A:$A,$F8,'2월 판매량-raw'!$C:$C,$C8)</f>
        <v>0</v>
      </c>
      <c r="Z8" s="207">
        <f>SUMIFS(INDEX('2월 판매량-raw'!$E:$BB,,MATCH(Z$4,'2월 판매량-raw'!$E$1:$BB$1,0)),'2월 판매량-raw'!$A:$A,$F8,'2월 판매량-raw'!$C:$C,$C8)</f>
        <v>0</v>
      </c>
      <c r="AA8" s="207">
        <f>SUMIFS(INDEX('2월 판매량-raw'!$E:$BB,,MATCH(AA$4,'2월 판매량-raw'!$E$1:$BB$1,0)),'2월 판매량-raw'!$A:$A,$F8,'2월 판매량-raw'!$C:$C,$C8)</f>
        <v>0</v>
      </c>
      <c r="AB8" s="7">
        <f>SUMIFS(INDEX('3월 판매량-raw'!$E:$BB,,MATCH(AB$4,'3월 판매량-raw'!$E$1:$BB$1,0)),'3월 판매량-raw'!$A:$A,$F8,'3월 판매량-raw'!$C:$C,$C8)</f>
        <v>0</v>
      </c>
      <c r="AC8" s="7">
        <f>SUMIFS(INDEX('3월 판매량-raw'!$E:$BB,,MATCH(AC$4,'3월 판매량-raw'!$E$1:$BB$1,0)),'3월 판매량-raw'!$A:$A,$F8,'3월 판매량-raw'!$C:$C,$C8)</f>
        <v>0</v>
      </c>
      <c r="AD8" s="7">
        <f>SUMIFS(INDEX('3월 판매량-raw'!$E:$BB,,MATCH(AD$4,'3월 판매량-raw'!$E$1:$BB$1,0)),'3월 판매량-raw'!$A:$A,$F8,'3월 판매량-raw'!$C:$C,$C8)</f>
        <v>0</v>
      </c>
      <c r="AE8" s="7">
        <f>SUMIFS(INDEX('3월 판매량-raw'!$E:$BB,,MATCH(AE$4,'3월 판매량-raw'!$E$1:$BB$1,0)),'3월 판매량-raw'!$A:$A,$F8,'3월 판매량-raw'!$C:$C,$C8)</f>
        <v>0</v>
      </c>
      <c r="AF8" s="7">
        <f>SUMIFS(INDEX('3월 판매량-raw'!$E:$BB,,MATCH(AF$4,'3월 판매량-raw'!$E$1:$BB$1,0)),'3월 판매량-raw'!$A:$A,$F8,'3월 판매량-raw'!$C:$C,$C8)</f>
        <v>0</v>
      </c>
      <c r="AG8" s="7">
        <f>SUMIFS(INDEX('4월 판매량-raw'!$E:$BB,,MATCH(AG$4,'4월 판매량-raw'!$E$1:$BB$1,0)),'4월 판매량-raw'!$A:$A,$F8,'4월 판매량-raw'!$C:$C,$C8)</f>
        <v>0</v>
      </c>
      <c r="AH8" s="7">
        <f>SUMIFS(INDEX('4월 판매량-raw'!$E:$BB,,MATCH(AH$4,'4월 판매량-raw'!$E$1:$BB$1,0)),'4월 판매량-raw'!$A:$A,$F8,'4월 판매량-raw'!$C:$C,$C8)</f>
        <v>0</v>
      </c>
      <c r="AI8" s="7">
        <f>SUMIFS(INDEX('4월 판매량-raw'!$E:$BB,,MATCH(AI$4,'4월 판매량-raw'!$E$1:$BB$1,0)),'4월 판매량-raw'!$A:$A,$F8,'4월 판매량-raw'!$C:$C,$C8)</f>
        <v>0</v>
      </c>
      <c r="AJ8" s="7">
        <f>SUMIFS(INDEX('4월 판매량-raw'!$E:$BB,,MATCH(AJ$4,'4월 판매량-raw'!$E$1:$BB$1,0)),'4월 판매량-raw'!$A:$A,$F8,'4월 판매량-raw'!$C:$C,$C8)</f>
        <v>0</v>
      </c>
      <c r="AK8" s="7">
        <f>SUMIFS(INDEX('5월 판매량-raw'!$E:$BB,,MATCH(AK$4,'5월 판매량-raw'!$E$1:$BB$1,0)),'5월 판매량-raw'!$A:$A,$F8,'5월 판매량-raw'!$C:$C,$C8)</f>
        <v>0</v>
      </c>
      <c r="AL8" s="7">
        <v>0</v>
      </c>
      <c r="AM8" s="207">
        <v>0</v>
      </c>
      <c r="AN8" s="207">
        <v>0</v>
      </c>
      <c r="AO8" s="7">
        <f>SUMIFS(INDEX('5월 판매량-raw'!$E:$BB,,MATCH(AO$4,'5월 판매량-raw'!$E$1:$BB$1,0)),'5월 판매량-raw'!$A:$A,$F8,'5월 판매량-raw'!$C:$C,$C8)</f>
        <v>0</v>
      </c>
      <c r="AP8" s="7">
        <v>0</v>
      </c>
      <c r="AQ8" s="207">
        <v>0</v>
      </c>
      <c r="AR8" s="207">
        <v>0</v>
      </c>
      <c r="AS8" s="207">
        <v>0</v>
      </c>
      <c r="AT8" s="7">
        <f>SUMIFS(INDEX('5월 판매량-raw'!$E:$BB,,MATCH(AT$4,'5월 판매량-raw'!$E$1:$BB$1,0)),'5월 판매량-raw'!$A:$A,$F8,'5월 판매량-raw'!$C:$C,$C8)</f>
        <v>0</v>
      </c>
      <c r="AU8" s="7">
        <v>0</v>
      </c>
      <c r="AV8" s="207">
        <v>0</v>
      </c>
      <c r="AW8" s="207">
        <v>0</v>
      </c>
      <c r="AX8" s="7">
        <f>SUMIFS(INDEX('5월 판매량-raw'!$E:$BB,,MATCH(AX$4,'5월 판매량-raw'!$E$1:$BB$1,0)),'5월 판매량-raw'!$A:$A,$F8,'5월 판매량-raw'!$C:$C,$C8)</f>
        <v>0</v>
      </c>
      <c r="AY8" s="7">
        <v>0</v>
      </c>
      <c r="AZ8" s="207">
        <v>0</v>
      </c>
      <c r="BA8" s="207">
        <v>0</v>
      </c>
      <c r="BB8" s="7">
        <f>SUMIFS(INDEX('5월 판매량-raw'!$E:$BB,,MATCH(BB$4,'5월 판매량-raw'!$E$1:$BB$1,0)),'5월 판매량-raw'!$A:$A,$F8,'5월 판매량-raw'!$C:$C,$C8)</f>
        <v>0</v>
      </c>
      <c r="BC8" s="7">
        <v>0</v>
      </c>
      <c r="BD8" s="207">
        <v>0</v>
      </c>
      <c r="BE8" s="207">
        <v>0</v>
      </c>
      <c r="BF8" s="207">
        <v>0</v>
      </c>
      <c r="BG8" s="7">
        <f>SUMIFS(INDEX('5월 판매량-raw'!$E:$BB,,MATCH(BG$4,'5월 판매량-raw'!$E$1:$BB$1,0)),'5월 판매량-raw'!$A:$A,$F8,'5월 판매량-raw'!$C:$C,$C8)</f>
        <v>0</v>
      </c>
      <c r="BH8" s="7">
        <v>0</v>
      </c>
      <c r="BI8" s="207">
        <v>0</v>
      </c>
      <c r="BJ8" s="207">
        <v>0</v>
      </c>
      <c r="BK8" s="7">
        <f>SUMIFS(INDEX('5월 판매량-raw'!$E:$BB,,MATCH(BK$4,'5월 판매량-raw'!$E$1:$BB$1,0)),'5월 판매량-raw'!$A:$A,$F8,'5월 판매량-raw'!$C:$C,$C8)</f>
        <v>0</v>
      </c>
      <c r="BL8" s="7">
        <v>0</v>
      </c>
      <c r="BM8" s="207">
        <v>0</v>
      </c>
      <c r="BN8" s="207">
        <v>0</v>
      </c>
      <c r="BO8" s="7">
        <f>SUMIFS(INDEX('5월 판매량-raw'!$E:$BB,,MATCH(BO$4,'5월 판매량-raw'!$E$1:$BB$1,0)),'5월 판매량-raw'!$A:$A,$F8,'5월 판매량-raw'!$C:$C,$C8)</f>
        <v>0</v>
      </c>
      <c r="BP8" s="7">
        <v>0</v>
      </c>
      <c r="BQ8" s="207">
        <v>0</v>
      </c>
      <c r="BR8" s="207">
        <v>0</v>
      </c>
      <c r="BS8" s="207">
        <v>0</v>
      </c>
    </row>
    <row r="9" spans="1:71" x14ac:dyDescent="0.3">
      <c r="A9" s="308" t="s">
        <v>12</v>
      </c>
      <c r="B9" s="343">
        <f>C9</f>
        <v>45915</v>
      </c>
      <c r="C9" s="35">
        <v>45915</v>
      </c>
      <c r="D9" s="35">
        <f t="shared" si="1"/>
        <v>45705</v>
      </c>
      <c r="E9" s="65">
        <f t="shared" ca="1" si="0"/>
        <v>-31</v>
      </c>
      <c r="F9" s="10" t="s">
        <v>14</v>
      </c>
      <c r="G9" s="7">
        <f>SUMIFS(INDEX('10월'!$E:$AP,,MATCH(G$4,'10월'!$E$1:$AP$1,0)),'10월'!$A:$A,$F9,'10월'!$C:$C,$C9)</f>
        <v>0</v>
      </c>
      <c r="H9" s="7">
        <f>SUMIFS(INDEX('10월'!$E:$AP,,MATCH(H$4,'10월'!$E$1:$AP$1,0)),'10월'!$A:$A,$F9,'10월'!$C:$C,$C9)</f>
        <v>0</v>
      </c>
      <c r="I9" s="7">
        <f>SUMIFS(INDEX('10월'!$E:$AP,,MATCH(I$4,'10월'!$E$1:$AP$1,0)),'10월'!$A:$A,$F9,'10월'!$C:$C,$C9)</f>
        <v>0</v>
      </c>
      <c r="J9" s="7">
        <f>SUMIFS(INDEX('10월'!$E:$AP,,MATCH(J$4,'10월'!$E$1:$AP$1,0)),'10월'!$A:$A,$F9,'10월'!$C:$C,$C9)</f>
        <v>0</v>
      </c>
      <c r="K9" s="7">
        <f>SUMIFS(INDEX('11월'!$E:$AP,,MATCH(K$4,'11월'!$E$1:$AP$1,0)),'11월'!$A:$A,$F9,'11월'!$C:$C,$C9)</f>
        <v>0</v>
      </c>
      <c r="L9" s="7">
        <f>SUMIFS(INDEX('11월'!$E:$AP,,MATCH(L$4,'11월'!$E$1:$AP$1,0)),'11월'!$A:$A,$F9,'11월'!$C:$C,$C9)</f>
        <v>0</v>
      </c>
      <c r="M9" s="7">
        <v>0</v>
      </c>
      <c r="N9" s="13">
        <f>SUMIFS(INDEX('11월'!$E:$AP,,MATCH(N$4,'11월'!$E$1:$AP$1,0)),'11월'!$A:$A,$F9,'11월'!$C:$C,$C9)</f>
        <v>0</v>
      </c>
      <c r="O9" s="13">
        <f>SUMIFS(INDEX('12월 판매량-raw'!$E:$AP,,MATCH(O$4,'12월 판매량-raw'!$E$1:$AP$1,0)),'12월 판매량-raw'!$A:$A,$F9,'12월 판매량-raw'!$C:$C,$C9)</f>
        <v>0</v>
      </c>
      <c r="P9" s="13">
        <f>SUMIFS(INDEX('12월 판매량-raw'!$E:$AP,,MATCH(P$4,'12월 판매량-raw'!$E$1:$AP$1,0)),'12월 판매량-raw'!$A:$A,$F9,'12월 판매량-raw'!$C:$C,$C9)</f>
        <v>0</v>
      </c>
      <c r="Q9" s="13">
        <f>SUMIFS(INDEX('12월 판매량-raw'!$E:$AP,,MATCH(Q$4,'12월 판매량-raw'!$E$1:$AP$1,0)),'12월 판매량-raw'!$A:$A,$F9,'12월 판매량-raw'!$C:$C,$C9)</f>
        <v>0</v>
      </c>
      <c r="R9" s="13">
        <f>SUMIFS(INDEX('12월 판매량-raw'!$E:$AP,,MATCH(R$4,'12월 판매량-raw'!$E$1:$AP$1,0)),'12월 판매량-raw'!$A:$A,$F9,'12월 판매량-raw'!$C:$C,$C9)</f>
        <v>0</v>
      </c>
      <c r="S9" s="13">
        <f>SUMIFS(INDEX('12월 판매량-raw'!$E:$BB,,MATCH(S$4,'12월 판매량-raw'!$E$1:$BB$1,0)),'12월 판매량-raw'!$A:$A,$F9,'12월 판매량-raw'!$C:$C,$C9)</f>
        <v>400</v>
      </c>
      <c r="T9" s="7">
        <f>SUMIFS(INDEX('1월 판매량-raw'!$E:$BB,,MATCH(T$4,'1월 판매량-raw'!$E$1:$BB$1,0)),'1월 판매량-raw'!$A:$A,$F9,'1월 판매량-raw'!$C:$C,$C9)</f>
        <v>340</v>
      </c>
      <c r="U9" s="7">
        <f>SUMIFS(INDEX('1월 판매량-raw'!$E:$BB,,MATCH(U$4,'1월 판매량-raw'!$E$1:$BB$1,0)),'1월 판매량-raw'!$A:$A,$F9,'1월 판매량-raw'!$C:$C,$C9)</f>
        <v>247</v>
      </c>
      <c r="V9" s="7">
        <f>SUMIFS(INDEX('1월 판매량-raw'!$E:$BB,,MATCH(V$4,'1월 판매량-raw'!$E$1:$BB$1,0)),'1월 판매량-raw'!$A:$A,$F9,'1월 판매량-raw'!$C:$C,$C9)</f>
        <v>322</v>
      </c>
      <c r="W9" s="7">
        <f>SUMIFS(INDEX('1월 판매량-raw'!$E:$BB,,MATCH(W$4,'1월 판매량-raw'!$E$1:$BB$1,0)),'1월 판매량-raw'!$A:$A,$F9,'1월 판매량-raw'!$C:$C,$C9)</f>
        <v>380</v>
      </c>
      <c r="X9" s="7">
        <f>SUMIFS(INDEX('2월 판매량-raw'!$E:$BB,,MATCH(X$4,'2월 판매량-raw'!$E$1:$BB$1,0)),'2월 판매량-raw'!$A:$A,$F9,'2월 판매량-raw'!$C:$C,$C9)</f>
        <v>423</v>
      </c>
      <c r="Y9" s="207">
        <f>SUMIFS(INDEX('2월 판매량-raw'!$E:$BB,,MATCH(Y$4,'2월 판매량-raw'!$E$1:$BB$1,0)),'2월 판매량-raw'!$A:$A,$F9,'2월 판매량-raw'!$C:$C,$C9)</f>
        <v>0</v>
      </c>
      <c r="Z9" s="207">
        <f>SUMIFS(INDEX('2월 판매량-raw'!$E:$BB,,MATCH(Z$4,'2월 판매량-raw'!$E$1:$BB$1,0)),'2월 판매량-raw'!$A:$A,$F9,'2월 판매량-raw'!$C:$C,$C9)</f>
        <v>0</v>
      </c>
      <c r="AA9" s="207">
        <f>SUMIFS(INDEX('2월 판매량-raw'!$E:$BB,,MATCH(AA$4,'2월 판매량-raw'!$E$1:$BB$1,0)),'2월 판매량-raw'!$A:$A,$F9,'2월 판매량-raw'!$C:$C,$C9)</f>
        <v>0</v>
      </c>
      <c r="AB9" s="15">
        <f>SUMIFS(INDEX('3월 판매량-raw'!$E:$BB,,MATCH(AB$4,'3월 판매량-raw'!$E$1:$BB$1,0)),'3월 판매량-raw'!$A:$A,$F9,'3월 판매량-raw'!$C:$C,$C9)</f>
        <v>0</v>
      </c>
      <c r="AC9" s="15">
        <f>SUMIFS(INDEX('3월 판매량-raw'!$E:$BB,,MATCH(AC$4,'3월 판매량-raw'!$E$1:$BB$1,0)),'3월 판매량-raw'!$A:$A,$F9,'3월 판매량-raw'!$C:$C,$C9)</f>
        <v>0</v>
      </c>
      <c r="AD9" s="15">
        <f>SUMIFS(INDEX('3월 판매량-raw'!$E:$BB,,MATCH(AD$4,'3월 판매량-raw'!$E$1:$BB$1,0)),'3월 판매량-raw'!$A:$A,$F9,'3월 판매량-raw'!$C:$C,$C9)</f>
        <v>0</v>
      </c>
      <c r="AE9" s="15">
        <f>SUMIFS(INDEX('3월 판매량-raw'!$E:$BB,,MATCH(AE$4,'3월 판매량-raw'!$E$1:$BB$1,0)),'3월 판매량-raw'!$A:$A,$F9,'3월 판매량-raw'!$C:$C,$C9)</f>
        <v>0</v>
      </c>
      <c r="AF9" s="15">
        <f>SUMIFS(INDEX('3월 판매량-raw'!$E:$BB,,MATCH(AF$4,'3월 판매량-raw'!$E$1:$BB$1,0)),'3월 판매량-raw'!$A:$A,$F9,'3월 판매량-raw'!$C:$C,$C9)</f>
        <v>0</v>
      </c>
      <c r="AG9" s="15">
        <f>SUMIFS(INDEX('4월 판매량-raw'!$E:$BB,,MATCH(AG$4,'4월 판매량-raw'!$E$1:$BB$1,0)),'4월 판매량-raw'!$A:$A,$F9,'4월 판매량-raw'!$C:$C,$C9)</f>
        <v>0</v>
      </c>
      <c r="AH9" s="15">
        <f>SUMIFS(INDEX('4월 판매량-raw'!$E:$BB,,MATCH(AH$4,'4월 판매량-raw'!$E$1:$BB$1,0)),'4월 판매량-raw'!$A:$A,$F9,'4월 판매량-raw'!$C:$C,$C9)</f>
        <v>0</v>
      </c>
      <c r="AI9" s="15">
        <f>SUMIFS(INDEX('4월 판매량-raw'!$E:$BB,,MATCH(AI$4,'4월 판매량-raw'!$E$1:$BB$1,0)),'4월 판매량-raw'!$A:$A,$F9,'4월 판매량-raw'!$C:$C,$C9)</f>
        <v>0</v>
      </c>
      <c r="AJ9" s="15">
        <f>SUMIFS(INDEX('4월 판매량-raw'!$E:$BB,,MATCH(AJ$4,'4월 판매량-raw'!$E$1:$BB$1,0)),'4월 판매량-raw'!$A:$A,$F9,'4월 판매량-raw'!$C:$C,$C9)</f>
        <v>0</v>
      </c>
      <c r="AK9" s="15">
        <f>SUMIFS(INDEX('5월 판매량-raw'!$E:$BB,,MATCH(AK$4,'5월 판매량-raw'!$E$1:$BB$1,0)),'5월 판매량-raw'!$A:$A,$F9,'5월 판매량-raw'!$C:$C,$C9)</f>
        <v>0</v>
      </c>
      <c r="AL9" s="7">
        <v>0</v>
      </c>
      <c r="AM9" s="207">
        <v>0</v>
      </c>
      <c r="AN9" s="207">
        <v>0</v>
      </c>
      <c r="AO9" s="15">
        <f>SUMIFS(INDEX('5월 판매량-raw'!$E:$BB,,MATCH(AO$4,'5월 판매량-raw'!$E$1:$BB$1,0)),'5월 판매량-raw'!$A:$A,$F9,'5월 판매량-raw'!$C:$C,$C9)</f>
        <v>0</v>
      </c>
      <c r="AP9" s="7">
        <v>0</v>
      </c>
      <c r="AQ9" s="207">
        <v>0</v>
      </c>
      <c r="AR9" s="207">
        <v>0</v>
      </c>
      <c r="AS9" s="207">
        <v>0</v>
      </c>
      <c r="AT9" s="15">
        <f>SUMIFS(INDEX('5월 판매량-raw'!$E:$BB,,MATCH(AT$4,'5월 판매량-raw'!$E$1:$BB$1,0)),'5월 판매량-raw'!$A:$A,$F9,'5월 판매량-raw'!$C:$C,$C9)</f>
        <v>0</v>
      </c>
      <c r="AU9" s="7">
        <v>0</v>
      </c>
      <c r="AV9" s="207">
        <v>0</v>
      </c>
      <c r="AW9" s="207">
        <v>0</v>
      </c>
      <c r="AX9" s="15">
        <f>SUMIFS(INDEX('5월 판매량-raw'!$E:$BB,,MATCH(AX$4,'5월 판매량-raw'!$E$1:$BB$1,0)),'5월 판매량-raw'!$A:$A,$F9,'5월 판매량-raw'!$C:$C,$C9)</f>
        <v>0</v>
      </c>
      <c r="AY9" s="7">
        <v>0</v>
      </c>
      <c r="AZ9" s="207">
        <v>0</v>
      </c>
      <c r="BA9" s="207">
        <v>0</v>
      </c>
      <c r="BB9" s="15">
        <f>SUMIFS(INDEX('5월 판매량-raw'!$E:$BB,,MATCH(BB$4,'5월 판매량-raw'!$E$1:$BB$1,0)),'5월 판매량-raw'!$A:$A,$F9,'5월 판매량-raw'!$C:$C,$C9)</f>
        <v>0</v>
      </c>
      <c r="BC9" s="7">
        <v>0</v>
      </c>
      <c r="BD9" s="207">
        <v>0</v>
      </c>
      <c r="BE9" s="207">
        <v>0</v>
      </c>
      <c r="BF9" s="207">
        <v>0</v>
      </c>
      <c r="BG9" s="15">
        <f>SUMIFS(INDEX('5월 판매량-raw'!$E:$BB,,MATCH(BG$4,'5월 판매량-raw'!$E$1:$BB$1,0)),'5월 판매량-raw'!$A:$A,$F9,'5월 판매량-raw'!$C:$C,$C9)</f>
        <v>0</v>
      </c>
      <c r="BH9" s="7">
        <v>0</v>
      </c>
      <c r="BI9" s="207">
        <v>0</v>
      </c>
      <c r="BJ9" s="207">
        <v>0</v>
      </c>
      <c r="BK9" s="15">
        <f>SUMIFS(INDEX('5월 판매량-raw'!$E:$BB,,MATCH(BK$4,'5월 판매량-raw'!$E$1:$BB$1,0)),'5월 판매량-raw'!$A:$A,$F9,'5월 판매량-raw'!$C:$C,$C9)</f>
        <v>0</v>
      </c>
      <c r="BL9" s="7">
        <v>0</v>
      </c>
      <c r="BM9" s="207">
        <v>0</v>
      </c>
      <c r="BN9" s="207">
        <v>0</v>
      </c>
      <c r="BO9" s="15">
        <f>SUMIFS(INDEX('5월 판매량-raw'!$E:$BB,,MATCH(BO$4,'5월 판매량-raw'!$E$1:$BB$1,0)),'5월 판매량-raw'!$A:$A,$F9,'5월 판매량-raw'!$C:$C,$C9)</f>
        <v>0</v>
      </c>
      <c r="BP9" s="7">
        <v>0</v>
      </c>
      <c r="BQ9" s="207">
        <v>0</v>
      </c>
      <c r="BR9" s="207">
        <v>0</v>
      </c>
      <c r="BS9" s="207">
        <v>0</v>
      </c>
    </row>
    <row r="10" spans="1:71" x14ac:dyDescent="0.3">
      <c r="A10" s="358"/>
      <c r="B10" s="358"/>
      <c r="C10" s="35">
        <v>45915</v>
      </c>
      <c r="D10" s="35">
        <f t="shared" si="1"/>
        <v>45705</v>
      </c>
      <c r="E10" s="65">
        <f t="shared" ca="1" si="0"/>
        <v>-31</v>
      </c>
      <c r="F10" s="10" t="s">
        <v>33</v>
      </c>
      <c r="G10" s="7">
        <f>SUMIFS(INDEX('10월'!$E:$AP,,MATCH(G$4,'10월'!$E$1:$AP$1,0)),'10월'!$A:$A,$F10,'10월'!$C:$C,$C10)</f>
        <v>33</v>
      </c>
      <c r="H10" s="7">
        <f>SUMIFS(INDEX('10월'!$E:$AP,,MATCH(H$4,'10월'!$E$1:$AP$1,0)),'10월'!$A:$A,$F10,'10월'!$C:$C,$C10)</f>
        <v>46</v>
      </c>
      <c r="I10" s="7">
        <f>SUMIFS(INDEX('10월'!$E:$AP,,MATCH(I$4,'10월'!$E$1:$AP$1,0)),'10월'!$A:$A,$F10,'10월'!$C:$C,$C10)</f>
        <v>48</v>
      </c>
      <c r="J10" s="7">
        <f>SUMIFS(INDEX('10월'!$E:$AP,,MATCH(J$4,'10월'!$E$1:$AP$1,0)),'10월'!$A:$A,$F10,'10월'!$C:$C,$C10)</f>
        <v>48</v>
      </c>
      <c r="K10" s="7">
        <f>SUMIFS(INDEX('11월'!$E:$AP,,MATCH(K$4,'11월'!$E$1:$AP$1,0)),'11월'!$A:$A,$F10,'11월'!$C:$C,$C10)</f>
        <v>39</v>
      </c>
      <c r="L10" s="7">
        <f>SUMIFS(INDEX('11월'!$E:$AP,,MATCH(L$4,'11월'!$E$1:$AP$1,0)),'11월'!$A:$A,$F10,'11월'!$C:$C,$C10)</f>
        <v>54</v>
      </c>
      <c r="M10" s="7">
        <f>SUMIFS(INDEX('11월'!$E:$AP,,MATCH(M$4,'11월'!$E$1:$AP$1,0)),'11월'!$A:$A,$F10,'11월'!$C:$C,$C10)</f>
        <v>41</v>
      </c>
      <c r="N10" s="13">
        <f>SUMIFS(INDEX('11월'!$E:$AP,,MATCH(N$4,'11월'!$E$1:$AP$1,0)),'11월'!$A:$A,$F10,'11월'!$C:$C,$C10)</f>
        <v>49</v>
      </c>
      <c r="O10" s="13">
        <f>SUMIFS(INDEX('12월 판매량-raw'!$E:$AP,,MATCH(O$4,'12월 판매량-raw'!$E$1:$AP$1,0)),'12월 판매량-raw'!$A:$A,$F10,'12월 판매량-raw'!$C:$C,$C10)</f>
        <v>28</v>
      </c>
      <c r="P10" s="13">
        <f>SUMIFS(INDEX('12월 판매량-raw'!$E:$AP,,MATCH(P$4,'12월 판매량-raw'!$E$1:$AP$1,0)),'12월 판매량-raw'!$A:$A,$F10,'12월 판매량-raw'!$C:$C,$C10)</f>
        <v>49</v>
      </c>
      <c r="Q10" s="13">
        <f>SUMIFS(INDEX('12월 판매량-raw'!$E:$AP,,MATCH(Q$4,'12월 판매량-raw'!$E$1:$AP$1,0)),'12월 판매량-raw'!$A:$A,$F10,'12월 판매량-raw'!$C:$C,$C10)</f>
        <v>64</v>
      </c>
      <c r="R10" s="13">
        <f>SUMIFS(INDEX('12월 판매량-raw'!$E:$AP,,MATCH(R$4,'12월 판매량-raw'!$E$1:$AP$1,0)),'12월 판매량-raw'!$A:$A,$F10,'12월 판매량-raw'!$C:$C,$C10)</f>
        <v>52</v>
      </c>
      <c r="S10" s="13">
        <f>SUMIFS(INDEX('12월 판매량-raw'!$E:$BB,,MATCH(S$4,'12월 판매량-raw'!$E$1:$BB$1,0)),'12월 판매량-raw'!$A:$A,$F10,'12월 판매량-raw'!$C:$C,$C10)</f>
        <v>76</v>
      </c>
      <c r="T10" s="7">
        <f>SUMIFS(INDEX('1월 판매량-raw'!$E:$BB,,MATCH(T$4,'1월 판매량-raw'!$E$1:$BB$1,0)),'1월 판매량-raw'!$A:$A,$F10,'1월 판매량-raw'!$C:$C,$C10)</f>
        <v>67</v>
      </c>
      <c r="U10" s="7">
        <f>SUMIFS(INDEX('1월 판매량-raw'!$E:$BB,,MATCH(U$4,'1월 판매량-raw'!$E$1:$BB$1,0)),'1월 판매량-raw'!$A:$A,$F10,'1월 판매량-raw'!$C:$C,$C10)</f>
        <v>61</v>
      </c>
      <c r="V10" s="7">
        <f>SUMIFS(INDEX('1월 판매량-raw'!$E:$BB,,MATCH(V$4,'1월 판매량-raw'!$E$1:$BB$1,0)),'1월 판매량-raw'!$A:$A,$F10,'1월 판매량-raw'!$C:$C,$C10)</f>
        <v>46</v>
      </c>
      <c r="W10" s="7">
        <f>SUMIFS(INDEX('1월 판매량-raw'!$E:$BB,,MATCH(W$4,'1월 판매량-raw'!$E$1:$BB$1,0)),'1월 판매량-raw'!$A:$A,$F10,'1월 판매량-raw'!$C:$C,$C10)</f>
        <v>57</v>
      </c>
      <c r="X10" s="7">
        <f>SUMIFS(INDEX('2월 판매량-raw'!$E:$BB,,MATCH(X$4,'2월 판매량-raw'!$E$1:$BB$1,0)),'2월 판매량-raw'!$A:$A,$F10,'2월 판매량-raw'!$C:$C,$C10)</f>
        <v>80</v>
      </c>
      <c r="Y10" s="207">
        <f>SUMIFS(INDEX('2월 판매량-raw'!$E:$BB,,MATCH(Y$4,'2월 판매량-raw'!$E$1:$BB$1,0)),'2월 판매량-raw'!$A:$A,$F10,'2월 판매량-raw'!$C:$C,$C10)</f>
        <v>0</v>
      </c>
      <c r="Z10" s="207">
        <f>SUMIFS(INDEX('2월 판매량-raw'!$E:$BB,,MATCH(Z$4,'2월 판매량-raw'!$E$1:$BB$1,0)),'2월 판매량-raw'!$A:$A,$F10,'2월 판매량-raw'!$C:$C,$C10)</f>
        <v>0</v>
      </c>
      <c r="AA10" s="207">
        <f>SUMIFS(INDEX('2월 판매량-raw'!$E:$BB,,MATCH(AA$4,'2월 판매량-raw'!$E$1:$BB$1,0)),'2월 판매량-raw'!$A:$A,$F10,'2월 판매량-raw'!$C:$C,$C10)</f>
        <v>0</v>
      </c>
      <c r="AB10" s="7">
        <f>SUMIFS(INDEX('3월 판매량-raw'!$E:$BB,,MATCH(AB$4,'3월 판매량-raw'!$E$1:$BB$1,0)),'3월 판매량-raw'!$A:$A,$F10,'3월 판매량-raw'!$C:$C,$C10)</f>
        <v>0</v>
      </c>
      <c r="AC10" s="7">
        <f>SUMIFS(INDEX('3월 판매량-raw'!$E:$BB,,MATCH(AC$4,'3월 판매량-raw'!$E$1:$BB$1,0)),'3월 판매량-raw'!$A:$A,$F10,'3월 판매량-raw'!$C:$C,$C10)</f>
        <v>0</v>
      </c>
      <c r="AD10" s="7">
        <f>SUMIFS(INDEX('3월 판매량-raw'!$E:$BB,,MATCH(AD$4,'3월 판매량-raw'!$E$1:$BB$1,0)),'3월 판매량-raw'!$A:$A,$F10,'3월 판매량-raw'!$C:$C,$C10)</f>
        <v>0</v>
      </c>
      <c r="AE10" s="7">
        <f>SUMIFS(INDEX('3월 판매량-raw'!$E:$BB,,MATCH(AE$4,'3월 판매량-raw'!$E$1:$BB$1,0)),'3월 판매량-raw'!$A:$A,$F10,'3월 판매량-raw'!$C:$C,$C10)</f>
        <v>0</v>
      </c>
      <c r="AF10" s="7">
        <f>SUMIFS(INDEX('3월 판매량-raw'!$E:$BB,,MATCH(AF$4,'3월 판매량-raw'!$E$1:$BB$1,0)),'3월 판매량-raw'!$A:$A,$F10,'3월 판매량-raw'!$C:$C,$C10)</f>
        <v>0</v>
      </c>
      <c r="AG10" s="7">
        <f>SUMIFS(INDEX('4월 판매량-raw'!$E:$BB,,MATCH(AG$4,'4월 판매량-raw'!$E$1:$BB$1,0)),'4월 판매량-raw'!$A:$A,$F10,'4월 판매량-raw'!$C:$C,$C10)</f>
        <v>0</v>
      </c>
      <c r="AH10" s="7">
        <f>SUMIFS(INDEX('4월 판매량-raw'!$E:$BB,,MATCH(AH$4,'4월 판매량-raw'!$E$1:$BB$1,0)),'4월 판매량-raw'!$A:$A,$F10,'4월 판매량-raw'!$C:$C,$C10)</f>
        <v>0</v>
      </c>
      <c r="AI10" s="7">
        <f>SUMIFS(INDEX('4월 판매량-raw'!$E:$BB,,MATCH(AI$4,'4월 판매량-raw'!$E$1:$BB$1,0)),'4월 판매량-raw'!$A:$A,$F10,'4월 판매량-raw'!$C:$C,$C10)</f>
        <v>0</v>
      </c>
      <c r="AJ10" s="7">
        <f>SUMIFS(INDEX('4월 판매량-raw'!$E:$BB,,MATCH(AJ$4,'4월 판매량-raw'!$E$1:$BB$1,0)),'4월 판매량-raw'!$A:$A,$F10,'4월 판매량-raw'!$C:$C,$C10)</f>
        <v>0</v>
      </c>
      <c r="AK10" s="7">
        <f>SUMIFS(INDEX('5월 판매량-raw'!$E:$BB,,MATCH(AK$4,'5월 판매량-raw'!$E$1:$BB$1,0)),'5월 판매량-raw'!$A:$A,$F10,'5월 판매량-raw'!$C:$C,$C10)</f>
        <v>0</v>
      </c>
      <c r="AL10" s="7">
        <v>0</v>
      </c>
      <c r="AM10" s="207">
        <v>0</v>
      </c>
      <c r="AN10" s="207">
        <v>0</v>
      </c>
      <c r="AO10" s="7">
        <f>SUMIFS(INDEX('5월 판매량-raw'!$E:$BB,,MATCH(AO$4,'5월 판매량-raw'!$E$1:$BB$1,0)),'5월 판매량-raw'!$A:$A,$F10,'5월 판매량-raw'!$C:$C,$C10)</f>
        <v>0</v>
      </c>
      <c r="AP10" s="7">
        <v>0</v>
      </c>
      <c r="AQ10" s="207">
        <v>0</v>
      </c>
      <c r="AR10" s="207">
        <v>0</v>
      </c>
      <c r="AS10" s="207">
        <v>0</v>
      </c>
      <c r="AT10" s="7">
        <f>SUMIFS(INDEX('5월 판매량-raw'!$E:$BB,,MATCH(AT$4,'5월 판매량-raw'!$E$1:$BB$1,0)),'5월 판매량-raw'!$A:$A,$F10,'5월 판매량-raw'!$C:$C,$C10)</f>
        <v>0</v>
      </c>
      <c r="AU10" s="7">
        <v>0</v>
      </c>
      <c r="AV10" s="207">
        <v>0</v>
      </c>
      <c r="AW10" s="207">
        <v>0</v>
      </c>
      <c r="AX10" s="7">
        <f>SUMIFS(INDEX('5월 판매량-raw'!$E:$BB,,MATCH(AX$4,'5월 판매량-raw'!$E$1:$BB$1,0)),'5월 판매량-raw'!$A:$A,$F10,'5월 판매량-raw'!$C:$C,$C10)</f>
        <v>0</v>
      </c>
      <c r="AY10" s="7">
        <v>0</v>
      </c>
      <c r="AZ10" s="207">
        <v>0</v>
      </c>
      <c r="BA10" s="207">
        <v>0</v>
      </c>
      <c r="BB10" s="7">
        <f>SUMIFS(INDEX('5월 판매량-raw'!$E:$BB,,MATCH(BB$4,'5월 판매량-raw'!$E$1:$BB$1,0)),'5월 판매량-raw'!$A:$A,$F10,'5월 판매량-raw'!$C:$C,$C10)</f>
        <v>0</v>
      </c>
      <c r="BC10" s="7">
        <v>0</v>
      </c>
      <c r="BD10" s="207">
        <v>0</v>
      </c>
      <c r="BE10" s="207">
        <v>0</v>
      </c>
      <c r="BF10" s="207">
        <v>0</v>
      </c>
      <c r="BG10" s="7">
        <f>SUMIFS(INDEX('5월 판매량-raw'!$E:$BB,,MATCH(BG$4,'5월 판매량-raw'!$E$1:$BB$1,0)),'5월 판매량-raw'!$A:$A,$F10,'5월 판매량-raw'!$C:$C,$C10)</f>
        <v>0</v>
      </c>
      <c r="BH10" s="7">
        <v>0</v>
      </c>
      <c r="BI10" s="207">
        <v>0</v>
      </c>
      <c r="BJ10" s="207">
        <v>0</v>
      </c>
      <c r="BK10" s="7">
        <f>SUMIFS(INDEX('5월 판매량-raw'!$E:$BB,,MATCH(BK$4,'5월 판매량-raw'!$E$1:$BB$1,0)),'5월 판매량-raw'!$A:$A,$F10,'5월 판매량-raw'!$C:$C,$C10)</f>
        <v>0</v>
      </c>
      <c r="BL10" s="7">
        <v>0</v>
      </c>
      <c r="BM10" s="207">
        <v>0</v>
      </c>
      <c r="BN10" s="207">
        <v>0</v>
      </c>
      <c r="BO10" s="7">
        <f>SUMIFS(INDEX('5월 판매량-raw'!$E:$BB,,MATCH(BO$4,'5월 판매량-raw'!$E$1:$BB$1,0)),'5월 판매량-raw'!$A:$A,$F10,'5월 판매량-raw'!$C:$C,$C10)</f>
        <v>0</v>
      </c>
      <c r="BP10" s="7">
        <v>0</v>
      </c>
      <c r="BQ10" s="207">
        <v>0</v>
      </c>
      <c r="BR10" s="207">
        <v>0</v>
      </c>
      <c r="BS10" s="207">
        <v>0</v>
      </c>
    </row>
    <row r="11" spans="1:71" x14ac:dyDescent="0.3">
      <c r="A11" s="308" t="s">
        <v>12</v>
      </c>
      <c r="B11" s="343">
        <f>C11</f>
        <v>46030</v>
      </c>
      <c r="C11" s="35">
        <v>46030</v>
      </c>
      <c r="D11" s="35">
        <f t="shared" si="1"/>
        <v>45820</v>
      </c>
      <c r="E11" s="65">
        <f t="shared" ca="1" si="0"/>
        <v>-14</v>
      </c>
      <c r="F11" s="10" t="s">
        <v>14</v>
      </c>
      <c r="G11" s="7">
        <f>SUMIFS(INDEX('10월'!$E:$AP,,MATCH(G$4,'10월'!$E$1:$AP$1,0)),'10월'!$A:$A,$F11,'10월'!$C:$C,$C11)</f>
        <v>0</v>
      </c>
      <c r="H11" s="7">
        <f>SUMIFS(INDEX('10월'!$E:$AP,,MATCH(H$4,'10월'!$E$1:$AP$1,0)),'10월'!$A:$A,$F11,'10월'!$C:$C,$C11)</f>
        <v>0</v>
      </c>
      <c r="I11" s="7">
        <f>SUMIFS(INDEX('10월'!$E:$AP,,MATCH(I$4,'10월'!$E$1:$AP$1,0)),'10월'!$A:$A,$F11,'10월'!$C:$C,$C11)</f>
        <v>0</v>
      </c>
      <c r="J11" s="7">
        <f>SUMIFS(INDEX('10월'!$E:$AP,,MATCH(J$4,'10월'!$E$1:$AP$1,0)),'10월'!$A:$A,$F11,'10월'!$C:$C,$C11)</f>
        <v>0</v>
      </c>
      <c r="K11" s="7">
        <f>SUMIFS(INDEX('11월'!$E:$AP,,MATCH(K$4,'11월'!$E$1:$AP$1,0)),'11월'!$A:$A,$F11,'11월'!$C:$C,$C11)</f>
        <v>0</v>
      </c>
      <c r="L11" s="7">
        <f>SUMIFS(INDEX('11월'!$E:$AP,,MATCH(L$4,'11월'!$E$1:$AP$1,0)),'11월'!$A:$A,$F11,'11월'!$C:$C,$C11)</f>
        <v>0</v>
      </c>
      <c r="M11" s="7">
        <v>0</v>
      </c>
      <c r="N11" s="13">
        <f>SUMIFS(INDEX('11월'!$E:$AP,,MATCH(N$4,'11월'!$E$1:$AP$1,0)),'11월'!$A:$A,$F11,'11월'!$C:$C,$C11)</f>
        <v>0</v>
      </c>
      <c r="O11" s="13">
        <f>SUMIFS(INDEX('12월 판매량-raw'!$E:$AP,,MATCH(O$4,'12월 판매량-raw'!$E$1:$AP$1,0)),'12월 판매량-raw'!$A:$A,$F11,'12월 판매량-raw'!$C:$C,$C11)</f>
        <v>0</v>
      </c>
      <c r="P11" s="13">
        <f>SUMIFS(INDEX('12월 판매량-raw'!$E:$AP,,MATCH(P$4,'12월 판매량-raw'!$E$1:$AP$1,0)),'12월 판매량-raw'!$A:$A,$F11,'12월 판매량-raw'!$C:$C,$C11)</f>
        <v>0</v>
      </c>
      <c r="Q11" s="13">
        <f>SUMIFS(INDEX('12월 판매량-raw'!$E:$AP,,MATCH(Q$4,'12월 판매량-raw'!$E$1:$AP$1,0)),'12월 판매량-raw'!$A:$A,$F11,'12월 판매량-raw'!$C:$C,$C11)</f>
        <v>0</v>
      </c>
      <c r="R11" s="13">
        <f>SUMIFS(INDEX('12월 판매량-raw'!$E:$AP,,MATCH(R$4,'12월 판매량-raw'!$E$1:$AP$1,0)),'12월 판매량-raw'!$A:$A,$F11,'12월 판매량-raw'!$C:$C,$C11)</f>
        <v>0</v>
      </c>
      <c r="S11" s="13">
        <f>SUMIFS(INDEX('12월 판매량-raw'!$E:$BB,,MATCH(S$4,'12월 판매량-raw'!$E$1:$BB$1,0)),'12월 판매량-raw'!$A:$A,$F11,'12월 판매량-raw'!$C:$C,$C11)</f>
        <v>0</v>
      </c>
      <c r="T11" s="7">
        <f>SUMIFS(INDEX('1월 판매량-raw'!$E:$BB,,MATCH(T$4,'1월 판매량-raw'!$E$1:$BB$1,0)),'1월 판매량-raw'!$A:$A,$F11,'1월 판매량-raw'!$C:$C,$C11)</f>
        <v>0</v>
      </c>
      <c r="U11" s="7">
        <f>SUMIFS(INDEX('1월 판매량-raw'!$E:$BB,,MATCH(U$4,'1월 판매량-raw'!$E$1:$BB$1,0)),'1월 판매량-raw'!$A:$A,$F11,'1월 판매량-raw'!$C:$C,$C11)</f>
        <v>0</v>
      </c>
      <c r="V11" s="7">
        <f>SUMIFS(INDEX('1월 판매량-raw'!$E:$BB,,MATCH(V$4,'1월 판매량-raw'!$E$1:$BB$1,0)),'1월 판매량-raw'!$A:$A,$F11,'1월 판매량-raw'!$C:$C,$C11)</f>
        <v>0</v>
      </c>
      <c r="W11" s="7">
        <f>SUMIFS(INDEX('1월 판매량-raw'!$E:$BB,,MATCH(W$4,'1월 판매량-raw'!$E$1:$BB$1,0)),'1월 판매량-raw'!$A:$A,$F11,'1월 판매량-raw'!$C:$C,$C11)</f>
        <v>0</v>
      </c>
      <c r="X11" s="7">
        <f>SUMIFS(INDEX('2월 판매량-raw'!$E:$BB,,MATCH(X$4,'2월 판매량-raw'!$E$1:$BB$1,0)),'2월 판매량-raw'!$A:$A,$F11,'2월 판매량-raw'!$C:$C,$C11)</f>
        <v>0</v>
      </c>
      <c r="Y11" s="207">
        <f>SUMIFS(INDEX('2월 판매량-raw'!$E:$BB,,MATCH(Y$4,'2월 판매량-raw'!$E$1:$BB$1,0)),'2월 판매량-raw'!$A:$A,$F11,'2월 판매량-raw'!$C:$C,$C11)</f>
        <v>356</v>
      </c>
      <c r="Z11" s="207">
        <f>SUMIFS(INDEX('2월 판매량-raw'!$E:$BB,,MATCH(Z$4,'2월 판매량-raw'!$E$1:$BB$1,0)),'2월 판매량-raw'!$A:$A,$F11,'2월 판매량-raw'!$C:$C,$C11)</f>
        <v>272</v>
      </c>
      <c r="AA11" s="207">
        <f>SUMIFS(INDEX('2월 판매량-raw'!$E:$BB,,MATCH(AA$4,'2월 판매량-raw'!$E$1:$BB$1,0)),'2월 판매량-raw'!$A:$A,$F11,'2월 판매량-raw'!$C:$C,$C11)</f>
        <v>287</v>
      </c>
      <c r="AB11" s="15">
        <f>SUMIFS(INDEX('3월 판매량-raw'!$E:$BB,,MATCH(AB$4,'3월 판매량-raw'!$E$1:$BB$1,0)),'3월 판매량-raw'!$A:$A,$F11,'3월 판매량-raw'!$C:$C,$C11)</f>
        <v>0</v>
      </c>
      <c r="AC11" s="15">
        <f>SUMIFS(INDEX('3월 판매량-raw'!$E:$BB,,MATCH(AC$4,'3월 판매량-raw'!$E$1:$BB$1,0)),'3월 판매량-raw'!$A:$A,$F11,'3월 판매량-raw'!$C:$C,$C11)</f>
        <v>0</v>
      </c>
      <c r="AD11" s="15">
        <f>SUMIFS(INDEX('3월 판매량-raw'!$E:$BB,,MATCH(AD$4,'3월 판매량-raw'!$E$1:$BB$1,0)),'3월 판매량-raw'!$A:$A,$F11,'3월 판매량-raw'!$C:$C,$C11)</f>
        <v>0</v>
      </c>
      <c r="AE11" s="15">
        <f>SUMIFS(INDEX('3월 판매량-raw'!$E:$BB,,MATCH(AE$4,'3월 판매량-raw'!$E$1:$BB$1,0)),'3월 판매량-raw'!$A:$A,$F11,'3월 판매량-raw'!$C:$C,$C11)</f>
        <v>0</v>
      </c>
      <c r="AF11" s="15">
        <f>SUMIFS(INDEX('3월 판매량-raw'!$E:$BB,,MATCH(AF$4,'3월 판매량-raw'!$E$1:$BB$1,0)),'3월 판매량-raw'!$A:$A,$F11,'3월 판매량-raw'!$C:$C,$C11)</f>
        <v>0</v>
      </c>
      <c r="AG11" s="15">
        <f>SUMIFS(INDEX('4월 판매량-raw'!$E:$BB,,MATCH(AG$4,'4월 판매량-raw'!$E$1:$BB$1,0)),'4월 판매량-raw'!$A:$A,$F11,'4월 판매량-raw'!$C:$C,$C11)</f>
        <v>0</v>
      </c>
      <c r="AH11" s="15">
        <f>SUMIFS(INDEX('4월 판매량-raw'!$E:$BB,,MATCH(AH$4,'4월 판매량-raw'!$E$1:$BB$1,0)),'4월 판매량-raw'!$A:$A,$F11,'4월 판매량-raw'!$C:$C,$C11)</f>
        <v>0</v>
      </c>
      <c r="AI11" s="15">
        <f>SUMIFS(INDEX('4월 판매량-raw'!$E:$BB,,MATCH(AI$4,'4월 판매량-raw'!$E$1:$BB$1,0)),'4월 판매량-raw'!$A:$A,$F11,'4월 판매량-raw'!$C:$C,$C11)</f>
        <v>0</v>
      </c>
      <c r="AJ11" s="15">
        <f>SUMIFS(INDEX('4월 판매량-raw'!$E:$BB,,MATCH(AJ$4,'4월 판매량-raw'!$E$1:$BB$1,0)),'4월 판매량-raw'!$A:$A,$F11,'4월 판매량-raw'!$C:$C,$C11)</f>
        <v>0</v>
      </c>
      <c r="AK11" s="15">
        <f>SUMIFS(INDEX('5월 판매량-raw'!$E:$BB,,MATCH(AK$4,'5월 판매량-raw'!$E$1:$BB$1,0)),'5월 판매량-raw'!$A:$A,$F11,'5월 판매량-raw'!$C:$C,$C11)</f>
        <v>0</v>
      </c>
      <c r="AL11" s="7">
        <v>0</v>
      </c>
      <c r="AM11" s="207">
        <v>0</v>
      </c>
      <c r="AN11" s="207">
        <v>0</v>
      </c>
      <c r="AO11" s="15">
        <f>SUMIFS(INDEX('5월 판매량-raw'!$E:$BB,,MATCH(AO$4,'5월 판매량-raw'!$E$1:$BB$1,0)),'5월 판매량-raw'!$A:$A,$F11,'5월 판매량-raw'!$C:$C,$C11)</f>
        <v>0</v>
      </c>
      <c r="AP11" s="7">
        <v>0</v>
      </c>
      <c r="AQ11" s="207">
        <v>0</v>
      </c>
      <c r="AR11" s="207">
        <v>0</v>
      </c>
      <c r="AS11" s="207">
        <v>0</v>
      </c>
      <c r="AT11" s="15">
        <f>SUMIFS(INDEX('5월 판매량-raw'!$E:$BB,,MATCH(AT$4,'5월 판매량-raw'!$E$1:$BB$1,0)),'5월 판매량-raw'!$A:$A,$F11,'5월 판매량-raw'!$C:$C,$C11)</f>
        <v>0</v>
      </c>
      <c r="AU11" s="7">
        <v>0</v>
      </c>
      <c r="AV11" s="207">
        <v>0</v>
      </c>
      <c r="AW11" s="207">
        <v>0</v>
      </c>
      <c r="AX11" s="15">
        <f>SUMIFS(INDEX('5월 판매량-raw'!$E:$BB,,MATCH(AX$4,'5월 판매량-raw'!$E$1:$BB$1,0)),'5월 판매량-raw'!$A:$A,$F11,'5월 판매량-raw'!$C:$C,$C11)</f>
        <v>0</v>
      </c>
      <c r="AY11" s="7">
        <v>0</v>
      </c>
      <c r="AZ11" s="207">
        <v>0</v>
      </c>
      <c r="BA11" s="207">
        <v>0</v>
      </c>
      <c r="BB11" s="15">
        <f>SUMIFS(INDEX('5월 판매량-raw'!$E:$BB,,MATCH(BB$4,'5월 판매량-raw'!$E$1:$BB$1,0)),'5월 판매량-raw'!$A:$A,$F11,'5월 판매량-raw'!$C:$C,$C11)</f>
        <v>0</v>
      </c>
      <c r="BC11" s="7">
        <v>0</v>
      </c>
      <c r="BD11" s="207">
        <v>0</v>
      </c>
      <c r="BE11" s="207">
        <v>0</v>
      </c>
      <c r="BF11" s="207">
        <v>0</v>
      </c>
      <c r="BG11" s="15">
        <f>SUMIFS(INDEX('5월 판매량-raw'!$E:$BB,,MATCH(BG$4,'5월 판매량-raw'!$E$1:$BB$1,0)),'5월 판매량-raw'!$A:$A,$F11,'5월 판매량-raw'!$C:$C,$C11)</f>
        <v>0</v>
      </c>
      <c r="BH11" s="7">
        <v>0</v>
      </c>
      <c r="BI11" s="207">
        <v>0</v>
      </c>
      <c r="BJ11" s="207">
        <v>0</v>
      </c>
      <c r="BK11" s="15">
        <f>SUMIFS(INDEX('5월 판매량-raw'!$E:$BB,,MATCH(BK$4,'5월 판매량-raw'!$E$1:$BB$1,0)),'5월 판매량-raw'!$A:$A,$F11,'5월 판매량-raw'!$C:$C,$C11)</f>
        <v>0</v>
      </c>
      <c r="BL11" s="7">
        <v>0</v>
      </c>
      <c r="BM11" s="207">
        <v>0</v>
      </c>
      <c r="BN11" s="207">
        <v>0</v>
      </c>
      <c r="BO11" s="15">
        <f>SUMIFS(INDEX('5월 판매량-raw'!$E:$BB,,MATCH(BO$4,'5월 판매량-raw'!$E$1:$BB$1,0)),'5월 판매량-raw'!$A:$A,$F11,'5월 판매량-raw'!$C:$C,$C11)</f>
        <v>0</v>
      </c>
      <c r="BP11" s="7">
        <v>0</v>
      </c>
      <c r="BQ11" s="207">
        <v>0</v>
      </c>
      <c r="BR11" s="207">
        <v>0</v>
      </c>
      <c r="BS11" s="207">
        <v>0</v>
      </c>
    </row>
    <row r="12" spans="1:71" ht="17.25" thickBot="1" x14ac:dyDescent="0.35">
      <c r="A12" s="309"/>
      <c r="B12" s="309"/>
      <c r="C12" s="71">
        <v>46030</v>
      </c>
      <c r="D12" s="71">
        <f t="shared" si="1"/>
        <v>45820</v>
      </c>
      <c r="E12" s="252">
        <f t="shared" ca="1" si="0"/>
        <v>-14</v>
      </c>
      <c r="F12" s="69" t="s">
        <v>33</v>
      </c>
      <c r="G12" s="171">
        <f>SUMIFS(INDEX('10월'!$E:$AP,,MATCH(G$4,'10월'!$E$1:$AP$1,0)),'10월'!$A:$A,$F12,'10월'!$C:$C,$C12)</f>
        <v>0</v>
      </c>
      <c r="H12" s="171">
        <f>SUMIFS(INDEX('10월'!$E:$AP,,MATCH(H$4,'10월'!$E$1:$AP$1,0)),'10월'!$A:$A,$F12,'10월'!$C:$C,$C12)</f>
        <v>0</v>
      </c>
      <c r="I12" s="171">
        <f>SUMIFS(INDEX('10월'!$E:$AP,,MATCH(I$4,'10월'!$E$1:$AP$1,0)),'10월'!$A:$A,$F12,'10월'!$C:$C,$C12)</f>
        <v>0</v>
      </c>
      <c r="J12" s="171">
        <f>SUMIFS(INDEX('10월'!$E:$AP,,MATCH(J$4,'10월'!$E$1:$AP$1,0)),'10월'!$A:$A,$F12,'10월'!$C:$C,$C12)</f>
        <v>0</v>
      </c>
      <c r="K12" s="171">
        <f>SUMIFS(INDEX('11월'!$E:$AP,,MATCH(K$4,'11월'!$E$1:$AP$1,0)),'11월'!$A:$A,$F12,'11월'!$C:$C,$C12)</f>
        <v>0</v>
      </c>
      <c r="L12" s="171">
        <f>SUMIFS(INDEX('11월'!$E:$AP,,MATCH(L$4,'11월'!$E$1:$AP$1,0)),'11월'!$A:$A,$F12,'11월'!$C:$C,$C12)</f>
        <v>0</v>
      </c>
      <c r="M12" s="171">
        <f>SUMIFS(INDEX('11월'!$E:$AP,,MATCH(M$4,'11월'!$E$1:$AP$1,0)),'11월'!$A:$A,$F12,'11월'!$C:$C,$C12)</f>
        <v>0</v>
      </c>
      <c r="N12" s="159">
        <f>SUMIFS(INDEX('11월'!$E:$AP,,MATCH(N$4,'11월'!$E$1:$AP$1,0)),'11월'!$A:$A,$F12,'11월'!$C:$C,$C12)</f>
        <v>0</v>
      </c>
      <c r="O12" s="159">
        <f>SUMIFS(INDEX('12월 판매량-raw'!$E:$AP,,MATCH(O$4,'12월 판매량-raw'!$E$1:$AP$1,0)),'12월 판매량-raw'!$A:$A,$F12,'12월 판매량-raw'!$C:$C,$C12)</f>
        <v>0</v>
      </c>
      <c r="P12" s="159">
        <f>SUMIFS(INDEX('12월 판매량-raw'!$E:$AP,,MATCH(P$4,'12월 판매량-raw'!$E$1:$AP$1,0)),'12월 판매량-raw'!$A:$A,$F12,'12월 판매량-raw'!$C:$C,$C12)</f>
        <v>0</v>
      </c>
      <c r="Q12" s="159">
        <f>SUMIFS(INDEX('12월 판매량-raw'!$E:$AP,,MATCH(Q$4,'12월 판매량-raw'!$E$1:$AP$1,0)),'12월 판매량-raw'!$A:$A,$F12,'12월 판매량-raw'!$C:$C,$C12)</f>
        <v>0</v>
      </c>
      <c r="R12" s="159">
        <f>SUMIFS(INDEX('12월 판매량-raw'!$E:$AP,,MATCH(R$4,'12월 판매량-raw'!$E$1:$AP$1,0)),'12월 판매량-raw'!$A:$A,$F12,'12월 판매량-raw'!$C:$C,$C12)</f>
        <v>0</v>
      </c>
      <c r="S12" s="159">
        <f>SUMIFS(INDEX('12월 판매량-raw'!$E:$BB,,MATCH(S$4,'12월 판매량-raw'!$E$1:$BB$1,0)),'12월 판매량-raw'!$A:$A,$F12,'12월 판매량-raw'!$C:$C,$C12)</f>
        <v>0</v>
      </c>
      <c r="T12" s="171">
        <f>SUMIFS(INDEX('1월 판매량-raw'!$E:$BB,,MATCH(T$4,'1월 판매량-raw'!$E$1:$BB$1,0)),'1월 판매량-raw'!$A:$A,$F12,'1월 판매량-raw'!$C:$C,$C12)</f>
        <v>0</v>
      </c>
      <c r="U12" s="171">
        <f>SUMIFS(INDEX('1월 판매량-raw'!$E:$BB,,MATCH(U$4,'1월 판매량-raw'!$E$1:$BB$1,0)),'1월 판매량-raw'!$A:$A,$F12,'1월 판매량-raw'!$C:$C,$C12)</f>
        <v>0</v>
      </c>
      <c r="V12" s="171">
        <f>SUMIFS(INDEX('1월 판매량-raw'!$E:$BB,,MATCH(V$4,'1월 판매량-raw'!$E$1:$BB$1,0)),'1월 판매량-raw'!$A:$A,$F12,'1월 판매량-raw'!$C:$C,$C12)</f>
        <v>0</v>
      </c>
      <c r="W12" s="171">
        <f>SUMIFS(INDEX('1월 판매량-raw'!$E:$BB,,MATCH(W$4,'1월 판매량-raw'!$E$1:$BB$1,0)),'1월 판매량-raw'!$A:$A,$F12,'1월 판매량-raw'!$C:$C,$C12)</f>
        <v>0</v>
      </c>
      <c r="X12" s="171">
        <f>SUMIFS(INDEX('2월 판매량-raw'!$E:$BB,,MATCH(X$4,'2월 판매량-raw'!$E$1:$BB$1,0)),'2월 판매량-raw'!$A:$A,$F12,'2월 판매량-raw'!$C:$C,$C12)</f>
        <v>0</v>
      </c>
      <c r="Y12" s="261">
        <f>SUMIFS(INDEX('2월 판매량-raw'!$E:$BB,,MATCH(Y$4,'2월 판매량-raw'!$E$1:$BB$1,0)),'2월 판매량-raw'!$A:$A,$F12,'2월 판매량-raw'!$C:$C,$C12)</f>
        <v>71</v>
      </c>
      <c r="Z12" s="261">
        <f>SUMIFS(INDEX('2월 판매량-raw'!$E:$BB,,MATCH(Z$4,'2월 판매량-raw'!$E$1:$BB$1,0)),'2월 판매량-raw'!$A:$A,$F12,'2월 판매량-raw'!$C:$C,$C12)</f>
        <v>30</v>
      </c>
      <c r="AA12" s="261">
        <f>SUMIFS(INDEX('2월 판매량-raw'!$E:$BB,,MATCH(AA$4,'2월 판매량-raw'!$E$1:$BB$1,0)),'2월 판매량-raw'!$A:$A,$F12,'2월 판매량-raw'!$C:$C,$C12)</f>
        <v>35</v>
      </c>
      <c r="AB12" s="171">
        <f>SUMIFS(INDEX('3월 판매량-raw'!$E:$BB,,MATCH(AB$4,'3월 판매량-raw'!$E$1:$BB$1,0)),'3월 판매량-raw'!$A:$A,$F12,'3월 판매량-raw'!$C:$C,$C12)</f>
        <v>43</v>
      </c>
      <c r="AC12" s="171">
        <f>SUMIFS(INDEX('3월 판매량-raw'!$E:$BB,,MATCH(AC$4,'3월 판매량-raw'!$E$1:$BB$1,0)),'3월 판매량-raw'!$A:$A,$F12,'3월 판매량-raw'!$C:$C,$C12)</f>
        <v>42</v>
      </c>
      <c r="AD12" s="171">
        <f>SUMIFS(INDEX('3월 판매량-raw'!$E:$BB,,MATCH(AD$4,'3월 판매량-raw'!$E$1:$BB$1,0)),'3월 판매량-raw'!$A:$A,$F12,'3월 판매량-raw'!$C:$C,$C12)</f>
        <v>51</v>
      </c>
      <c r="AE12" s="171">
        <f>SUMIFS(INDEX('3월 판매량-raw'!$E:$BB,,MATCH(AE$4,'3월 판매량-raw'!$E$1:$BB$1,0)),'3월 판매량-raw'!$A:$A,$F12,'3월 판매량-raw'!$C:$C,$C12)</f>
        <v>0</v>
      </c>
      <c r="AF12" s="171">
        <f>SUMIFS(INDEX('3월 판매량-raw'!$E:$BB,,MATCH(AF$4,'3월 판매량-raw'!$E$1:$BB$1,0)),'3월 판매량-raw'!$A:$A,$F12,'3월 판매량-raw'!$C:$C,$C12)</f>
        <v>0</v>
      </c>
      <c r="AG12" s="171">
        <f>SUMIFS(INDEX('4월 판매량-raw'!$E:$BB,,MATCH(AG$4,'4월 판매량-raw'!$E$1:$BB$1,0)),'4월 판매량-raw'!$A:$A,$F12,'4월 판매량-raw'!$C:$C,$C12)</f>
        <v>0</v>
      </c>
      <c r="AH12" s="171">
        <f>SUMIFS(INDEX('4월 판매량-raw'!$E:$BB,,MATCH(AH$4,'4월 판매량-raw'!$E$1:$BB$1,0)),'4월 판매량-raw'!$A:$A,$F12,'4월 판매량-raw'!$C:$C,$C12)</f>
        <v>0</v>
      </c>
      <c r="AI12" s="171">
        <f>SUMIFS(INDEX('4월 판매량-raw'!$E:$BB,,MATCH(AI$4,'4월 판매량-raw'!$E$1:$BB$1,0)),'4월 판매량-raw'!$A:$A,$F12,'4월 판매량-raw'!$C:$C,$C12)</f>
        <v>0</v>
      </c>
      <c r="AJ12" s="171">
        <f>SUMIFS(INDEX('4월 판매량-raw'!$E:$BB,,MATCH(AJ$4,'4월 판매량-raw'!$E$1:$BB$1,0)),'4월 판매량-raw'!$A:$A,$F12,'4월 판매량-raw'!$C:$C,$C12)</f>
        <v>0</v>
      </c>
      <c r="AK12" s="171">
        <f>SUMIFS(INDEX('5월 판매량-raw'!$E:$BB,,MATCH(AK$4,'5월 판매량-raw'!$E$1:$BB$1,0)),'5월 판매량-raw'!$A:$A,$F12,'5월 판매량-raw'!$C:$C,$C12)</f>
        <v>0</v>
      </c>
      <c r="AL12" s="171">
        <v>0</v>
      </c>
      <c r="AM12" s="261">
        <v>0</v>
      </c>
      <c r="AN12" s="261">
        <v>0</v>
      </c>
      <c r="AO12" s="171">
        <f>SUMIFS(INDEX('5월 판매량-raw'!$E:$BB,,MATCH(AO$4,'5월 판매량-raw'!$E$1:$BB$1,0)),'5월 판매량-raw'!$A:$A,$F12,'5월 판매량-raw'!$C:$C,$C12)</f>
        <v>0</v>
      </c>
      <c r="AP12" s="171">
        <v>0</v>
      </c>
      <c r="AQ12" s="261">
        <v>0</v>
      </c>
      <c r="AR12" s="261">
        <v>0</v>
      </c>
      <c r="AS12" s="261">
        <v>0</v>
      </c>
      <c r="AT12" s="171">
        <f>SUMIFS(INDEX('5월 판매량-raw'!$E:$BB,,MATCH(AT$4,'5월 판매량-raw'!$E$1:$BB$1,0)),'5월 판매량-raw'!$A:$A,$F12,'5월 판매량-raw'!$C:$C,$C12)</f>
        <v>0</v>
      </c>
      <c r="AU12" s="171">
        <v>0</v>
      </c>
      <c r="AV12" s="261">
        <v>0</v>
      </c>
      <c r="AW12" s="261">
        <v>0</v>
      </c>
      <c r="AX12" s="171">
        <f>SUMIFS(INDEX('5월 판매량-raw'!$E:$BB,,MATCH(AX$4,'5월 판매량-raw'!$E$1:$BB$1,0)),'5월 판매량-raw'!$A:$A,$F12,'5월 판매량-raw'!$C:$C,$C12)</f>
        <v>0</v>
      </c>
      <c r="AY12" s="171">
        <v>0</v>
      </c>
      <c r="AZ12" s="261">
        <v>0</v>
      </c>
      <c r="BA12" s="261">
        <v>0</v>
      </c>
      <c r="BB12" s="171">
        <f>SUMIFS(INDEX('5월 판매량-raw'!$E:$BB,,MATCH(BB$4,'5월 판매량-raw'!$E$1:$BB$1,0)),'5월 판매량-raw'!$A:$A,$F12,'5월 판매량-raw'!$C:$C,$C12)</f>
        <v>0</v>
      </c>
      <c r="BC12" s="171">
        <v>0</v>
      </c>
      <c r="BD12" s="261">
        <v>0</v>
      </c>
      <c r="BE12" s="261">
        <v>0</v>
      </c>
      <c r="BF12" s="261">
        <v>0</v>
      </c>
      <c r="BG12" s="171">
        <f>SUMIFS(INDEX('5월 판매량-raw'!$E:$BB,,MATCH(BG$4,'5월 판매량-raw'!$E$1:$BB$1,0)),'5월 판매량-raw'!$A:$A,$F12,'5월 판매량-raw'!$C:$C,$C12)</f>
        <v>0</v>
      </c>
      <c r="BH12" s="171">
        <v>0</v>
      </c>
      <c r="BI12" s="261">
        <v>0</v>
      </c>
      <c r="BJ12" s="261">
        <v>0</v>
      </c>
      <c r="BK12" s="171">
        <f>SUMIFS(INDEX('5월 판매량-raw'!$E:$BB,,MATCH(BK$4,'5월 판매량-raw'!$E$1:$BB$1,0)),'5월 판매량-raw'!$A:$A,$F12,'5월 판매량-raw'!$C:$C,$C12)</f>
        <v>0</v>
      </c>
      <c r="BL12" s="171">
        <v>0</v>
      </c>
      <c r="BM12" s="261">
        <v>0</v>
      </c>
      <c r="BN12" s="261">
        <v>0</v>
      </c>
      <c r="BO12" s="171">
        <f>SUMIFS(INDEX('5월 판매량-raw'!$E:$BB,,MATCH(BO$4,'5월 판매량-raw'!$E$1:$BB$1,0)),'5월 판매량-raw'!$A:$A,$F12,'5월 판매량-raw'!$C:$C,$C12)</f>
        <v>0</v>
      </c>
      <c r="BP12" s="171">
        <v>0</v>
      </c>
      <c r="BQ12" s="261">
        <v>0</v>
      </c>
      <c r="BR12" s="261">
        <v>0</v>
      </c>
      <c r="BS12" s="261">
        <v>0</v>
      </c>
    </row>
    <row r="13" spans="1:71" x14ac:dyDescent="0.3">
      <c r="A13" s="359" t="s">
        <v>12</v>
      </c>
      <c r="B13" s="339">
        <f>C13</f>
        <v>46076</v>
      </c>
      <c r="C13" s="34">
        <v>46076</v>
      </c>
      <c r="D13" s="34">
        <f t="shared" si="1"/>
        <v>45866</v>
      </c>
      <c r="E13" s="262">
        <f>IF(D13="", "", INT((D13-DATE(2025,2,1))/7) + 1)</f>
        <v>26</v>
      </c>
      <c r="F13" s="9" t="s">
        <v>14</v>
      </c>
      <c r="G13" s="6">
        <f>SUMIFS(INDEX('10월'!$E:$AP,,MATCH(G$4,'10월'!$E$1:$AP$1,0)),'10월'!$A:$A,$F13,'10월'!$C:$C,$C13)</f>
        <v>0</v>
      </c>
      <c r="H13" s="6">
        <f>SUMIFS(INDEX('10월'!$E:$AP,,MATCH(H$4,'10월'!$E$1:$AP$1,0)),'10월'!$A:$A,$F13,'10월'!$C:$C,$C13)</f>
        <v>0</v>
      </c>
      <c r="I13" s="6">
        <f>SUMIFS(INDEX('10월'!$E:$AP,,MATCH(I$4,'10월'!$E$1:$AP$1,0)),'10월'!$A:$A,$F13,'10월'!$C:$C,$C13)</f>
        <v>0</v>
      </c>
      <c r="J13" s="6">
        <f>SUMIFS(INDEX('10월'!$E:$AP,,MATCH(J$4,'10월'!$E$1:$AP$1,0)),'10월'!$A:$A,$F13,'10월'!$C:$C,$C13)</f>
        <v>0</v>
      </c>
      <c r="K13" s="6">
        <f>SUMIFS(INDEX('11월'!$E:$AP,,MATCH(K$4,'11월'!$E$1:$AP$1,0)),'11월'!$A:$A,$F13,'11월'!$C:$C,$C13)</f>
        <v>0</v>
      </c>
      <c r="L13" s="6">
        <f>SUMIFS(INDEX('11월'!$E:$AP,,MATCH(L$4,'11월'!$E$1:$AP$1,0)),'11월'!$A:$A,$F13,'11월'!$C:$C,$C13)</f>
        <v>0</v>
      </c>
      <c r="M13" s="6">
        <v>0</v>
      </c>
      <c r="N13" s="39">
        <f>SUMIFS(INDEX('11월'!$E:$AP,,MATCH(N$4,'11월'!$E$1:$AP$1,0)),'11월'!$A:$A,$F13,'11월'!$C:$C,$C13)</f>
        <v>0</v>
      </c>
      <c r="O13" s="39">
        <f>SUMIFS(INDEX('12월 판매량-raw'!$E:$AP,,MATCH(O$4,'12월 판매량-raw'!$E$1:$AP$1,0)),'12월 판매량-raw'!$A:$A,$F13,'12월 판매량-raw'!$C:$C,$C13)</f>
        <v>0</v>
      </c>
      <c r="P13" s="39">
        <f>SUMIFS(INDEX('12월 판매량-raw'!$E:$AP,,MATCH(P$4,'12월 판매량-raw'!$E$1:$AP$1,0)),'12월 판매량-raw'!$A:$A,$F13,'12월 판매량-raw'!$C:$C,$C13)</f>
        <v>0</v>
      </c>
      <c r="Q13" s="39">
        <f>SUMIFS(INDEX('12월 판매량-raw'!$E:$AP,,MATCH(Q$4,'12월 판매량-raw'!$E$1:$AP$1,0)),'12월 판매량-raw'!$A:$A,$F13,'12월 판매량-raw'!$C:$C,$C13)</f>
        <v>0</v>
      </c>
      <c r="R13" s="39">
        <f>SUMIFS(INDEX('12월 판매량-raw'!$E:$AP,,MATCH(R$4,'12월 판매량-raw'!$E$1:$AP$1,0)),'12월 판매량-raw'!$A:$A,$F13,'12월 판매량-raw'!$C:$C,$C13)</f>
        <v>0</v>
      </c>
      <c r="S13" s="39">
        <f>SUMIFS(INDEX('12월 판매량-raw'!$E:$BB,,MATCH(S$4,'12월 판매량-raw'!$E$1:$BB$1,0)),'12월 판매량-raw'!$A:$A,$F13,'12월 판매량-raw'!$C:$C,$C13)</f>
        <v>0</v>
      </c>
      <c r="T13" s="6">
        <f>SUMIFS(INDEX('1월 판매량-raw'!$E:$BB,,MATCH(T$4,'1월 판매량-raw'!$E$1:$BB$1,0)),'1월 판매량-raw'!$A:$A,$F13,'1월 판매량-raw'!$C:$C,$C13)</f>
        <v>0</v>
      </c>
      <c r="U13" s="6">
        <f>SUMIFS(INDEX('1월 판매량-raw'!$E:$BB,,MATCH(U$4,'1월 판매량-raw'!$E$1:$BB$1,0)),'1월 판매량-raw'!$A:$A,$F13,'1월 판매량-raw'!$C:$C,$C13)</f>
        <v>0</v>
      </c>
      <c r="V13" s="6">
        <f>SUMIFS(INDEX('1월 판매량-raw'!$E:$BB,,MATCH(V$4,'1월 판매량-raw'!$E$1:$BB$1,0)),'1월 판매량-raw'!$A:$A,$F13,'1월 판매량-raw'!$C:$C,$C13)</f>
        <v>0</v>
      </c>
      <c r="W13" s="6">
        <f>SUMIFS(INDEX('1월 판매량-raw'!$E:$BB,,MATCH(W$4,'1월 판매량-raw'!$E$1:$BB$1,0)),'1월 판매량-raw'!$A:$A,$F13,'1월 판매량-raw'!$C:$C,$C13)</f>
        <v>0</v>
      </c>
      <c r="X13" s="6">
        <f>SUMIFS(INDEX('2월 판매량-raw'!$E:$BB,,MATCH(X$4,'2월 판매량-raw'!$E$1:$BB$1,0)),'2월 판매량-raw'!$A:$A,$F13,'2월 판매량-raw'!$C:$C,$C13)</f>
        <v>0</v>
      </c>
      <c r="Y13" s="263">
        <f>SUMIFS(INDEX('2월 판매량-raw'!$E:$BB,,MATCH(Y$4,'2월 판매량-raw'!$E$1:$BB$1,0)),'2월 판매량-raw'!$A:$A,$F13,'2월 판매량-raw'!$C:$C,$C13)</f>
        <v>0</v>
      </c>
      <c r="Z13" s="263">
        <f>SUMIFS(INDEX('2월 판매량-raw'!$E:$BB,,MATCH(Z$4,'2월 판매량-raw'!$E$1:$BB$1,0)),'2월 판매량-raw'!$A:$A,$F13,'2월 판매량-raw'!$C:$C,$C13)</f>
        <v>0</v>
      </c>
      <c r="AA13" s="263">
        <f>SUMIFS(INDEX('2월 판매량-raw'!$E:$BB,,MATCH(AA$4,'2월 판매량-raw'!$E$1:$BB$1,0)),'2월 판매량-raw'!$A:$A,$F13,'2월 판매량-raw'!$C:$C,$C13)</f>
        <v>0</v>
      </c>
      <c r="AB13" s="264">
        <f>SUMIFS(INDEX('3월 판매량-raw'!$E:$BB,,MATCH(AB$4,'3월 판매량-raw'!$E$1:$BB$1,0)),'3월 판매량-raw'!$A:$A,$F13,'3월 판매량-raw'!$C:$C,$C13)</f>
        <v>369</v>
      </c>
      <c r="AC13" s="264">
        <f>SUMIFS(INDEX('3월 판매량-raw'!$E:$BB,,MATCH(AC$4,'3월 판매량-raw'!$E$1:$BB$1,0)),'3월 판매량-raw'!$A:$A,$F13,'3월 판매량-raw'!$C:$C,$C13)</f>
        <v>248</v>
      </c>
      <c r="AD13" s="264">
        <f>SUMIFS(INDEX('3월 판매량-raw'!$E:$BB,,MATCH(AD$4,'3월 판매량-raw'!$E$1:$BB$1,0)),'3월 판매량-raw'!$A:$A,$F13,'3월 판매량-raw'!$C:$C,$C13)</f>
        <v>299</v>
      </c>
      <c r="AE13" s="264">
        <f>SUMIFS(INDEX('3월 판매량-raw'!$E:$BB,,MATCH(AE$4,'3월 판매량-raw'!$E$1:$BB$1,0)),'3월 판매량-raw'!$A:$A,$F13,'3월 판매량-raw'!$C:$C,$C13)</f>
        <v>306</v>
      </c>
      <c r="AF13" s="264">
        <f>SUMIFS(INDEX('3월 판매량-raw'!$E:$BB,,MATCH(AF$4,'3월 판매량-raw'!$E$1:$BB$1,0)),'3월 판매량-raw'!$A:$A,$F13,'3월 판매량-raw'!$C:$C,$C13)</f>
        <v>330</v>
      </c>
      <c r="AG13" s="264">
        <f>SUMIFS(INDEX('4월 판매량-raw'!$E:$BB,,MATCH(AG$4,'4월 판매량-raw'!$E$1:$BB$1,0)),'4월 판매량-raw'!$A:$A,$F13,'4월 판매량-raw'!$C:$C,$C13)</f>
        <v>313</v>
      </c>
      <c r="AH13" s="264">
        <f>SUMIFS(INDEX('4월 판매량-raw'!$E:$BB,,MATCH(AH$4,'4월 판매량-raw'!$E$1:$BB$1,0)),'4월 판매량-raw'!$A:$A,$F13,'4월 판매량-raw'!$C:$C,$C13)</f>
        <v>295</v>
      </c>
      <c r="AI13" s="264">
        <f>SUMIFS(INDEX('4월 판매량-raw'!$E:$BB,,MATCH(AI$4,'4월 판매량-raw'!$E$1:$BB$1,0)),'4월 판매량-raw'!$A:$A,$F13,'4월 판매량-raw'!$C:$C,$C13)</f>
        <v>285</v>
      </c>
      <c r="AJ13" s="264">
        <f>SUMIFS(INDEX('4월 판매량-raw'!$E:$BB,,MATCH(AJ$4,'4월 판매량-raw'!$E$1:$BB$1,0)),'4월 판매량-raw'!$A:$A,$F13,'4월 판매량-raw'!$C:$C,$C13)</f>
        <v>290</v>
      </c>
      <c r="AK13" s="264">
        <f>SUMIFS(INDEX('5월 판매량-raw'!$E:$BB,,MATCH(AK$4,'5월 판매량-raw'!$E$1:$BB$1,0)),'5월 판매량-raw'!$A:$A,$F13,'5월 판매량-raw'!$C:$C,$C13)</f>
        <v>0</v>
      </c>
      <c r="AL13" s="264">
        <f>SUMIFS(INDEX('5월 판매량-raw'!$E:$BB,,MATCH(AL$4,'5월 판매량-raw'!$E$1:$BB$1,0)),'5월 판매량-raw'!$A:$A,$F13,'5월 판매량-raw'!$C:$C,$C13)</f>
        <v>0</v>
      </c>
      <c r="AM13" s="264">
        <f>SUMIFS(INDEX('5월 판매량-raw'!$E:$BB,,MATCH(AM$4,'5월 판매량-raw'!$E$1:$BB$1,0)),'5월 판매량-raw'!$A:$A,$F13,'5월 판매량-raw'!$C:$C,$C13)</f>
        <v>0</v>
      </c>
      <c r="AN13" s="264">
        <f>SUMIFS(INDEX('5월 판매량-raw'!$E:$BB,,MATCH(AN$4,'5월 판매량-raw'!$E$1:$BB$1,0)),'5월 판매량-raw'!$A:$A,$F13,'5월 판매량-raw'!$C:$C,$C13)</f>
        <v>0</v>
      </c>
      <c r="AO13" s="264">
        <f>SUMIFS(INDEX('6월 판매량-raw'!$E:$BB,,MATCH(AO$4,'6월 판매량-raw'!$E$1:$BB$1,0)),'6월 판매량-raw'!$A:$A,$F13,'6월 판매량-raw'!$C:$C,$C13)</f>
        <v>0</v>
      </c>
      <c r="AP13" s="264">
        <f>SUMIFS(INDEX('6월 판매량-raw'!$E:$BB,,MATCH(AP$4,'6월 판매량-raw'!$E$1:$BB$1,0)),'6월 판매량-raw'!$A:$A,$F13,'6월 판매량-raw'!$C:$C,$C13)</f>
        <v>0</v>
      </c>
      <c r="AQ13" s="264">
        <f>SUMIFS(INDEX('6월 판매량-raw'!$E:$BB,,MATCH(AQ$4,'6월 판매량-raw'!$E$1:$BB$1,0)),'6월 판매량-raw'!$A:$A,$F13,'6월 판매량-raw'!$C:$C,$C13)</f>
        <v>0</v>
      </c>
      <c r="AR13" s="264">
        <f>SUMIFS(INDEX('6월 판매량-raw'!$E:$BB,,MATCH(AR$4,'6월 판매량-raw'!$E$1:$BB$1,0)),'6월 판매량-raw'!$A:$A,$F13,'6월 판매량-raw'!$C:$C,$C13)</f>
        <v>0</v>
      </c>
      <c r="AS13" s="264">
        <f>SUMIFS(INDEX('6월 판매량-raw'!$E:$BB,,MATCH(AS$4,'6월 판매량-raw'!$E$1:$BB$1,0)),'6월 판매량-raw'!$A:$A,$F13,'6월 판매량-raw'!$C:$C,$C13)</f>
        <v>0</v>
      </c>
      <c r="AT13" s="264">
        <f>SUMIFS(INDEX('7월 판매량-raw'!$E:$BB,,MATCH(AT$4,'7월 판매량-raw'!$E$1:$BB$1,0)),'7월 판매량-raw'!$A:$A,$F13,'7월 판매량-raw'!$C:$C,$C13)</f>
        <v>0</v>
      </c>
      <c r="AU13" s="6">
        <f>SUMIFS(INDEX('7월 판매량-raw'!$E:$BB,,MATCH(AU$4,'7월 판매량-raw'!$E$1:$BB$1,0)),'7월 판매량-raw'!$A:$A,$F13,'7월 판매량-raw'!$C:$C,$C13)</f>
        <v>0</v>
      </c>
      <c r="AV13" s="6">
        <f>SUMIFS(INDEX('7월 판매량-raw'!$E:$BB,,MATCH(AV$4,'7월 판매량-raw'!$E$1:$BB$1,0)),'7월 판매량-raw'!$A:$A,$F13,'7월 판매량-raw'!$C:$C,$C13)</f>
        <v>0</v>
      </c>
      <c r="AW13" s="263">
        <f>SUMIFS(INDEX('7월 판매량-raw'!$E:$BB,,MATCH(AW$4,'7월 판매량-raw'!$E$1:$BB$1,0)),'7월 판매량-raw'!$A:$A,$F13,'7월 판매량-raw'!$C:$C,$C13)</f>
        <v>0</v>
      </c>
      <c r="AX13" s="263">
        <f>SUMIFS(INDEX('8월 판매량-raw'!$E:$BB,,MATCH(AX$4,'8월 판매량-raw'!$E$1:$BB$1,0)),'8월 판매량-raw'!$A:$A,$F13,'8월 판매량-raw'!$C:$C,$C13)</f>
        <v>0</v>
      </c>
      <c r="AY13" s="263">
        <f>SUMIFS(INDEX('8월 판매량-raw'!$E:$BB,,MATCH(AY$4,'8월 판매량-raw'!$E$1:$BB$1,0)),'8월 판매량-raw'!$A:$A,$F13,'8월 판매량-raw'!$C:$C,$C13)</f>
        <v>0</v>
      </c>
      <c r="AZ13" s="263">
        <f>SUMIFS(INDEX('8월 판매량-raw'!$E:$BB,,MATCH(AZ$4,'8월 판매량-raw'!$E$1:$BB$1,0)),'8월 판매량-raw'!$A:$A,$F13,'8월 판매량-raw'!$C:$C,$C13)</f>
        <v>0</v>
      </c>
      <c r="BA13" s="263">
        <f>SUMIFS(INDEX('8월 판매량-raw'!$E:$BB,,MATCH(BA$4,'8월 판매량-raw'!$E$1:$BB$1,0)),'8월 판매량-raw'!$A:$A,$F13,'8월 판매량-raw'!$C:$C,$C13)</f>
        <v>0</v>
      </c>
      <c r="BB13" s="264">
        <v>0</v>
      </c>
      <c r="BC13" s="6">
        <v>0</v>
      </c>
      <c r="BD13" s="263">
        <v>0</v>
      </c>
      <c r="BE13" s="263">
        <v>0</v>
      </c>
      <c r="BF13" s="263">
        <v>0</v>
      </c>
      <c r="BG13" s="264">
        <v>0</v>
      </c>
      <c r="BH13" s="6">
        <v>0</v>
      </c>
      <c r="BI13" s="263">
        <v>0</v>
      </c>
      <c r="BJ13" s="263">
        <v>0</v>
      </c>
      <c r="BK13" s="278">
        <v>0</v>
      </c>
      <c r="BL13" s="6">
        <v>0</v>
      </c>
      <c r="BM13" s="263">
        <v>0</v>
      </c>
      <c r="BN13" s="263">
        <v>0</v>
      </c>
      <c r="BO13" s="278">
        <v>0</v>
      </c>
      <c r="BP13" s="6">
        <v>0</v>
      </c>
      <c r="BQ13" s="263">
        <v>0</v>
      </c>
      <c r="BR13" s="263">
        <v>0</v>
      </c>
      <c r="BS13" s="263">
        <v>0</v>
      </c>
    </row>
    <row r="14" spans="1:71" x14ac:dyDescent="0.3">
      <c r="A14" s="357"/>
      <c r="B14" s="358"/>
      <c r="C14" s="35">
        <v>46076</v>
      </c>
      <c r="D14" s="35">
        <f t="shared" si="1"/>
        <v>45866</v>
      </c>
      <c r="E14" s="65">
        <f t="shared" ref="E14:E56" si="2">IF(D14="", "", INT((D14-DATE(2025,2,1))/7) + 1)</f>
        <v>26</v>
      </c>
      <c r="F14" s="10" t="s">
        <v>33</v>
      </c>
      <c r="G14" s="7">
        <f>SUMIFS(INDEX('10월'!$E:$AP,,MATCH(G$4,'10월'!$E$1:$AP$1,0)),'10월'!$A:$A,$F14,'10월'!$C:$C,$C14)</f>
        <v>0</v>
      </c>
      <c r="H14" s="7">
        <f>SUMIFS(INDEX('10월'!$E:$AP,,MATCH(H$4,'10월'!$E$1:$AP$1,0)),'10월'!$A:$A,$F14,'10월'!$C:$C,$C14)</f>
        <v>0</v>
      </c>
      <c r="I14" s="7">
        <f>SUMIFS(INDEX('10월'!$E:$AP,,MATCH(I$4,'10월'!$E$1:$AP$1,0)),'10월'!$A:$A,$F14,'10월'!$C:$C,$C14)</f>
        <v>0</v>
      </c>
      <c r="J14" s="7">
        <f>SUMIFS(INDEX('10월'!$E:$AP,,MATCH(J$4,'10월'!$E$1:$AP$1,0)),'10월'!$A:$A,$F14,'10월'!$C:$C,$C14)</f>
        <v>0</v>
      </c>
      <c r="K14" s="7">
        <f>SUMIFS(INDEX('11월'!$E:$AP,,MATCH(K$4,'11월'!$E$1:$AP$1,0)),'11월'!$A:$A,$F14,'11월'!$C:$C,$C14)</f>
        <v>0</v>
      </c>
      <c r="L14" s="7">
        <f>SUMIFS(INDEX('11월'!$E:$AP,,MATCH(L$4,'11월'!$E$1:$AP$1,0)),'11월'!$A:$A,$F14,'11월'!$C:$C,$C14)</f>
        <v>0</v>
      </c>
      <c r="M14" s="7">
        <f>SUMIFS(INDEX('11월'!$E:$AP,,MATCH(M$4,'11월'!$E$1:$AP$1,0)),'11월'!$A:$A,$F14,'11월'!$C:$C,$C14)</f>
        <v>0</v>
      </c>
      <c r="N14" s="13">
        <f>SUMIFS(INDEX('11월'!$E:$AP,,MATCH(N$4,'11월'!$E$1:$AP$1,0)),'11월'!$A:$A,$F14,'11월'!$C:$C,$C14)</f>
        <v>0</v>
      </c>
      <c r="O14" s="13">
        <f>SUMIFS(INDEX('12월 판매량-raw'!$E:$AP,,MATCH(O$4,'12월 판매량-raw'!$E$1:$AP$1,0)),'12월 판매량-raw'!$A:$A,$F14,'12월 판매량-raw'!$C:$C,$C14)</f>
        <v>0</v>
      </c>
      <c r="P14" s="13">
        <f>SUMIFS(INDEX('12월 판매량-raw'!$E:$AP,,MATCH(P$4,'12월 판매량-raw'!$E$1:$AP$1,0)),'12월 판매량-raw'!$A:$A,$F14,'12월 판매량-raw'!$C:$C,$C14)</f>
        <v>0</v>
      </c>
      <c r="Q14" s="13">
        <f>SUMIFS(INDEX('12월 판매량-raw'!$E:$AP,,MATCH(Q$4,'12월 판매량-raw'!$E$1:$AP$1,0)),'12월 판매량-raw'!$A:$A,$F14,'12월 판매량-raw'!$C:$C,$C14)</f>
        <v>0</v>
      </c>
      <c r="R14" s="13">
        <f>SUMIFS(INDEX('12월 판매량-raw'!$E:$AP,,MATCH(R$4,'12월 판매량-raw'!$E$1:$AP$1,0)),'12월 판매량-raw'!$A:$A,$F14,'12월 판매량-raw'!$C:$C,$C14)</f>
        <v>0</v>
      </c>
      <c r="S14" s="13">
        <f>SUMIFS(INDEX('12월 판매량-raw'!$E:$BB,,MATCH(S$4,'12월 판매량-raw'!$E$1:$BB$1,0)),'12월 판매량-raw'!$A:$A,$F14,'12월 판매량-raw'!$C:$C,$C14)</f>
        <v>0</v>
      </c>
      <c r="T14" s="7">
        <f>SUMIFS(INDEX('1월 판매량-raw'!$E:$BB,,MATCH(T$4,'1월 판매량-raw'!$E$1:$BB$1,0)),'1월 판매량-raw'!$A:$A,$F14,'1월 판매량-raw'!$C:$C,$C14)</f>
        <v>0</v>
      </c>
      <c r="U14" s="7">
        <f>SUMIFS(INDEX('1월 판매량-raw'!$E:$BB,,MATCH(U$4,'1월 판매량-raw'!$E$1:$BB$1,0)),'1월 판매량-raw'!$A:$A,$F14,'1월 판매량-raw'!$C:$C,$C14)</f>
        <v>0</v>
      </c>
      <c r="V14" s="7">
        <f>SUMIFS(INDEX('1월 판매량-raw'!$E:$BB,,MATCH(V$4,'1월 판매량-raw'!$E$1:$BB$1,0)),'1월 판매량-raw'!$A:$A,$F14,'1월 판매량-raw'!$C:$C,$C14)</f>
        <v>0</v>
      </c>
      <c r="W14" s="7">
        <f>SUMIFS(INDEX('1월 판매량-raw'!$E:$BB,,MATCH(W$4,'1월 판매량-raw'!$E$1:$BB$1,0)),'1월 판매량-raw'!$A:$A,$F14,'1월 판매량-raw'!$C:$C,$C14)</f>
        <v>0</v>
      </c>
      <c r="X14" s="7">
        <f>SUMIFS(INDEX('2월 판매량-raw'!$E:$BB,,MATCH(X$4,'2월 판매량-raw'!$E$1:$BB$1,0)),'2월 판매량-raw'!$A:$A,$F14,'2월 판매량-raw'!$C:$C,$C14)</f>
        <v>0</v>
      </c>
      <c r="Y14" s="207">
        <f>SUMIFS(INDEX('2월 판매량-raw'!$E:$BB,,MATCH(Y$4,'2월 판매량-raw'!$E$1:$BB$1,0)),'2월 판매량-raw'!$A:$A,$F14,'2월 판매량-raw'!$C:$C,$C14)</f>
        <v>0</v>
      </c>
      <c r="Z14" s="207">
        <f>SUMIFS(INDEX('2월 판매량-raw'!$E:$BB,,MATCH(Z$4,'2월 판매량-raw'!$E$1:$BB$1,0)),'2월 판매량-raw'!$A:$A,$F14,'2월 판매량-raw'!$C:$C,$C14)</f>
        <v>0</v>
      </c>
      <c r="AA14" s="207">
        <f>SUMIFS(INDEX('2월 판매량-raw'!$E:$BB,,MATCH(AA$4,'2월 판매량-raw'!$E$1:$BB$1,0)),'2월 판매량-raw'!$A:$A,$F14,'2월 판매량-raw'!$C:$C,$C14)</f>
        <v>0</v>
      </c>
      <c r="AB14" s="7">
        <f>SUMIFS(INDEX('3월 판매량-raw'!$E:$BB,,MATCH(AB$4,'3월 판매량-raw'!$E$1:$BB$1,0)),'3월 판매량-raw'!$A:$A,$F14,'3월 판매량-raw'!$C:$C,$C14)</f>
        <v>0</v>
      </c>
      <c r="AC14" s="7">
        <f>SUMIFS(INDEX('3월 판매량-raw'!$E:$BB,,MATCH(AC$4,'3월 판매량-raw'!$E$1:$BB$1,0)),'3월 판매량-raw'!$A:$A,$F14,'3월 판매량-raw'!$C:$C,$C14)</f>
        <v>0</v>
      </c>
      <c r="AD14" s="7">
        <f>SUMIFS(INDEX('3월 판매량-raw'!$E:$BB,,MATCH(AD$4,'3월 판매량-raw'!$E$1:$BB$1,0)),'3월 판매량-raw'!$A:$A,$F14,'3월 판매량-raw'!$C:$C,$C14)</f>
        <v>0</v>
      </c>
      <c r="AE14" s="7">
        <f>SUMIFS(INDEX('3월 판매량-raw'!$E:$BB,,MATCH(AE$4,'3월 판매량-raw'!$E$1:$BB$1,0)),'3월 판매량-raw'!$A:$A,$F14,'3월 판매량-raw'!$C:$C,$C14)</f>
        <v>41</v>
      </c>
      <c r="AF14" s="7">
        <f>SUMIFS(INDEX('3월 판매량-raw'!$E:$BB,,MATCH(AF$4,'3월 판매량-raw'!$E$1:$BB$1,0)),'3월 판매량-raw'!$A:$A,$F14,'3월 판매량-raw'!$C:$C,$C14)</f>
        <v>29</v>
      </c>
      <c r="AG14" s="7">
        <f>SUMIFS(INDEX('4월 판매량-raw'!$E:$BB,,MATCH(AG$4,'4월 판매량-raw'!$E$1:$BB$1,0)),'4월 판매량-raw'!$A:$A,$F14,'4월 판매량-raw'!$C:$C,$C14)</f>
        <v>43</v>
      </c>
      <c r="AH14" s="7">
        <f>SUMIFS(INDEX('4월 판매량-raw'!$E:$BB,,MATCH(AH$4,'4월 판매량-raw'!$E$1:$BB$1,0)),'4월 판매량-raw'!$A:$A,$F14,'4월 판매량-raw'!$C:$C,$C14)</f>
        <v>42</v>
      </c>
      <c r="AI14" s="7">
        <f>SUMIFS(INDEX('4월 판매량-raw'!$E:$BB,,MATCH(AI$4,'4월 판매량-raw'!$E$1:$BB$1,0)),'4월 판매량-raw'!$A:$A,$F14,'4월 판매량-raw'!$C:$C,$C14)</f>
        <v>45</v>
      </c>
      <c r="AJ14" s="7">
        <f>SUMIFS(INDEX('4월 판매량-raw'!$E:$BB,,MATCH(AJ$4,'4월 판매량-raw'!$E$1:$BB$1,0)),'4월 판매량-raw'!$A:$A,$F14,'4월 판매량-raw'!$C:$C,$C14)</f>
        <v>44</v>
      </c>
      <c r="AK14" s="7">
        <f>SUMIFS(INDEX('5월 판매량-raw'!$E:$BB,,MATCH(AK$4,'5월 판매량-raw'!$E$1:$BB$1,0)),'5월 판매량-raw'!$A:$A,$F14,'5월 판매량-raw'!$C:$C,$C14)</f>
        <v>0</v>
      </c>
      <c r="AL14" s="7">
        <f>SUMIFS(INDEX('5월 판매량-raw'!$E:$BB,,MATCH(AL$4,'5월 판매량-raw'!$E$1:$BB$1,0)),'5월 판매량-raw'!$A:$A,$F14,'5월 판매량-raw'!$C:$C,$C14)</f>
        <v>0</v>
      </c>
      <c r="AM14" s="7">
        <f>SUMIFS(INDEX('5월 판매량-raw'!$E:$BB,,MATCH(AM$4,'5월 판매량-raw'!$E$1:$BB$1,0)),'5월 판매량-raw'!$A:$A,$F14,'5월 판매량-raw'!$C:$C,$C14)</f>
        <v>0</v>
      </c>
      <c r="AN14" s="7">
        <f>SUMIFS(INDEX('5월 판매량-raw'!$E:$BB,,MATCH(AN$4,'5월 판매량-raw'!$E$1:$BB$1,0)),'5월 판매량-raw'!$A:$A,$F14,'5월 판매량-raw'!$C:$C,$C14)</f>
        <v>0</v>
      </c>
      <c r="AO14" s="7">
        <f>SUMIFS(INDEX('6월 판매량-raw'!$E:$BB,,MATCH(AO$4,'6월 판매량-raw'!$E$1:$BB$1,0)),'6월 판매량-raw'!$A:$A,$F14,'6월 판매량-raw'!$C:$C,$C14)</f>
        <v>0</v>
      </c>
      <c r="AP14" s="7">
        <f>SUMIFS(INDEX('6월 판매량-raw'!$E:$BB,,MATCH(AP$4,'6월 판매량-raw'!$E$1:$BB$1,0)),'6월 판매량-raw'!$A:$A,$F14,'6월 판매량-raw'!$C:$C,$C14)</f>
        <v>0</v>
      </c>
      <c r="AQ14" s="7">
        <f>SUMIFS(INDEX('6월 판매량-raw'!$E:$BB,,MATCH(AQ$4,'6월 판매량-raw'!$E$1:$BB$1,0)),'6월 판매량-raw'!$A:$A,$F14,'6월 판매량-raw'!$C:$C,$C14)</f>
        <v>0</v>
      </c>
      <c r="AR14" s="7">
        <f>SUMIFS(INDEX('6월 판매량-raw'!$E:$BB,,MATCH(AR$4,'6월 판매량-raw'!$E$1:$BB$1,0)),'6월 판매량-raw'!$A:$A,$F14,'6월 판매량-raw'!$C:$C,$C14)</f>
        <v>0</v>
      </c>
      <c r="AS14" s="7">
        <f>SUMIFS(INDEX('6월 판매량-raw'!$E:$BB,,MATCH(AS$4,'6월 판매량-raw'!$E$1:$BB$1,0)),'6월 판매량-raw'!$A:$A,$F14,'6월 판매량-raw'!$C:$C,$C14)</f>
        <v>0</v>
      </c>
      <c r="AT14" s="7">
        <f>SUMIFS(INDEX('7월 판매량-raw'!$E:$BB,,MATCH(AT$4,'7월 판매량-raw'!$E$1:$BB$1,0)),'7월 판매량-raw'!$A:$A,$F14,'7월 판매량-raw'!$C:$C,$C14)</f>
        <v>0</v>
      </c>
      <c r="AU14" s="7">
        <f>SUMIFS(INDEX('7월 판매량-raw'!$E:$BB,,MATCH(AU$4,'7월 판매량-raw'!$E$1:$BB$1,0)),'7월 판매량-raw'!$A:$A,$F14,'7월 판매량-raw'!$C:$C,$C14)</f>
        <v>0</v>
      </c>
      <c r="AV14" s="7">
        <f>SUMIFS(INDEX('7월 판매량-raw'!$E:$BB,,MATCH(AV$4,'7월 판매량-raw'!$E$1:$BB$1,0)),'7월 판매량-raw'!$A:$A,$F14,'7월 판매량-raw'!$C:$C,$C14)</f>
        <v>0</v>
      </c>
      <c r="AW14" s="207">
        <f>SUMIFS(INDEX('7월 판매량-raw'!$E:$BB,,MATCH(AW$4,'7월 판매량-raw'!$E$1:$BB$1,0)),'7월 판매량-raw'!$A:$A,$F14,'7월 판매량-raw'!$C:$C,$C14)</f>
        <v>0</v>
      </c>
      <c r="AX14" s="7">
        <f>SUMIFS(INDEX('8월 판매량-raw'!$E:$BB,,MATCH(AX$4,'8월 판매량-raw'!$E$1:$BB$1,0)),'8월 판매량-raw'!$A:$A,$F14,'8월 판매량-raw'!$C:$C,$C14)</f>
        <v>0</v>
      </c>
      <c r="AY14" s="7">
        <f>SUMIFS(INDEX('8월 판매량-raw'!$E:$BB,,MATCH(AY$4,'8월 판매량-raw'!$E$1:$BB$1,0)),'8월 판매량-raw'!$A:$A,$F14,'8월 판매량-raw'!$C:$C,$C14)</f>
        <v>0</v>
      </c>
      <c r="AZ14" s="7">
        <f>SUMIFS(INDEX('8월 판매량-raw'!$E:$BB,,MATCH(AZ$4,'8월 판매량-raw'!$E$1:$BB$1,0)),'8월 판매량-raw'!$A:$A,$F14,'8월 판매량-raw'!$C:$C,$C14)</f>
        <v>0</v>
      </c>
      <c r="BA14" s="207">
        <f>SUMIFS(INDEX('8월 판매량-raw'!$E:$BB,,MATCH(BA$4,'8월 판매량-raw'!$E$1:$BB$1,0)),'8월 판매량-raw'!$A:$A,$F14,'8월 판매량-raw'!$C:$C,$C14)</f>
        <v>0</v>
      </c>
      <c r="BB14" s="7">
        <v>0</v>
      </c>
      <c r="BC14" s="7">
        <v>0</v>
      </c>
      <c r="BD14" s="207">
        <v>0</v>
      </c>
      <c r="BE14" s="207">
        <v>0</v>
      </c>
      <c r="BF14" s="207">
        <v>0</v>
      </c>
      <c r="BG14" s="7">
        <v>0</v>
      </c>
      <c r="BH14" s="7">
        <v>0</v>
      </c>
      <c r="BI14" s="207">
        <v>0</v>
      </c>
      <c r="BJ14" s="207">
        <v>0</v>
      </c>
      <c r="BK14" s="279">
        <v>0</v>
      </c>
      <c r="BL14" s="7">
        <v>0</v>
      </c>
      <c r="BM14" s="207">
        <v>0</v>
      </c>
      <c r="BN14" s="207">
        <v>0</v>
      </c>
      <c r="BO14" s="279">
        <v>0</v>
      </c>
      <c r="BP14" s="7">
        <v>0</v>
      </c>
      <c r="BQ14" s="207">
        <v>0</v>
      </c>
      <c r="BR14" s="207">
        <v>0</v>
      </c>
      <c r="BS14" s="207">
        <v>0</v>
      </c>
    </row>
    <row r="15" spans="1:71" x14ac:dyDescent="0.3">
      <c r="A15" s="356" t="s">
        <v>12</v>
      </c>
      <c r="B15" s="343">
        <f>C15</f>
        <v>46096</v>
      </c>
      <c r="C15" s="35">
        <v>46096</v>
      </c>
      <c r="D15" s="35">
        <f t="shared" si="1"/>
        <v>45886</v>
      </c>
      <c r="E15" s="65">
        <f t="shared" si="2"/>
        <v>29</v>
      </c>
      <c r="F15" s="10" t="s">
        <v>14</v>
      </c>
      <c r="G15" s="7">
        <f>SUMIFS(INDEX('10월'!$E:$AP,,MATCH(G$4,'10월'!$E$1:$AP$1,0)),'10월'!$A:$A,$F15,'10월'!$C:$C,$C15)</f>
        <v>0</v>
      </c>
      <c r="H15" s="7">
        <f>SUMIFS(INDEX('10월'!$E:$AP,,MATCH(H$4,'10월'!$E$1:$AP$1,0)),'10월'!$A:$A,$F15,'10월'!$C:$C,$C15)</f>
        <v>0</v>
      </c>
      <c r="I15" s="7">
        <f>SUMIFS(INDEX('10월'!$E:$AP,,MATCH(I$4,'10월'!$E$1:$AP$1,0)),'10월'!$A:$A,$F15,'10월'!$C:$C,$C15)</f>
        <v>0</v>
      </c>
      <c r="J15" s="7">
        <f>SUMIFS(INDEX('10월'!$E:$AP,,MATCH(J$4,'10월'!$E$1:$AP$1,0)),'10월'!$A:$A,$F15,'10월'!$C:$C,$C15)</f>
        <v>0</v>
      </c>
      <c r="K15" s="7">
        <f>SUMIFS(INDEX('11월'!$E:$AP,,MATCH(K$4,'11월'!$E$1:$AP$1,0)),'11월'!$A:$A,$F15,'11월'!$C:$C,$C15)</f>
        <v>0</v>
      </c>
      <c r="L15" s="7">
        <f>SUMIFS(INDEX('11월'!$E:$AP,,MATCH(L$4,'11월'!$E$1:$AP$1,0)),'11월'!$A:$A,$F15,'11월'!$C:$C,$C15)</f>
        <v>0</v>
      </c>
      <c r="M15" s="7">
        <v>0</v>
      </c>
      <c r="N15" s="13">
        <f>SUMIFS(INDEX('11월'!$E:$AP,,MATCH(N$4,'11월'!$E$1:$AP$1,0)),'11월'!$A:$A,$F15,'11월'!$C:$C,$C15)</f>
        <v>0</v>
      </c>
      <c r="O15" s="13">
        <f>SUMIFS(INDEX('12월 판매량-raw'!$E:$AP,,MATCH(O$4,'12월 판매량-raw'!$E$1:$AP$1,0)),'12월 판매량-raw'!$A:$A,$F15,'12월 판매량-raw'!$C:$C,$C15)</f>
        <v>0</v>
      </c>
      <c r="P15" s="13">
        <f>SUMIFS(INDEX('12월 판매량-raw'!$E:$AP,,MATCH(P$4,'12월 판매량-raw'!$E$1:$AP$1,0)),'12월 판매량-raw'!$A:$A,$F15,'12월 판매량-raw'!$C:$C,$C15)</f>
        <v>0</v>
      </c>
      <c r="Q15" s="13">
        <f>SUMIFS(INDEX('12월 판매량-raw'!$E:$AP,,MATCH(Q$4,'12월 판매량-raw'!$E$1:$AP$1,0)),'12월 판매량-raw'!$A:$A,$F15,'12월 판매량-raw'!$C:$C,$C15)</f>
        <v>0</v>
      </c>
      <c r="R15" s="13">
        <f>SUMIFS(INDEX('12월 판매량-raw'!$E:$AP,,MATCH(R$4,'12월 판매량-raw'!$E$1:$AP$1,0)),'12월 판매량-raw'!$A:$A,$F15,'12월 판매량-raw'!$C:$C,$C15)</f>
        <v>0</v>
      </c>
      <c r="S15" s="13">
        <f>SUMIFS(INDEX('12월 판매량-raw'!$E:$BB,,MATCH(S$4,'12월 판매량-raw'!$E$1:$BB$1,0)),'12월 판매량-raw'!$A:$A,$F15,'12월 판매량-raw'!$C:$C,$C15)</f>
        <v>0</v>
      </c>
      <c r="T15" s="7">
        <f>SUMIFS(INDEX('1월 판매량-raw'!$E:$BB,,MATCH(T$4,'1월 판매량-raw'!$E$1:$BB$1,0)),'1월 판매량-raw'!$A:$A,$F15,'1월 판매량-raw'!$C:$C,$C15)</f>
        <v>0</v>
      </c>
      <c r="U15" s="7">
        <f>SUMIFS(INDEX('1월 판매량-raw'!$E:$BB,,MATCH(U$4,'1월 판매량-raw'!$E$1:$BB$1,0)),'1월 판매량-raw'!$A:$A,$F15,'1월 판매량-raw'!$C:$C,$C15)</f>
        <v>0</v>
      </c>
      <c r="V15" s="7">
        <f>SUMIFS(INDEX('1월 판매량-raw'!$E:$BB,,MATCH(V$4,'1월 판매량-raw'!$E$1:$BB$1,0)),'1월 판매량-raw'!$A:$A,$F15,'1월 판매량-raw'!$C:$C,$C15)</f>
        <v>0</v>
      </c>
      <c r="W15" s="7">
        <f>SUMIFS(INDEX('1월 판매량-raw'!$E:$BB,,MATCH(W$4,'1월 판매량-raw'!$E$1:$BB$1,0)),'1월 판매량-raw'!$A:$A,$F15,'1월 판매량-raw'!$C:$C,$C15)</f>
        <v>0</v>
      </c>
      <c r="X15" s="7">
        <f>SUMIFS(INDEX('2월 판매량-raw'!$E:$BB,,MATCH(X$4,'2월 판매량-raw'!$E$1:$BB$1,0)),'2월 판매량-raw'!$A:$A,$F15,'2월 판매량-raw'!$C:$C,$C15)</f>
        <v>0</v>
      </c>
      <c r="Y15" s="207">
        <f>SUMIFS(INDEX('2월 판매량-raw'!$E:$BB,,MATCH(Y$4,'2월 판매량-raw'!$E$1:$BB$1,0)),'2월 판매량-raw'!$A:$A,$F15,'2월 판매량-raw'!$C:$C,$C15)</f>
        <v>0</v>
      </c>
      <c r="Z15" s="207">
        <f>SUMIFS(INDEX('2월 판매량-raw'!$E:$BB,,MATCH(Z$4,'2월 판매량-raw'!$E$1:$BB$1,0)),'2월 판매량-raw'!$A:$A,$F15,'2월 판매량-raw'!$C:$C,$C15)</f>
        <v>0</v>
      </c>
      <c r="AA15" s="207">
        <f>SUMIFS(INDEX('2월 판매량-raw'!$E:$BB,,MATCH(AA$4,'2월 판매량-raw'!$E$1:$BB$1,0)),'2월 판매량-raw'!$A:$A,$F15,'2월 판매량-raw'!$C:$C,$C15)</f>
        <v>0</v>
      </c>
      <c r="AB15" s="15">
        <f>SUMIFS(INDEX('3월 판매량-raw'!$E:$BB,,MATCH(AB$4,'3월 판매량-raw'!$E$1:$BB$1,0)),'3월 판매량-raw'!$A:$A,$F15,'3월 판매량-raw'!$C:$C,$C15)</f>
        <v>0</v>
      </c>
      <c r="AC15" s="15">
        <f>SUMIFS(INDEX('3월 판매량-raw'!$E:$BB,,MATCH(AC$4,'3월 판매량-raw'!$E$1:$BB$1,0)),'3월 판매량-raw'!$A:$A,$F15,'3월 판매량-raw'!$C:$C,$C15)</f>
        <v>0</v>
      </c>
      <c r="AD15" s="15">
        <f>SUMIFS(INDEX('3월 판매량-raw'!$E:$BB,,MATCH(AD$4,'3월 판매량-raw'!$E$1:$BB$1,0)),'3월 판매량-raw'!$A:$A,$F15,'3월 판매량-raw'!$C:$C,$C15)</f>
        <v>0</v>
      </c>
      <c r="AE15" s="15">
        <f>SUMIFS(INDEX('3월 판매량-raw'!$E:$BB,,MATCH(AE$4,'3월 판매량-raw'!$E$1:$BB$1,0)),'3월 판매량-raw'!$A:$A,$F15,'3월 판매량-raw'!$C:$C,$C15)</f>
        <v>0</v>
      </c>
      <c r="AF15" s="15">
        <f>SUMIFS(INDEX('3월 판매량-raw'!$E:$BB,,MATCH(AF$4,'3월 판매량-raw'!$E$1:$BB$1,0)),'3월 판매량-raw'!$A:$A,$F15,'3월 판매량-raw'!$C:$C,$C15)</f>
        <v>0</v>
      </c>
      <c r="AG15" s="15">
        <f>SUMIFS(INDEX('4월 판매량-raw'!$E:$BB,,MATCH(AG$4,'4월 판매량-raw'!$E$1:$BB$1,0)),'4월 판매량-raw'!$A:$A,$F15,'4월 판매량-raw'!$C:$C,$C15)</f>
        <v>0</v>
      </c>
      <c r="AH15" s="15">
        <f>SUMIFS(INDEX('4월 판매량-raw'!$E:$BB,,MATCH(AH$4,'4월 판매량-raw'!$E$1:$BB$1,0)),'4월 판매량-raw'!$A:$A,$F15,'4월 판매량-raw'!$C:$C,$C15)</f>
        <v>0</v>
      </c>
      <c r="AI15" s="15">
        <f>SUMIFS(INDEX('4월 판매량-raw'!$E:$BB,,MATCH(AI$4,'4월 판매량-raw'!$E$1:$BB$1,0)),'4월 판매량-raw'!$A:$A,$F15,'4월 판매량-raw'!$C:$C,$C15)</f>
        <v>0</v>
      </c>
      <c r="AJ15" s="15">
        <f>SUMIFS(INDEX('4월 판매량-raw'!$E:$BB,,MATCH(AJ$4,'4월 판매량-raw'!$E$1:$BB$1,0)),'4월 판매량-raw'!$A:$A,$F15,'4월 판매량-raw'!$C:$C,$C15)</f>
        <v>0</v>
      </c>
      <c r="AK15" s="15">
        <f>SUMIFS(INDEX('5월 판매량-raw'!$E:$BB,,MATCH(AK$4,'5월 판매량-raw'!$E$1:$BB$1,0)),'5월 판매량-raw'!$A:$A,$F15,'5월 판매량-raw'!$C:$C,$C15)</f>
        <v>325</v>
      </c>
      <c r="AL15" s="15">
        <f>SUMIFS(INDEX('5월 판매량-raw'!$E:$BB,,MATCH(AL$4,'5월 판매량-raw'!$E$1:$BB$1,0)),'5월 판매량-raw'!$A:$A,$F15,'5월 판매량-raw'!$C:$C,$C15)</f>
        <v>317</v>
      </c>
      <c r="AM15" s="7">
        <f>SUMIFS(INDEX('5월 판매량-raw'!$E:$BB,,MATCH(AM$4,'5월 판매량-raw'!$E$1:$BB$1,0)),'5월 판매량-raw'!$A:$A,$F15,'5월 판매량-raw'!$C:$C,$C15)</f>
        <v>0</v>
      </c>
      <c r="AN15" s="7">
        <f>SUMIFS(INDEX('5월 판매량-raw'!$E:$BB,,MATCH(AN$4,'5월 판매량-raw'!$E$1:$BB$1,0)),'5월 판매량-raw'!$A:$A,$F15,'5월 판매량-raw'!$C:$C,$C15)</f>
        <v>0</v>
      </c>
      <c r="AO15" s="15">
        <f>SUMIFS(INDEX('6월 판매량-raw'!$E:$BB,,MATCH(AO$4,'6월 판매량-raw'!$E$1:$BB$1,0)),'6월 판매량-raw'!$A:$A,$F15,'6월 판매량-raw'!$C:$C,$C15)</f>
        <v>0</v>
      </c>
      <c r="AP15" s="15">
        <f>SUMIFS(INDEX('6월 판매량-raw'!$E:$BB,,MATCH(AP$4,'6월 판매량-raw'!$E$1:$BB$1,0)),'6월 판매량-raw'!$A:$A,$F15,'6월 판매량-raw'!$C:$C,$C15)</f>
        <v>0</v>
      </c>
      <c r="AQ15" s="15">
        <f>SUMIFS(INDEX('6월 판매량-raw'!$E:$BB,,MATCH(AQ$4,'6월 판매량-raw'!$E$1:$BB$1,0)),'6월 판매량-raw'!$A:$A,$F15,'6월 판매량-raw'!$C:$C,$C15)</f>
        <v>0</v>
      </c>
      <c r="AR15" s="15">
        <f>SUMIFS(INDEX('6월 판매량-raw'!$E:$BB,,MATCH(AR$4,'6월 판매량-raw'!$E$1:$BB$1,0)),'6월 판매량-raw'!$A:$A,$F15,'6월 판매량-raw'!$C:$C,$C15)</f>
        <v>0</v>
      </c>
      <c r="AS15" s="15">
        <f>SUMIFS(INDEX('6월 판매량-raw'!$E:$BB,,MATCH(AS$4,'6월 판매량-raw'!$E$1:$BB$1,0)),'6월 판매량-raw'!$A:$A,$F15,'6월 판매량-raw'!$C:$C,$C15)</f>
        <v>0</v>
      </c>
      <c r="AT15" s="15">
        <f>SUMIFS(INDEX('7월 판매량-raw'!$E:$BB,,MATCH(AT$4,'7월 판매량-raw'!$E$1:$BB$1,0)),'7월 판매량-raw'!$A:$A,$F15,'7월 판매량-raw'!$C:$C,$C15)</f>
        <v>0</v>
      </c>
      <c r="AU15" s="7">
        <f>SUMIFS(INDEX('7월 판매량-raw'!$E:$BB,,MATCH(AU$4,'7월 판매량-raw'!$E$1:$BB$1,0)),'7월 판매량-raw'!$A:$A,$F15,'7월 판매량-raw'!$C:$C,$C15)</f>
        <v>0</v>
      </c>
      <c r="AV15" s="7">
        <f>SUMIFS(INDEX('7월 판매량-raw'!$E:$BB,,MATCH(AV$4,'7월 판매량-raw'!$E$1:$BB$1,0)),'7월 판매량-raw'!$A:$A,$F15,'7월 판매량-raw'!$C:$C,$C15)</f>
        <v>0</v>
      </c>
      <c r="AW15" s="207">
        <f>SUMIFS(INDEX('7월 판매량-raw'!$E:$BB,,MATCH(AW$4,'7월 판매량-raw'!$E$1:$BB$1,0)),'7월 판매량-raw'!$A:$A,$F15,'7월 판매량-raw'!$C:$C,$C15)</f>
        <v>0</v>
      </c>
      <c r="AX15" s="15">
        <f>SUMIFS(INDEX('8월 판매량-raw'!$E:$BB,,MATCH(AX$4,'8월 판매량-raw'!$E$1:$BB$1,0)),'8월 판매량-raw'!$A:$A,$F15,'8월 판매량-raw'!$C:$C,$C15)</f>
        <v>0</v>
      </c>
      <c r="AY15" s="15">
        <f>SUMIFS(INDEX('8월 판매량-raw'!$E:$BB,,MATCH(AY$4,'8월 판매량-raw'!$E$1:$BB$1,0)),'8월 판매량-raw'!$A:$A,$F15,'8월 판매량-raw'!$C:$C,$C15)</f>
        <v>0</v>
      </c>
      <c r="AZ15" s="15">
        <f>SUMIFS(INDEX('8월 판매량-raw'!$E:$BB,,MATCH(AZ$4,'8월 판매량-raw'!$E$1:$BB$1,0)),'8월 판매량-raw'!$A:$A,$F15,'8월 판매량-raw'!$C:$C,$C15)</f>
        <v>0</v>
      </c>
      <c r="BA15" s="207">
        <f>SUMIFS(INDEX('8월 판매량-raw'!$E:$BB,,MATCH(BA$4,'8월 판매량-raw'!$E$1:$BB$1,0)),'8월 판매량-raw'!$A:$A,$F15,'8월 판매량-raw'!$C:$C,$C15)</f>
        <v>0</v>
      </c>
      <c r="BB15" s="15">
        <v>0</v>
      </c>
      <c r="BC15" s="7">
        <v>0</v>
      </c>
      <c r="BD15" s="207">
        <v>0</v>
      </c>
      <c r="BE15" s="207">
        <v>0</v>
      </c>
      <c r="BF15" s="207">
        <v>0</v>
      </c>
      <c r="BG15" s="15">
        <v>0</v>
      </c>
      <c r="BH15" s="7">
        <v>0</v>
      </c>
      <c r="BI15" s="207">
        <v>0</v>
      </c>
      <c r="BJ15" s="207">
        <v>0</v>
      </c>
      <c r="BK15" s="280">
        <v>0</v>
      </c>
      <c r="BL15" s="7">
        <v>0</v>
      </c>
      <c r="BM15" s="207">
        <v>0</v>
      </c>
      <c r="BN15" s="207">
        <v>0</v>
      </c>
      <c r="BO15" s="280">
        <v>0</v>
      </c>
      <c r="BP15" s="7">
        <v>0</v>
      </c>
      <c r="BQ15" s="207">
        <v>0</v>
      </c>
      <c r="BR15" s="207">
        <v>0</v>
      </c>
      <c r="BS15" s="207">
        <v>0</v>
      </c>
    </row>
    <row r="16" spans="1:71" x14ac:dyDescent="0.3">
      <c r="A16" s="357"/>
      <c r="B16" s="358"/>
      <c r="C16" s="35">
        <v>46096</v>
      </c>
      <c r="D16" s="35">
        <f t="shared" si="1"/>
        <v>45886</v>
      </c>
      <c r="E16" s="65">
        <f t="shared" si="2"/>
        <v>29</v>
      </c>
      <c r="F16" s="10" t="s">
        <v>33</v>
      </c>
      <c r="G16" s="7">
        <f>SUMIFS(INDEX('10월'!$E:$AP,,MATCH(G$4,'10월'!$E$1:$AP$1,0)),'10월'!$A:$A,$F16,'10월'!$C:$C,$C16)</f>
        <v>0</v>
      </c>
      <c r="H16" s="7">
        <f>SUMIFS(INDEX('10월'!$E:$AP,,MATCH(H$4,'10월'!$E$1:$AP$1,0)),'10월'!$A:$A,$F16,'10월'!$C:$C,$C16)</f>
        <v>0</v>
      </c>
      <c r="I16" s="7">
        <f>SUMIFS(INDEX('10월'!$E:$AP,,MATCH(I$4,'10월'!$E$1:$AP$1,0)),'10월'!$A:$A,$F16,'10월'!$C:$C,$C16)</f>
        <v>0</v>
      </c>
      <c r="J16" s="7">
        <f>SUMIFS(INDEX('10월'!$E:$AP,,MATCH(J$4,'10월'!$E$1:$AP$1,0)),'10월'!$A:$A,$F16,'10월'!$C:$C,$C16)</f>
        <v>0</v>
      </c>
      <c r="K16" s="7">
        <f>SUMIFS(INDEX('11월'!$E:$AP,,MATCH(K$4,'11월'!$E$1:$AP$1,0)),'11월'!$A:$A,$F16,'11월'!$C:$C,$C16)</f>
        <v>0</v>
      </c>
      <c r="L16" s="7">
        <f>SUMIFS(INDEX('11월'!$E:$AP,,MATCH(L$4,'11월'!$E$1:$AP$1,0)),'11월'!$A:$A,$F16,'11월'!$C:$C,$C16)</f>
        <v>0</v>
      </c>
      <c r="M16" s="7">
        <f>SUMIFS(INDEX('11월'!$E:$AP,,MATCH(M$4,'11월'!$E$1:$AP$1,0)),'11월'!$A:$A,$F16,'11월'!$C:$C,$C16)</f>
        <v>0</v>
      </c>
      <c r="N16" s="13">
        <f>SUMIFS(INDEX('11월'!$E:$AP,,MATCH(N$4,'11월'!$E$1:$AP$1,0)),'11월'!$A:$A,$F16,'11월'!$C:$C,$C16)</f>
        <v>0</v>
      </c>
      <c r="O16" s="13">
        <f>SUMIFS(INDEX('12월 판매량-raw'!$E:$AP,,MATCH(O$4,'12월 판매량-raw'!$E$1:$AP$1,0)),'12월 판매량-raw'!$A:$A,$F16,'12월 판매량-raw'!$C:$C,$C16)</f>
        <v>0</v>
      </c>
      <c r="P16" s="13">
        <f>SUMIFS(INDEX('12월 판매량-raw'!$E:$AP,,MATCH(P$4,'12월 판매량-raw'!$E$1:$AP$1,0)),'12월 판매량-raw'!$A:$A,$F16,'12월 판매량-raw'!$C:$C,$C16)</f>
        <v>0</v>
      </c>
      <c r="Q16" s="13">
        <f>SUMIFS(INDEX('12월 판매량-raw'!$E:$AP,,MATCH(Q$4,'12월 판매량-raw'!$E$1:$AP$1,0)),'12월 판매량-raw'!$A:$A,$F16,'12월 판매량-raw'!$C:$C,$C16)</f>
        <v>0</v>
      </c>
      <c r="R16" s="13">
        <f>SUMIFS(INDEX('12월 판매량-raw'!$E:$AP,,MATCH(R$4,'12월 판매량-raw'!$E$1:$AP$1,0)),'12월 판매량-raw'!$A:$A,$F16,'12월 판매량-raw'!$C:$C,$C16)</f>
        <v>0</v>
      </c>
      <c r="S16" s="13">
        <f>SUMIFS(INDEX('12월 판매량-raw'!$E:$BB,,MATCH(S$4,'12월 판매량-raw'!$E$1:$BB$1,0)),'12월 판매량-raw'!$A:$A,$F16,'12월 판매량-raw'!$C:$C,$C16)</f>
        <v>0</v>
      </c>
      <c r="T16" s="7">
        <f>SUMIFS(INDEX('1월 판매량-raw'!$E:$BB,,MATCH(T$4,'1월 판매량-raw'!$E$1:$BB$1,0)),'1월 판매량-raw'!$A:$A,$F16,'1월 판매량-raw'!$C:$C,$C16)</f>
        <v>0</v>
      </c>
      <c r="U16" s="7">
        <f>SUMIFS(INDEX('1월 판매량-raw'!$E:$BB,,MATCH(U$4,'1월 판매량-raw'!$E$1:$BB$1,0)),'1월 판매량-raw'!$A:$A,$F16,'1월 판매량-raw'!$C:$C,$C16)</f>
        <v>0</v>
      </c>
      <c r="V16" s="7">
        <f>SUMIFS(INDEX('1월 판매량-raw'!$E:$BB,,MATCH(V$4,'1월 판매량-raw'!$E$1:$BB$1,0)),'1월 판매량-raw'!$A:$A,$F16,'1월 판매량-raw'!$C:$C,$C16)</f>
        <v>0</v>
      </c>
      <c r="W16" s="7">
        <f>SUMIFS(INDEX('1월 판매량-raw'!$E:$BB,,MATCH(W$4,'1월 판매량-raw'!$E$1:$BB$1,0)),'1월 판매량-raw'!$A:$A,$F16,'1월 판매량-raw'!$C:$C,$C16)</f>
        <v>0</v>
      </c>
      <c r="X16" s="7">
        <f>SUMIFS(INDEX('2월 판매량-raw'!$E:$BB,,MATCH(X$4,'2월 판매량-raw'!$E$1:$BB$1,0)),'2월 판매량-raw'!$A:$A,$F16,'2월 판매량-raw'!$C:$C,$C16)</f>
        <v>0</v>
      </c>
      <c r="Y16" s="207">
        <f>SUMIFS(INDEX('2월 판매량-raw'!$E:$BB,,MATCH(Y$4,'2월 판매량-raw'!$E$1:$BB$1,0)),'2월 판매량-raw'!$A:$A,$F16,'2월 판매량-raw'!$C:$C,$C16)</f>
        <v>0</v>
      </c>
      <c r="Z16" s="207">
        <f>SUMIFS(INDEX('2월 판매량-raw'!$E:$BB,,MATCH(Z$4,'2월 판매량-raw'!$E$1:$BB$1,0)),'2월 판매량-raw'!$A:$A,$F16,'2월 판매량-raw'!$C:$C,$C16)</f>
        <v>0</v>
      </c>
      <c r="AA16" s="207">
        <f>SUMIFS(INDEX('2월 판매량-raw'!$E:$BB,,MATCH(AA$4,'2월 판매량-raw'!$E$1:$BB$1,0)),'2월 판매량-raw'!$A:$A,$F16,'2월 판매량-raw'!$C:$C,$C16)</f>
        <v>0</v>
      </c>
      <c r="AB16" s="7">
        <f>SUMIFS(INDEX('3월 판매량-raw'!$E:$BB,,MATCH(AB$4,'3월 판매량-raw'!$E$1:$BB$1,0)),'3월 판매량-raw'!$A:$A,$F16,'3월 판매량-raw'!$C:$C,$C16)</f>
        <v>0</v>
      </c>
      <c r="AC16" s="7">
        <f>SUMIFS(INDEX('3월 판매량-raw'!$E:$BB,,MATCH(AC$4,'3월 판매량-raw'!$E$1:$BB$1,0)),'3월 판매량-raw'!$A:$A,$F16,'3월 판매량-raw'!$C:$C,$C16)</f>
        <v>0</v>
      </c>
      <c r="AD16" s="7">
        <f>SUMIFS(INDEX('3월 판매량-raw'!$E:$BB,,MATCH(AD$4,'3월 판매량-raw'!$E$1:$BB$1,0)),'3월 판매량-raw'!$A:$A,$F16,'3월 판매량-raw'!$C:$C,$C16)</f>
        <v>0</v>
      </c>
      <c r="AE16" s="7">
        <f>SUMIFS(INDEX('3월 판매량-raw'!$E:$BB,,MATCH(AE$4,'3월 판매량-raw'!$E$1:$BB$1,0)),'3월 판매량-raw'!$A:$A,$F16,'3월 판매량-raw'!$C:$C,$C16)</f>
        <v>0</v>
      </c>
      <c r="AF16" s="7">
        <f>SUMIFS(INDEX('3월 판매량-raw'!$E:$BB,,MATCH(AF$4,'3월 판매량-raw'!$E$1:$BB$1,0)),'3월 판매량-raw'!$A:$A,$F16,'3월 판매량-raw'!$C:$C,$C16)</f>
        <v>0</v>
      </c>
      <c r="AG16" s="7">
        <f>SUMIFS(INDEX('4월 판매량-raw'!$E:$BB,,MATCH(AG$4,'4월 판매량-raw'!$E$1:$BB$1,0)),'4월 판매량-raw'!$A:$A,$F16,'4월 판매량-raw'!$C:$C,$C16)</f>
        <v>0</v>
      </c>
      <c r="AH16" s="7">
        <f>SUMIFS(INDEX('4월 판매량-raw'!$E:$BB,,MATCH(AH$4,'4월 판매량-raw'!$E$1:$BB$1,0)),'4월 판매량-raw'!$A:$A,$F16,'4월 판매량-raw'!$C:$C,$C16)</f>
        <v>0</v>
      </c>
      <c r="AI16" s="7">
        <f>SUMIFS(INDEX('4월 판매량-raw'!$E:$BB,,MATCH(AI$4,'4월 판매량-raw'!$E$1:$BB$1,0)),'4월 판매량-raw'!$A:$A,$F16,'4월 판매량-raw'!$C:$C,$C16)</f>
        <v>0</v>
      </c>
      <c r="AJ16" s="7">
        <f>SUMIFS(INDEX('4월 판매량-raw'!$E:$BB,,MATCH(AJ$4,'4월 판매량-raw'!$E$1:$BB$1,0)),'4월 판매량-raw'!$A:$A,$F16,'4월 판매량-raw'!$C:$C,$C16)</f>
        <v>0</v>
      </c>
      <c r="AK16" s="7">
        <f>SUMIFS(INDEX('5월 판매량-raw'!$E:$BB,,MATCH(AK$4,'5월 판매량-raw'!$E$1:$BB$1,0)),'5월 판매량-raw'!$A:$A,$F16,'5월 판매량-raw'!$C:$C,$C16)</f>
        <v>0</v>
      </c>
      <c r="AL16" s="7">
        <f>SUMIFS(INDEX('5월 판매량-raw'!$E:$BB,,MATCH(AL$4,'5월 판매량-raw'!$E$1:$BB$1,0)),'5월 판매량-raw'!$A:$A,$F16,'5월 판매량-raw'!$C:$C,$C16)</f>
        <v>0</v>
      </c>
      <c r="AM16" s="7">
        <f>SUMIFS(INDEX('5월 판매량-raw'!$E:$BB,,MATCH(AM$4,'5월 판매량-raw'!$E$1:$BB$1,0)),'5월 판매량-raw'!$A:$A,$F16,'5월 판매량-raw'!$C:$C,$C16)</f>
        <v>0</v>
      </c>
      <c r="AN16" s="7">
        <f>SUMIFS(INDEX('5월 판매량-raw'!$E:$BB,,MATCH(AN$4,'5월 판매량-raw'!$E$1:$BB$1,0)),'5월 판매량-raw'!$A:$A,$F16,'5월 판매량-raw'!$C:$C,$C16)</f>
        <v>0</v>
      </c>
      <c r="AO16" s="7">
        <f>SUMIFS(INDEX('6월 판매량-raw'!$E:$BB,,MATCH(AO$4,'6월 판매량-raw'!$E$1:$BB$1,0)),'6월 판매량-raw'!$A:$A,$F16,'6월 판매량-raw'!$C:$C,$C16)</f>
        <v>0</v>
      </c>
      <c r="AP16" s="7">
        <f>SUMIFS(INDEX('6월 판매량-raw'!$E:$BB,,MATCH(AP$4,'6월 판매량-raw'!$E$1:$BB$1,0)),'6월 판매량-raw'!$A:$A,$F16,'6월 판매량-raw'!$C:$C,$C16)</f>
        <v>0</v>
      </c>
      <c r="AQ16" s="7">
        <f>SUMIFS(INDEX('6월 판매량-raw'!$E:$BB,,MATCH(AQ$4,'6월 판매량-raw'!$E$1:$BB$1,0)),'6월 판매량-raw'!$A:$A,$F16,'6월 판매량-raw'!$C:$C,$C16)</f>
        <v>0</v>
      </c>
      <c r="AR16" s="7">
        <f>SUMIFS(INDEX('6월 판매량-raw'!$E:$BB,,MATCH(AR$4,'6월 판매량-raw'!$E$1:$BB$1,0)),'6월 판매량-raw'!$A:$A,$F16,'6월 판매량-raw'!$C:$C,$C16)</f>
        <v>0</v>
      </c>
      <c r="AS16" s="7">
        <f>SUMIFS(INDEX('6월 판매량-raw'!$E:$BB,,MATCH(AS$4,'6월 판매량-raw'!$E$1:$BB$1,0)),'6월 판매량-raw'!$A:$A,$F16,'6월 판매량-raw'!$C:$C,$C16)</f>
        <v>0</v>
      </c>
      <c r="AT16" s="7">
        <f>SUMIFS(INDEX('7월 판매량-raw'!$E:$BB,,MATCH(AT$4,'7월 판매량-raw'!$E$1:$BB$1,0)),'7월 판매량-raw'!$A:$A,$F16,'7월 판매량-raw'!$C:$C,$C16)</f>
        <v>0</v>
      </c>
      <c r="AU16" s="7">
        <f>SUMIFS(INDEX('7월 판매량-raw'!$E:$BB,,MATCH(AU$4,'7월 판매량-raw'!$E$1:$BB$1,0)),'7월 판매량-raw'!$A:$A,$F16,'7월 판매량-raw'!$C:$C,$C16)</f>
        <v>0</v>
      </c>
      <c r="AV16" s="7">
        <f>SUMIFS(INDEX('7월 판매량-raw'!$E:$BB,,MATCH(AV$4,'7월 판매량-raw'!$E$1:$BB$1,0)),'7월 판매량-raw'!$A:$A,$F16,'7월 판매량-raw'!$C:$C,$C16)</f>
        <v>0</v>
      </c>
      <c r="AW16" s="207">
        <f>SUMIFS(INDEX('7월 판매량-raw'!$E:$BB,,MATCH(AW$4,'7월 판매량-raw'!$E$1:$BB$1,0)),'7월 판매량-raw'!$A:$A,$F16,'7월 판매량-raw'!$C:$C,$C16)</f>
        <v>0</v>
      </c>
      <c r="AX16" s="7">
        <f>SUMIFS(INDEX('8월 판매량-raw'!$E:$BB,,MATCH(AX$4,'8월 판매량-raw'!$E$1:$BB$1,0)),'8월 판매량-raw'!$A:$A,$F16,'8월 판매량-raw'!$C:$C,$C16)</f>
        <v>0</v>
      </c>
      <c r="AY16" s="7">
        <f>SUMIFS(INDEX('8월 판매량-raw'!$E:$BB,,MATCH(AY$4,'8월 판매량-raw'!$E$1:$BB$1,0)),'8월 판매량-raw'!$A:$A,$F16,'8월 판매량-raw'!$C:$C,$C16)</f>
        <v>0</v>
      </c>
      <c r="AZ16" s="7">
        <f>SUMIFS(INDEX('8월 판매량-raw'!$E:$BB,,MATCH(AZ$4,'8월 판매량-raw'!$E$1:$BB$1,0)),'8월 판매량-raw'!$A:$A,$F16,'8월 판매량-raw'!$C:$C,$C16)</f>
        <v>0</v>
      </c>
      <c r="BA16" s="207">
        <f>SUMIFS(INDEX('8월 판매량-raw'!$E:$BB,,MATCH(BA$4,'8월 판매량-raw'!$E$1:$BB$1,0)),'8월 판매량-raw'!$A:$A,$F16,'8월 판매량-raw'!$C:$C,$C16)</f>
        <v>0</v>
      </c>
      <c r="BB16" s="7">
        <v>0</v>
      </c>
      <c r="BC16" s="7">
        <v>0</v>
      </c>
      <c r="BD16" s="207">
        <v>0</v>
      </c>
      <c r="BE16" s="207">
        <v>0</v>
      </c>
      <c r="BF16" s="207">
        <v>0</v>
      </c>
      <c r="BG16" s="7">
        <v>0</v>
      </c>
      <c r="BH16" s="7">
        <v>0</v>
      </c>
      <c r="BI16" s="207">
        <v>0</v>
      </c>
      <c r="BJ16" s="207">
        <v>0</v>
      </c>
      <c r="BK16" s="279">
        <v>0</v>
      </c>
      <c r="BL16" s="7">
        <v>0</v>
      </c>
      <c r="BM16" s="207">
        <v>0</v>
      </c>
      <c r="BN16" s="207">
        <v>0</v>
      </c>
      <c r="BO16" s="279">
        <v>0</v>
      </c>
      <c r="BP16" s="7">
        <v>0</v>
      </c>
      <c r="BQ16" s="207">
        <v>0</v>
      </c>
      <c r="BR16" s="207">
        <v>0</v>
      </c>
      <c r="BS16" s="207">
        <v>0</v>
      </c>
    </row>
    <row r="17" spans="1:71" x14ac:dyDescent="0.3">
      <c r="A17" s="356" t="s">
        <v>12</v>
      </c>
      <c r="B17" s="343">
        <f>C17</f>
        <v>46132</v>
      </c>
      <c r="C17" s="35">
        <v>46132</v>
      </c>
      <c r="D17" s="35">
        <f t="shared" si="1"/>
        <v>45922</v>
      </c>
      <c r="E17" s="65">
        <f t="shared" si="2"/>
        <v>34</v>
      </c>
      <c r="F17" s="10" t="s">
        <v>14</v>
      </c>
      <c r="G17" s="7">
        <f>SUMIFS(INDEX('10월'!$E:$AP,,MATCH(G$4,'10월'!$E$1:$AP$1,0)),'10월'!$A:$A,$F17,'10월'!$C:$C,$C17)</f>
        <v>0</v>
      </c>
      <c r="H17" s="7">
        <f>SUMIFS(INDEX('10월'!$E:$AP,,MATCH(H$4,'10월'!$E$1:$AP$1,0)),'10월'!$A:$A,$F17,'10월'!$C:$C,$C17)</f>
        <v>0</v>
      </c>
      <c r="I17" s="7">
        <f>SUMIFS(INDEX('10월'!$E:$AP,,MATCH(I$4,'10월'!$E$1:$AP$1,0)),'10월'!$A:$A,$F17,'10월'!$C:$C,$C17)</f>
        <v>0</v>
      </c>
      <c r="J17" s="7">
        <f>SUMIFS(INDEX('10월'!$E:$AP,,MATCH(J$4,'10월'!$E$1:$AP$1,0)),'10월'!$A:$A,$F17,'10월'!$C:$C,$C17)</f>
        <v>0</v>
      </c>
      <c r="K17" s="7">
        <f>SUMIFS(INDEX('11월'!$E:$AP,,MATCH(K$4,'11월'!$E$1:$AP$1,0)),'11월'!$A:$A,$F17,'11월'!$C:$C,$C17)</f>
        <v>0</v>
      </c>
      <c r="L17" s="7">
        <f>SUMIFS(INDEX('11월'!$E:$AP,,MATCH(L$4,'11월'!$E$1:$AP$1,0)),'11월'!$A:$A,$F17,'11월'!$C:$C,$C17)</f>
        <v>0</v>
      </c>
      <c r="M17" s="7">
        <v>0</v>
      </c>
      <c r="N17" s="13">
        <f>SUMIFS(INDEX('11월'!$E:$AP,,MATCH(N$4,'11월'!$E$1:$AP$1,0)),'11월'!$A:$A,$F17,'11월'!$C:$C,$C17)</f>
        <v>0</v>
      </c>
      <c r="O17" s="13">
        <f>SUMIFS(INDEX('12월 판매량-raw'!$E:$AP,,MATCH(O$4,'12월 판매량-raw'!$E$1:$AP$1,0)),'12월 판매량-raw'!$A:$A,$F17,'12월 판매량-raw'!$C:$C,$C17)</f>
        <v>0</v>
      </c>
      <c r="P17" s="13">
        <f>SUMIFS(INDEX('12월 판매량-raw'!$E:$AP,,MATCH(P$4,'12월 판매량-raw'!$E$1:$AP$1,0)),'12월 판매량-raw'!$A:$A,$F17,'12월 판매량-raw'!$C:$C,$C17)</f>
        <v>0</v>
      </c>
      <c r="Q17" s="13">
        <f>SUMIFS(INDEX('12월 판매량-raw'!$E:$AP,,MATCH(Q$4,'12월 판매량-raw'!$E$1:$AP$1,0)),'12월 판매량-raw'!$A:$A,$F17,'12월 판매량-raw'!$C:$C,$C17)</f>
        <v>0</v>
      </c>
      <c r="R17" s="13">
        <f>SUMIFS(INDEX('12월 판매량-raw'!$E:$AP,,MATCH(R$4,'12월 판매량-raw'!$E$1:$AP$1,0)),'12월 판매량-raw'!$A:$A,$F17,'12월 판매량-raw'!$C:$C,$C17)</f>
        <v>0</v>
      </c>
      <c r="S17" s="13">
        <f>SUMIFS(INDEX('12월 판매량-raw'!$E:$BB,,MATCH(S$4,'12월 판매량-raw'!$E$1:$BB$1,0)),'12월 판매량-raw'!$A:$A,$F17,'12월 판매량-raw'!$C:$C,$C17)</f>
        <v>0</v>
      </c>
      <c r="T17" s="7">
        <f>SUMIFS(INDEX('1월 판매량-raw'!$E:$BB,,MATCH(T$4,'1월 판매량-raw'!$E$1:$BB$1,0)),'1월 판매량-raw'!$A:$A,$F17,'1월 판매량-raw'!$C:$C,$C17)</f>
        <v>0</v>
      </c>
      <c r="U17" s="7">
        <f>SUMIFS(INDEX('1월 판매량-raw'!$E:$BB,,MATCH(U$4,'1월 판매량-raw'!$E$1:$BB$1,0)),'1월 판매량-raw'!$A:$A,$F17,'1월 판매량-raw'!$C:$C,$C17)</f>
        <v>0</v>
      </c>
      <c r="V17" s="7">
        <f>SUMIFS(INDEX('1월 판매량-raw'!$E:$BB,,MATCH(V$4,'1월 판매량-raw'!$E$1:$BB$1,0)),'1월 판매량-raw'!$A:$A,$F17,'1월 판매량-raw'!$C:$C,$C17)</f>
        <v>0</v>
      </c>
      <c r="W17" s="7">
        <f>SUMIFS(INDEX('1월 판매량-raw'!$E:$BB,,MATCH(W$4,'1월 판매량-raw'!$E$1:$BB$1,0)),'1월 판매량-raw'!$A:$A,$F17,'1월 판매량-raw'!$C:$C,$C17)</f>
        <v>0</v>
      </c>
      <c r="X17" s="7">
        <f>SUMIFS(INDEX('2월 판매량-raw'!$E:$BB,,MATCH(X$4,'2월 판매량-raw'!$E$1:$BB$1,0)),'2월 판매량-raw'!$A:$A,$F17,'2월 판매량-raw'!$C:$C,$C17)</f>
        <v>0</v>
      </c>
      <c r="Y17" s="207">
        <f>SUMIFS(INDEX('2월 판매량-raw'!$E:$BB,,MATCH(Y$4,'2월 판매량-raw'!$E$1:$BB$1,0)),'2월 판매량-raw'!$A:$A,$F17,'2월 판매량-raw'!$C:$C,$C17)</f>
        <v>0</v>
      </c>
      <c r="Z17" s="207">
        <f>SUMIFS(INDEX('2월 판매량-raw'!$E:$BB,,MATCH(Z$4,'2월 판매량-raw'!$E$1:$BB$1,0)),'2월 판매량-raw'!$A:$A,$F17,'2월 판매량-raw'!$C:$C,$C17)</f>
        <v>0</v>
      </c>
      <c r="AA17" s="207">
        <f>SUMIFS(INDEX('2월 판매량-raw'!$E:$BB,,MATCH(AA$4,'2월 판매량-raw'!$E$1:$BB$1,0)),'2월 판매량-raw'!$A:$A,$F17,'2월 판매량-raw'!$C:$C,$C17)</f>
        <v>0</v>
      </c>
      <c r="AB17" s="15">
        <f>SUMIFS(INDEX('3월 판매량-raw'!$E:$BB,,MATCH(AB$4,'3월 판매량-raw'!$E$1:$BB$1,0)),'3월 판매량-raw'!$A:$A,$F17,'3월 판매량-raw'!$C:$C,$C17)</f>
        <v>0</v>
      </c>
      <c r="AC17" s="15">
        <f>SUMIFS(INDEX('3월 판매량-raw'!$E:$BB,,MATCH(AC$4,'3월 판매량-raw'!$E$1:$BB$1,0)),'3월 판매량-raw'!$A:$A,$F17,'3월 판매량-raw'!$C:$C,$C17)</f>
        <v>0</v>
      </c>
      <c r="AD17" s="15">
        <f>SUMIFS(INDEX('3월 판매량-raw'!$E:$BB,,MATCH(AD$4,'3월 판매량-raw'!$E$1:$BB$1,0)),'3월 판매량-raw'!$A:$A,$F17,'3월 판매량-raw'!$C:$C,$C17)</f>
        <v>0</v>
      </c>
      <c r="AE17" s="15">
        <f>SUMIFS(INDEX('3월 판매량-raw'!$E:$BB,,MATCH(AE$4,'3월 판매량-raw'!$E$1:$BB$1,0)),'3월 판매량-raw'!$A:$A,$F17,'3월 판매량-raw'!$C:$C,$C17)</f>
        <v>0</v>
      </c>
      <c r="AF17" s="15">
        <f>SUMIFS(INDEX('3월 판매량-raw'!$E:$BB,,MATCH(AF$4,'3월 판매량-raw'!$E$1:$BB$1,0)),'3월 판매량-raw'!$A:$A,$F17,'3월 판매량-raw'!$C:$C,$C17)</f>
        <v>0</v>
      </c>
      <c r="AG17" s="15">
        <f>SUMIFS(INDEX('4월 판매량-raw'!$E:$BB,,MATCH(AG$4,'4월 판매량-raw'!$E$1:$BB$1,0)),'4월 판매량-raw'!$A:$A,$F17,'4월 판매량-raw'!$C:$C,$C17)</f>
        <v>0</v>
      </c>
      <c r="AH17" s="15">
        <f>SUMIFS(INDEX('4월 판매량-raw'!$E:$BB,,MATCH(AH$4,'4월 판매량-raw'!$E$1:$BB$1,0)),'4월 판매량-raw'!$A:$A,$F17,'4월 판매량-raw'!$C:$C,$C17)</f>
        <v>0</v>
      </c>
      <c r="AI17" s="15">
        <f>SUMIFS(INDEX('4월 판매량-raw'!$E:$BB,,MATCH(AI$4,'4월 판매량-raw'!$E$1:$BB$1,0)),'4월 판매량-raw'!$A:$A,$F17,'4월 판매량-raw'!$C:$C,$C17)</f>
        <v>0</v>
      </c>
      <c r="AJ17" s="15">
        <f>SUMIFS(INDEX('4월 판매량-raw'!$E:$BB,,MATCH(AJ$4,'4월 판매량-raw'!$E$1:$BB$1,0)),'4월 판매량-raw'!$A:$A,$F17,'4월 판매량-raw'!$C:$C,$C17)</f>
        <v>0</v>
      </c>
      <c r="AK17" s="15">
        <f>SUMIFS(INDEX('5월 판매량-raw'!$E:$BB,,MATCH(AK$4,'5월 판매량-raw'!$E$1:$BB$1,0)),'5월 판매량-raw'!$A:$A,$F17,'5월 판매량-raw'!$C:$C,$C17)</f>
        <v>0</v>
      </c>
      <c r="AL17" s="15">
        <f>SUMIFS(INDEX('5월 판매량-raw'!$E:$BB,,MATCH(AL$4,'5월 판매량-raw'!$E$1:$BB$1,0)),'5월 판매량-raw'!$A:$A,$F17,'5월 판매량-raw'!$C:$C,$C17)</f>
        <v>0</v>
      </c>
      <c r="AM17" s="7">
        <f>SUMIFS(INDEX('5월 판매량-raw'!$E:$BB,,MATCH(AM$4,'5월 판매량-raw'!$E$1:$BB$1,0)),'5월 판매량-raw'!$A:$A,$F17,'5월 판매량-raw'!$C:$C,$C17)</f>
        <v>291</v>
      </c>
      <c r="AN17" s="7">
        <f>SUMIFS(INDEX('5월 판매량-raw'!$E:$BB,,MATCH(AN$4,'5월 판매량-raw'!$E$1:$BB$1,0)),'5월 판매량-raw'!$A:$A,$F17,'5월 판매량-raw'!$C:$C,$C17)</f>
        <v>284</v>
      </c>
      <c r="AO17" s="15">
        <f>SUMIFS(INDEX('6월 판매량-raw'!$E:$BB,,MATCH(AO$4,'6월 판매량-raw'!$E$1:$BB$1,0)),'6월 판매량-raw'!$A:$A,$F17,'6월 판매량-raw'!$C:$C,$C17)</f>
        <v>286</v>
      </c>
      <c r="AP17" s="15">
        <f>SUMIFS(INDEX('6월 판매량-raw'!$E:$BB,,MATCH(AP$4,'6월 판매량-raw'!$E$1:$BB$1,0)),'6월 판매량-raw'!$A:$A,$F17,'6월 판매량-raw'!$C:$C,$C17)</f>
        <v>0</v>
      </c>
      <c r="AQ17" s="15">
        <f>SUMIFS(INDEX('6월 판매량-raw'!$E:$BB,,MATCH(AQ$4,'6월 판매량-raw'!$E$1:$BB$1,0)),'6월 판매량-raw'!$A:$A,$F17,'6월 판매량-raw'!$C:$C,$C17)</f>
        <v>0</v>
      </c>
      <c r="AR17" s="15">
        <f>SUMIFS(INDEX('6월 판매량-raw'!$E:$BB,,MATCH(AR$4,'6월 판매량-raw'!$E$1:$BB$1,0)),'6월 판매량-raw'!$A:$A,$F17,'6월 판매량-raw'!$C:$C,$C17)</f>
        <v>0</v>
      </c>
      <c r="AS17" s="15">
        <f>SUMIFS(INDEX('6월 판매량-raw'!$E:$BB,,MATCH(AS$4,'6월 판매량-raw'!$E$1:$BB$1,0)),'6월 판매량-raw'!$A:$A,$F17,'6월 판매량-raw'!$C:$C,$C17)</f>
        <v>0</v>
      </c>
      <c r="AT17" s="15">
        <f>SUMIFS(INDEX('7월 판매량-raw'!$E:$BB,,MATCH(AT$4,'7월 판매량-raw'!$E$1:$BB$1,0)),'7월 판매량-raw'!$A:$A,$F17,'7월 판매량-raw'!$C:$C,$C17)</f>
        <v>0</v>
      </c>
      <c r="AU17" s="15">
        <f>SUMIFS(INDEX('7월 판매량-raw'!$E:$BB,,MATCH(AU$4,'7월 판매량-raw'!$E$1:$BB$1,0)),'7월 판매량-raw'!$A:$A,$F17,'7월 판매량-raw'!$C:$C,$C17)</f>
        <v>0</v>
      </c>
      <c r="AV17" s="15">
        <f>SUMIFS(INDEX('7월 판매량-raw'!$E:$BB,,MATCH(AV$4,'7월 판매량-raw'!$E$1:$BB$1,0)),'7월 판매량-raw'!$A:$A,$F17,'7월 판매량-raw'!$C:$C,$C17)</f>
        <v>0</v>
      </c>
      <c r="AW17" s="15">
        <f>SUMIFS(INDEX('7월 판매량-raw'!$E:$BB,,MATCH(AW$4,'7월 판매량-raw'!$E$1:$BB$1,0)),'7월 판매량-raw'!$A:$A,$F17,'7월 판매량-raw'!$C:$C,$C17)</f>
        <v>0</v>
      </c>
      <c r="AX17" s="15">
        <f>SUMIFS(INDEX('8월 판매량-raw'!$E:$BB,,MATCH(AX$4,'8월 판매량-raw'!$E$1:$BB$1,0)),'8월 판매량-raw'!$A:$A,$F17,'8월 판매량-raw'!$C:$C,$C17)</f>
        <v>0</v>
      </c>
      <c r="AY17" s="15">
        <f>SUMIFS(INDEX('8월 판매량-raw'!$E:$BB,,MATCH(AY$4,'8월 판매량-raw'!$E$1:$BB$1,0)),'8월 판매량-raw'!$A:$A,$F17,'8월 판매량-raw'!$C:$C,$C17)</f>
        <v>0</v>
      </c>
      <c r="AZ17" s="15">
        <f>SUMIFS(INDEX('8월 판매량-raw'!$E:$BB,,MATCH(AZ$4,'8월 판매량-raw'!$E$1:$BB$1,0)),'8월 판매량-raw'!$A:$A,$F17,'8월 판매량-raw'!$C:$C,$C17)</f>
        <v>0</v>
      </c>
      <c r="BA17" s="15">
        <f>SUMIFS(INDEX('8월 판매량-raw'!$E:$BB,,MATCH(BA$4,'8월 판매량-raw'!$E$1:$BB$1,0)),'8월 판매량-raw'!$A:$A,$F17,'8월 판매량-raw'!$C:$C,$C17)</f>
        <v>0</v>
      </c>
      <c r="BB17" s="15">
        <v>0</v>
      </c>
      <c r="BC17" s="15">
        <v>0</v>
      </c>
      <c r="BD17" s="15">
        <v>0</v>
      </c>
      <c r="BE17" s="15">
        <v>0</v>
      </c>
      <c r="BF17" s="207">
        <v>0</v>
      </c>
      <c r="BG17" s="15">
        <v>0</v>
      </c>
      <c r="BH17" s="7">
        <v>0</v>
      </c>
      <c r="BI17" s="207">
        <v>0</v>
      </c>
      <c r="BJ17" s="207">
        <v>0</v>
      </c>
      <c r="BK17" s="280">
        <v>0</v>
      </c>
      <c r="BL17" s="7">
        <v>0</v>
      </c>
      <c r="BM17" s="207">
        <v>0</v>
      </c>
      <c r="BN17" s="207">
        <v>0</v>
      </c>
      <c r="BO17" s="280">
        <v>0</v>
      </c>
      <c r="BP17" s="15">
        <v>0</v>
      </c>
      <c r="BQ17" s="15">
        <v>0</v>
      </c>
      <c r="BR17" s="15">
        <v>0</v>
      </c>
      <c r="BS17" s="207">
        <v>0</v>
      </c>
    </row>
    <row r="18" spans="1:71" x14ac:dyDescent="0.3">
      <c r="A18" s="357"/>
      <c r="B18" s="358"/>
      <c r="C18" s="35">
        <v>46132</v>
      </c>
      <c r="D18" s="35">
        <f t="shared" si="1"/>
        <v>45922</v>
      </c>
      <c r="E18" s="65">
        <f t="shared" si="2"/>
        <v>34</v>
      </c>
      <c r="F18" s="10" t="s">
        <v>33</v>
      </c>
      <c r="G18" s="7">
        <f>SUMIFS(INDEX('10월'!$E:$AP,,MATCH(G$4,'10월'!$E$1:$AP$1,0)),'10월'!$A:$A,$F18,'10월'!$C:$C,$C18)</f>
        <v>0</v>
      </c>
      <c r="H18" s="7">
        <f>SUMIFS(INDEX('10월'!$E:$AP,,MATCH(H$4,'10월'!$E$1:$AP$1,0)),'10월'!$A:$A,$F18,'10월'!$C:$C,$C18)</f>
        <v>0</v>
      </c>
      <c r="I18" s="7">
        <f>SUMIFS(INDEX('10월'!$E:$AP,,MATCH(I$4,'10월'!$E$1:$AP$1,0)),'10월'!$A:$A,$F18,'10월'!$C:$C,$C18)</f>
        <v>0</v>
      </c>
      <c r="J18" s="7">
        <f>SUMIFS(INDEX('10월'!$E:$AP,,MATCH(J$4,'10월'!$E$1:$AP$1,0)),'10월'!$A:$A,$F18,'10월'!$C:$C,$C18)</f>
        <v>0</v>
      </c>
      <c r="K18" s="7">
        <f>SUMIFS(INDEX('11월'!$E:$AP,,MATCH(K$4,'11월'!$E$1:$AP$1,0)),'11월'!$A:$A,$F18,'11월'!$C:$C,$C18)</f>
        <v>0</v>
      </c>
      <c r="L18" s="7">
        <f>SUMIFS(INDEX('11월'!$E:$AP,,MATCH(L$4,'11월'!$E$1:$AP$1,0)),'11월'!$A:$A,$F18,'11월'!$C:$C,$C18)</f>
        <v>0</v>
      </c>
      <c r="M18" s="7">
        <f>SUMIFS(INDEX('11월'!$E:$AP,,MATCH(M$4,'11월'!$E$1:$AP$1,0)),'11월'!$A:$A,$F18,'11월'!$C:$C,$C18)</f>
        <v>0</v>
      </c>
      <c r="N18" s="13">
        <f>SUMIFS(INDEX('11월'!$E:$AP,,MATCH(N$4,'11월'!$E$1:$AP$1,0)),'11월'!$A:$A,$F18,'11월'!$C:$C,$C18)</f>
        <v>0</v>
      </c>
      <c r="O18" s="13">
        <f>SUMIFS(INDEX('12월 판매량-raw'!$E:$AP,,MATCH(O$4,'12월 판매량-raw'!$E$1:$AP$1,0)),'12월 판매량-raw'!$A:$A,$F18,'12월 판매량-raw'!$C:$C,$C18)</f>
        <v>0</v>
      </c>
      <c r="P18" s="13">
        <f>SUMIFS(INDEX('12월 판매량-raw'!$E:$AP,,MATCH(P$4,'12월 판매량-raw'!$E$1:$AP$1,0)),'12월 판매량-raw'!$A:$A,$F18,'12월 판매량-raw'!$C:$C,$C18)</f>
        <v>0</v>
      </c>
      <c r="Q18" s="13">
        <f>SUMIFS(INDEX('12월 판매량-raw'!$E:$AP,,MATCH(Q$4,'12월 판매량-raw'!$E$1:$AP$1,0)),'12월 판매량-raw'!$A:$A,$F18,'12월 판매량-raw'!$C:$C,$C18)</f>
        <v>0</v>
      </c>
      <c r="R18" s="13">
        <f>SUMIFS(INDEX('12월 판매량-raw'!$E:$AP,,MATCH(R$4,'12월 판매량-raw'!$E$1:$AP$1,0)),'12월 판매량-raw'!$A:$A,$F18,'12월 판매량-raw'!$C:$C,$C18)</f>
        <v>0</v>
      </c>
      <c r="S18" s="13">
        <f>SUMIFS(INDEX('12월 판매량-raw'!$E:$BB,,MATCH(S$4,'12월 판매량-raw'!$E$1:$BB$1,0)),'12월 판매량-raw'!$A:$A,$F18,'12월 판매량-raw'!$C:$C,$C18)</f>
        <v>0</v>
      </c>
      <c r="T18" s="7">
        <f>SUMIFS(INDEX('1월 판매량-raw'!$E:$BB,,MATCH(T$4,'1월 판매량-raw'!$E$1:$BB$1,0)),'1월 판매량-raw'!$A:$A,$F18,'1월 판매량-raw'!$C:$C,$C18)</f>
        <v>0</v>
      </c>
      <c r="U18" s="7">
        <f>SUMIFS(INDEX('1월 판매량-raw'!$E:$BB,,MATCH(U$4,'1월 판매량-raw'!$E$1:$BB$1,0)),'1월 판매량-raw'!$A:$A,$F18,'1월 판매량-raw'!$C:$C,$C18)</f>
        <v>0</v>
      </c>
      <c r="V18" s="7">
        <f>SUMIFS(INDEX('1월 판매량-raw'!$E:$BB,,MATCH(V$4,'1월 판매량-raw'!$E$1:$BB$1,0)),'1월 판매량-raw'!$A:$A,$F18,'1월 판매량-raw'!$C:$C,$C18)</f>
        <v>0</v>
      </c>
      <c r="W18" s="7">
        <f>SUMIFS(INDEX('1월 판매량-raw'!$E:$BB,,MATCH(W$4,'1월 판매량-raw'!$E$1:$BB$1,0)),'1월 판매량-raw'!$A:$A,$F18,'1월 판매량-raw'!$C:$C,$C18)</f>
        <v>0</v>
      </c>
      <c r="X18" s="7">
        <f>SUMIFS(INDEX('2월 판매량-raw'!$E:$BB,,MATCH(X$4,'2월 판매량-raw'!$E$1:$BB$1,0)),'2월 판매량-raw'!$A:$A,$F18,'2월 판매량-raw'!$C:$C,$C18)</f>
        <v>0</v>
      </c>
      <c r="Y18" s="207">
        <f>SUMIFS(INDEX('2월 판매량-raw'!$E:$BB,,MATCH(Y$4,'2월 판매량-raw'!$E$1:$BB$1,0)),'2월 판매량-raw'!$A:$A,$F18,'2월 판매량-raw'!$C:$C,$C18)</f>
        <v>0</v>
      </c>
      <c r="Z18" s="207">
        <f>SUMIFS(INDEX('2월 판매량-raw'!$E:$BB,,MATCH(Z$4,'2월 판매량-raw'!$E$1:$BB$1,0)),'2월 판매량-raw'!$A:$A,$F18,'2월 판매량-raw'!$C:$C,$C18)</f>
        <v>0</v>
      </c>
      <c r="AA18" s="207">
        <f>SUMIFS(INDEX('2월 판매량-raw'!$E:$BB,,MATCH(AA$4,'2월 판매량-raw'!$E$1:$BB$1,0)),'2월 판매량-raw'!$A:$A,$F18,'2월 판매량-raw'!$C:$C,$C18)</f>
        <v>0</v>
      </c>
      <c r="AB18" s="7">
        <f>SUMIFS(INDEX('3월 판매량-raw'!$E:$BB,,MATCH(AB$4,'3월 판매량-raw'!$E$1:$BB$1,0)),'3월 판매량-raw'!$A:$A,$F18,'3월 판매량-raw'!$C:$C,$C18)</f>
        <v>0</v>
      </c>
      <c r="AC18" s="7">
        <f>SUMIFS(INDEX('3월 판매량-raw'!$E:$BB,,MATCH(AC$4,'3월 판매량-raw'!$E$1:$BB$1,0)),'3월 판매량-raw'!$A:$A,$F18,'3월 판매량-raw'!$C:$C,$C18)</f>
        <v>0</v>
      </c>
      <c r="AD18" s="7">
        <f>SUMIFS(INDEX('3월 판매량-raw'!$E:$BB,,MATCH(AD$4,'3월 판매량-raw'!$E$1:$BB$1,0)),'3월 판매량-raw'!$A:$A,$F18,'3월 판매량-raw'!$C:$C,$C18)</f>
        <v>0</v>
      </c>
      <c r="AE18" s="7">
        <f>SUMIFS(INDEX('3월 판매량-raw'!$E:$BB,,MATCH(AE$4,'3월 판매량-raw'!$E$1:$BB$1,0)),'3월 판매량-raw'!$A:$A,$F18,'3월 판매량-raw'!$C:$C,$C18)</f>
        <v>0</v>
      </c>
      <c r="AF18" s="7">
        <f>SUMIFS(INDEX('3월 판매량-raw'!$E:$BB,,MATCH(AF$4,'3월 판매량-raw'!$E$1:$BB$1,0)),'3월 판매량-raw'!$A:$A,$F18,'3월 판매량-raw'!$C:$C,$C18)</f>
        <v>0</v>
      </c>
      <c r="AG18" s="7">
        <f>SUMIFS(INDEX('4월 판매량-raw'!$E:$BB,,MATCH(AG$4,'4월 판매량-raw'!$E$1:$BB$1,0)),'4월 판매량-raw'!$A:$A,$F18,'4월 판매량-raw'!$C:$C,$C18)</f>
        <v>0</v>
      </c>
      <c r="AH18" s="7">
        <f>SUMIFS(INDEX('4월 판매량-raw'!$E:$BB,,MATCH(AH$4,'4월 판매량-raw'!$E$1:$BB$1,0)),'4월 판매량-raw'!$A:$A,$F18,'4월 판매량-raw'!$C:$C,$C18)</f>
        <v>0</v>
      </c>
      <c r="AI18" s="7">
        <f>SUMIFS(INDEX('4월 판매량-raw'!$E:$BB,,MATCH(AI$4,'4월 판매량-raw'!$E$1:$BB$1,0)),'4월 판매량-raw'!$A:$A,$F18,'4월 판매량-raw'!$C:$C,$C18)</f>
        <v>0</v>
      </c>
      <c r="AJ18" s="7">
        <f>SUMIFS(INDEX('4월 판매량-raw'!$E:$BB,,MATCH(AJ$4,'4월 판매량-raw'!$E$1:$BB$1,0)),'4월 판매량-raw'!$A:$A,$F18,'4월 판매량-raw'!$C:$C,$C18)</f>
        <v>0</v>
      </c>
      <c r="AK18" s="7">
        <f>SUMIFS(INDEX('5월 판매량-raw'!$E:$BB,,MATCH(AK$4,'5월 판매량-raw'!$E$1:$BB$1,0)),'5월 판매량-raw'!$A:$A,$F18,'5월 판매량-raw'!$C:$C,$C18)</f>
        <v>49</v>
      </c>
      <c r="AL18" s="7">
        <f>SUMIFS(INDEX('5월 판매량-raw'!$E:$BB,,MATCH(AL$4,'5월 판매량-raw'!$E$1:$BB$1,0)),'5월 판매량-raw'!$A:$A,$F18,'5월 판매량-raw'!$C:$C,$C18)</f>
        <v>58</v>
      </c>
      <c r="AM18" s="7">
        <f>SUMIFS(INDEX('5월 판매량-raw'!$E:$BB,,MATCH(AM$4,'5월 판매량-raw'!$E$1:$BB$1,0)),'5월 판매량-raw'!$A:$A,$F18,'5월 판매량-raw'!$C:$C,$C18)</f>
        <v>47</v>
      </c>
      <c r="AN18" s="7">
        <f>SUMIFS(INDEX('5월 판매량-raw'!$E:$BB,,MATCH(AN$4,'5월 판매량-raw'!$E$1:$BB$1,0)),'5월 판매량-raw'!$A:$A,$F18,'5월 판매량-raw'!$C:$C,$C18)</f>
        <v>39</v>
      </c>
      <c r="AO18" s="7">
        <f>SUMIFS(INDEX('6월 판매량-raw'!$E:$BB,,MATCH(AO$4,'6월 판매량-raw'!$E$1:$BB$1,0)),'6월 판매량-raw'!$A:$A,$F18,'6월 판매량-raw'!$C:$C,$C18)</f>
        <v>42</v>
      </c>
      <c r="AP18" s="7">
        <f>SUMIFS(INDEX('6월 판매량-raw'!$E:$BB,,MATCH(AP$4,'6월 판매량-raw'!$E$1:$BB$1,0)),'6월 판매량-raw'!$A:$A,$F18,'6월 판매량-raw'!$C:$C,$C18)</f>
        <v>0</v>
      </c>
      <c r="AQ18" s="7">
        <f>SUMIFS(INDEX('6월 판매량-raw'!$E:$BB,,MATCH(AQ$4,'6월 판매량-raw'!$E$1:$BB$1,0)),'6월 판매량-raw'!$A:$A,$F18,'6월 판매량-raw'!$C:$C,$C18)</f>
        <v>0</v>
      </c>
      <c r="AR18" s="7">
        <f>SUMIFS(INDEX('6월 판매량-raw'!$E:$BB,,MATCH(AR$4,'6월 판매량-raw'!$E$1:$BB$1,0)),'6월 판매량-raw'!$A:$A,$F18,'6월 판매량-raw'!$C:$C,$C18)</f>
        <v>0</v>
      </c>
      <c r="AS18" s="7">
        <f>SUMIFS(INDEX('6월 판매량-raw'!$E:$BB,,MATCH(AS$4,'6월 판매량-raw'!$E$1:$BB$1,0)),'6월 판매량-raw'!$A:$A,$F18,'6월 판매량-raw'!$C:$C,$C18)</f>
        <v>0</v>
      </c>
      <c r="AT18" s="7">
        <f>SUMIFS(INDEX('7월 판매량-raw'!$E:$BB,,MATCH(AT$4,'7월 판매량-raw'!$E$1:$BB$1,0)),'7월 판매량-raw'!$A:$A,$F18,'7월 판매량-raw'!$C:$C,$C18)</f>
        <v>0</v>
      </c>
      <c r="AU18" s="7">
        <f>SUMIFS(INDEX('7월 판매량-raw'!$E:$BB,,MATCH(AU$4,'7월 판매량-raw'!$E$1:$BB$1,0)),'7월 판매량-raw'!$A:$A,$F18,'7월 판매량-raw'!$C:$C,$C18)</f>
        <v>0</v>
      </c>
      <c r="AV18" s="7">
        <f>SUMIFS(INDEX('7월 판매량-raw'!$E:$BB,,MATCH(AV$4,'7월 판매량-raw'!$E$1:$BB$1,0)),'7월 판매량-raw'!$A:$A,$F18,'7월 판매량-raw'!$C:$C,$C18)</f>
        <v>0</v>
      </c>
      <c r="AW18" s="7">
        <f>SUMIFS(INDEX('7월 판매량-raw'!$E:$BB,,MATCH(AW$4,'7월 판매량-raw'!$E$1:$BB$1,0)),'7월 판매량-raw'!$A:$A,$F18,'7월 판매량-raw'!$C:$C,$C18)</f>
        <v>0</v>
      </c>
      <c r="AX18" s="7">
        <f>SUMIFS(INDEX('8월 판매량-raw'!$E:$BB,,MATCH(AX$4,'8월 판매량-raw'!$E$1:$BB$1,0)),'8월 판매량-raw'!$A:$A,$F18,'8월 판매량-raw'!$C:$C,$C18)</f>
        <v>0</v>
      </c>
      <c r="AY18" s="7">
        <f>SUMIFS(INDEX('8월 판매량-raw'!$E:$BB,,MATCH(AY$4,'8월 판매량-raw'!$E$1:$BB$1,0)),'8월 판매량-raw'!$A:$A,$F18,'8월 판매량-raw'!$C:$C,$C18)</f>
        <v>0</v>
      </c>
      <c r="AZ18" s="7">
        <f>SUMIFS(INDEX('8월 판매량-raw'!$E:$BB,,MATCH(AZ$4,'8월 판매량-raw'!$E$1:$BB$1,0)),'8월 판매량-raw'!$A:$A,$F18,'8월 판매량-raw'!$C:$C,$C18)</f>
        <v>0</v>
      </c>
      <c r="BA18" s="7">
        <f>SUMIFS(INDEX('8월 판매량-raw'!$E:$BB,,MATCH(BA$4,'8월 판매량-raw'!$E$1:$BB$1,0)),'8월 판매량-raw'!$A:$A,$F18,'8월 판매량-raw'!$C:$C,$C18)</f>
        <v>0</v>
      </c>
      <c r="BB18" s="7">
        <v>0</v>
      </c>
      <c r="BC18" s="7">
        <v>0</v>
      </c>
      <c r="BD18" s="7">
        <v>0</v>
      </c>
      <c r="BE18" s="7">
        <v>0</v>
      </c>
      <c r="BF18" s="207">
        <v>0</v>
      </c>
      <c r="BG18" s="7">
        <v>0</v>
      </c>
      <c r="BH18" s="7">
        <v>0</v>
      </c>
      <c r="BI18" s="207">
        <v>0</v>
      </c>
      <c r="BJ18" s="207">
        <v>0</v>
      </c>
      <c r="BK18" s="279">
        <v>0</v>
      </c>
      <c r="BL18" s="7">
        <v>0</v>
      </c>
      <c r="BM18" s="207">
        <v>0</v>
      </c>
      <c r="BN18" s="207">
        <v>0</v>
      </c>
      <c r="BO18" s="279">
        <v>0</v>
      </c>
      <c r="BP18" s="7">
        <v>0</v>
      </c>
      <c r="BQ18" s="7">
        <v>0</v>
      </c>
      <c r="BR18" s="7">
        <v>0</v>
      </c>
      <c r="BS18" s="207">
        <v>0</v>
      </c>
    </row>
    <row r="19" spans="1:71" x14ac:dyDescent="0.3">
      <c r="A19" s="356" t="s">
        <v>12</v>
      </c>
      <c r="B19" s="343">
        <f>C19</f>
        <v>46190</v>
      </c>
      <c r="C19" s="35">
        <v>46190</v>
      </c>
      <c r="D19" s="35">
        <f t="shared" ref="D19:D24" si="3">C19-210</f>
        <v>45980</v>
      </c>
      <c r="E19" s="65">
        <f t="shared" ref="E19:E24" si="4">IF(D19="", "", INT((D19-DATE(2025,2,1))/7) + 1)</f>
        <v>42</v>
      </c>
      <c r="F19" s="10" t="s">
        <v>14</v>
      </c>
      <c r="G19" s="7">
        <f>SUMIFS(INDEX('10월'!$E:$AP,,MATCH(G$4,'10월'!$E$1:$AP$1,0)),'10월'!$A:$A,$F19,'10월'!$C:$C,$C19)</f>
        <v>0</v>
      </c>
      <c r="H19" s="7">
        <f>SUMIFS(INDEX('10월'!$E:$AP,,MATCH(H$4,'10월'!$E$1:$AP$1,0)),'10월'!$A:$A,$F19,'10월'!$C:$C,$C19)</f>
        <v>0</v>
      </c>
      <c r="I19" s="7">
        <f>SUMIFS(INDEX('10월'!$E:$AP,,MATCH(I$4,'10월'!$E$1:$AP$1,0)),'10월'!$A:$A,$F19,'10월'!$C:$C,$C19)</f>
        <v>0</v>
      </c>
      <c r="J19" s="7">
        <f>SUMIFS(INDEX('10월'!$E:$AP,,MATCH(J$4,'10월'!$E$1:$AP$1,0)),'10월'!$A:$A,$F19,'10월'!$C:$C,$C19)</f>
        <v>0</v>
      </c>
      <c r="K19" s="7">
        <f>SUMIFS(INDEX('11월'!$E:$AP,,MATCH(K$4,'11월'!$E$1:$AP$1,0)),'11월'!$A:$A,$F19,'11월'!$C:$C,$C19)</f>
        <v>0</v>
      </c>
      <c r="L19" s="7">
        <f>SUMIFS(INDEX('11월'!$E:$AP,,MATCH(L$4,'11월'!$E$1:$AP$1,0)),'11월'!$A:$A,$F19,'11월'!$C:$C,$C19)</f>
        <v>0</v>
      </c>
      <c r="M19" s="7">
        <v>0</v>
      </c>
      <c r="N19" s="13">
        <f>SUMIFS(INDEX('11월'!$E:$AP,,MATCH(N$4,'11월'!$E$1:$AP$1,0)),'11월'!$A:$A,$F19,'11월'!$C:$C,$C19)</f>
        <v>0</v>
      </c>
      <c r="O19" s="13">
        <f>SUMIFS(INDEX('12월 판매량-raw'!$E:$AP,,MATCH(O$4,'12월 판매량-raw'!$E$1:$AP$1,0)),'12월 판매량-raw'!$A:$A,$F19,'12월 판매량-raw'!$C:$C,$C19)</f>
        <v>0</v>
      </c>
      <c r="P19" s="13">
        <f>SUMIFS(INDEX('12월 판매량-raw'!$E:$AP,,MATCH(P$4,'12월 판매량-raw'!$E$1:$AP$1,0)),'12월 판매량-raw'!$A:$A,$F19,'12월 판매량-raw'!$C:$C,$C19)</f>
        <v>0</v>
      </c>
      <c r="Q19" s="13">
        <f>SUMIFS(INDEX('12월 판매량-raw'!$E:$AP,,MATCH(Q$4,'12월 판매량-raw'!$E$1:$AP$1,0)),'12월 판매량-raw'!$A:$A,$F19,'12월 판매량-raw'!$C:$C,$C19)</f>
        <v>0</v>
      </c>
      <c r="R19" s="13">
        <f>SUMIFS(INDEX('12월 판매량-raw'!$E:$AP,,MATCH(R$4,'12월 판매량-raw'!$E$1:$AP$1,0)),'12월 판매량-raw'!$A:$A,$F19,'12월 판매량-raw'!$C:$C,$C19)</f>
        <v>0</v>
      </c>
      <c r="S19" s="13">
        <f>SUMIFS(INDEX('12월 판매량-raw'!$E:$BB,,MATCH(S$4,'12월 판매량-raw'!$E$1:$BB$1,0)),'12월 판매량-raw'!$A:$A,$F19,'12월 판매량-raw'!$C:$C,$C19)</f>
        <v>0</v>
      </c>
      <c r="T19" s="7">
        <f>SUMIFS(INDEX('1월 판매량-raw'!$E:$BB,,MATCH(T$4,'1월 판매량-raw'!$E$1:$BB$1,0)),'1월 판매량-raw'!$A:$A,$F19,'1월 판매량-raw'!$C:$C,$C19)</f>
        <v>0</v>
      </c>
      <c r="U19" s="7">
        <f>SUMIFS(INDEX('1월 판매량-raw'!$E:$BB,,MATCH(U$4,'1월 판매량-raw'!$E$1:$BB$1,0)),'1월 판매량-raw'!$A:$A,$F19,'1월 판매량-raw'!$C:$C,$C19)</f>
        <v>0</v>
      </c>
      <c r="V19" s="7">
        <f>SUMIFS(INDEX('1월 판매량-raw'!$E:$BB,,MATCH(V$4,'1월 판매량-raw'!$E$1:$BB$1,0)),'1월 판매량-raw'!$A:$A,$F19,'1월 판매량-raw'!$C:$C,$C19)</f>
        <v>0</v>
      </c>
      <c r="W19" s="7">
        <f>SUMIFS(INDEX('1월 판매량-raw'!$E:$BB,,MATCH(W$4,'1월 판매량-raw'!$E$1:$BB$1,0)),'1월 판매량-raw'!$A:$A,$F19,'1월 판매량-raw'!$C:$C,$C19)</f>
        <v>0</v>
      </c>
      <c r="X19" s="7">
        <f>SUMIFS(INDEX('2월 판매량-raw'!$E:$BB,,MATCH(X$4,'2월 판매량-raw'!$E$1:$BB$1,0)),'2월 판매량-raw'!$A:$A,$F19,'2월 판매량-raw'!$C:$C,$C19)</f>
        <v>0</v>
      </c>
      <c r="Y19" s="207">
        <f>SUMIFS(INDEX('2월 판매량-raw'!$E:$BB,,MATCH(Y$4,'2월 판매량-raw'!$E$1:$BB$1,0)),'2월 판매량-raw'!$A:$A,$F19,'2월 판매량-raw'!$C:$C,$C19)</f>
        <v>0</v>
      </c>
      <c r="Z19" s="207">
        <f>SUMIFS(INDEX('2월 판매량-raw'!$E:$BB,,MATCH(Z$4,'2월 판매량-raw'!$E$1:$BB$1,0)),'2월 판매량-raw'!$A:$A,$F19,'2월 판매량-raw'!$C:$C,$C19)</f>
        <v>0</v>
      </c>
      <c r="AA19" s="207">
        <f>SUMIFS(INDEX('2월 판매량-raw'!$E:$BB,,MATCH(AA$4,'2월 판매량-raw'!$E$1:$BB$1,0)),'2월 판매량-raw'!$A:$A,$F19,'2월 판매량-raw'!$C:$C,$C19)</f>
        <v>0</v>
      </c>
      <c r="AB19" s="15">
        <f>SUMIFS(INDEX('3월 판매량-raw'!$E:$BB,,MATCH(AB$4,'3월 판매량-raw'!$E$1:$BB$1,0)),'3월 판매량-raw'!$A:$A,$F19,'3월 판매량-raw'!$C:$C,$C19)</f>
        <v>0</v>
      </c>
      <c r="AC19" s="15">
        <f>SUMIFS(INDEX('3월 판매량-raw'!$E:$BB,,MATCH(AC$4,'3월 판매량-raw'!$E$1:$BB$1,0)),'3월 판매량-raw'!$A:$A,$F19,'3월 판매량-raw'!$C:$C,$C19)</f>
        <v>0</v>
      </c>
      <c r="AD19" s="15">
        <f>SUMIFS(INDEX('3월 판매량-raw'!$E:$BB,,MATCH(AD$4,'3월 판매량-raw'!$E$1:$BB$1,0)),'3월 판매량-raw'!$A:$A,$F19,'3월 판매량-raw'!$C:$C,$C19)</f>
        <v>0</v>
      </c>
      <c r="AE19" s="15">
        <f>SUMIFS(INDEX('3월 판매량-raw'!$E:$BB,,MATCH(AE$4,'3월 판매량-raw'!$E$1:$BB$1,0)),'3월 판매량-raw'!$A:$A,$F19,'3월 판매량-raw'!$C:$C,$C19)</f>
        <v>0</v>
      </c>
      <c r="AF19" s="15">
        <f>SUMIFS(INDEX('3월 판매량-raw'!$E:$BB,,MATCH(AF$4,'3월 판매량-raw'!$E$1:$BB$1,0)),'3월 판매량-raw'!$A:$A,$F19,'3월 판매량-raw'!$C:$C,$C19)</f>
        <v>0</v>
      </c>
      <c r="AG19" s="15">
        <f>SUMIFS(INDEX('4월 판매량-raw'!$E:$BB,,MATCH(AG$4,'4월 판매량-raw'!$E$1:$BB$1,0)),'4월 판매량-raw'!$A:$A,$F19,'4월 판매량-raw'!$C:$C,$C19)</f>
        <v>0</v>
      </c>
      <c r="AH19" s="15">
        <f>SUMIFS(INDEX('4월 판매량-raw'!$E:$BB,,MATCH(AH$4,'4월 판매량-raw'!$E$1:$BB$1,0)),'4월 판매량-raw'!$A:$A,$F19,'4월 판매량-raw'!$C:$C,$C19)</f>
        <v>0</v>
      </c>
      <c r="AI19" s="15">
        <f>SUMIFS(INDEX('4월 판매량-raw'!$E:$BB,,MATCH(AI$4,'4월 판매량-raw'!$E$1:$BB$1,0)),'4월 판매량-raw'!$A:$A,$F19,'4월 판매량-raw'!$C:$C,$C19)</f>
        <v>0</v>
      </c>
      <c r="AJ19" s="15">
        <f>SUMIFS(INDEX('4월 판매량-raw'!$E:$BB,,MATCH(AJ$4,'4월 판매량-raw'!$E$1:$BB$1,0)),'4월 판매량-raw'!$A:$A,$F19,'4월 판매량-raw'!$C:$C,$C19)</f>
        <v>0</v>
      </c>
      <c r="AK19" s="15">
        <f>SUMIFS(INDEX('5월 판매량-raw'!$E:$BB,,MATCH(AK$4,'5월 판매량-raw'!$E$1:$BB$1,0)),'5월 판매량-raw'!$A:$A,$F19,'5월 판매량-raw'!$C:$C,$C19)</f>
        <v>0</v>
      </c>
      <c r="AL19" s="15">
        <f>SUMIFS(INDEX('5월 판매량-raw'!$E:$BB,,MATCH(AL$4,'5월 판매량-raw'!$E$1:$BB$1,0)),'5월 판매량-raw'!$A:$A,$F19,'5월 판매량-raw'!$C:$C,$C19)</f>
        <v>0</v>
      </c>
      <c r="AM19" s="15">
        <f>SUMIFS(INDEX('5월 판매량-raw'!$E:$BB,,MATCH(AM$4,'5월 판매량-raw'!$E$1:$BB$1,0)),'5월 판매량-raw'!$A:$A,$F19,'5월 판매량-raw'!$C:$C,$C19)</f>
        <v>0</v>
      </c>
      <c r="AN19" s="15">
        <f>SUMIFS(INDEX('5월 판매량-raw'!$E:$BB,,MATCH(AN$4,'5월 판매량-raw'!$E$1:$BB$1,0)),'5월 판매량-raw'!$A:$A,$F19,'5월 판매량-raw'!$C:$C,$C19)</f>
        <v>0</v>
      </c>
      <c r="AO19" s="15">
        <f>SUMIFS(INDEX('6월 판매량-raw'!$E:$BB,,MATCH(AO$4,'6월 판매량-raw'!$E$1:$BB$1,0)),'6월 판매량-raw'!$A:$A,$F19,'6월 판매량-raw'!$C:$C,$C19)</f>
        <v>0</v>
      </c>
      <c r="AP19" s="15">
        <f>SUMIFS(INDEX('6월 판매량-raw'!$E:$BB,,MATCH(AP$4,'6월 판매량-raw'!$E$1:$BB$1,0)),'6월 판매량-raw'!$A:$A,$F19,'6월 판매량-raw'!$C:$C,$C19)</f>
        <v>287</v>
      </c>
      <c r="AQ19" s="15">
        <f>SUMIFS(INDEX('6월 판매량-raw'!$E:$BB,,MATCH(AQ$4,'6월 판매량-raw'!$E$1:$BB$1,0)),'6월 판매량-raw'!$A:$A,$F19,'6월 판매량-raw'!$C:$C,$C19)</f>
        <v>284</v>
      </c>
      <c r="AR19" s="15">
        <f>SUMIFS(INDEX('6월 판매량-raw'!$E:$BB,,MATCH(AR$4,'6월 판매량-raw'!$E$1:$BB$1,0)),'6월 판매량-raw'!$A:$A,$F19,'6월 판매량-raw'!$C:$C,$C19)</f>
        <v>252</v>
      </c>
      <c r="AS19" s="15">
        <f>SUMIFS(INDEX('6월 판매량-raw'!$E:$BB,,MATCH(AS$4,'6월 판매량-raw'!$E$1:$BB$1,0)),'6월 판매량-raw'!$A:$A,$F19,'6월 판매량-raw'!$C:$C,$C19)</f>
        <v>333</v>
      </c>
      <c r="AT19" s="15">
        <f>SUMIFS(INDEX('7월 판매량-raw'!$E:$BB,,MATCH(AT$4,'7월 판매량-raw'!$E$1:$BB$1,0)),'7월 판매량-raw'!$A:$A,$F19,'7월 판매량-raw'!$C:$C,$C19)</f>
        <v>266</v>
      </c>
      <c r="AU19" s="15">
        <f>SUMIFS(INDEX('7월 판매량-raw'!$E:$BB,,MATCH(AU$4,'7월 판매량-raw'!$E$1:$BB$1,0)),'7월 판매량-raw'!$A:$A,$F19,'7월 판매량-raw'!$C:$C,$C19)</f>
        <v>236</v>
      </c>
      <c r="AV19" s="15">
        <f>SUMIFS(INDEX('7월 판매량-raw'!$E:$BB,,MATCH(AV$4,'7월 판매량-raw'!$E$1:$BB$1,0)),'7월 판매량-raw'!$A:$A,$F19,'7월 판매량-raw'!$C:$C,$C19)</f>
        <v>261</v>
      </c>
      <c r="AW19" s="15">
        <f>SUMIFS(INDEX('7월 판매량-raw'!$E:$BB,,MATCH(AW$4,'7월 판매량-raw'!$E$1:$BB$1,0)),'7월 판매량-raw'!$A:$A,$F19,'7월 판매량-raw'!$C:$C,$C19)</f>
        <v>256</v>
      </c>
      <c r="AX19" s="15">
        <f>SUMIFS(INDEX('8월 판매량-raw'!$E:$BB,,MATCH(AX$4,'8월 판매량-raw'!$E$1:$BB$1,0)),'8월 판매량-raw'!$A:$A,$F19,'8월 판매량-raw'!$C:$C,$C19)</f>
        <v>300</v>
      </c>
      <c r="AY19" s="15">
        <f>SUMIFS(INDEX('8월 판매량-raw'!$E:$BB,,MATCH(AY$4,'8월 판매량-raw'!$E$1:$BB$1,0)),'8월 판매량-raw'!$A:$A,$F19,'8월 판매량-raw'!$C:$C,$C19)</f>
        <v>270</v>
      </c>
      <c r="AZ19" s="15">
        <f>SUMIFS(INDEX('8월 판매량-raw'!$E:$BB,,MATCH(AZ$4,'8월 판매량-raw'!$E$1:$BB$1,0)),'8월 판매량-raw'!$A:$A,$F19,'8월 판매량-raw'!$C:$C,$C19)</f>
        <v>317</v>
      </c>
      <c r="BA19" s="15">
        <f>SUMIFS(INDEX('8월 판매량-raw'!$E:$BB,,MATCH(BA$4,'8월 판매량-raw'!$E$1:$BB$1,0)),'8월 판매량-raw'!$A:$A,$F19,'8월 판매량-raw'!$C:$C,$C19)</f>
        <v>278</v>
      </c>
      <c r="BB19" s="15">
        <f>SUMIFS(INDEX('9월 판매량-raw'!$E:$BB,,MATCH(BB$4,'9월 판매량-raw'!$E$1:$BB$1,0)),'9월 판매량-raw'!$A:$A,$F19,'9월 판매량-raw'!$C:$C,$C19)</f>
        <v>331</v>
      </c>
      <c r="BC19" s="15">
        <f>SUMIFS(INDEX('9월 판매량-raw'!$E:$BB,,MATCH(BC$4,'9월 판매량-raw'!$E$1:$BB$1,0)),'9월 판매량-raw'!$A:$A,$F19,'9월 판매량-raw'!$C:$C,$C19)</f>
        <v>249</v>
      </c>
      <c r="BD19" s="15">
        <f>SUMIFS(INDEX('9월 판매량-raw'!$E:$BB,,MATCH(BD$4,'9월 판매량-raw'!$E$1:$BB$1,0)),'9월 판매량-raw'!$A:$A,$F19,'9월 판매량-raw'!$C:$C,$C19)</f>
        <v>270</v>
      </c>
      <c r="BE19" s="15">
        <f>SUMIFS(INDEX('9월 판매량-raw'!$E:$BB,,MATCH(BE$4,'9월 판매량-raw'!$E$1:$BB$1,0)),'9월 판매량-raw'!$A:$A,$F19,'9월 판매량-raw'!$C:$C,$C19)</f>
        <v>289</v>
      </c>
      <c r="BF19" s="15">
        <f>SUMIFS(INDEX('9월 판매량-raw'!$E:$BB,,MATCH(BF$4,'9월 판매량-raw'!$E$1:$BB$1,0)),'9월 판매량-raw'!$A:$A,$F19,'9월 판매량-raw'!$C:$C,$C19)</f>
        <v>0</v>
      </c>
      <c r="BG19" s="15">
        <v>0</v>
      </c>
      <c r="BH19" s="15">
        <v>0</v>
      </c>
      <c r="BI19" s="15">
        <v>0</v>
      </c>
      <c r="BJ19" s="207">
        <v>0</v>
      </c>
      <c r="BK19" s="280">
        <v>0</v>
      </c>
      <c r="BL19" s="15">
        <v>0</v>
      </c>
      <c r="BM19" s="15">
        <v>0</v>
      </c>
      <c r="BN19" s="207">
        <v>0</v>
      </c>
      <c r="BO19" s="280">
        <f t="shared" ref="BO19:BQ22" si="5">BN19</f>
        <v>0</v>
      </c>
      <c r="BP19" s="15">
        <f t="shared" si="5"/>
        <v>0</v>
      </c>
      <c r="BQ19" s="15">
        <f t="shared" si="5"/>
        <v>0</v>
      </c>
      <c r="BR19" s="15">
        <v>0</v>
      </c>
      <c r="BS19" s="15">
        <v>0</v>
      </c>
    </row>
    <row r="20" spans="1:71" x14ac:dyDescent="0.3">
      <c r="A20" s="357"/>
      <c r="B20" s="358"/>
      <c r="C20" s="35">
        <v>46190</v>
      </c>
      <c r="D20" s="35">
        <f t="shared" si="3"/>
        <v>45980</v>
      </c>
      <c r="E20" s="65">
        <f t="shared" si="4"/>
        <v>42</v>
      </c>
      <c r="F20" s="10" t="s">
        <v>33</v>
      </c>
      <c r="G20" s="7">
        <f>SUMIFS(INDEX('10월'!$E:$AP,,MATCH(G$4,'10월'!$E$1:$AP$1,0)),'10월'!$A:$A,$F20,'10월'!$C:$C,$C20)</f>
        <v>0</v>
      </c>
      <c r="H20" s="7">
        <f>SUMIFS(INDEX('10월'!$E:$AP,,MATCH(H$4,'10월'!$E$1:$AP$1,0)),'10월'!$A:$A,$F20,'10월'!$C:$C,$C20)</f>
        <v>0</v>
      </c>
      <c r="I20" s="7">
        <f>SUMIFS(INDEX('10월'!$E:$AP,,MATCH(I$4,'10월'!$E$1:$AP$1,0)),'10월'!$A:$A,$F20,'10월'!$C:$C,$C20)</f>
        <v>0</v>
      </c>
      <c r="J20" s="7">
        <f>SUMIFS(INDEX('10월'!$E:$AP,,MATCH(J$4,'10월'!$E$1:$AP$1,0)),'10월'!$A:$A,$F20,'10월'!$C:$C,$C20)</f>
        <v>0</v>
      </c>
      <c r="K20" s="7">
        <f>SUMIFS(INDEX('11월'!$E:$AP,,MATCH(K$4,'11월'!$E$1:$AP$1,0)),'11월'!$A:$A,$F20,'11월'!$C:$C,$C20)</f>
        <v>0</v>
      </c>
      <c r="L20" s="7">
        <f>SUMIFS(INDEX('11월'!$E:$AP,,MATCH(L$4,'11월'!$E$1:$AP$1,0)),'11월'!$A:$A,$F20,'11월'!$C:$C,$C20)</f>
        <v>0</v>
      </c>
      <c r="M20" s="7">
        <f>SUMIFS(INDEX('11월'!$E:$AP,,MATCH(M$4,'11월'!$E$1:$AP$1,0)),'11월'!$A:$A,$F20,'11월'!$C:$C,$C20)</f>
        <v>0</v>
      </c>
      <c r="N20" s="13">
        <f>SUMIFS(INDEX('11월'!$E:$AP,,MATCH(N$4,'11월'!$E$1:$AP$1,0)),'11월'!$A:$A,$F20,'11월'!$C:$C,$C20)</f>
        <v>0</v>
      </c>
      <c r="O20" s="13">
        <f>SUMIFS(INDEX('12월 판매량-raw'!$E:$AP,,MATCH(O$4,'12월 판매량-raw'!$E$1:$AP$1,0)),'12월 판매량-raw'!$A:$A,$F20,'12월 판매량-raw'!$C:$C,$C20)</f>
        <v>0</v>
      </c>
      <c r="P20" s="13">
        <f>SUMIFS(INDEX('12월 판매량-raw'!$E:$AP,,MATCH(P$4,'12월 판매량-raw'!$E$1:$AP$1,0)),'12월 판매량-raw'!$A:$A,$F20,'12월 판매량-raw'!$C:$C,$C20)</f>
        <v>0</v>
      </c>
      <c r="Q20" s="13">
        <f>SUMIFS(INDEX('12월 판매량-raw'!$E:$AP,,MATCH(Q$4,'12월 판매량-raw'!$E$1:$AP$1,0)),'12월 판매량-raw'!$A:$A,$F20,'12월 판매량-raw'!$C:$C,$C20)</f>
        <v>0</v>
      </c>
      <c r="R20" s="13">
        <f>SUMIFS(INDEX('12월 판매량-raw'!$E:$AP,,MATCH(R$4,'12월 판매량-raw'!$E$1:$AP$1,0)),'12월 판매량-raw'!$A:$A,$F20,'12월 판매량-raw'!$C:$C,$C20)</f>
        <v>0</v>
      </c>
      <c r="S20" s="13">
        <f>SUMIFS(INDEX('12월 판매량-raw'!$E:$BB,,MATCH(S$4,'12월 판매량-raw'!$E$1:$BB$1,0)),'12월 판매량-raw'!$A:$A,$F20,'12월 판매량-raw'!$C:$C,$C20)</f>
        <v>0</v>
      </c>
      <c r="T20" s="7">
        <f>SUMIFS(INDEX('1월 판매량-raw'!$E:$BB,,MATCH(T$4,'1월 판매량-raw'!$E$1:$BB$1,0)),'1월 판매량-raw'!$A:$A,$F20,'1월 판매량-raw'!$C:$C,$C20)</f>
        <v>0</v>
      </c>
      <c r="U20" s="7">
        <f>SUMIFS(INDEX('1월 판매량-raw'!$E:$BB,,MATCH(U$4,'1월 판매량-raw'!$E$1:$BB$1,0)),'1월 판매량-raw'!$A:$A,$F20,'1월 판매량-raw'!$C:$C,$C20)</f>
        <v>0</v>
      </c>
      <c r="V20" s="7">
        <f>SUMIFS(INDEX('1월 판매량-raw'!$E:$BB,,MATCH(V$4,'1월 판매량-raw'!$E$1:$BB$1,0)),'1월 판매량-raw'!$A:$A,$F20,'1월 판매량-raw'!$C:$C,$C20)</f>
        <v>0</v>
      </c>
      <c r="W20" s="7">
        <f>SUMIFS(INDEX('1월 판매량-raw'!$E:$BB,,MATCH(W$4,'1월 판매량-raw'!$E$1:$BB$1,0)),'1월 판매량-raw'!$A:$A,$F20,'1월 판매량-raw'!$C:$C,$C20)</f>
        <v>0</v>
      </c>
      <c r="X20" s="7">
        <f>SUMIFS(INDEX('2월 판매량-raw'!$E:$BB,,MATCH(X$4,'2월 판매량-raw'!$E$1:$BB$1,0)),'2월 판매량-raw'!$A:$A,$F20,'2월 판매량-raw'!$C:$C,$C20)</f>
        <v>0</v>
      </c>
      <c r="Y20" s="207">
        <f>SUMIFS(INDEX('2월 판매량-raw'!$E:$BB,,MATCH(Y$4,'2월 판매량-raw'!$E$1:$BB$1,0)),'2월 판매량-raw'!$A:$A,$F20,'2월 판매량-raw'!$C:$C,$C20)</f>
        <v>0</v>
      </c>
      <c r="Z20" s="207">
        <f>SUMIFS(INDEX('2월 판매량-raw'!$E:$BB,,MATCH(Z$4,'2월 판매량-raw'!$E$1:$BB$1,0)),'2월 판매량-raw'!$A:$A,$F20,'2월 판매량-raw'!$C:$C,$C20)</f>
        <v>0</v>
      </c>
      <c r="AA20" s="207">
        <f>SUMIFS(INDEX('2월 판매량-raw'!$E:$BB,,MATCH(AA$4,'2월 판매량-raw'!$E$1:$BB$1,0)),'2월 판매량-raw'!$A:$A,$F20,'2월 판매량-raw'!$C:$C,$C20)</f>
        <v>0</v>
      </c>
      <c r="AB20" s="7">
        <f>SUMIFS(INDEX('3월 판매량-raw'!$E:$BB,,MATCH(AB$4,'3월 판매량-raw'!$E$1:$BB$1,0)),'3월 판매량-raw'!$A:$A,$F20,'3월 판매량-raw'!$C:$C,$C20)</f>
        <v>0</v>
      </c>
      <c r="AC20" s="7">
        <f>SUMIFS(INDEX('3월 판매량-raw'!$E:$BB,,MATCH(AC$4,'3월 판매량-raw'!$E$1:$BB$1,0)),'3월 판매량-raw'!$A:$A,$F20,'3월 판매량-raw'!$C:$C,$C20)</f>
        <v>0</v>
      </c>
      <c r="AD20" s="7">
        <f>SUMIFS(INDEX('3월 판매량-raw'!$E:$BB,,MATCH(AD$4,'3월 판매량-raw'!$E$1:$BB$1,0)),'3월 판매량-raw'!$A:$A,$F20,'3월 판매량-raw'!$C:$C,$C20)</f>
        <v>0</v>
      </c>
      <c r="AE20" s="7">
        <f>SUMIFS(INDEX('3월 판매량-raw'!$E:$BB,,MATCH(AE$4,'3월 판매량-raw'!$E$1:$BB$1,0)),'3월 판매량-raw'!$A:$A,$F20,'3월 판매량-raw'!$C:$C,$C20)</f>
        <v>0</v>
      </c>
      <c r="AF20" s="7">
        <f>SUMIFS(INDEX('3월 판매량-raw'!$E:$BB,,MATCH(AF$4,'3월 판매량-raw'!$E$1:$BB$1,0)),'3월 판매량-raw'!$A:$A,$F20,'3월 판매량-raw'!$C:$C,$C20)</f>
        <v>0</v>
      </c>
      <c r="AG20" s="7">
        <f>SUMIFS(INDEX('4월 판매량-raw'!$E:$BB,,MATCH(AG$4,'4월 판매량-raw'!$E$1:$BB$1,0)),'4월 판매량-raw'!$A:$A,$F20,'4월 판매량-raw'!$C:$C,$C20)</f>
        <v>0</v>
      </c>
      <c r="AH20" s="7">
        <f>SUMIFS(INDEX('4월 판매량-raw'!$E:$BB,,MATCH(AH$4,'4월 판매량-raw'!$E$1:$BB$1,0)),'4월 판매량-raw'!$A:$A,$F20,'4월 판매량-raw'!$C:$C,$C20)</f>
        <v>0</v>
      </c>
      <c r="AI20" s="7">
        <f>SUMIFS(INDEX('4월 판매량-raw'!$E:$BB,,MATCH(AI$4,'4월 판매량-raw'!$E$1:$BB$1,0)),'4월 판매량-raw'!$A:$A,$F20,'4월 판매량-raw'!$C:$C,$C20)</f>
        <v>0</v>
      </c>
      <c r="AJ20" s="7">
        <f>SUMIFS(INDEX('4월 판매량-raw'!$E:$BB,,MATCH(AJ$4,'4월 판매량-raw'!$E$1:$BB$1,0)),'4월 판매량-raw'!$A:$A,$F20,'4월 판매량-raw'!$C:$C,$C20)</f>
        <v>0</v>
      </c>
      <c r="AK20" s="7">
        <f>SUMIFS(INDEX('5월 판매량-raw'!$E:$BB,,MATCH(AK$4,'5월 판매량-raw'!$E$1:$BB$1,0)),'5월 판매량-raw'!$A:$A,$F20,'5월 판매량-raw'!$C:$C,$C20)</f>
        <v>0</v>
      </c>
      <c r="AL20" s="7">
        <f>SUMIFS(INDEX('5월 판매량-raw'!$E:$BB,,MATCH(AL$4,'5월 판매량-raw'!$E$1:$BB$1,0)),'5월 판매량-raw'!$A:$A,$F20,'5월 판매량-raw'!$C:$C,$C20)</f>
        <v>0</v>
      </c>
      <c r="AM20" s="7">
        <f>SUMIFS(INDEX('5월 판매량-raw'!$E:$BB,,MATCH(AM$4,'5월 판매량-raw'!$E$1:$BB$1,0)),'5월 판매량-raw'!$A:$A,$F20,'5월 판매량-raw'!$C:$C,$C20)</f>
        <v>0</v>
      </c>
      <c r="AN20" s="7">
        <f>SUMIFS(INDEX('5월 판매량-raw'!$E:$BB,,MATCH(AN$4,'5월 판매량-raw'!$E$1:$BB$1,0)),'5월 판매량-raw'!$A:$A,$F20,'5월 판매량-raw'!$C:$C,$C20)</f>
        <v>0</v>
      </c>
      <c r="AO20" s="7">
        <f>SUMIFS(INDEX('6월 판매량-raw'!$E:$BB,,MATCH(AO$4,'6월 판매량-raw'!$E$1:$BB$1,0)),'6월 판매량-raw'!$A:$A,$F20,'6월 판매량-raw'!$C:$C,$C20)</f>
        <v>0</v>
      </c>
      <c r="AP20" s="7">
        <f>SUMIFS(INDEX('6월 판매량-raw'!$E:$BB,,MATCH(AP$4,'6월 판매량-raw'!$E$1:$BB$1,0)),'6월 판매량-raw'!$A:$A,$F20,'6월 판매량-raw'!$C:$C,$C20)</f>
        <v>53</v>
      </c>
      <c r="AQ20" s="7">
        <f>SUMIFS(INDEX('6월 판매량-raw'!$E:$BB,,MATCH(AQ$4,'6월 판매량-raw'!$E$1:$BB$1,0)),'6월 판매량-raw'!$A:$A,$F20,'6월 판매량-raw'!$C:$C,$C20)</f>
        <v>39</v>
      </c>
      <c r="AR20" s="7">
        <f>SUMIFS(INDEX('6월 판매량-raw'!$E:$BB,,MATCH(AR$4,'6월 판매량-raw'!$E$1:$BB$1,0)),'6월 판매량-raw'!$A:$A,$F20,'6월 판매량-raw'!$C:$C,$C20)</f>
        <v>46</v>
      </c>
      <c r="AS20" s="7">
        <f>SUMIFS(INDEX('6월 판매량-raw'!$E:$BB,,MATCH(AS$4,'6월 판매량-raw'!$E$1:$BB$1,0)),'6월 판매량-raw'!$A:$A,$F20,'6월 판매량-raw'!$C:$C,$C20)</f>
        <v>48</v>
      </c>
      <c r="AT20" s="7">
        <f>SUMIFS(INDEX('7월 판매량-raw'!$E:$BB,,MATCH(AT$4,'7월 판매량-raw'!$E$1:$BB$1,0)),'7월 판매량-raw'!$A:$A,$F20,'7월 판매량-raw'!$C:$C,$C20)</f>
        <v>54</v>
      </c>
      <c r="AU20" s="15">
        <f>SUMIFS(INDEX('7월 판매량-raw'!$E:$BB,,MATCH(AU$4,'7월 판매량-raw'!$E$1:$BB$1,0)),'7월 판매량-raw'!$A:$A,$F20,'7월 판매량-raw'!$C:$C,$C20)</f>
        <v>50</v>
      </c>
      <c r="AV20" s="15">
        <f>SUMIFS(INDEX('7월 판매량-raw'!$E:$BB,,MATCH(AV$4,'7월 판매량-raw'!$E$1:$BB$1,0)),'7월 판매량-raw'!$A:$A,$F20,'7월 판매량-raw'!$C:$C,$C20)</f>
        <v>60</v>
      </c>
      <c r="AW20" s="15">
        <f>SUMIFS(INDEX('7월 판매량-raw'!$E:$BB,,MATCH(AW$4,'7월 판매량-raw'!$E$1:$BB$1,0)),'7월 판매량-raw'!$A:$A,$F20,'7월 판매량-raw'!$C:$C,$C20)</f>
        <v>40</v>
      </c>
      <c r="AX20" s="15">
        <f>SUMIFS(INDEX('8월 판매량-raw'!$E:$BB,,MATCH(AX$4,'8월 판매량-raw'!$E$1:$BB$1,0)),'8월 판매량-raw'!$A:$A,$F20,'8월 판매량-raw'!$C:$C,$C20)</f>
        <v>59</v>
      </c>
      <c r="AY20" s="15">
        <f>SUMIFS(INDEX('8월 판매량-raw'!$E:$BB,,MATCH(AY$4,'8월 판매량-raw'!$E$1:$BB$1,0)),'8월 판매량-raw'!$A:$A,$F20,'8월 판매량-raw'!$C:$C,$C20)</f>
        <v>51</v>
      </c>
      <c r="AZ20" s="15">
        <f>SUMIFS(INDEX('8월 판매량-raw'!$E:$BB,,MATCH(AZ$4,'8월 판매량-raw'!$E$1:$BB$1,0)),'8월 판매량-raw'!$A:$A,$F20,'8월 판매량-raw'!$C:$C,$C20)</f>
        <v>82</v>
      </c>
      <c r="BA20" s="15">
        <f>SUMIFS(INDEX('8월 판매량-raw'!$E:$BB,,MATCH(BA$4,'8월 판매량-raw'!$E$1:$BB$1,0)),'8월 판매량-raw'!$A:$A,$F20,'8월 판매량-raw'!$C:$C,$C20)</f>
        <v>56</v>
      </c>
      <c r="BB20" s="15">
        <f>SUMIFS(INDEX('9월 판매량-raw'!$E:$BB,,MATCH(BB$4,'9월 판매량-raw'!$E$1:$BB$1,0)),'9월 판매량-raw'!$A:$A,$F20,'9월 판매량-raw'!$C:$C,$C20)</f>
        <v>68</v>
      </c>
      <c r="BC20" s="7">
        <f>SUMIFS(INDEX('9월 판매량-raw'!$E:$BB,,MATCH(BC$4,'9월 판매량-raw'!$E$1:$BB$1,0)),'9월 판매량-raw'!$A:$A,$F20,'9월 판매량-raw'!$C:$C,$C20)</f>
        <v>65</v>
      </c>
      <c r="BD20" s="7">
        <f>SUMIFS(INDEX('9월 판매량-raw'!$E:$BB,,MATCH(BD$4,'9월 판매량-raw'!$E$1:$BB$1,0)),'9월 판매량-raw'!$A:$A,$F20,'9월 판매량-raw'!$C:$C,$C20)</f>
        <v>47</v>
      </c>
      <c r="BE20" s="7">
        <f>SUMIFS(INDEX('9월 판매량-raw'!$E:$BB,,MATCH(BE$4,'9월 판매량-raw'!$E$1:$BB$1,0)),'9월 판매량-raw'!$A:$A,$F20,'9월 판매량-raw'!$C:$C,$C20)</f>
        <v>57</v>
      </c>
      <c r="BF20" s="7">
        <f>SUMIFS(INDEX('9월 판매량-raw'!$E:$BB,,MATCH(BF$4,'9월 판매량-raw'!$E$1:$BB$1,0)),'9월 판매량-raw'!$A:$A,$F20,'9월 판매량-raw'!$C:$C,$C20)</f>
        <v>0</v>
      </c>
      <c r="BG20" s="7">
        <v>0</v>
      </c>
      <c r="BH20" s="7">
        <v>0</v>
      </c>
      <c r="BI20" s="7">
        <v>0</v>
      </c>
      <c r="BJ20" s="207">
        <v>0</v>
      </c>
      <c r="BK20" s="279">
        <v>0</v>
      </c>
      <c r="BL20" s="7">
        <v>0</v>
      </c>
      <c r="BM20" s="7">
        <v>0</v>
      </c>
      <c r="BN20" s="207">
        <v>0</v>
      </c>
      <c r="BO20" s="279">
        <f t="shared" si="5"/>
        <v>0</v>
      </c>
      <c r="BP20" s="7">
        <f t="shared" si="5"/>
        <v>0</v>
      </c>
      <c r="BQ20" s="7">
        <f t="shared" si="5"/>
        <v>0</v>
      </c>
      <c r="BR20" s="7">
        <v>0</v>
      </c>
      <c r="BS20" s="7">
        <v>0</v>
      </c>
    </row>
    <row r="21" spans="1:71" x14ac:dyDescent="0.3">
      <c r="A21" s="356" t="s">
        <v>12</v>
      </c>
      <c r="B21" s="343">
        <f>C21</f>
        <v>46245</v>
      </c>
      <c r="C21" s="35">
        <v>46245</v>
      </c>
      <c r="D21" s="35">
        <f t="shared" si="3"/>
        <v>46035</v>
      </c>
      <c r="E21" s="65">
        <f t="shared" si="4"/>
        <v>50</v>
      </c>
      <c r="F21" s="10" t="s">
        <v>14</v>
      </c>
      <c r="G21" s="7">
        <f>SUMIFS(INDEX('10월'!$E:$AP,,MATCH(G$4,'10월'!$E$1:$AP$1,0)),'10월'!$A:$A,$F21,'10월'!$C:$C,$C21)</f>
        <v>0</v>
      </c>
      <c r="H21" s="7">
        <f>SUMIFS(INDEX('10월'!$E:$AP,,MATCH(H$4,'10월'!$E$1:$AP$1,0)),'10월'!$A:$A,$F21,'10월'!$C:$C,$C21)</f>
        <v>0</v>
      </c>
      <c r="I21" s="7">
        <f>SUMIFS(INDEX('10월'!$E:$AP,,MATCH(I$4,'10월'!$E$1:$AP$1,0)),'10월'!$A:$A,$F21,'10월'!$C:$C,$C21)</f>
        <v>0</v>
      </c>
      <c r="J21" s="7">
        <f>SUMIFS(INDEX('10월'!$E:$AP,,MATCH(J$4,'10월'!$E$1:$AP$1,0)),'10월'!$A:$A,$F21,'10월'!$C:$C,$C21)</f>
        <v>0</v>
      </c>
      <c r="K21" s="7">
        <f>SUMIFS(INDEX('11월'!$E:$AP,,MATCH(K$4,'11월'!$E$1:$AP$1,0)),'11월'!$A:$A,$F21,'11월'!$C:$C,$C21)</f>
        <v>0</v>
      </c>
      <c r="L21" s="7">
        <f>SUMIFS(INDEX('11월'!$E:$AP,,MATCH(L$4,'11월'!$E$1:$AP$1,0)),'11월'!$A:$A,$F21,'11월'!$C:$C,$C21)</f>
        <v>0</v>
      </c>
      <c r="M21" s="7">
        <v>0</v>
      </c>
      <c r="N21" s="13">
        <f>SUMIFS(INDEX('11월'!$E:$AP,,MATCH(N$4,'11월'!$E$1:$AP$1,0)),'11월'!$A:$A,$F21,'11월'!$C:$C,$C21)</f>
        <v>0</v>
      </c>
      <c r="O21" s="13">
        <f>SUMIFS(INDEX('12월 판매량-raw'!$E:$AP,,MATCH(O$4,'12월 판매량-raw'!$E$1:$AP$1,0)),'12월 판매량-raw'!$A:$A,$F21,'12월 판매량-raw'!$C:$C,$C21)</f>
        <v>0</v>
      </c>
      <c r="P21" s="13">
        <f>SUMIFS(INDEX('12월 판매량-raw'!$E:$AP,,MATCH(P$4,'12월 판매량-raw'!$E$1:$AP$1,0)),'12월 판매량-raw'!$A:$A,$F21,'12월 판매량-raw'!$C:$C,$C21)</f>
        <v>0</v>
      </c>
      <c r="Q21" s="13">
        <f>SUMIFS(INDEX('12월 판매량-raw'!$E:$AP,,MATCH(Q$4,'12월 판매량-raw'!$E$1:$AP$1,0)),'12월 판매량-raw'!$A:$A,$F21,'12월 판매량-raw'!$C:$C,$C21)</f>
        <v>0</v>
      </c>
      <c r="R21" s="13">
        <f>SUMIFS(INDEX('12월 판매량-raw'!$E:$AP,,MATCH(R$4,'12월 판매량-raw'!$E$1:$AP$1,0)),'12월 판매량-raw'!$A:$A,$F21,'12월 판매량-raw'!$C:$C,$C21)</f>
        <v>0</v>
      </c>
      <c r="S21" s="13">
        <f>SUMIFS(INDEX('12월 판매량-raw'!$E:$BB,,MATCH(S$4,'12월 판매량-raw'!$E$1:$BB$1,0)),'12월 판매량-raw'!$A:$A,$F21,'12월 판매량-raw'!$C:$C,$C21)</f>
        <v>0</v>
      </c>
      <c r="T21" s="7">
        <f>SUMIFS(INDEX('1월 판매량-raw'!$E:$BB,,MATCH(T$4,'1월 판매량-raw'!$E$1:$BB$1,0)),'1월 판매량-raw'!$A:$A,$F21,'1월 판매량-raw'!$C:$C,$C21)</f>
        <v>0</v>
      </c>
      <c r="U21" s="7">
        <f>SUMIFS(INDEX('1월 판매량-raw'!$E:$BB,,MATCH(U$4,'1월 판매량-raw'!$E$1:$BB$1,0)),'1월 판매량-raw'!$A:$A,$F21,'1월 판매량-raw'!$C:$C,$C21)</f>
        <v>0</v>
      </c>
      <c r="V21" s="7">
        <f>SUMIFS(INDEX('1월 판매량-raw'!$E:$BB,,MATCH(V$4,'1월 판매량-raw'!$E$1:$BB$1,0)),'1월 판매량-raw'!$A:$A,$F21,'1월 판매량-raw'!$C:$C,$C21)</f>
        <v>0</v>
      </c>
      <c r="W21" s="7">
        <f>SUMIFS(INDEX('1월 판매량-raw'!$E:$BB,,MATCH(W$4,'1월 판매량-raw'!$E$1:$BB$1,0)),'1월 판매량-raw'!$A:$A,$F21,'1월 판매량-raw'!$C:$C,$C21)</f>
        <v>0</v>
      </c>
      <c r="X21" s="7">
        <f>SUMIFS(INDEX('2월 판매량-raw'!$E:$BB,,MATCH(X$4,'2월 판매량-raw'!$E$1:$BB$1,0)),'2월 판매량-raw'!$A:$A,$F21,'2월 판매량-raw'!$C:$C,$C21)</f>
        <v>0</v>
      </c>
      <c r="Y21" s="207">
        <f>SUMIFS(INDEX('2월 판매량-raw'!$E:$BB,,MATCH(Y$4,'2월 판매량-raw'!$E$1:$BB$1,0)),'2월 판매량-raw'!$A:$A,$F21,'2월 판매량-raw'!$C:$C,$C21)</f>
        <v>0</v>
      </c>
      <c r="Z21" s="207">
        <f>SUMIFS(INDEX('2월 판매량-raw'!$E:$BB,,MATCH(Z$4,'2월 판매량-raw'!$E$1:$BB$1,0)),'2월 판매량-raw'!$A:$A,$F21,'2월 판매량-raw'!$C:$C,$C21)</f>
        <v>0</v>
      </c>
      <c r="AA21" s="207">
        <f>SUMIFS(INDEX('2월 판매량-raw'!$E:$BB,,MATCH(AA$4,'2월 판매량-raw'!$E$1:$BB$1,0)),'2월 판매량-raw'!$A:$A,$F21,'2월 판매량-raw'!$C:$C,$C21)</f>
        <v>0</v>
      </c>
      <c r="AB21" s="15">
        <f>SUMIFS(INDEX('3월 판매량-raw'!$E:$BB,,MATCH(AB$4,'3월 판매량-raw'!$E$1:$BB$1,0)),'3월 판매량-raw'!$A:$A,$F21,'3월 판매량-raw'!$C:$C,$C21)</f>
        <v>0</v>
      </c>
      <c r="AC21" s="15">
        <f>SUMIFS(INDEX('3월 판매량-raw'!$E:$BB,,MATCH(AC$4,'3월 판매량-raw'!$E$1:$BB$1,0)),'3월 판매량-raw'!$A:$A,$F21,'3월 판매량-raw'!$C:$C,$C21)</f>
        <v>0</v>
      </c>
      <c r="AD21" s="15">
        <f>SUMIFS(INDEX('3월 판매량-raw'!$E:$BB,,MATCH(AD$4,'3월 판매량-raw'!$E$1:$BB$1,0)),'3월 판매량-raw'!$A:$A,$F21,'3월 판매량-raw'!$C:$C,$C21)</f>
        <v>0</v>
      </c>
      <c r="AE21" s="15">
        <f>SUMIFS(INDEX('3월 판매량-raw'!$E:$BB,,MATCH(AE$4,'3월 판매량-raw'!$E$1:$BB$1,0)),'3월 판매량-raw'!$A:$A,$F21,'3월 판매량-raw'!$C:$C,$C21)</f>
        <v>0</v>
      </c>
      <c r="AF21" s="15">
        <f>SUMIFS(INDEX('3월 판매량-raw'!$E:$BB,,MATCH(AF$4,'3월 판매량-raw'!$E$1:$BB$1,0)),'3월 판매량-raw'!$A:$A,$F21,'3월 판매량-raw'!$C:$C,$C21)</f>
        <v>0</v>
      </c>
      <c r="AG21" s="15">
        <f>SUMIFS(INDEX('4월 판매량-raw'!$E:$BB,,MATCH(AG$4,'4월 판매량-raw'!$E$1:$BB$1,0)),'4월 판매량-raw'!$A:$A,$F21,'4월 판매량-raw'!$C:$C,$C21)</f>
        <v>0</v>
      </c>
      <c r="AH21" s="15">
        <f>SUMIFS(INDEX('4월 판매량-raw'!$E:$BB,,MATCH(AH$4,'4월 판매량-raw'!$E$1:$BB$1,0)),'4월 판매량-raw'!$A:$A,$F21,'4월 판매량-raw'!$C:$C,$C21)</f>
        <v>0</v>
      </c>
      <c r="AI21" s="15">
        <f>SUMIFS(INDEX('4월 판매량-raw'!$E:$BB,,MATCH(AI$4,'4월 판매량-raw'!$E$1:$BB$1,0)),'4월 판매량-raw'!$A:$A,$F21,'4월 판매량-raw'!$C:$C,$C21)</f>
        <v>0</v>
      </c>
      <c r="AJ21" s="15">
        <f>SUMIFS(INDEX('4월 판매량-raw'!$E:$BB,,MATCH(AJ$4,'4월 판매량-raw'!$E$1:$BB$1,0)),'4월 판매량-raw'!$A:$A,$F21,'4월 판매량-raw'!$C:$C,$C21)</f>
        <v>0</v>
      </c>
      <c r="AK21" s="15">
        <f>SUMIFS(INDEX('5월 판매량-raw'!$E:$BB,,MATCH(AK$4,'5월 판매량-raw'!$E$1:$BB$1,0)),'5월 판매량-raw'!$A:$A,$F21,'5월 판매량-raw'!$C:$C,$C21)</f>
        <v>0</v>
      </c>
      <c r="AL21" s="15">
        <f>SUMIFS(INDEX('5월 판매량-raw'!$E:$BB,,MATCH(AL$4,'5월 판매량-raw'!$E$1:$BB$1,0)),'5월 판매량-raw'!$A:$A,$F21,'5월 판매량-raw'!$C:$C,$C21)</f>
        <v>0</v>
      </c>
      <c r="AM21" s="15">
        <f>SUMIFS(INDEX('5월 판매량-raw'!$E:$BB,,MATCH(AM$4,'5월 판매량-raw'!$E$1:$BB$1,0)),'5월 판매량-raw'!$A:$A,$F21,'5월 판매량-raw'!$C:$C,$C21)</f>
        <v>0</v>
      </c>
      <c r="AN21" s="15">
        <f>SUMIFS(INDEX('5월 판매량-raw'!$E:$BB,,MATCH(AN$4,'5월 판매량-raw'!$E$1:$BB$1,0)),'5월 판매량-raw'!$A:$A,$F21,'5월 판매량-raw'!$C:$C,$C21)</f>
        <v>0</v>
      </c>
      <c r="AO21" s="15">
        <f>SUMIFS(INDEX('6월 판매량-raw'!$E:$BB,,MATCH(AO$4,'6월 판매량-raw'!$E$1:$BB$1,0)),'6월 판매량-raw'!$A:$A,$F21,'6월 판매량-raw'!$C:$C,$C21)</f>
        <v>0</v>
      </c>
      <c r="AP21" s="15">
        <f>SUMIFS(INDEX('6월 판매량-raw'!$E:$BB,,MATCH(AP$4,'6월 판매량-raw'!$E$1:$BB$1,0)),'6월 판매량-raw'!$A:$A,$F21,'6월 판매량-raw'!$C:$C,$C21)</f>
        <v>0</v>
      </c>
      <c r="AQ21" s="15">
        <f>SUMIFS(INDEX('6월 판매량-raw'!$E:$BB,,MATCH(AQ$4,'6월 판매량-raw'!$E$1:$BB$1,0)),'6월 판매량-raw'!$A:$A,$F21,'6월 판매량-raw'!$C:$C,$C21)</f>
        <v>0</v>
      </c>
      <c r="AR21" s="15">
        <f>SUMIFS(INDEX('6월 판매량-raw'!$E:$BB,,MATCH(AR$4,'6월 판매량-raw'!$E$1:$BB$1,0)),'6월 판매량-raw'!$A:$A,$F21,'6월 판매량-raw'!$C:$C,$C21)</f>
        <v>0</v>
      </c>
      <c r="AS21" s="15">
        <f>SUMIFS(INDEX('6월 판매량-raw'!$E:$BB,,MATCH(AS$4,'6월 판매량-raw'!$E$1:$BB$1,0)),'6월 판매량-raw'!$A:$A,$F21,'6월 판매량-raw'!$C:$C,$C21)</f>
        <v>0</v>
      </c>
      <c r="AT21" s="15">
        <f>SUMIFS(INDEX('7월 판매량-raw'!$E:$BB,,MATCH(AT$4,'7월 판매량-raw'!$E$1:$BB$1,0)),'7월 판매량-raw'!$A:$A,$F21,'7월 판매량-raw'!$C:$C,$C21)</f>
        <v>0</v>
      </c>
      <c r="AU21" s="7">
        <f>SUMIFS(INDEX('7월 판매량-raw'!$E:$BB,,MATCH(AU$4,'7월 판매량-raw'!$E$1:$BB$1,0)),'7월 판매량-raw'!$A:$A,$F21,'7월 판매량-raw'!$C:$C,$C21)</f>
        <v>0</v>
      </c>
      <c r="AV21" s="7">
        <f>SUMIFS(INDEX('7월 판매량-raw'!$E:$BB,,MATCH(AV$4,'7월 판매량-raw'!$E$1:$BB$1,0)),'7월 판매량-raw'!$A:$A,$F21,'7월 판매량-raw'!$C:$C,$C21)</f>
        <v>0</v>
      </c>
      <c r="AW21" s="207">
        <f>SUMIFS(INDEX('7월 판매량-raw'!$E:$BB,,MATCH(AW$4,'7월 판매량-raw'!$E$1:$BB$1,0)),'7월 판매량-raw'!$A:$A,$F21,'7월 판매량-raw'!$C:$C,$C21)</f>
        <v>0</v>
      </c>
      <c r="AX21" s="15">
        <f>SUMIFS(INDEX('8월 판매량-raw'!$E:$BB,,MATCH(AX$4,'8월 판매량-raw'!$E$1:$BB$1,0)),'8월 판매량-raw'!$A:$A,$F21,'8월 판매량-raw'!$C:$C,$C21)</f>
        <v>0</v>
      </c>
      <c r="AY21" s="15">
        <f>SUMIFS(INDEX('8월 판매량-raw'!$E:$BB,,MATCH(AY$4,'8월 판매량-raw'!$E$1:$BB$1,0)),'8월 판매량-raw'!$A:$A,$F21,'8월 판매량-raw'!$C:$C,$C21)</f>
        <v>0</v>
      </c>
      <c r="AZ21" s="15">
        <f>SUMIFS(INDEX('8월 판매량-raw'!$E:$BB,,MATCH(AZ$4,'8월 판매량-raw'!$E$1:$BB$1,0)),'8월 판매량-raw'!$A:$A,$F21,'8월 판매량-raw'!$C:$C,$C21)</f>
        <v>0</v>
      </c>
      <c r="BA21" s="207">
        <f>SUMIFS(INDEX('8월 판매량-raw'!$E:$BB,,MATCH(BA$4,'8월 판매량-raw'!$E$1:$BB$1,0)),'8월 판매량-raw'!$A:$A,$F21,'8월 판매량-raw'!$C:$C,$C21)</f>
        <v>0</v>
      </c>
      <c r="BB21" s="15">
        <f>SUMIFS(INDEX('9월 판매량-raw'!$E:$BB,,MATCH(BB$4,'9월 판매량-raw'!$E$1:$BB$1,0)),'9월 판매량-raw'!$A:$A,$F21,'9월 판매량-raw'!$C:$C,$C21)</f>
        <v>0</v>
      </c>
      <c r="BC21" s="7">
        <f>SUMIFS(INDEX('9월 판매량-raw'!$E:$BB,,MATCH(BC$4,'9월 판매량-raw'!$E$1:$BB$1,0)),'9월 판매량-raw'!$A:$A,$F21,'9월 판매량-raw'!$C:$C,$C21)</f>
        <v>0</v>
      </c>
      <c r="BD21" s="207">
        <v>0</v>
      </c>
      <c r="BE21" s="15">
        <f>SUMIFS(INDEX('9월 판매량-raw'!$E:$BB,,MATCH(BE$4,'9월 판매량-raw'!$E$1:$BB$1,0)),'9월 판매량-raw'!$A:$A,$F21,'9월 판매량-raw'!$C:$C,$C21)</f>
        <v>0</v>
      </c>
      <c r="BF21" s="207">
        <f t="shared" ref="BF21:BN21" si="6">BE21</f>
        <v>0</v>
      </c>
      <c r="BG21" s="15">
        <f t="shared" si="6"/>
        <v>0</v>
      </c>
      <c r="BH21" s="7">
        <f t="shared" si="6"/>
        <v>0</v>
      </c>
      <c r="BI21" s="207">
        <f t="shared" si="6"/>
        <v>0</v>
      </c>
      <c r="BJ21" s="207">
        <f t="shared" si="6"/>
        <v>0</v>
      </c>
      <c r="BK21" s="280">
        <f t="shared" si="6"/>
        <v>0</v>
      </c>
      <c r="BL21" s="7">
        <f t="shared" si="6"/>
        <v>0</v>
      </c>
      <c r="BM21" s="207">
        <f t="shared" si="6"/>
        <v>0</v>
      </c>
      <c r="BN21" s="207">
        <f t="shared" si="6"/>
        <v>0</v>
      </c>
      <c r="BO21" s="280">
        <f t="shared" si="5"/>
        <v>0</v>
      </c>
      <c r="BP21" s="7">
        <f t="shared" si="5"/>
        <v>0</v>
      </c>
      <c r="BQ21" s="207">
        <f t="shared" si="5"/>
        <v>0</v>
      </c>
      <c r="BR21" s="207">
        <f>BQ21</f>
        <v>0</v>
      </c>
      <c r="BS21" s="207">
        <f>BR21</f>
        <v>0</v>
      </c>
    </row>
    <row r="22" spans="1:71" x14ac:dyDescent="0.3">
      <c r="A22" s="357"/>
      <c r="B22" s="358"/>
      <c r="C22" s="80">
        <v>46245</v>
      </c>
      <c r="D22" s="35">
        <f t="shared" si="3"/>
        <v>46035</v>
      </c>
      <c r="E22" s="65">
        <f t="shared" si="4"/>
        <v>50</v>
      </c>
      <c r="F22" s="10" t="s">
        <v>33</v>
      </c>
      <c r="G22" s="7">
        <f>SUMIFS(INDEX('10월'!$E:$AP,,MATCH(G$4,'10월'!$E$1:$AP$1,0)),'10월'!$A:$A,$F22,'10월'!$C:$C,$C22)</f>
        <v>0</v>
      </c>
      <c r="H22" s="7">
        <f>SUMIFS(INDEX('10월'!$E:$AP,,MATCH(H$4,'10월'!$E$1:$AP$1,0)),'10월'!$A:$A,$F22,'10월'!$C:$C,$C22)</f>
        <v>0</v>
      </c>
      <c r="I22" s="7">
        <f>SUMIFS(INDEX('10월'!$E:$AP,,MATCH(I$4,'10월'!$E$1:$AP$1,0)),'10월'!$A:$A,$F22,'10월'!$C:$C,$C22)</f>
        <v>0</v>
      </c>
      <c r="J22" s="7">
        <f>SUMIFS(INDEX('10월'!$E:$AP,,MATCH(J$4,'10월'!$E$1:$AP$1,0)),'10월'!$A:$A,$F22,'10월'!$C:$C,$C22)</f>
        <v>0</v>
      </c>
      <c r="K22" s="7">
        <f>SUMIFS(INDEX('11월'!$E:$AP,,MATCH(K$4,'11월'!$E$1:$AP$1,0)),'11월'!$A:$A,$F22,'11월'!$C:$C,$C22)</f>
        <v>0</v>
      </c>
      <c r="L22" s="7">
        <f>SUMIFS(INDEX('11월'!$E:$AP,,MATCH(L$4,'11월'!$E$1:$AP$1,0)),'11월'!$A:$A,$F22,'11월'!$C:$C,$C22)</f>
        <v>0</v>
      </c>
      <c r="M22" s="7">
        <f>SUMIFS(INDEX('11월'!$E:$AP,,MATCH(M$4,'11월'!$E$1:$AP$1,0)),'11월'!$A:$A,$F22,'11월'!$C:$C,$C22)</f>
        <v>0</v>
      </c>
      <c r="N22" s="13">
        <f>SUMIFS(INDEX('11월'!$E:$AP,,MATCH(N$4,'11월'!$E$1:$AP$1,0)),'11월'!$A:$A,$F22,'11월'!$C:$C,$C22)</f>
        <v>0</v>
      </c>
      <c r="O22" s="13">
        <f>SUMIFS(INDEX('12월 판매량-raw'!$E:$AP,,MATCH(O$4,'12월 판매량-raw'!$E$1:$AP$1,0)),'12월 판매량-raw'!$A:$A,$F22,'12월 판매량-raw'!$C:$C,$C22)</f>
        <v>0</v>
      </c>
      <c r="P22" s="13">
        <f>SUMIFS(INDEX('12월 판매량-raw'!$E:$AP,,MATCH(P$4,'12월 판매량-raw'!$E$1:$AP$1,0)),'12월 판매량-raw'!$A:$A,$F22,'12월 판매량-raw'!$C:$C,$C22)</f>
        <v>0</v>
      </c>
      <c r="Q22" s="13">
        <f>SUMIFS(INDEX('12월 판매량-raw'!$E:$AP,,MATCH(Q$4,'12월 판매량-raw'!$E$1:$AP$1,0)),'12월 판매량-raw'!$A:$A,$F22,'12월 판매량-raw'!$C:$C,$C22)</f>
        <v>0</v>
      </c>
      <c r="R22" s="13">
        <f>SUMIFS(INDEX('12월 판매량-raw'!$E:$AP,,MATCH(R$4,'12월 판매량-raw'!$E$1:$AP$1,0)),'12월 판매량-raw'!$A:$A,$F22,'12월 판매량-raw'!$C:$C,$C22)</f>
        <v>0</v>
      </c>
      <c r="S22" s="13">
        <f>SUMIFS(INDEX('12월 판매량-raw'!$E:$BB,,MATCH(S$4,'12월 판매량-raw'!$E$1:$BB$1,0)),'12월 판매량-raw'!$A:$A,$F22,'12월 판매량-raw'!$C:$C,$C22)</f>
        <v>0</v>
      </c>
      <c r="T22" s="7">
        <f>SUMIFS(INDEX('1월 판매량-raw'!$E:$BB,,MATCH(T$4,'1월 판매량-raw'!$E$1:$BB$1,0)),'1월 판매량-raw'!$A:$A,$F22,'1월 판매량-raw'!$C:$C,$C22)</f>
        <v>0</v>
      </c>
      <c r="U22" s="7">
        <f>SUMIFS(INDEX('1월 판매량-raw'!$E:$BB,,MATCH(U$4,'1월 판매량-raw'!$E$1:$BB$1,0)),'1월 판매량-raw'!$A:$A,$F22,'1월 판매량-raw'!$C:$C,$C22)</f>
        <v>0</v>
      </c>
      <c r="V22" s="7">
        <f>SUMIFS(INDEX('1월 판매량-raw'!$E:$BB,,MATCH(V$4,'1월 판매량-raw'!$E$1:$BB$1,0)),'1월 판매량-raw'!$A:$A,$F22,'1월 판매량-raw'!$C:$C,$C22)</f>
        <v>0</v>
      </c>
      <c r="W22" s="7">
        <f>SUMIFS(INDEX('1월 판매량-raw'!$E:$BB,,MATCH(W$4,'1월 판매량-raw'!$E$1:$BB$1,0)),'1월 판매량-raw'!$A:$A,$F22,'1월 판매량-raw'!$C:$C,$C22)</f>
        <v>0</v>
      </c>
      <c r="X22" s="7">
        <f>SUMIFS(INDEX('2월 판매량-raw'!$E:$BB,,MATCH(X$4,'2월 판매량-raw'!$E$1:$BB$1,0)),'2월 판매량-raw'!$A:$A,$F22,'2월 판매량-raw'!$C:$C,$C22)</f>
        <v>0</v>
      </c>
      <c r="Y22" s="207">
        <f>SUMIFS(INDEX('2월 판매량-raw'!$E:$BB,,MATCH(Y$4,'2월 판매량-raw'!$E$1:$BB$1,0)),'2월 판매량-raw'!$A:$A,$F22,'2월 판매량-raw'!$C:$C,$C22)</f>
        <v>0</v>
      </c>
      <c r="Z22" s="207">
        <f>SUMIFS(INDEX('2월 판매량-raw'!$E:$BB,,MATCH(Z$4,'2월 판매량-raw'!$E$1:$BB$1,0)),'2월 판매량-raw'!$A:$A,$F22,'2월 판매량-raw'!$C:$C,$C22)</f>
        <v>0</v>
      </c>
      <c r="AA22" s="207">
        <f>SUMIFS(INDEX('2월 판매량-raw'!$E:$BB,,MATCH(AA$4,'2월 판매량-raw'!$E$1:$BB$1,0)),'2월 판매량-raw'!$A:$A,$F22,'2월 판매량-raw'!$C:$C,$C22)</f>
        <v>0</v>
      </c>
      <c r="AB22" s="7">
        <f>SUMIFS(INDEX('3월 판매량-raw'!$E:$BB,,MATCH(AB$4,'3월 판매량-raw'!$E$1:$BB$1,0)),'3월 판매량-raw'!$A:$A,$F22,'3월 판매량-raw'!$C:$C,$C22)</f>
        <v>0</v>
      </c>
      <c r="AC22" s="7">
        <f>SUMIFS(INDEX('3월 판매량-raw'!$E:$BB,,MATCH(AC$4,'3월 판매량-raw'!$E$1:$BB$1,0)),'3월 판매량-raw'!$A:$A,$F22,'3월 판매량-raw'!$C:$C,$C22)</f>
        <v>0</v>
      </c>
      <c r="AD22" s="7">
        <f>SUMIFS(INDEX('3월 판매량-raw'!$E:$BB,,MATCH(AD$4,'3월 판매량-raw'!$E$1:$BB$1,0)),'3월 판매량-raw'!$A:$A,$F22,'3월 판매량-raw'!$C:$C,$C22)</f>
        <v>0</v>
      </c>
      <c r="AE22" s="7">
        <f>SUMIFS(INDEX('3월 판매량-raw'!$E:$BB,,MATCH(AE$4,'3월 판매량-raw'!$E$1:$BB$1,0)),'3월 판매량-raw'!$A:$A,$F22,'3월 판매량-raw'!$C:$C,$C22)</f>
        <v>0</v>
      </c>
      <c r="AF22" s="7">
        <f>SUMIFS(INDEX('3월 판매량-raw'!$E:$BB,,MATCH(AF$4,'3월 판매량-raw'!$E$1:$BB$1,0)),'3월 판매량-raw'!$A:$A,$F22,'3월 판매량-raw'!$C:$C,$C22)</f>
        <v>0</v>
      </c>
      <c r="AG22" s="7">
        <f>SUMIFS(INDEX('4월 판매량-raw'!$E:$BB,,MATCH(AG$4,'4월 판매량-raw'!$E$1:$BB$1,0)),'4월 판매량-raw'!$A:$A,$F22,'4월 판매량-raw'!$C:$C,$C22)</f>
        <v>0</v>
      </c>
      <c r="AH22" s="7">
        <f>SUMIFS(INDEX('4월 판매량-raw'!$E:$BB,,MATCH(AH$4,'4월 판매량-raw'!$E$1:$BB$1,0)),'4월 판매량-raw'!$A:$A,$F22,'4월 판매량-raw'!$C:$C,$C22)</f>
        <v>0</v>
      </c>
      <c r="AI22" s="7">
        <f>SUMIFS(INDEX('4월 판매량-raw'!$E:$BB,,MATCH(AI$4,'4월 판매량-raw'!$E$1:$BB$1,0)),'4월 판매량-raw'!$A:$A,$F22,'4월 판매량-raw'!$C:$C,$C22)</f>
        <v>0</v>
      </c>
      <c r="AJ22" s="7">
        <f>SUMIFS(INDEX('4월 판매량-raw'!$E:$BB,,MATCH(AJ$4,'4월 판매량-raw'!$E$1:$BB$1,0)),'4월 판매량-raw'!$A:$A,$F22,'4월 판매량-raw'!$C:$C,$C22)</f>
        <v>0</v>
      </c>
      <c r="AK22" s="7">
        <f>SUMIFS(INDEX('5월 판매량-raw'!$E:$BB,,MATCH(AK$4,'5월 판매량-raw'!$E$1:$BB$1,0)),'5월 판매량-raw'!$A:$A,$F22,'5월 판매량-raw'!$C:$C,$C22)</f>
        <v>0</v>
      </c>
      <c r="AL22" s="7">
        <f>SUMIFS(INDEX('5월 판매량-raw'!$E:$BB,,MATCH(AL$4,'5월 판매량-raw'!$E$1:$BB$1,0)),'5월 판매량-raw'!$A:$A,$F22,'5월 판매량-raw'!$C:$C,$C22)</f>
        <v>0</v>
      </c>
      <c r="AM22" s="7">
        <f>SUMIFS(INDEX('5월 판매량-raw'!$E:$BB,,MATCH(AM$4,'5월 판매량-raw'!$E$1:$BB$1,0)),'5월 판매량-raw'!$A:$A,$F22,'5월 판매량-raw'!$C:$C,$C22)</f>
        <v>0</v>
      </c>
      <c r="AN22" s="7">
        <f>SUMIFS(INDEX('5월 판매량-raw'!$E:$BB,,MATCH(AN$4,'5월 판매량-raw'!$E$1:$BB$1,0)),'5월 판매량-raw'!$A:$A,$F22,'5월 판매량-raw'!$C:$C,$C22)</f>
        <v>0</v>
      </c>
      <c r="AO22" s="7">
        <f>SUMIFS(INDEX('6월 판매량-raw'!$E:$BB,,MATCH(AO$4,'6월 판매량-raw'!$E$1:$BB$1,0)),'6월 판매량-raw'!$A:$A,$F22,'6월 판매량-raw'!$C:$C,$C22)</f>
        <v>0</v>
      </c>
      <c r="AP22" s="7">
        <f>SUMIFS(INDEX('6월 판매량-raw'!$E:$BB,,MATCH(AP$4,'6월 판매량-raw'!$E$1:$BB$1,0)),'6월 판매량-raw'!$A:$A,$F22,'6월 판매량-raw'!$C:$C,$C22)</f>
        <v>0</v>
      </c>
      <c r="AQ22" s="7">
        <f>SUMIFS(INDEX('6월 판매량-raw'!$E:$BB,,MATCH(AQ$4,'6월 판매량-raw'!$E$1:$BB$1,0)),'6월 판매량-raw'!$A:$A,$F22,'6월 판매량-raw'!$C:$C,$C22)</f>
        <v>0</v>
      </c>
      <c r="AR22" s="7">
        <f>SUMIFS(INDEX('6월 판매량-raw'!$E:$BB,,MATCH(AR$4,'6월 판매량-raw'!$E$1:$BB$1,0)),'6월 판매량-raw'!$A:$A,$F22,'6월 판매량-raw'!$C:$C,$C22)</f>
        <v>0</v>
      </c>
      <c r="AS22" s="7">
        <f>SUMIFS(INDEX('6월 판매량-raw'!$E:$BB,,MATCH(AS$4,'6월 판매량-raw'!$E$1:$BB$1,0)),'6월 판매량-raw'!$A:$A,$F22,'6월 판매량-raw'!$C:$C,$C22)</f>
        <v>0</v>
      </c>
      <c r="AT22" s="7">
        <f>SUMIFS(INDEX('7월 판매량-raw'!$E:$BB,,MATCH(AT$4,'7월 판매량-raw'!$E$1:$BB$1,0)),'7월 판매량-raw'!$A:$A,$F22,'7월 판매량-raw'!$C:$C,$C22)</f>
        <v>0</v>
      </c>
      <c r="AU22" s="7">
        <f>SUMIFS(INDEX('7월 판매량-raw'!$E:$BB,,MATCH(AU$4,'7월 판매량-raw'!$E$1:$BB$1,0)),'7월 판매량-raw'!$A:$A,$F22,'7월 판매량-raw'!$C:$C,$C22)</f>
        <v>0</v>
      </c>
      <c r="AV22" s="7">
        <f>SUMIFS(INDEX('7월 판매량-raw'!$E:$BB,,MATCH(AV$4,'7월 판매량-raw'!$E$1:$BB$1,0)),'7월 판매량-raw'!$A:$A,$F22,'7월 판매량-raw'!$C:$C,$C22)</f>
        <v>0</v>
      </c>
      <c r="AW22" s="207">
        <f>SUMIFS(INDEX('7월 판매량-raw'!$E:$BB,,MATCH(AW$4,'7월 판매량-raw'!$E$1:$BB$1,0)),'7월 판매량-raw'!$A:$A,$F22,'7월 판매량-raw'!$C:$C,$C22)</f>
        <v>0</v>
      </c>
      <c r="AX22" s="7">
        <f>SUMIFS(INDEX('8월 판매량-raw'!$E:$BB,,MATCH(AX$4,'8월 판매량-raw'!$E$1:$BB$1,0)),'8월 판매량-raw'!$A:$A,$F22,'8월 판매량-raw'!$C:$C,$C22)</f>
        <v>0</v>
      </c>
      <c r="AY22" s="7">
        <f>SUMIFS(INDEX('8월 판매량-raw'!$E:$BB,,MATCH(AY$4,'8월 판매량-raw'!$E$1:$BB$1,0)),'8월 판매량-raw'!$A:$A,$F22,'8월 판매량-raw'!$C:$C,$C22)</f>
        <v>0</v>
      </c>
      <c r="AZ22" s="7">
        <f>SUMIFS(INDEX('8월 판매량-raw'!$E:$BB,,MATCH(AZ$4,'8월 판매량-raw'!$E$1:$BB$1,0)),'8월 판매량-raw'!$A:$A,$F22,'8월 판매량-raw'!$C:$C,$C22)</f>
        <v>0</v>
      </c>
      <c r="BA22" s="207">
        <f>SUMIFS(INDEX('8월 판매량-raw'!$E:$BB,,MATCH(BA$4,'8월 판매량-raw'!$E$1:$BB$1,0)),'8월 판매량-raw'!$A:$A,$F22,'8월 판매량-raw'!$C:$C,$C22)</f>
        <v>0</v>
      </c>
      <c r="BB22" s="7">
        <f>SUMIFS(INDEX('9월 판매량-raw'!$E:$BB,,MATCH(BB$4,'9월 판매량-raw'!$E$1:$BB$1,0)),'9월 판매량-raw'!$A:$A,$F22,'9월 판매량-raw'!$C:$C,$C22)</f>
        <v>0</v>
      </c>
      <c r="BC22" s="7">
        <f>SUMIFS(INDEX('9월 판매량-raw'!$E:$BB,,MATCH(BC$4,'9월 판매량-raw'!$E$1:$BB$1,0)),'9월 판매량-raw'!$A:$A,$F22,'9월 판매량-raw'!$C:$C,$C22)</f>
        <v>0</v>
      </c>
      <c r="BD22" s="207">
        <v>0</v>
      </c>
      <c r="BE22" s="7">
        <f>SUMIFS(INDEX('9월 판매량-raw'!$E:$BB,,MATCH(BE$4,'9월 판매량-raw'!$E$1:$BB$1,0)),'9월 판매량-raw'!$A:$A,$F22,'9월 판매량-raw'!$C:$C,$C22)</f>
        <v>0</v>
      </c>
      <c r="BF22" s="207">
        <f t="shared" ref="BF22:BN22" si="7">BE22</f>
        <v>0</v>
      </c>
      <c r="BG22" s="7">
        <f t="shared" si="7"/>
        <v>0</v>
      </c>
      <c r="BH22" s="7">
        <f t="shared" si="7"/>
        <v>0</v>
      </c>
      <c r="BI22" s="207">
        <f t="shared" si="7"/>
        <v>0</v>
      </c>
      <c r="BJ22" s="207">
        <f t="shared" si="7"/>
        <v>0</v>
      </c>
      <c r="BK22" s="279">
        <f t="shared" si="7"/>
        <v>0</v>
      </c>
      <c r="BL22" s="7">
        <f t="shared" si="7"/>
        <v>0</v>
      </c>
      <c r="BM22" s="207">
        <f t="shared" si="7"/>
        <v>0</v>
      </c>
      <c r="BN22" s="207">
        <f t="shared" si="7"/>
        <v>0</v>
      </c>
      <c r="BO22" s="279">
        <f t="shared" si="5"/>
        <v>0</v>
      </c>
      <c r="BP22" s="7">
        <f t="shared" si="5"/>
        <v>0</v>
      </c>
      <c r="BQ22" s="207">
        <f t="shared" si="5"/>
        <v>0</v>
      </c>
      <c r="BR22" s="207">
        <f>BQ22</f>
        <v>0</v>
      </c>
      <c r="BS22" s="207">
        <f>BR22</f>
        <v>0</v>
      </c>
    </row>
    <row r="23" spans="1:71" x14ac:dyDescent="0.3">
      <c r="A23" s="356" t="s">
        <v>12</v>
      </c>
      <c r="B23" s="343">
        <f>C23</f>
        <v>46276</v>
      </c>
      <c r="C23" s="35">
        <v>46276</v>
      </c>
      <c r="D23" s="35">
        <f t="shared" si="3"/>
        <v>46066</v>
      </c>
      <c r="E23" s="65">
        <f t="shared" si="4"/>
        <v>54</v>
      </c>
      <c r="F23" s="10" t="s">
        <v>14</v>
      </c>
      <c r="G23" s="7">
        <f>SUMIFS(INDEX('10월'!$E:$AP,,MATCH(G$4,'10월'!$E$1:$AP$1,0)),'10월'!$A:$A,$F23,'10월'!$C:$C,$C23)</f>
        <v>0</v>
      </c>
      <c r="H23" s="7">
        <f>SUMIFS(INDEX('10월'!$E:$AP,,MATCH(H$4,'10월'!$E$1:$AP$1,0)),'10월'!$A:$A,$F23,'10월'!$C:$C,$C23)</f>
        <v>0</v>
      </c>
      <c r="I23" s="7">
        <f>SUMIFS(INDEX('10월'!$E:$AP,,MATCH(I$4,'10월'!$E$1:$AP$1,0)),'10월'!$A:$A,$F23,'10월'!$C:$C,$C23)</f>
        <v>0</v>
      </c>
      <c r="J23" s="7">
        <f>SUMIFS(INDEX('10월'!$E:$AP,,MATCH(J$4,'10월'!$E$1:$AP$1,0)),'10월'!$A:$A,$F23,'10월'!$C:$C,$C23)</f>
        <v>0</v>
      </c>
      <c r="K23" s="7">
        <f>SUMIFS(INDEX('11월'!$E:$AP,,MATCH(K$4,'11월'!$E$1:$AP$1,0)),'11월'!$A:$A,$F23,'11월'!$C:$C,$C23)</f>
        <v>0</v>
      </c>
      <c r="L23" s="7">
        <f>SUMIFS(INDEX('11월'!$E:$AP,,MATCH(L$4,'11월'!$E$1:$AP$1,0)),'11월'!$A:$A,$F23,'11월'!$C:$C,$C23)</f>
        <v>0</v>
      </c>
      <c r="M23" s="7">
        <v>0</v>
      </c>
      <c r="N23" s="13">
        <f>SUMIFS(INDEX('11월'!$E:$AP,,MATCH(N$4,'11월'!$E$1:$AP$1,0)),'11월'!$A:$A,$F23,'11월'!$C:$C,$C23)</f>
        <v>0</v>
      </c>
      <c r="O23" s="13">
        <f>SUMIFS(INDEX('12월 판매량-raw'!$E:$AP,,MATCH(O$4,'12월 판매량-raw'!$E$1:$AP$1,0)),'12월 판매량-raw'!$A:$A,$F23,'12월 판매량-raw'!$C:$C,$C23)</f>
        <v>0</v>
      </c>
      <c r="P23" s="13">
        <f>SUMIFS(INDEX('12월 판매량-raw'!$E:$AP,,MATCH(P$4,'12월 판매량-raw'!$E$1:$AP$1,0)),'12월 판매량-raw'!$A:$A,$F23,'12월 판매량-raw'!$C:$C,$C23)</f>
        <v>0</v>
      </c>
      <c r="Q23" s="13">
        <f>SUMIFS(INDEX('12월 판매량-raw'!$E:$AP,,MATCH(Q$4,'12월 판매량-raw'!$E$1:$AP$1,0)),'12월 판매량-raw'!$A:$A,$F23,'12월 판매량-raw'!$C:$C,$C23)</f>
        <v>0</v>
      </c>
      <c r="R23" s="13">
        <f>SUMIFS(INDEX('12월 판매량-raw'!$E:$AP,,MATCH(R$4,'12월 판매량-raw'!$E$1:$AP$1,0)),'12월 판매량-raw'!$A:$A,$F23,'12월 판매량-raw'!$C:$C,$C23)</f>
        <v>0</v>
      </c>
      <c r="S23" s="13">
        <f>SUMIFS(INDEX('12월 판매량-raw'!$E:$BB,,MATCH(S$4,'12월 판매량-raw'!$E$1:$BB$1,0)),'12월 판매량-raw'!$A:$A,$F23,'12월 판매량-raw'!$C:$C,$C23)</f>
        <v>0</v>
      </c>
      <c r="T23" s="7">
        <f>SUMIFS(INDEX('1월 판매량-raw'!$E:$BB,,MATCH(T$4,'1월 판매량-raw'!$E$1:$BB$1,0)),'1월 판매량-raw'!$A:$A,$F23,'1월 판매량-raw'!$C:$C,$C23)</f>
        <v>0</v>
      </c>
      <c r="U23" s="7">
        <f>SUMIFS(INDEX('1월 판매량-raw'!$E:$BB,,MATCH(U$4,'1월 판매량-raw'!$E$1:$BB$1,0)),'1월 판매량-raw'!$A:$A,$F23,'1월 판매량-raw'!$C:$C,$C23)</f>
        <v>0</v>
      </c>
      <c r="V23" s="7">
        <f>SUMIFS(INDEX('1월 판매량-raw'!$E:$BB,,MATCH(V$4,'1월 판매량-raw'!$E$1:$BB$1,0)),'1월 판매량-raw'!$A:$A,$F23,'1월 판매량-raw'!$C:$C,$C23)</f>
        <v>0</v>
      </c>
      <c r="W23" s="7">
        <f>SUMIFS(INDEX('1월 판매량-raw'!$E:$BB,,MATCH(W$4,'1월 판매량-raw'!$E$1:$BB$1,0)),'1월 판매량-raw'!$A:$A,$F23,'1월 판매량-raw'!$C:$C,$C23)</f>
        <v>0</v>
      </c>
      <c r="X23" s="7">
        <f>SUMIFS(INDEX('2월 판매량-raw'!$E:$BB,,MATCH(X$4,'2월 판매량-raw'!$E$1:$BB$1,0)),'2월 판매량-raw'!$A:$A,$F23,'2월 판매량-raw'!$C:$C,$C23)</f>
        <v>0</v>
      </c>
      <c r="Y23" s="207">
        <f>SUMIFS(INDEX('2월 판매량-raw'!$E:$BB,,MATCH(Y$4,'2월 판매량-raw'!$E$1:$BB$1,0)),'2월 판매량-raw'!$A:$A,$F23,'2월 판매량-raw'!$C:$C,$C23)</f>
        <v>0</v>
      </c>
      <c r="Z23" s="207">
        <f>SUMIFS(INDEX('2월 판매량-raw'!$E:$BB,,MATCH(Z$4,'2월 판매량-raw'!$E$1:$BB$1,0)),'2월 판매량-raw'!$A:$A,$F23,'2월 판매량-raw'!$C:$C,$C23)</f>
        <v>0</v>
      </c>
      <c r="AA23" s="207">
        <f>SUMIFS(INDEX('2월 판매량-raw'!$E:$BB,,MATCH(AA$4,'2월 판매량-raw'!$E$1:$BB$1,0)),'2월 판매량-raw'!$A:$A,$F23,'2월 판매량-raw'!$C:$C,$C23)</f>
        <v>0</v>
      </c>
      <c r="AB23" s="15">
        <f>SUMIFS(INDEX('3월 판매량-raw'!$E:$BB,,MATCH(AB$4,'3월 판매량-raw'!$E$1:$BB$1,0)),'3월 판매량-raw'!$A:$A,$F23,'3월 판매량-raw'!$C:$C,$C23)</f>
        <v>0</v>
      </c>
      <c r="AC23" s="15">
        <f>SUMIFS(INDEX('3월 판매량-raw'!$E:$BB,,MATCH(AC$4,'3월 판매량-raw'!$E$1:$BB$1,0)),'3월 판매량-raw'!$A:$A,$F23,'3월 판매량-raw'!$C:$C,$C23)</f>
        <v>0</v>
      </c>
      <c r="AD23" s="15">
        <f>SUMIFS(INDEX('3월 판매량-raw'!$E:$BB,,MATCH(AD$4,'3월 판매량-raw'!$E$1:$BB$1,0)),'3월 판매량-raw'!$A:$A,$F23,'3월 판매량-raw'!$C:$C,$C23)</f>
        <v>0</v>
      </c>
      <c r="AE23" s="15">
        <f>SUMIFS(INDEX('3월 판매량-raw'!$E:$BB,,MATCH(AE$4,'3월 판매량-raw'!$E$1:$BB$1,0)),'3월 판매량-raw'!$A:$A,$F23,'3월 판매량-raw'!$C:$C,$C23)</f>
        <v>0</v>
      </c>
      <c r="AF23" s="15">
        <f>SUMIFS(INDEX('3월 판매량-raw'!$E:$BB,,MATCH(AF$4,'3월 판매량-raw'!$E$1:$BB$1,0)),'3월 판매량-raw'!$A:$A,$F23,'3월 판매량-raw'!$C:$C,$C23)</f>
        <v>0</v>
      </c>
      <c r="AG23" s="15">
        <f>SUMIFS(INDEX('4월 판매량-raw'!$E:$BB,,MATCH(AG$4,'4월 판매량-raw'!$E$1:$BB$1,0)),'4월 판매량-raw'!$A:$A,$F23,'4월 판매량-raw'!$C:$C,$C23)</f>
        <v>0</v>
      </c>
      <c r="AH23" s="15">
        <f>SUMIFS(INDEX('4월 판매량-raw'!$E:$BB,,MATCH(AH$4,'4월 판매량-raw'!$E$1:$BB$1,0)),'4월 판매량-raw'!$A:$A,$F23,'4월 판매량-raw'!$C:$C,$C23)</f>
        <v>0</v>
      </c>
      <c r="AI23" s="15">
        <f>SUMIFS(INDEX('4월 판매량-raw'!$E:$BB,,MATCH(AI$4,'4월 판매량-raw'!$E$1:$BB$1,0)),'4월 판매량-raw'!$A:$A,$F23,'4월 판매량-raw'!$C:$C,$C23)</f>
        <v>0</v>
      </c>
      <c r="AJ23" s="15">
        <f>SUMIFS(INDEX('4월 판매량-raw'!$E:$BB,,MATCH(AJ$4,'4월 판매량-raw'!$E$1:$BB$1,0)),'4월 판매량-raw'!$A:$A,$F23,'4월 판매량-raw'!$C:$C,$C23)</f>
        <v>0</v>
      </c>
      <c r="AK23" s="15">
        <f>SUMIFS(INDEX('5월 판매량-raw'!$E:$BB,,MATCH(AK$4,'5월 판매량-raw'!$E$1:$BB$1,0)),'5월 판매량-raw'!$A:$A,$F23,'5월 판매량-raw'!$C:$C,$C23)</f>
        <v>0</v>
      </c>
      <c r="AL23" s="15">
        <f>SUMIFS(INDEX('5월 판매량-raw'!$E:$BB,,MATCH(AL$4,'5월 판매량-raw'!$E$1:$BB$1,0)),'5월 판매량-raw'!$A:$A,$F23,'5월 판매량-raw'!$C:$C,$C23)</f>
        <v>0</v>
      </c>
      <c r="AM23" s="15">
        <f>SUMIFS(INDEX('5월 판매량-raw'!$E:$BB,,MATCH(AM$4,'5월 판매량-raw'!$E$1:$BB$1,0)),'5월 판매량-raw'!$A:$A,$F23,'5월 판매량-raw'!$C:$C,$C23)</f>
        <v>0</v>
      </c>
      <c r="AN23" s="15">
        <f>SUMIFS(INDEX('5월 판매량-raw'!$E:$BB,,MATCH(AN$4,'5월 판매량-raw'!$E$1:$BB$1,0)),'5월 판매량-raw'!$A:$A,$F23,'5월 판매량-raw'!$C:$C,$C23)</f>
        <v>0</v>
      </c>
      <c r="AO23" s="15">
        <f>SUMIFS(INDEX('6월 판매량-raw'!$E:$BB,,MATCH(AO$4,'6월 판매량-raw'!$E$1:$BB$1,0)),'6월 판매량-raw'!$A:$A,$F23,'6월 판매량-raw'!$C:$C,$C23)</f>
        <v>0</v>
      </c>
      <c r="AP23" s="15">
        <f>SUMIFS(INDEX('6월 판매량-raw'!$E:$BB,,MATCH(AP$4,'6월 판매량-raw'!$E$1:$BB$1,0)),'6월 판매량-raw'!$A:$A,$F23,'6월 판매량-raw'!$C:$C,$C23)</f>
        <v>0</v>
      </c>
      <c r="AQ23" s="15">
        <f>SUMIFS(INDEX('6월 판매량-raw'!$E:$BB,,MATCH(AQ$4,'6월 판매량-raw'!$E$1:$BB$1,0)),'6월 판매량-raw'!$A:$A,$F23,'6월 판매량-raw'!$C:$C,$C23)</f>
        <v>0</v>
      </c>
      <c r="AR23" s="15">
        <f>SUMIFS(INDEX('6월 판매량-raw'!$E:$BB,,MATCH(AR$4,'6월 판매량-raw'!$E$1:$BB$1,0)),'6월 판매량-raw'!$A:$A,$F23,'6월 판매량-raw'!$C:$C,$C23)</f>
        <v>0</v>
      </c>
      <c r="AS23" s="15">
        <f>SUMIFS(INDEX('6월 판매량-raw'!$E:$BB,,MATCH(AS$4,'6월 판매량-raw'!$E$1:$BB$1,0)),'6월 판매량-raw'!$A:$A,$F23,'6월 판매량-raw'!$C:$C,$C23)</f>
        <v>0</v>
      </c>
      <c r="AT23" s="15">
        <f>SUMIFS(INDEX('7월 판매량-raw'!$E:$BB,,MATCH(AT$4,'7월 판매량-raw'!$E$1:$BB$1,0)),'7월 판매량-raw'!$A:$A,$F23,'7월 판매량-raw'!$C:$C,$C23)</f>
        <v>0</v>
      </c>
      <c r="AU23" s="7">
        <f>SUMIFS(INDEX('7월 판매량-raw'!$E:$BB,,MATCH(AU$4,'7월 판매량-raw'!$E$1:$BB$1,0)),'7월 판매량-raw'!$A:$A,$F23,'7월 판매량-raw'!$C:$C,$C23)</f>
        <v>0</v>
      </c>
      <c r="AV23" s="7">
        <f>SUMIFS(INDEX('7월 판매량-raw'!$E:$BB,,MATCH(AV$4,'7월 판매량-raw'!$E$1:$BB$1,0)),'7월 판매량-raw'!$A:$A,$F23,'7월 판매량-raw'!$C:$C,$C23)</f>
        <v>0</v>
      </c>
      <c r="AW23" s="207">
        <f>SUMIFS(INDEX('7월 판매량-raw'!$E:$BB,,MATCH(AW$4,'7월 판매량-raw'!$E$1:$BB$1,0)),'7월 판매량-raw'!$A:$A,$F23,'7월 판매량-raw'!$C:$C,$C23)</f>
        <v>0</v>
      </c>
      <c r="AX23" s="15">
        <f>SUMIFS(INDEX('8월 판매량-raw'!$E:$BB,,MATCH(AX$4,'8월 판매량-raw'!$E$1:$BB$1,0)),'8월 판매량-raw'!$A:$A,$F23,'8월 판매량-raw'!$C:$C,$C23)</f>
        <v>0</v>
      </c>
      <c r="AY23" s="15">
        <f>SUMIFS(INDEX('8월 판매량-raw'!$E:$BB,,MATCH(AY$4,'8월 판매량-raw'!$E$1:$BB$1,0)),'8월 판매량-raw'!$A:$A,$F23,'8월 판매량-raw'!$C:$C,$C23)</f>
        <v>0</v>
      </c>
      <c r="AZ23" s="15">
        <f>SUMIFS(INDEX('8월 판매량-raw'!$E:$BB,,MATCH(AZ$4,'8월 판매량-raw'!$E$1:$BB$1,0)),'8월 판매량-raw'!$A:$A,$F23,'8월 판매량-raw'!$C:$C,$C23)</f>
        <v>0</v>
      </c>
      <c r="BA23" s="207">
        <f>SUMIFS(INDEX('8월 판매량-raw'!$E:$BB,,MATCH(BA$4,'8월 판매량-raw'!$E$1:$BB$1,0)),'8월 판매량-raw'!$A:$A,$F23,'8월 판매량-raw'!$C:$C,$C23)</f>
        <v>0</v>
      </c>
      <c r="BB23" s="15">
        <f>SUMIFS(INDEX('9월 판매량-raw'!$E:$BB,,MATCH(BB$4,'9월 판매량-raw'!$E$1:$BB$1,0)),'9월 판매량-raw'!$A:$A,$F23,'9월 판매량-raw'!$C:$C,$C23)</f>
        <v>0</v>
      </c>
      <c r="BC23" s="7">
        <f>SUMIFS(INDEX('9월 판매량-raw'!$E:$BB,,MATCH(BC$4,'9월 판매량-raw'!$E$1:$BB$1,0)),'9월 판매량-raw'!$A:$A,$F23,'9월 판매량-raw'!$C:$C,$C23)</f>
        <v>0</v>
      </c>
      <c r="BD23" s="207">
        <v>0</v>
      </c>
      <c r="BE23" s="15">
        <f>SUMIFS(INDEX('9월 판매량-raw'!$E:$BB,,MATCH(BE$4,'9월 판매량-raw'!$E$1:$BB$1,0)),'9월 판매량-raw'!$A:$A,$F23,'9월 판매량-raw'!$C:$C,$C23)</f>
        <v>0</v>
      </c>
      <c r="BF23" s="207">
        <v>0</v>
      </c>
      <c r="BG23" s="15">
        <v>0</v>
      </c>
      <c r="BH23" s="7">
        <v>0</v>
      </c>
      <c r="BI23" s="207">
        <v>0</v>
      </c>
      <c r="BJ23" s="207">
        <v>0</v>
      </c>
      <c r="BK23" s="280">
        <v>0</v>
      </c>
      <c r="BL23" s="7">
        <v>0</v>
      </c>
      <c r="BM23" s="207">
        <v>0</v>
      </c>
      <c r="BN23" s="207">
        <v>0</v>
      </c>
      <c r="BO23" s="280">
        <v>0</v>
      </c>
      <c r="BP23" s="7">
        <v>0</v>
      </c>
      <c r="BQ23" s="207">
        <v>0</v>
      </c>
      <c r="BR23" s="207">
        <v>0</v>
      </c>
      <c r="BS23" s="207">
        <v>0</v>
      </c>
    </row>
    <row r="24" spans="1:71" x14ac:dyDescent="0.3">
      <c r="A24" s="357"/>
      <c r="B24" s="358"/>
      <c r="C24" s="80">
        <v>46276</v>
      </c>
      <c r="D24" s="35">
        <f t="shared" si="3"/>
        <v>46066</v>
      </c>
      <c r="E24" s="65">
        <f t="shared" si="4"/>
        <v>54</v>
      </c>
      <c r="F24" s="10" t="s">
        <v>33</v>
      </c>
      <c r="G24" s="7">
        <f>SUMIFS(INDEX('10월'!$E:$AP,,MATCH(G$4,'10월'!$E$1:$AP$1,0)),'10월'!$A:$A,$F24,'10월'!$C:$C,$C24)</f>
        <v>0</v>
      </c>
      <c r="H24" s="7">
        <f>SUMIFS(INDEX('10월'!$E:$AP,,MATCH(H$4,'10월'!$E$1:$AP$1,0)),'10월'!$A:$A,$F24,'10월'!$C:$C,$C24)</f>
        <v>0</v>
      </c>
      <c r="I24" s="7">
        <f>SUMIFS(INDEX('10월'!$E:$AP,,MATCH(I$4,'10월'!$E$1:$AP$1,0)),'10월'!$A:$A,$F24,'10월'!$C:$C,$C24)</f>
        <v>0</v>
      </c>
      <c r="J24" s="7">
        <f>SUMIFS(INDEX('10월'!$E:$AP,,MATCH(J$4,'10월'!$E$1:$AP$1,0)),'10월'!$A:$A,$F24,'10월'!$C:$C,$C24)</f>
        <v>0</v>
      </c>
      <c r="K24" s="7">
        <f>SUMIFS(INDEX('11월'!$E:$AP,,MATCH(K$4,'11월'!$E$1:$AP$1,0)),'11월'!$A:$A,$F24,'11월'!$C:$C,$C24)</f>
        <v>0</v>
      </c>
      <c r="L24" s="7">
        <f>SUMIFS(INDEX('11월'!$E:$AP,,MATCH(L$4,'11월'!$E$1:$AP$1,0)),'11월'!$A:$A,$F24,'11월'!$C:$C,$C24)</f>
        <v>0</v>
      </c>
      <c r="M24" s="7">
        <f>SUMIFS(INDEX('11월'!$E:$AP,,MATCH(M$4,'11월'!$E$1:$AP$1,0)),'11월'!$A:$A,$F24,'11월'!$C:$C,$C24)</f>
        <v>0</v>
      </c>
      <c r="N24" s="13">
        <f>SUMIFS(INDEX('11월'!$E:$AP,,MATCH(N$4,'11월'!$E$1:$AP$1,0)),'11월'!$A:$A,$F24,'11월'!$C:$C,$C24)</f>
        <v>0</v>
      </c>
      <c r="O24" s="13">
        <f>SUMIFS(INDEX('12월 판매량-raw'!$E:$AP,,MATCH(O$4,'12월 판매량-raw'!$E$1:$AP$1,0)),'12월 판매량-raw'!$A:$A,$F24,'12월 판매량-raw'!$C:$C,$C24)</f>
        <v>0</v>
      </c>
      <c r="P24" s="13">
        <f>SUMIFS(INDEX('12월 판매량-raw'!$E:$AP,,MATCH(P$4,'12월 판매량-raw'!$E$1:$AP$1,0)),'12월 판매량-raw'!$A:$A,$F24,'12월 판매량-raw'!$C:$C,$C24)</f>
        <v>0</v>
      </c>
      <c r="Q24" s="13">
        <f>SUMIFS(INDEX('12월 판매량-raw'!$E:$AP,,MATCH(Q$4,'12월 판매량-raw'!$E$1:$AP$1,0)),'12월 판매량-raw'!$A:$A,$F24,'12월 판매량-raw'!$C:$C,$C24)</f>
        <v>0</v>
      </c>
      <c r="R24" s="13">
        <f>SUMIFS(INDEX('12월 판매량-raw'!$E:$AP,,MATCH(R$4,'12월 판매량-raw'!$E$1:$AP$1,0)),'12월 판매량-raw'!$A:$A,$F24,'12월 판매량-raw'!$C:$C,$C24)</f>
        <v>0</v>
      </c>
      <c r="S24" s="13">
        <f>SUMIFS(INDEX('12월 판매량-raw'!$E:$BB,,MATCH(S$4,'12월 판매량-raw'!$E$1:$BB$1,0)),'12월 판매량-raw'!$A:$A,$F24,'12월 판매량-raw'!$C:$C,$C24)</f>
        <v>0</v>
      </c>
      <c r="T24" s="7">
        <f>SUMIFS(INDEX('1월 판매량-raw'!$E:$BB,,MATCH(T$4,'1월 판매량-raw'!$E$1:$BB$1,0)),'1월 판매량-raw'!$A:$A,$F24,'1월 판매량-raw'!$C:$C,$C24)</f>
        <v>0</v>
      </c>
      <c r="U24" s="7">
        <f>SUMIFS(INDEX('1월 판매량-raw'!$E:$BB,,MATCH(U$4,'1월 판매량-raw'!$E$1:$BB$1,0)),'1월 판매량-raw'!$A:$A,$F24,'1월 판매량-raw'!$C:$C,$C24)</f>
        <v>0</v>
      </c>
      <c r="V24" s="7">
        <f>SUMIFS(INDEX('1월 판매량-raw'!$E:$BB,,MATCH(V$4,'1월 판매량-raw'!$E$1:$BB$1,0)),'1월 판매량-raw'!$A:$A,$F24,'1월 판매량-raw'!$C:$C,$C24)</f>
        <v>0</v>
      </c>
      <c r="W24" s="7">
        <f>SUMIFS(INDEX('1월 판매량-raw'!$E:$BB,,MATCH(W$4,'1월 판매량-raw'!$E$1:$BB$1,0)),'1월 판매량-raw'!$A:$A,$F24,'1월 판매량-raw'!$C:$C,$C24)</f>
        <v>0</v>
      </c>
      <c r="X24" s="7">
        <f>SUMIFS(INDEX('2월 판매량-raw'!$E:$BB,,MATCH(X$4,'2월 판매량-raw'!$E$1:$BB$1,0)),'2월 판매량-raw'!$A:$A,$F24,'2월 판매량-raw'!$C:$C,$C24)</f>
        <v>0</v>
      </c>
      <c r="Y24" s="207">
        <f>SUMIFS(INDEX('2월 판매량-raw'!$E:$BB,,MATCH(Y$4,'2월 판매량-raw'!$E$1:$BB$1,0)),'2월 판매량-raw'!$A:$A,$F24,'2월 판매량-raw'!$C:$C,$C24)</f>
        <v>0</v>
      </c>
      <c r="Z24" s="207">
        <f>SUMIFS(INDEX('2월 판매량-raw'!$E:$BB,,MATCH(Z$4,'2월 판매량-raw'!$E$1:$BB$1,0)),'2월 판매량-raw'!$A:$A,$F24,'2월 판매량-raw'!$C:$C,$C24)</f>
        <v>0</v>
      </c>
      <c r="AA24" s="207">
        <f>SUMIFS(INDEX('2월 판매량-raw'!$E:$BB,,MATCH(AA$4,'2월 판매량-raw'!$E$1:$BB$1,0)),'2월 판매량-raw'!$A:$A,$F24,'2월 판매량-raw'!$C:$C,$C24)</f>
        <v>0</v>
      </c>
      <c r="AB24" s="7">
        <f>SUMIFS(INDEX('3월 판매량-raw'!$E:$BB,,MATCH(AB$4,'3월 판매량-raw'!$E$1:$BB$1,0)),'3월 판매량-raw'!$A:$A,$F24,'3월 판매량-raw'!$C:$C,$C24)</f>
        <v>0</v>
      </c>
      <c r="AC24" s="7">
        <f>SUMIFS(INDEX('3월 판매량-raw'!$E:$BB,,MATCH(AC$4,'3월 판매량-raw'!$E$1:$BB$1,0)),'3월 판매량-raw'!$A:$A,$F24,'3월 판매량-raw'!$C:$C,$C24)</f>
        <v>0</v>
      </c>
      <c r="AD24" s="7">
        <f>SUMIFS(INDEX('3월 판매량-raw'!$E:$BB,,MATCH(AD$4,'3월 판매량-raw'!$E$1:$BB$1,0)),'3월 판매량-raw'!$A:$A,$F24,'3월 판매량-raw'!$C:$C,$C24)</f>
        <v>0</v>
      </c>
      <c r="AE24" s="7">
        <f>SUMIFS(INDEX('3월 판매량-raw'!$E:$BB,,MATCH(AE$4,'3월 판매량-raw'!$E$1:$BB$1,0)),'3월 판매량-raw'!$A:$A,$F24,'3월 판매량-raw'!$C:$C,$C24)</f>
        <v>0</v>
      </c>
      <c r="AF24" s="7">
        <f>SUMIFS(INDEX('3월 판매량-raw'!$E:$BB,,MATCH(AF$4,'3월 판매량-raw'!$E$1:$BB$1,0)),'3월 판매량-raw'!$A:$A,$F24,'3월 판매량-raw'!$C:$C,$C24)</f>
        <v>0</v>
      </c>
      <c r="AG24" s="7">
        <f>SUMIFS(INDEX('4월 판매량-raw'!$E:$BB,,MATCH(AG$4,'4월 판매량-raw'!$E$1:$BB$1,0)),'4월 판매량-raw'!$A:$A,$F24,'4월 판매량-raw'!$C:$C,$C24)</f>
        <v>0</v>
      </c>
      <c r="AH24" s="7">
        <f>SUMIFS(INDEX('4월 판매량-raw'!$E:$BB,,MATCH(AH$4,'4월 판매량-raw'!$E$1:$BB$1,0)),'4월 판매량-raw'!$A:$A,$F24,'4월 판매량-raw'!$C:$C,$C24)</f>
        <v>0</v>
      </c>
      <c r="AI24" s="7">
        <f>SUMIFS(INDEX('4월 판매량-raw'!$E:$BB,,MATCH(AI$4,'4월 판매량-raw'!$E$1:$BB$1,0)),'4월 판매량-raw'!$A:$A,$F24,'4월 판매량-raw'!$C:$C,$C24)</f>
        <v>0</v>
      </c>
      <c r="AJ24" s="7">
        <f>SUMIFS(INDEX('4월 판매량-raw'!$E:$BB,,MATCH(AJ$4,'4월 판매량-raw'!$E$1:$BB$1,0)),'4월 판매량-raw'!$A:$A,$F24,'4월 판매량-raw'!$C:$C,$C24)</f>
        <v>0</v>
      </c>
      <c r="AK24" s="7">
        <f>SUMIFS(INDEX('5월 판매량-raw'!$E:$BB,,MATCH(AK$4,'5월 판매량-raw'!$E$1:$BB$1,0)),'5월 판매량-raw'!$A:$A,$F24,'5월 판매량-raw'!$C:$C,$C24)</f>
        <v>0</v>
      </c>
      <c r="AL24" s="7">
        <f>SUMIFS(INDEX('5월 판매량-raw'!$E:$BB,,MATCH(AL$4,'5월 판매량-raw'!$E$1:$BB$1,0)),'5월 판매량-raw'!$A:$A,$F24,'5월 판매량-raw'!$C:$C,$C24)</f>
        <v>0</v>
      </c>
      <c r="AM24" s="7">
        <f>SUMIFS(INDEX('5월 판매량-raw'!$E:$BB,,MATCH(AM$4,'5월 판매량-raw'!$E$1:$BB$1,0)),'5월 판매량-raw'!$A:$A,$F24,'5월 판매량-raw'!$C:$C,$C24)</f>
        <v>0</v>
      </c>
      <c r="AN24" s="7">
        <f>SUMIFS(INDEX('5월 판매량-raw'!$E:$BB,,MATCH(AN$4,'5월 판매량-raw'!$E$1:$BB$1,0)),'5월 판매량-raw'!$A:$A,$F24,'5월 판매량-raw'!$C:$C,$C24)</f>
        <v>0</v>
      </c>
      <c r="AO24" s="7">
        <f>SUMIFS(INDEX('6월 판매량-raw'!$E:$BB,,MATCH(AO$4,'6월 판매량-raw'!$E$1:$BB$1,0)),'6월 판매량-raw'!$A:$A,$F24,'6월 판매량-raw'!$C:$C,$C24)</f>
        <v>0</v>
      </c>
      <c r="AP24" s="7">
        <f>SUMIFS(INDEX('6월 판매량-raw'!$E:$BB,,MATCH(AP$4,'6월 판매량-raw'!$E$1:$BB$1,0)),'6월 판매량-raw'!$A:$A,$F24,'6월 판매량-raw'!$C:$C,$C24)</f>
        <v>0</v>
      </c>
      <c r="AQ24" s="7">
        <f>SUMIFS(INDEX('6월 판매량-raw'!$E:$BB,,MATCH(AQ$4,'6월 판매량-raw'!$E$1:$BB$1,0)),'6월 판매량-raw'!$A:$A,$F24,'6월 판매량-raw'!$C:$C,$C24)</f>
        <v>0</v>
      </c>
      <c r="AR24" s="7">
        <f>SUMIFS(INDEX('6월 판매량-raw'!$E:$BB,,MATCH(AR$4,'6월 판매량-raw'!$E$1:$BB$1,0)),'6월 판매량-raw'!$A:$A,$F24,'6월 판매량-raw'!$C:$C,$C24)</f>
        <v>0</v>
      </c>
      <c r="AS24" s="7">
        <f>SUMIFS(INDEX('6월 판매량-raw'!$E:$BB,,MATCH(AS$4,'6월 판매량-raw'!$E$1:$BB$1,0)),'6월 판매량-raw'!$A:$A,$F24,'6월 판매량-raw'!$C:$C,$C24)</f>
        <v>0</v>
      </c>
      <c r="AT24" s="7">
        <f>SUMIFS(INDEX('7월 판매량-raw'!$E:$BB,,MATCH(AT$4,'7월 판매량-raw'!$E$1:$BB$1,0)),'7월 판매량-raw'!$A:$A,$F24,'7월 판매량-raw'!$C:$C,$C24)</f>
        <v>0</v>
      </c>
      <c r="AU24" s="7">
        <f>SUMIFS(INDEX('7월 판매량-raw'!$E:$BB,,MATCH(AU$4,'7월 판매량-raw'!$E$1:$BB$1,0)),'7월 판매량-raw'!$A:$A,$F24,'7월 판매량-raw'!$C:$C,$C24)</f>
        <v>0</v>
      </c>
      <c r="AV24" s="7">
        <f>SUMIFS(INDEX('7월 판매량-raw'!$E:$BB,,MATCH(AV$4,'7월 판매량-raw'!$E$1:$BB$1,0)),'7월 판매량-raw'!$A:$A,$F24,'7월 판매량-raw'!$C:$C,$C24)</f>
        <v>0</v>
      </c>
      <c r="AW24" s="207">
        <f>SUMIFS(INDEX('7월 판매량-raw'!$E:$BB,,MATCH(AW$4,'7월 판매량-raw'!$E$1:$BB$1,0)),'7월 판매량-raw'!$A:$A,$F24,'7월 판매량-raw'!$C:$C,$C24)</f>
        <v>0</v>
      </c>
      <c r="AX24" s="7">
        <f>SUMIFS(INDEX('8월 판매량-raw'!$E:$BB,,MATCH(AX$4,'8월 판매량-raw'!$E$1:$BB$1,0)),'8월 판매량-raw'!$A:$A,$F24,'8월 판매량-raw'!$C:$C,$C24)</f>
        <v>0</v>
      </c>
      <c r="AY24" s="7">
        <f>SUMIFS(INDEX('8월 판매량-raw'!$E:$BB,,MATCH(AY$4,'8월 판매량-raw'!$E$1:$BB$1,0)),'8월 판매량-raw'!$A:$A,$F24,'8월 판매량-raw'!$C:$C,$C24)</f>
        <v>0</v>
      </c>
      <c r="AZ24" s="7">
        <f>SUMIFS(INDEX('8월 판매량-raw'!$E:$BB,,MATCH(AZ$4,'8월 판매량-raw'!$E$1:$BB$1,0)),'8월 판매량-raw'!$A:$A,$F24,'8월 판매량-raw'!$C:$C,$C24)</f>
        <v>0</v>
      </c>
      <c r="BA24" s="207">
        <f>SUMIFS(INDEX('8월 판매량-raw'!$E:$BB,,MATCH(BA$4,'8월 판매량-raw'!$E$1:$BB$1,0)),'8월 판매량-raw'!$A:$A,$F24,'8월 판매량-raw'!$C:$C,$C24)</f>
        <v>0</v>
      </c>
      <c r="BB24" s="7">
        <f>SUMIFS(INDEX('9월 판매량-raw'!$E:$BB,,MATCH(BB$4,'9월 판매량-raw'!$E$1:$BB$1,0)),'9월 판매량-raw'!$A:$A,$F24,'9월 판매량-raw'!$C:$C,$C24)</f>
        <v>0</v>
      </c>
      <c r="BC24" s="7">
        <f>SUMIFS(INDEX('9월 판매량-raw'!$E:$BB,,MATCH(BC$4,'9월 판매량-raw'!$E$1:$BB$1,0)),'9월 판매량-raw'!$A:$A,$F24,'9월 판매량-raw'!$C:$C,$C24)</f>
        <v>0</v>
      </c>
      <c r="BD24" s="207">
        <v>0</v>
      </c>
      <c r="BE24" s="7">
        <f>SUMIFS(INDEX('9월 판매량-raw'!$E:$BB,,MATCH(BE$4,'9월 판매량-raw'!$E$1:$BB$1,0)),'9월 판매량-raw'!$A:$A,$F24,'9월 판매량-raw'!$C:$C,$C24)</f>
        <v>0</v>
      </c>
      <c r="BF24" s="207">
        <v>0</v>
      </c>
      <c r="BG24" s="7">
        <v>0</v>
      </c>
      <c r="BH24" s="7">
        <v>0</v>
      </c>
      <c r="BI24" s="207">
        <v>0</v>
      </c>
      <c r="BJ24" s="207">
        <v>0</v>
      </c>
      <c r="BK24" s="279">
        <v>0</v>
      </c>
      <c r="BL24" s="7">
        <v>0</v>
      </c>
      <c r="BM24" s="207">
        <v>0</v>
      </c>
      <c r="BN24" s="207">
        <v>0</v>
      </c>
      <c r="BO24" s="279">
        <v>0</v>
      </c>
      <c r="BP24" s="7">
        <v>0</v>
      </c>
      <c r="BQ24" s="207">
        <v>0</v>
      </c>
      <c r="BR24" s="207">
        <v>0</v>
      </c>
      <c r="BS24" s="207">
        <v>0</v>
      </c>
    </row>
    <row r="25" spans="1:71" x14ac:dyDescent="0.3">
      <c r="A25" s="356" t="s">
        <v>12</v>
      </c>
      <c r="B25" s="343">
        <v>46288</v>
      </c>
      <c r="C25" s="35">
        <v>46288</v>
      </c>
      <c r="D25" s="35">
        <f t="shared" si="1"/>
        <v>46078</v>
      </c>
      <c r="E25" s="65">
        <f t="shared" si="2"/>
        <v>56</v>
      </c>
      <c r="F25" s="10" t="s">
        <v>14</v>
      </c>
      <c r="G25" s="7">
        <f>SUMIFS(INDEX('10월'!$E:$AP,,MATCH(G$4,'10월'!$E$1:$AP$1,0)),'10월'!$A:$A,$F25,'10월'!$C:$C,$C25)</f>
        <v>0</v>
      </c>
      <c r="H25" s="7">
        <f>SUMIFS(INDEX('10월'!$E:$AP,,MATCH(H$4,'10월'!$E$1:$AP$1,0)),'10월'!$A:$A,$F25,'10월'!$C:$C,$C25)</f>
        <v>0</v>
      </c>
      <c r="I25" s="7">
        <f>SUMIFS(INDEX('10월'!$E:$AP,,MATCH(I$4,'10월'!$E$1:$AP$1,0)),'10월'!$A:$A,$F25,'10월'!$C:$C,$C25)</f>
        <v>0</v>
      </c>
      <c r="J25" s="7">
        <f>SUMIFS(INDEX('10월'!$E:$AP,,MATCH(J$4,'10월'!$E$1:$AP$1,0)),'10월'!$A:$A,$F25,'10월'!$C:$C,$C25)</f>
        <v>0</v>
      </c>
      <c r="K25" s="7">
        <f>SUMIFS(INDEX('11월'!$E:$AP,,MATCH(K$4,'11월'!$E$1:$AP$1,0)),'11월'!$A:$A,$F25,'11월'!$C:$C,$C25)</f>
        <v>0</v>
      </c>
      <c r="L25" s="7">
        <f>SUMIFS(INDEX('11월'!$E:$AP,,MATCH(L$4,'11월'!$E$1:$AP$1,0)),'11월'!$A:$A,$F25,'11월'!$C:$C,$C25)</f>
        <v>0</v>
      </c>
      <c r="M25" s="7">
        <v>0</v>
      </c>
      <c r="N25" s="13">
        <f>SUMIFS(INDEX('11월'!$E:$AP,,MATCH(N$4,'11월'!$E$1:$AP$1,0)),'11월'!$A:$A,$F25,'11월'!$C:$C,$C25)</f>
        <v>0</v>
      </c>
      <c r="O25" s="13">
        <f>SUMIFS(INDEX('12월 판매량-raw'!$E:$AP,,MATCH(O$4,'12월 판매량-raw'!$E$1:$AP$1,0)),'12월 판매량-raw'!$A:$A,$F25,'12월 판매량-raw'!$C:$C,$C25)</f>
        <v>0</v>
      </c>
      <c r="P25" s="13">
        <f>SUMIFS(INDEX('12월 판매량-raw'!$E:$AP,,MATCH(P$4,'12월 판매량-raw'!$E$1:$AP$1,0)),'12월 판매량-raw'!$A:$A,$F25,'12월 판매량-raw'!$C:$C,$C25)</f>
        <v>0</v>
      </c>
      <c r="Q25" s="13">
        <f>SUMIFS(INDEX('12월 판매량-raw'!$E:$AP,,MATCH(Q$4,'12월 판매량-raw'!$E$1:$AP$1,0)),'12월 판매량-raw'!$A:$A,$F25,'12월 판매량-raw'!$C:$C,$C25)</f>
        <v>0</v>
      </c>
      <c r="R25" s="13">
        <f>SUMIFS(INDEX('12월 판매량-raw'!$E:$AP,,MATCH(R$4,'12월 판매량-raw'!$E$1:$AP$1,0)),'12월 판매량-raw'!$A:$A,$F25,'12월 판매량-raw'!$C:$C,$C25)</f>
        <v>0</v>
      </c>
      <c r="S25" s="13">
        <f>SUMIFS(INDEX('12월 판매량-raw'!$E:$BB,,MATCH(S$4,'12월 판매량-raw'!$E$1:$BB$1,0)),'12월 판매량-raw'!$A:$A,$F25,'12월 판매량-raw'!$C:$C,$C25)</f>
        <v>0</v>
      </c>
      <c r="T25" s="7">
        <f>SUMIFS(INDEX('1월 판매량-raw'!$E:$BB,,MATCH(T$4,'1월 판매량-raw'!$E$1:$BB$1,0)),'1월 판매량-raw'!$A:$A,$F25,'1월 판매량-raw'!$C:$C,$C25)</f>
        <v>0</v>
      </c>
      <c r="U25" s="7">
        <f>SUMIFS(INDEX('1월 판매량-raw'!$E:$BB,,MATCH(U$4,'1월 판매량-raw'!$E$1:$BB$1,0)),'1월 판매량-raw'!$A:$A,$F25,'1월 판매량-raw'!$C:$C,$C25)</f>
        <v>0</v>
      </c>
      <c r="V25" s="7">
        <f>SUMIFS(INDEX('1월 판매량-raw'!$E:$BB,,MATCH(V$4,'1월 판매량-raw'!$E$1:$BB$1,0)),'1월 판매량-raw'!$A:$A,$F25,'1월 판매량-raw'!$C:$C,$C25)</f>
        <v>0</v>
      </c>
      <c r="W25" s="7">
        <f>SUMIFS(INDEX('1월 판매량-raw'!$E:$BB,,MATCH(W$4,'1월 판매량-raw'!$E$1:$BB$1,0)),'1월 판매량-raw'!$A:$A,$F25,'1월 판매량-raw'!$C:$C,$C25)</f>
        <v>0</v>
      </c>
      <c r="X25" s="7">
        <f>SUMIFS(INDEX('2월 판매량-raw'!$E:$BB,,MATCH(X$4,'2월 판매량-raw'!$E$1:$BB$1,0)),'2월 판매량-raw'!$A:$A,$F25,'2월 판매량-raw'!$C:$C,$C25)</f>
        <v>0</v>
      </c>
      <c r="Y25" s="207">
        <f>SUMIFS(INDEX('2월 판매량-raw'!$E:$BB,,MATCH(Y$4,'2월 판매량-raw'!$E$1:$BB$1,0)),'2월 판매량-raw'!$A:$A,$F25,'2월 판매량-raw'!$C:$C,$C25)</f>
        <v>0</v>
      </c>
      <c r="Z25" s="207">
        <f>SUMIFS(INDEX('2월 판매량-raw'!$E:$BB,,MATCH(Z$4,'2월 판매량-raw'!$E$1:$BB$1,0)),'2월 판매량-raw'!$A:$A,$F25,'2월 판매량-raw'!$C:$C,$C25)</f>
        <v>0</v>
      </c>
      <c r="AA25" s="207">
        <f>SUMIFS(INDEX('2월 판매량-raw'!$E:$BB,,MATCH(AA$4,'2월 판매량-raw'!$E$1:$BB$1,0)),'2월 판매량-raw'!$A:$A,$F25,'2월 판매량-raw'!$C:$C,$C25)</f>
        <v>0</v>
      </c>
      <c r="AB25" s="15">
        <f>SUMIFS(INDEX('3월 판매량-raw'!$E:$BB,,MATCH(AB$4,'3월 판매량-raw'!$E$1:$BB$1,0)),'3월 판매량-raw'!$A:$A,$F25,'3월 판매량-raw'!$C:$C,$C25)</f>
        <v>0</v>
      </c>
      <c r="AC25" s="15">
        <f>SUMIFS(INDEX('3월 판매량-raw'!$E:$BB,,MATCH(AC$4,'3월 판매량-raw'!$E$1:$BB$1,0)),'3월 판매량-raw'!$A:$A,$F25,'3월 판매량-raw'!$C:$C,$C25)</f>
        <v>0</v>
      </c>
      <c r="AD25" s="15">
        <f>SUMIFS(INDEX('3월 판매량-raw'!$E:$BB,,MATCH(AD$4,'3월 판매량-raw'!$E$1:$BB$1,0)),'3월 판매량-raw'!$A:$A,$F25,'3월 판매량-raw'!$C:$C,$C25)</f>
        <v>0</v>
      </c>
      <c r="AE25" s="15">
        <f>SUMIFS(INDEX('3월 판매량-raw'!$E:$BB,,MATCH(AE$4,'3월 판매량-raw'!$E$1:$BB$1,0)),'3월 판매량-raw'!$A:$A,$F25,'3월 판매량-raw'!$C:$C,$C25)</f>
        <v>0</v>
      </c>
      <c r="AF25" s="15">
        <f>SUMIFS(INDEX('3월 판매량-raw'!$E:$BB,,MATCH(AF$4,'3월 판매량-raw'!$E$1:$BB$1,0)),'3월 판매량-raw'!$A:$A,$F25,'3월 판매량-raw'!$C:$C,$C25)</f>
        <v>0</v>
      </c>
      <c r="AG25" s="15">
        <f>SUMIFS(INDEX('4월 판매량-raw'!$E:$BB,,MATCH(AG$4,'4월 판매량-raw'!$E$1:$BB$1,0)),'4월 판매량-raw'!$A:$A,$F25,'4월 판매량-raw'!$C:$C,$C25)</f>
        <v>0</v>
      </c>
      <c r="AH25" s="15">
        <f>SUMIFS(INDEX('4월 판매량-raw'!$E:$BB,,MATCH(AH$4,'4월 판매량-raw'!$E$1:$BB$1,0)),'4월 판매량-raw'!$A:$A,$F25,'4월 판매량-raw'!$C:$C,$C25)</f>
        <v>0</v>
      </c>
      <c r="AI25" s="15">
        <f>SUMIFS(INDEX('4월 판매량-raw'!$E:$BB,,MATCH(AI$4,'4월 판매량-raw'!$E$1:$BB$1,0)),'4월 판매량-raw'!$A:$A,$F25,'4월 판매량-raw'!$C:$C,$C25)</f>
        <v>0</v>
      </c>
      <c r="AJ25" s="15">
        <f>SUMIFS(INDEX('4월 판매량-raw'!$E:$BB,,MATCH(AJ$4,'4월 판매량-raw'!$E$1:$BB$1,0)),'4월 판매량-raw'!$A:$A,$F25,'4월 판매량-raw'!$C:$C,$C25)</f>
        <v>0</v>
      </c>
      <c r="AK25" s="15">
        <f>SUMIFS(INDEX('5월 판매량-raw'!$E:$BB,,MATCH(AK$4,'5월 판매량-raw'!$E$1:$BB$1,0)),'5월 판매량-raw'!$A:$A,$F25,'5월 판매량-raw'!$C:$C,$C25)</f>
        <v>0</v>
      </c>
      <c r="AL25" s="15">
        <f>SUMIFS(INDEX('5월 판매량-raw'!$E:$BB,,MATCH(AL$4,'5월 판매량-raw'!$E$1:$BB$1,0)),'5월 판매량-raw'!$A:$A,$F25,'5월 판매량-raw'!$C:$C,$C25)</f>
        <v>0</v>
      </c>
      <c r="AM25" s="15">
        <f>SUMIFS(INDEX('5월 판매량-raw'!$E:$BB,,MATCH(AM$4,'5월 판매량-raw'!$E$1:$BB$1,0)),'5월 판매량-raw'!$A:$A,$F25,'5월 판매량-raw'!$C:$C,$C25)</f>
        <v>0</v>
      </c>
      <c r="AN25" s="15">
        <f>SUMIFS(INDEX('5월 판매량-raw'!$E:$BB,,MATCH(AN$4,'5월 판매량-raw'!$E$1:$BB$1,0)),'5월 판매량-raw'!$A:$A,$F25,'5월 판매량-raw'!$C:$C,$C25)</f>
        <v>0</v>
      </c>
      <c r="AO25" s="15">
        <f>SUMIFS(INDEX('6월 판매량-raw'!$E:$BB,,MATCH(AO$4,'6월 판매량-raw'!$E$1:$BB$1,0)),'6월 판매량-raw'!$A:$A,$F25,'6월 판매량-raw'!$C:$C,$C25)</f>
        <v>0</v>
      </c>
      <c r="AP25" s="15">
        <f>SUMIFS(INDEX('6월 판매량-raw'!$E:$BB,,MATCH(AP$4,'6월 판매량-raw'!$E$1:$BB$1,0)),'6월 판매량-raw'!$A:$A,$F25,'6월 판매량-raw'!$C:$C,$C25)</f>
        <v>0</v>
      </c>
      <c r="AQ25" s="15">
        <f>SUMIFS(INDEX('6월 판매량-raw'!$E:$BB,,MATCH(AQ$4,'6월 판매량-raw'!$E$1:$BB$1,0)),'6월 판매량-raw'!$A:$A,$F25,'6월 판매량-raw'!$C:$C,$C25)</f>
        <v>0</v>
      </c>
      <c r="AR25" s="15">
        <f>SUMIFS(INDEX('6월 판매량-raw'!$E:$BB,,MATCH(AR$4,'6월 판매량-raw'!$E$1:$BB$1,0)),'6월 판매량-raw'!$A:$A,$F25,'6월 판매량-raw'!$C:$C,$C25)</f>
        <v>0</v>
      </c>
      <c r="AS25" s="15">
        <f>SUMIFS(INDEX('6월 판매량-raw'!$E:$BB,,MATCH(AS$4,'6월 판매량-raw'!$E$1:$BB$1,0)),'6월 판매량-raw'!$A:$A,$F25,'6월 판매량-raw'!$C:$C,$C25)</f>
        <v>0</v>
      </c>
      <c r="AT25" s="15">
        <f>SUMIFS(INDEX('7월 판매량-raw'!$E:$BB,,MATCH(AT$4,'7월 판매량-raw'!$E$1:$BB$1,0)),'7월 판매량-raw'!$A:$A,$F25,'7월 판매량-raw'!$C:$C,$C25)</f>
        <v>0</v>
      </c>
      <c r="AU25" s="7">
        <f>SUMIFS(INDEX('7월 판매량-raw'!$E:$BB,,MATCH(AU$4,'7월 판매량-raw'!$E$1:$BB$1,0)),'7월 판매량-raw'!$A:$A,$F25,'7월 판매량-raw'!$C:$C,$C25)</f>
        <v>0</v>
      </c>
      <c r="AV25" s="7">
        <f>SUMIFS(INDEX('7월 판매량-raw'!$E:$BB,,MATCH(AV$4,'7월 판매량-raw'!$E$1:$BB$1,0)),'7월 판매량-raw'!$A:$A,$F25,'7월 판매량-raw'!$C:$C,$C25)</f>
        <v>0</v>
      </c>
      <c r="AW25" s="207">
        <f>SUMIFS(INDEX('7월 판매량-raw'!$E:$BB,,MATCH(AW$4,'7월 판매량-raw'!$E$1:$BB$1,0)),'7월 판매량-raw'!$A:$A,$F25,'7월 판매량-raw'!$C:$C,$C25)</f>
        <v>0</v>
      </c>
      <c r="AX25" s="15">
        <f>SUMIFS(INDEX('8월 판매량-raw'!$E:$BB,,MATCH(AX$4,'8월 판매량-raw'!$E$1:$BB$1,0)),'8월 판매량-raw'!$A:$A,$F25,'8월 판매량-raw'!$C:$C,$C25)</f>
        <v>0</v>
      </c>
      <c r="AY25" s="15">
        <f>SUMIFS(INDEX('8월 판매량-raw'!$E:$BB,,MATCH(AY$4,'8월 판매량-raw'!$E$1:$BB$1,0)),'8월 판매량-raw'!$A:$A,$F25,'8월 판매량-raw'!$C:$C,$C25)</f>
        <v>0</v>
      </c>
      <c r="AZ25" s="15">
        <f>SUMIFS(INDEX('8월 판매량-raw'!$E:$BB,,MATCH(AZ$4,'8월 판매량-raw'!$E$1:$BB$1,0)),'8월 판매량-raw'!$A:$A,$F25,'8월 판매량-raw'!$C:$C,$C25)</f>
        <v>0</v>
      </c>
      <c r="BA25" s="207">
        <f>SUMIFS(INDEX('8월 판매량-raw'!$E:$BB,,MATCH(BA$4,'8월 판매량-raw'!$E$1:$BB$1,0)),'8월 판매량-raw'!$A:$A,$F25,'8월 판매량-raw'!$C:$C,$C25)</f>
        <v>0</v>
      </c>
      <c r="BB25" s="15">
        <f>SUMIFS(INDEX('9월 판매량-raw'!$E:$BB,,MATCH(BB$4,'9월 판매량-raw'!$E$1:$BB$1,0)),'9월 판매량-raw'!$A:$A,$F25,'9월 판매량-raw'!$C:$C,$C25)</f>
        <v>0</v>
      </c>
      <c r="BC25" s="7">
        <f>SUMIFS(INDEX('9월 판매량-raw'!$E:$BB,,MATCH(BC$4,'9월 판매량-raw'!$E$1:$BB$1,0)),'9월 판매량-raw'!$A:$A,$F25,'9월 판매량-raw'!$C:$C,$C25)</f>
        <v>0</v>
      </c>
      <c r="BD25" s="207">
        <v>0</v>
      </c>
      <c r="BE25" s="15">
        <f>SUMIFS(INDEX('9월 판매량-raw'!$E:$BB,,MATCH(BE$4,'9월 판매량-raw'!$E$1:$BB$1,0)),'9월 판매량-raw'!$A:$A,$F25,'9월 판매량-raw'!$C:$C,$C25)</f>
        <v>0</v>
      </c>
      <c r="BF25" s="207">
        <v>0</v>
      </c>
      <c r="BG25" s="15">
        <v>0</v>
      </c>
      <c r="BH25" s="7">
        <v>0</v>
      </c>
      <c r="BI25" s="207">
        <v>0</v>
      </c>
      <c r="BJ25" s="207">
        <v>0</v>
      </c>
      <c r="BK25" s="280">
        <v>0</v>
      </c>
      <c r="BL25" s="7">
        <v>0</v>
      </c>
      <c r="BM25" s="207">
        <v>0</v>
      </c>
      <c r="BN25" s="207">
        <v>0</v>
      </c>
      <c r="BO25" s="280">
        <v>0</v>
      </c>
      <c r="BP25" s="7">
        <v>0</v>
      </c>
      <c r="BQ25" s="207">
        <v>0</v>
      </c>
      <c r="BR25" s="207">
        <v>0</v>
      </c>
      <c r="BS25" s="207">
        <v>0</v>
      </c>
    </row>
    <row r="26" spans="1:71" ht="17.25" thickBot="1" x14ac:dyDescent="0.35">
      <c r="A26" s="352"/>
      <c r="B26" s="353"/>
      <c r="C26" s="78">
        <v>46288</v>
      </c>
      <c r="D26" s="36">
        <f t="shared" si="1"/>
        <v>46078</v>
      </c>
      <c r="E26" s="88">
        <f t="shared" si="2"/>
        <v>56</v>
      </c>
      <c r="F26" s="11" t="s">
        <v>33</v>
      </c>
      <c r="G26" s="8">
        <f>SUMIFS(INDEX('10월'!$E:$AP,,MATCH(G$4,'10월'!$E$1:$AP$1,0)),'10월'!$A:$A,$F26,'10월'!$C:$C,$C26)</f>
        <v>0</v>
      </c>
      <c r="H26" s="8">
        <f>SUMIFS(INDEX('10월'!$E:$AP,,MATCH(H$4,'10월'!$E$1:$AP$1,0)),'10월'!$A:$A,$F26,'10월'!$C:$C,$C26)</f>
        <v>0</v>
      </c>
      <c r="I26" s="8">
        <f>SUMIFS(INDEX('10월'!$E:$AP,,MATCH(I$4,'10월'!$E$1:$AP$1,0)),'10월'!$A:$A,$F26,'10월'!$C:$C,$C26)</f>
        <v>0</v>
      </c>
      <c r="J26" s="8">
        <f>SUMIFS(INDEX('10월'!$E:$AP,,MATCH(J$4,'10월'!$E$1:$AP$1,0)),'10월'!$A:$A,$F26,'10월'!$C:$C,$C26)</f>
        <v>0</v>
      </c>
      <c r="K26" s="8">
        <f>SUMIFS(INDEX('11월'!$E:$AP,,MATCH(K$4,'11월'!$E$1:$AP$1,0)),'11월'!$A:$A,$F26,'11월'!$C:$C,$C26)</f>
        <v>0</v>
      </c>
      <c r="L26" s="8">
        <f>SUMIFS(INDEX('11월'!$E:$AP,,MATCH(L$4,'11월'!$E$1:$AP$1,0)),'11월'!$A:$A,$F26,'11월'!$C:$C,$C26)</f>
        <v>0</v>
      </c>
      <c r="M26" s="8">
        <f>SUMIFS(INDEX('11월'!$E:$AP,,MATCH(M$4,'11월'!$E$1:$AP$1,0)),'11월'!$A:$A,$F26,'11월'!$C:$C,$C26)</f>
        <v>0</v>
      </c>
      <c r="N26" s="14">
        <f>SUMIFS(INDEX('11월'!$E:$AP,,MATCH(N$4,'11월'!$E$1:$AP$1,0)),'11월'!$A:$A,$F26,'11월'!$C:$C,$C26)</f>
        <v>0</v>
      </c>
      <c r="O26" s="14">
        <f>SUMIFS(INDEX('12월 판매량-raw'!$E:$AP,,MATCH(O$4,'12월 판매량-raw'!$E$1:$AP$1,0)),'12월 판매량-raw'!$A:$A,$F26,'12월 판매량-raw'!$C:$C,$C26)</f>
        <v>0</v>
      </c>
      <c r="P26" s="14">
        <f>SUMIFS(INDEX('12월 판매량-raw'!$E:$AP,,MATCH(P$4,'12월 판매량-raw'!$E$1:$AP$1,0)),'12월 판매량-raw'!$A:$A,$F26,'12월 판매량-raw'!$C:$C,$C26)</f>
        <v>0</v>
      </c>
      <c r="Q26" s="14">
        <f>SUMIFS(INDEX('12월 판매량-raw'!$E:$AP,,MATCH(Q$4,'12월 판매량-raw'!$E$1:$AP$1,0)),'12월 판매량-raw'!$A:$A,$F26,'12월 판매량-raw'!$C:$C,$C26)</f>
        <v>0</v>
      </c>
      <c r="R26" s="14">
        <f>SUMIFS(INDEX('12월 판매량-raw'!$E:$AP,,MATCH(R$4,'12월 판매량-raw'!$E$1:$AP$1,0)),'12월 판매량-raw'!$A:$A,$F26,'12월 판매량-raw'!$C:$C,$C26)</f>
        <v>0</v>
      </c>
      <c r="S26" s="14">
        <f>SUMIFS(INDEX('12월 판매량-raw'!$E:$BB,,MATCH(S$4,'12월 판매량-raw'!$E$1:$BB$1,0)),'12월 판매량-raw'!$A:$A,$F26,'12월 판매량-raw'!$C:$C,$C26)</f>
        <v>0</v>
      </c>
      <c r="T26" s="8">
        <f>SUMIFS(INDEX('1월 판매량-raw'!$E:$BB,,MATCH(T$4,'1월 판매량-raw'!$E$1:$BB$1,0)),'1월 판매량-raw'!$A:$A,$F26,'1월 판매량-raw'!$C:$C,$C26)</f>
        <v>0</v>
      </c>
      <c r="U26" s="8">
        <f>SUMIFS(INDEX('1월 판매량-raw'!$E:$BB,,MATCH(U$4,'1월 판매량-raw'!$E$1:$BB$1,0)),'1월 판매량-raw'!$A:$A,$F26,'1월 판매량-raw'!$C:$C,$C26)</f>
        <v>0</v>
      </c>
      <c r="V26" s="8">
        <f>SUMIFS(INDEX('1월 판매량-raw'!$E:$BB,,MATCH(V$4,'1월 판매량-raw'!$E$1:$BB$1,0)),'1월 판매량-raw'!$A:$A,$F26,'1월 판매량-raw'!$C:$C,$C26)</f>
        <v>0</v>
      </c>
      <c r="W26" s="8">
        <f>SUMIFS(INDEX('1월 판매량-raw'!$E:$BB,,MATCH(W$4,'1월 판매량-raw'!$E$1:$BB$1,0)),'1월 판매량-raw'!$A:$A,$F26,'1월 판매량-raw'!$C:$C,$C26)</f>
        <v>0</v>
      </c>
      <c r="X26" s="8">
        <f>SUMIFS(INDEX('2월 판매량-raw'!$E:$BB,,MATCH(X$4,'2월 판매량-raw'!$E$1:$BB$1,0)),'2월 판매량-raw'!$A:$A,$F26,'2월 판매량-raw'!$C:$C,$C26)</f>
        <v>0</v>
      </c>
      <c r="Y26" s="265">
        <f>SUMIFS(INDEX('2월 판매량-raw'!$E:$BB,,MATCH(Y$4,'2월 판매량-raw'!$E$1:$BB$1,0)),'2월 판매량-raw'!$A:$A,$F26,'2월 판매량-raw'!$C:$C,$C26)</f>
        <v>0</v>
      </c>
      <c r="Z26" s="265">
        <f>SUMIFS(INDEX('2월 판매량-raw'!$E:$BB,,MATCH(Z$4,'2월 판매량-raw'!$E$1:$BB$1,0)),'2월 판매량-raw'!$A:$A,$F26,'2월 판매량-raw'!$C:$C,$C26)</f>
        <v>0</v>
      </c>
      <c r="AA26" s="265">
        <f>SUMIFS(INDEX('2월 판매량-raw'!$E:$BB,,MATCH(AA$4,'2월 판매량-raw'!$E$1:$BB$1,0)),'2월 판매량-raw'!$A:$A,$F26,'2월 판매량-raw'!$C:$C,$C26)</f>
        <v>0</v>
      </c>
      <c r="AB26" s="8">
        <f>SUMIFS(INDEX('3월 판매량-raw'!$E:$BB,,MATCH(AB$4,'3월 판매량-raw'!$E$1:$BB$1,0)),'3월 판매량-raw'!$A:$A,$F26,'3월 판매량-raw'!$C:$C,$C26)</f>
        <v>0</v>
      </c>
      <c r="AC26" s="8">
        <f>SUMIFS(INDEX('3월 판매량-raw'!$E:$BB,,MATCH(AC$4,'3월 판매량-raw'!$E$1:$BB$1,0)),'3월 판매량-raw'!$A:$A,$F26,'3월 판매량-raw'!$C:$C,$C26)</f>
        <v>0</v>
      </c>
      <c r="AD26" s="8">
        <f>SUMIFS(INDEX('3월 판매량-raw'!$E:$BB,,MATCH(AD$4,'3월 판매량-raw'!$E$1:$BB$1,0)),'3월 판매량-raw'!$A:$A,$F26,'3월 판매량-raw'!$C:$C,$C26)</f>
        <v>0</v>
      </c>
      <c r="AE26" s="8">
        <f>SUMIFS(INDEX('3월 판매량-raw'!$E:$BB,,MATCH(AE$4,'3월 판매량-raw'!$E$1:$BB$1,0)),'3월 판매량-raw'!$A:$A,$F26,'3월 판매량-raw'!$C:$C,$C26)</f>
        <v>0</v>
      </c>
      <c r="AF26" s="8">
        <f>SUMIFS(INDEX('3월 판매량-raw'!$E:$BB,,MATCH(AF$4,'3월 판매량-raw'!$E$1:$BB$1,0)),'3월 판매량-raw'!$A:$A,$F26,'3월 판매량-raw'!$C:$C,$C26)</f>
        <v>0</v>
      </c>
      <c r="AG26" s="8">
        <f>SUMIFS(INDEX('4월 판매량-raw'!$E:$BB,,MATCH(AG$4,'4월 판매량-raw'!$E$1:$BB$1,0)),'4월 판매량-raw'!$A:$A,$F26,'4월 판매량-raw'!$C:$C,$C26)</f>
        <v>0</v>
      </c>
      <c r="AH26" s="8">
        <f>SUMIFS(INDEX('4월 판매량-raw'!$E:$BB,,MATCH(AH$4,'4월 판매량-raw'!$E$1:$BB$1,0)),'4월 판매량-raw'!$A:$A,$F26,'4월 판매량-raw'!$C:$C,$C26)</f>
        <v>0</v>
      </c>
      <c r="AI26" s="8">
        <f>SUMIFS(INDEX('4월 판매량-raw'!$E:$BB,,MATCH(AI$4,'4월 판매량-raw'!$E$1:$BB$1,0)),'4월 판매량-raw'!$A:$A,$F26,'4월 판매량-raw'!$C:$C,$C26)</f>
        <v>0</v>
      </c>
      <c r="AJ26" s="8">
        <f>SUMIFS(INDEX('4월 판매량-raw'!$E:$BB,,MATCH(AJ$4,'4월 판매량-raw'!$E$1:$BB$1,0)),'4월 판매량-raw'!$A:$A,$F26,'4월 판매량-raw'!$C:$C,$C26)</f>
        <v>0</v>
      </c>
      <c r="AK26" s="8">
        <f>SUMIFS(INDEX('5월 판매량-raw'!$E:$BB,,MATCH(AK$4,'5월 판매량-raw'!$E$1:$BB$1,0)),'5월 판매량-raw'!$A:$A,$F26,'5월 판매량-raw'!$C:$C,$C26)</f>
        <v>0</v>
      </c>
      <c r="AL26" s="8">
        <f>SUMIFS(INDEX('5월 판매량-raw'!$E:$BB,,MATCH(AL$4,'5월 판매량-raw'!$E$1:$BB$1,0)),'5월 판매량-raw'!$A:$A,$F26,'5월 판매량-raw'!$C:$C,$C26)</f>
        <v>0</v>
      </c>
      <c r="AM26" s="8">
        <f>SUMIFS(INDEX('5월 판매량-raw'!$E:$BB,,MATCH(AM$4,'5월 판매량-raw'!$E$1:$BB$1,0)),'5월 판매량-raw'!$A:$A,$F26,'5월 판매량-raw'!$C:$C,$C26)</f>
        <v>0</v>
      </c>
      <c r="AN26" s="8">
        <f>SUMIFS(INDEX('5월 판매량-raw'!$E:$BB,,MATCH(AN$4,'5월 판매량-raw'!$E$1:$BB$1,0)),'5월 판매량-raw'!$A:$A,$F26,'5월 판매량-raw'!$C:$C,$C26)</f>
        <v>0</v>
      </c>
      <c r="AO26" s="8">
        <f>SUMIFS(INDEX('6월 판매량-raw'!$E:$BB,,MATCH(AO$4,'6월 판매량-raw'!$E$1:$BB$1,0)),'6월 판매량-raw'!$A:$A,$F26,'6월 판매량-raw'!$C:$C,$C26)</f>
        <v>0</v>
      </c>
      <c r="AP26" s="8">
        <f>SUMIFS(INDEX('6월 판매량-raw'!$E:$BB,,MATCH(AP$4,'6월 판매량-raw'!$E$1:$BB$1,0)),'6월 판매량-raw'!$A:$A,$F26,'6월 판매량-raw'!$C:$C,$C26)</f>
        <v>0</v>
      </c>
      <c r="AQ26" s="8">
        <f>SUMIFS(INDEX('6월 판매량-raw'!$E:$BB,,MATCH(AQ$4,'6월 판매량-raw'!$E$1:$BB$1,0)),'6월 판매량-raw'!$A:$A,$F26,'6월 판매량-raw'!$C:$C,$C26)</f>
        <v>0</v>
      </c>
      <c r="AR26" s="8">
        <f>SUMIFS(INDEX('6월 판매량-raw'!$E:$BB,,MATCH(AR$4,'6월 판매량-raw'!$E$1:$BB$1,0)),'6월 판매량-raw'!$A:$A,$F26,'6월 판매량-raw'!$C:$C,$C26)</f>
        <v>0</v>
      </c>
      <c r="AS26" s="8">
        <f>SUMIFS(INDEX('6월 판매량-raw'!$E:$BB,,MATCH(AS$4,'6월 판매량-raw'!$E$1:$BB$1,0)),'6월 판매량-raw'!$A:$A,$F26,'6월 판매량-raw'!$C:$C,$C26)</f>
        <v>0</v>
      </c>
      <c r="AT26" s="8">
        <f>SUMIFS(INDEX('7월 판매량-raw'!$E:$BB,,MATCH(AT$4,'7월 판매량-raw'!$E$1:$BB$1,0)),'7월 판매량-raw'!$A:$A,$F26,'7월 판매량-raw'!$C:$C,$C26)</f>
        <v>0</v>
      </c>
      <c r="AU26" s="8">
        <f>SUMIFS(INDEX('7월 판매량-raw'!$E:$BB,,MATCH(AU$4,'7월 판매량-raw'!$E$1:$BB$1,0)),'7월 판매량-raw'!$A:$A,$F26,'7월 판매량-raw'!$C:$C,$C26)</f>
        <v>0</v>
      </c>
      <c r="AV26" s="8">
        <f>SUMIFS(INDEX('7월 판매량-raw'!$E:$BB,,MATCH(AV$4,'7월 판매량-raw'!$E$1:$BB$1,0)),'7월 판매량-raw'!$A:$A,$F26,'7월 판매량-raw'!$C:$C,$C26)</f>
        <v>0</v>
      </c>
      <c r="AW26" s="265">
        <f>SUMIFS(INDEX('7월 판매량-raw'!$E:$BB,,MATCH(AW$4,'7월 판매량-raw'!$E$1:$BB$1,0)),'7월 판매량-raw'!$A:$A,$F26,'7월 판매량-raw'!$C:$C,$C26)</f>
        <v>0</v>
      </c>
      <c r="AX26" s="8">
        <f>SUMIFS(INDEX('8월 판매량-raw'!$E:$BB,,MATCH(AX$4,'8월 판매량-raw'!$E$1:$BB$1,0)),'8월 판매량-raw'!$A:$A,$F26,'8월 판매량-raw'!$C:$C,$C26)</f>
        <v>0</v>
      </c>
      <c r="AY26" s="8">
        <f>SUMIFS(INDEX('8월 판매량-raw'!$E:$BB,,MATCH(AY$4,'8월 판매량-raw'!$E$1:$BB$1,0)),'8월 판매량-raw'!$A:$A,$F26,'8월 판매량-raw'!$C:$C,$C26)</f>
        <v>0</v>
      </c>
      <c r="AZ26" s="8">
        <f>SUMIFS(INDEX('8월 판매량-raw'!$E:$BB,,MATCH(AZ$4,'8월 판매량-raw'!$E$1:$BB$1,0)),'8월 판매량-raw'!$A:$A,$F26,'8월 판매량-raw'!$C:$C,$C26)</f>
        <v>0</v>
      </c>
      <c r="BA26" s="265">
        <f>SUMIFS(INDEX('8월 판매량-raw'!$E:$BB,,MATCH(BA$4,'8월 판매량-raw'!$E$1:$BB$1,0)),'8월 판매량-raw'!$A:$A,$F26,'8월 판매량-raw'!$C:$C,$C26)</f>
        <v>0</v>
      </c>
      <c r="BB26" s="8">
        <f>SUMIFS(INDEX('9월 판매량-raw'!$E:$BB,,MATCH(BB$4,'9월 판매량-raw'!$E$1:$BB$1,0)),'9월 판매량-raw'!$A:$A,$F26,'9월 판매량-raw'!$C:$C,$C26)</f>
        <v>0</v>
      </c>
      <c r="BC26" s="8">
        <f>SUMIFS(INDEX('9월 판매량-raw'!$E:$BB,,MATCH(BC$4,'9월 판매량-raw'!$E$1:$BB$1,0)),'9월 판매량-raw'!$A:$A,$F26,'9월 판매량-raw'!$C:$C,$C26)</f>
        <v>0</v>
      </c>
      <c r="BD26" s="265">
        <v>0</v>
      </c>
      <c r="BE26" s="7">
        <f>SUMIFS(INDEX('9월 판매량-raw'!$E:$BB,,MATCH(BE$4,'9월 판매량-raw'!$E$1:$BB$1,0)),'9월 판매량-raw'!$A:$A,$F26,'9월 판매량-raw'!$C:$C,$C26)</f>
        <v>0</v>
      </c>
      <c r="BF26" s="265">
        <v>0</v>
      </c>
      <c r="BG26" s="8">
        <v>0</v>
      </c>
      <c r="BH26" s="8">
        <v>0</v>
      </c>
      <c r="BI26" s="265">
        <v>0</v>
      </c>
      <c r="BJ26" s="265">
        <v>0</v>
      </c>
      <c r="BK26" s="282">
        <v>0</v>
      </c>
      <c r="BL26" s="8">
        <v>0</v>
      </c>
      <c r="BM26" s="265">
        <v>0</v>
      </c>
      <c r="BN26" s="265">
        <v>0</v>
      </c>
      <c r="BO26" s="282">
        <v>0</v>
      </c>
      <c r="BP26" s="8">
        <v>0</v>
      </c>
      <c r="BQ26" s="265">
        <v>0</v>
      </c>
      <c r="BR26" s="265">
        <v>0</v>
      </c>
      <c r="BS26" s="265">
        <v>0</v>
      </c>
    </row>
    <row r="27" spans="1:71" x14ac:dyDescent="0.3">
      <c r="A27" s="309" t="s">
        <v>16</v>
      </c>
      <c r="B27" s="348">
        <f>C27</f>
        <v>45803</v>
      </c>
      <c r="C27" s="80">
        <v>45803</v>
      </c>
      <c r="D27" s="80">
        <f t="shared" si="1"/>
        <v>45593</v>
      </c>
      <c r="E27" s="87">
        <f t="shared" si="2"/>
        <v>-13</v>
      </c>
      <c r="F27" s="77" t="s">
        <v>14</v>
      </c>
      <c r="G27" s="79">
        <f>SUMIFS(INDEX('10월'!$E:$AP,,MATCH(G$4,'10월'!$E$1:$AP$1,0)),'10월'!$A:$A,$F27,'10월'!$C:$C,$C27)</f>
        <v>226</v>
      </c>
      <c r="H27" s="79">
        <f>SUMIFS(INDEX('10월'!$E:$AP,,MATCH(H$4,'10월'!$E$1:$AP$1,0)),'10월'!$A:$A,$F27,'10월'!$C:$C,$C27)</f>
        <v>237</v>
      </c>
      <c r="I27" s="79">
        <f>SUMIFS(INDEX('10월'!$E:$AP,,MATCH(I$4,'10월'!$E$1:$AP$1,0)),'10월'!$A:$A,$F27,'10월'!$C:$C,$C27)</f>
        <v>221</v>
      </c>
      <c r="J27" s="79">
        <f>SUMIFS(INDEX('10월'!$E:$AP,,MATCH(J$4,'10월'!$E$1:$AP$1,0)),'10월'!$A:$A,$F27,'10월'!$C:$C,$C27)</f>
        <v>222</v>
      </c>
      <c r="K27" s="79">
        <f>SUMIFS(INDEX('11월'!$E:$AP,,MATCH(K$4,'11월'!$E$1:$AP$1,0)),'11월'!$A:$A,$F27,'11월'!$C:$C,$C27)</f>
        <v>238</v>
      </c>
      <c r="L27" s="79">
        <f>SUMIFS(INDEX('11월'!$E:$AP,,MATCH(L$4,'11월'!$E$1:$AP$1,0)),'11월'!$A:$A,$F27,'11월'!$C:$C,$C27)</f>
        <v>226</v>
      </c>
      <c r="M27" s="79">
        <f>SUMIFS(INDEX('11월'!$E:$AP,,MATCH(M$4,'11월'!$E$1:$AP$1,0)),'11월'!$A:$A,$F27,'11월'!$C:$C,$C27)</f>
        <v>214</v>
      </c>
      <c r="N27" s="99">
        <f>SUMIFS(INDEX('11월'!$E:$AP,,MATCH(N$4,'11월'!$E$1:$AP$1,0)),'11월'!$A:$A,$F27,'11월'!$C:$C,$C27)</f>
        <v>192</v>
      </c>
      <c r="O27" s="99">
        <f>SUMIFS(INDEX('12월 판매량-raw'!$E:$AP,,MATCH(O$4,'12월 판매량-raw'!$E$1:$AP$1,0)),'12월 판매량-raw'!$A:$A,$F27,'12월 판매량-raw'!$C:$C,$C27)</f>
        <v>262</v>
      </c>
      <c r="P27" s="99">
        <f>SUMIFS(INDEX('12월 판매량-raw'!$E:$AP,,MATCH(P$4,'12월 판매량-raw'!$E$1:$AP$1,0)),'12월 판매량-raw'!$A:$A,$F27,'12월 판매량-raw'!$C:$C,$C27)</f>
        <v>219</v>
      </c>
      <c r="Q27" s="99">
        <f>SUMIFS(INDEX('12월 판매량-raw'!$E:$AP,,MATCH(Q$4,'12월 판매량-raw'!$E$1:$AP$1,0)),'12월 판매량-raw'!$A:$A,$F27,'12월 판매량-raw'!$C:$C,$C27)</f>
        <v>242</v>
      </c>
      <c r="R27" s="99">
        <f>SUMIFS(INDEX('12월 판매량-raw'!$E:$AP,,MATCH(R$4,'12월 판매량-raw'!$E$1:$AP$1,0)),'12월 판매량-raw'!$A:$A,$F27,'12월 판매량-raw'!$C:$C,$C27)</f>
        <v>233</v>
      </c>
      <c r="S27" s="99">
        <f>SUMIFS(INDEX('12월 판매량-raw'!$E:$BB,,MATCH(S$4,'12월 판매량-raw'!$E$1:$BB$1,0)),'12월 판매량-raw'!$A:$A,$F27,'12월 판매량-raw'!$C:$C,$C27)</f>
        <v>0</v>
      </c>
      <c r="T27" s="79">
        <f>SUMIFS(INDEX('1월 판매량-raw'!$E:$BB,,MATCH(T$4,'1월 판매량-raw'!$E$1:$BB$1,0)),'1월 판매량-raw'!$A:$A,$F27,'1월 판매량-raw'!$C:$C,$C27)</f>
        <v>0</v>
      </c>
      <c r="U27" s="79">
        <f>SUMIFS(INDEX('1월 판매량-raw'!$E:$BB,,MATCH(U$4,'1월 판매량-raw'!$E$1:$BB$1,0)),'1월 판매량-raw'!$A:$A,$F27,'1월 판매량-raw'!$C:$C,$C27)</f>
        <v>0</v>
      </c>
      <c r="V27" s="79">
        <f>SUMIFS(INDEX('1월 판매량-raw'!$E:$BB,,MATCH(V$4,'1월 판매량-raw'!$E$1:$BB$1,0)),'1월 판매량-raw'!$A:$A,$F27,'1월 판매량-raw'!$C:$C,$C27)</f>
        <v>0</v>
      </c>
      <c r="W27" s="79">
        <f>SUMIFS(INDEX('1월 판매량-raw'!$E:$BB,,MATCH(W$4,'1월 판매량-raw'!$E$1:$BB$1,0)),'1월 판매량-raw'!$A:$A,$F27,'1월 판매량-raw'!$C:$C,$C27)</f>
        <v>0</v>
      </c>
      <c r="X27" s="79">
        <f>SUMIFS(INDEX('2월 판매량-raw'!$E:$BB,,MATCH(X$4,'2월 판매량-raw'!$E$1:$BB$1,0)),'2월 판매량-raw'!$A:$A,$F27,'2월 판매량-raw'!$C:$C,$C27)</f>
        <v>0</v>
      </c>
      <c r="Y27" s="79">
        <f>SUMIFS(INDEX('2월 판매량-raw'!$E:$BB,,MATCH(Y$4,'2월 판매량-raw'!$E$1:$BB$1,0)),'2월 판매량-raw'!$A:$A,$F27,'2월 판매량-raw'!$C:$C,$C27)</f>
        <v>0</v>
      </c>
      <c r="Z27" s="253">
        <f>SUMIFS(INDEX('2월 판매량-raw'!$E:$BB,,MATCH(Z$4,'2월 판매량-raw'!$E$1:$BB$1,0)),'2월 판매량-raw'!$A:$A,$F27,'2월 판매량-raw'!$C:$C,$C27)</f>
        <v>0</v>
      </c>
      <c r="AA27" s="253">
        <f>SUMIFS(INDEX('2월 판매량-raw'!$E:$BB,,MATCH(AA$4,'2월 판매량-raw'!$E$1:$BB$1,0)),'2월 판매량-raw'!$A:$A,$F27,'2월 판매량-raw'!$C:$C,$C27)</f>
        <v>0</v>
      </c>
      <c r="AB27" s="79">
        <f>SUMIFS(INDEX('3월 판매량-raw'!$E:$BB,,MATCH(AB$4,'3월 판매량-raw'!$E$1:$BB$1,0)),'3월 판매량-raw'!$A:$A,$F27,'3월 판매량-raw'!$C:$C,$C27)</f>
        <v>0</v>
      </c>
      <c r="AC27" s="79">
        <f>SUMIFS(INDEX('3월 판매량-raw'!$E:$BB,,MATCH(AC$4,'3월 판매량-raw'!$E$1:$BB$1,0)),'3월 판매량-raw'!$A:$A,$F27,'3월 판매량-raw'!$C:$C,$C27)</f>
        <v>0</v>
      </c>
      <c r="AD27" s="79">
        <f>SUMIFS(INDEX('3월 판매량-raw'!$E:$BB,,MATCH(AD$4,'3월 판매량-raw'!$E$1:$BB$1,0)),'3월 판매량-raw'!$A:$A,$F27,'3월 판매량-raw'!$C:$C,$C27)</f>
        <v>0</v>
      </c>
      <c r="AE27" s="79">
        <f>SUMIFS(INDEX('3월 판매량-raw'!$E:$BB,,MATCH(AE$4,'3월 판매량-raw'!$E$1:$BB$1,0)),'3월 판매량-raw'!$A:$A,$F27,'3월 판매량-raw'!$C:$C,$C27)</f>
        <v>0</v>
      </c>
      <c r="AF27" s="79">
        <f>SUMIFS(INDEX('3월 판매량-raw'!$E:$BB,,MATCH(AF$4,'3월 판매량-raw'!$E$1:$BB$1,0)),'3월 판매량-raw'!$A:$A,$F27,'3월 판매량-raw'!$C:$C,$C27)</f>
        <v>0</v>
      </c>
      <c r="AG27" s="99">
        <f>SUMIFS(INDEX('4월 판매량-raw'!$E:$BB,,MATCH(AG$4,'4월 판매량-raw'!$E$1:$BB$1,0)),'4월 판매량-raw'!$A:$A,$F27,'4월 판매량-raw'!$C:$C,$C27)</f>
        <v>0</v>
      </c>
      <c r="AH27" s="99">
        <f>SUMIFS(INDEX('4월 판매량-raw'!$E:$BB,,MATCH(AH$4,'4월 판매량-raw'!$E$1:$BB$1,0)),'4월 판매량-raw'!$A:$A,$F27,'4월 판매량-raw'!$C:$C,$C27)</f>
        <v>0</v>
      </c>
      <c r="AI27" s="99">
        <f>SUMIFS(INDEX('4월 판매량-raw'!$E:$BB,,MATCH(AI$4,'4월 판매량-raw'!$E$1:$BB$1,0)),'4월 판매량-raw'!$A:$A,$F27,'4월 판매량-raw'!$C:$C,$C27)</f>
        <v>0</v>
      </c>
      <c r="AJ27" s="99">
        <f>SUMIFS(INDEX('4월 판매량-raw'!$E:$BB,,MATCH(AJ$4,'4월 판매량-raw'!$E$1:$BB$1,0)),'4월 판매량-raw'!$A:$A,$F27,'4월 판매량-raw'!$C:$C,$C27)</f>
        <v>0</v>
      </c>
      <c r="AK27" s="79">
        <f>SUMIFS(INDEX('5월 판매량-raw'!$E:$BB,,MATCH(AK$4,'5월 판매량-raw'!$E$1:$BB$1,0)),'5월 판매량-raw'!$A:$A,$F27,'5월 판매량-raw'!$C:$C,$C27)</f>
        <v>0</v>
      </c>
      <c r="AL27" s="79">
        <f>SUMIFS(INDEX('5월 판매량-raw'!$E:$BB,,MATCH(AL$4,'5월 판매량-raw'!$E$1:$BB$1,0)),'5월 판매량-raw'!$A:$A,$F27,'5월 판매량-raw'!$C:$C,$C27)</f>
        <v>0</v>
      </c>
      <c r="AM27" s="79">
        <f>SUMIFS(INDEX('5월 판매량-raw'!$E:$BB,,MATCH(AM$4,'5월 판매량-raw'!$E$1:$BB$1,0)),'5월 판매량-raw'!$A:$A,$F27,'5월 판매량-raw'!$C:$C,$C27)</f>
        <v>0</v>
      </c>
      <c r="AN27" s="79">
        <f>SUMIFS(INDEX('5월 판매량-raw'!$E:$BB,,MATCH(AN$4,'5월 판매량-raw'!$E$1:$BB$1,0)),'5월 판매량-raw'!$A:$A,$F27,'5월 판매량-raw'!$C:$C,$C27)</f>
        <v>0</v>
      </c>
      <c r="AO27" s="79">
        <f>SUMIFS(INDEX('6월 판매량-raw'!$E:$BB,,MATCH(AO$4,'6월 판매량-raw'!$E$1:$BB$1,0)),'6월 판매량-raw'!$A:$A,$F27,'6월 판매량-raw'!$C:$C,$C27)</f>
        <v>0</v>
      </c>
      <c r="AP27" s="79">
        <f>SUMIFS(INDEX('6월 판매량-raw'!$E:$BB,,MATCH(AP$4,'6월 판매량-raw'!$E$1:$BB$1,0)),'6월 판매량-raw'!$A:$A,$F27,'6월 판매량-raw'!$C:$C,$C27)</f>
        <v>0</v>
      </c>
      <c r="AQ27" s="79">
        <f>SUMIFS(INDEX('6월 판매량-raw'!$E:$BB,,MATCH(AQ$4,'6월 판매량-raw'!$E$1:$BB$1,0)),'6월 판매량-raw'!$A:$A,$F27,'6월 판매량-raw'!$C:$C,$C27)</f>
        <v>0</v>
      </c>
      <c r="AR27" s="79">
        <f>SUMIFS(INDEX('6월 판매량-raw'!$E:$BB,,MATCH(AR$4,'6월 판매량-raw'!$E$1:$BB$1,0)),'6월 판매량-raw'!$A:$A,$F27,'6월 판매량-raw'!$C:$C,$C27)</f>
        <v>0</v>
      </c>
      <c r="AS27" s="79">
        <f>SUMIFS(INDEX('6월 판매량-raw'!$E:$BB,,MATCH(AS$4,'6월 판매량-raw'!$E$1:$BB$1,0)),'6월 판매량-raw'!$A:$A,$F27,'6월 판매량-raw'!$C:$C,$C27)</f>
        <v>0</v>
      </c>
      <c r="AT27" s="79">
        <f>SUMIFS(INDEX('7월 판매량-raw'!$E:$BB,,MATCH(AT$4,'7월 판매량-raw'!$E$1:$BB$1,0)),'7월 판매량-raw'!$A:$A,$F27,'7월 판매량-raw'!$C:$C,$C27)</f>
        <v>0</v>
      </c>
      <c r="AU27" s="79">
        <f>SUMIFS(INDEX('7월 판매량-raw'!$E:$BB,,MATCH(AU$4,'7월 판매량-raw'!$E$1:$BB$1,0)),'7월 판매량-raw'!$A:$A,$F27,'7월 판매량-raw'!$C:$C,$C27)</f>
        <v>0</v>
      </c>
      <c r="AV27" s="79">
        <f>SUMIFS(INDEX('7월 판매량-raw'!$E:$BB,,MATCH(AV$4,'7월 판매량-raw'!$E$1:$BB$1,0)),'7월 판매량-raw'!$A:$A,$F27,'7월 판매량-raw'!$C:$C,$C27)</f>
        <v>0</v>
      </c>
      <c r="AW27" s="253">
        <f>SUMIFS(INDEX('7월 판매량-raw'!$E:$BB,,MATCH(AW$4,'7월 판매량-raw'!$E$1:$BB$1,0)),'7월 판매량-raw'!$A:$A,$F27,'7월 판매량-raw'!$C:$C,$C27)</f>
        <v>0</v>
      </c>
      <c r="AX27" s="79">
        <f>SUMIFS(INDEX('8월 판매량-raw'!$E:$BB,,MATCH(AX$4,'8월 판매량-raw'!$E$1:$BB$1,0)),'8월 판매량-raw'!$A:$A,$F27,'8월 판매량-raw'!$C:$C,$C27)</f>
        <v>0</v>
      </c>
      <c r="AY27" s="79">
        <f>SUMIFS(INDEX('8월 판매량-raw'!$E:$BB,,MATCH(AY$4,'8월 판매량-raw'!$E$1:$BB$1,0)),'8월 판매량-raw'!$A:$A,$F27,'8월 판매량-raw'!$C:$C,$C27)</f>
        <v>0</v>
      </c>
      <c r="AZ27" s="79">
        <f>SUMIFS(INDEX('8월 판매량-raw'!$E:$BB,,MATCH(AZ$4,'8월 판매량-raw'!$E$1:$BB$1,0)),'8월 판매량-raw'!$A:$A,$F27,'8월 판매량-raw'!$C:$C,$C27)</f>
        <v>0</v>
      </c>
      <c r="BA27" s="253">
        <f>SUMIFS(INDEX('8월 판매량-raw'!$E:$BB,,MATCH(BA$4,'8월 판매량-raw'!$E$1:$BB$1,0)),'8월 판매량-raw'!$A:$A,$F27,'8월 판매량-raw'!$C:$C,$C27)</f>
        <v>0</v>
      </c>
      <c r="BB27" s="79">
        <f>SUMIFS(INDEX('9월 판매량-raw'!$E:$BB,,MATCH(BB$4,'9월 판매량-raw'!$E$1:$BB$1,0)),'9월 판매량-raw'!$A:$A,$F27,'9월 판매량-raw'!$C:$C,$C27)</f>
        <v>0</v>
      </c>
      <c r="BC27" s="79">
        <f>SUMIFS(INDEX('9월 판매량-raw'!$E:$BB,,MATCH(BC$4,'9월 판매량-raw'!$E$1:$BB$1,0)),'9월 판매량-raw'!$A:$A,$F27,'9월 판매량-raw'!$C:$C,$C27)</f>
        <v>0</v>
      </c>
      <c r="BD27" s="79">
        <v>0</v>
      </c>
      <c r="BE27" s="253">
        <v>0</v>
      </c>
      <c r="BF27" s="253">
        <v>0</v>
      </c>
      <c r="BG27" s="79">
        <v>0</v>
      </c>
      <c r="BH27" s="79">
        <v>0</v>
      </c>
      <c r="BI27" s="79">
        <v>0</v>
      </c>
      <c r="BJ27" s="253">
        <v>0</v>
      </c>
      <c r="BK27" s="283">
        <v>0</v>
      </c>
      <c r="BL27" s="79">
        <v>0</v>
      </c>
      <c r="BM27" s="79">
        <v>0</v>
      </c>
      <c r="BN27" s="253">
        <v>0</v>
      </c>
      <c r="BO27" s="283">
        <v>0</v>
      </c>
      <c r="BP27" s="79">
        <v>0</v>
      </c>
      <c r="BQ27" s="79">
        <v>0</v>
      </c>
      <c r="BR27" s="253">
        <v>0</v>
      </c>
      <c r="BS27" s="253">
        <v>0</v>
      </c>
    </row>
    <row r="28" spans="1:71" x14ac:dyDescent="0.3">
      <c r="A28" s="358"/>
      <c r="B28" s="358"/>
      <c r="C28" s="35">
        <v>45803</v>
      </c>
      <c r="D28" s="35">
        <f t="shared" si="1"/>
        <v>45593</v>
      </c>
      <c r="E28" s="65">
        <f t="shared" si="2"/>
        <v>-13</v>
      </c>
      <c r="F28" s="10" t="s">
        <v>33</v>
      </c>
      <c r="G28" s="7">
        <f>SUMIFS(INDEX('10월'!$E:$AP,,MATCH(G$4,'10월'!$E$1:$AP$1,0)),'10월'!$A:$A,$F28,'10월'!$C:$C,$C28)</f>
        <v>0</v>
      </c>
      <c r="H28" s="7">
        <f>SUMIFS(INDEX('10월'!$E:$AP,,MATCH(H$4,'10월'!$E$1:$AP$1,0)),'10월'!$A:$A,$F28,'10월'!$C:$C,$C28)</f>
        <v>0</v>
      </c>
      <c r="I28" s="7">
        <f>SUMIFS(INDEX('10월'!$E:$AP,,MATCH(I$4,'10월'!$E$1:$AP$1,0)),'10월'!$A:$A,$F28,'10월'!$C:$C,$C28)</f>
        <v>0</v>
      </c>
      <c r="J28" s="7">
        <f>SUMIFS(INDEX('10월'!$E:$AP,,MATCH(J$4,'10월'!$E$1:$AP$1,0)),'10월'!$A:$A,$F28,'10월'!$C:$C,$C28)</f>
        <v>0</v>
      </c>
      <c r="K28" s="7">
        <f>SUMIFS(INDEX('11월'!$E:$AP,,MATCH(K$4,'11월'!$E$1:$AP$1,0)),'11월'!$A:$A,$F28,'11월'!$C:$C,$C28)</f>
        <v>0</v>
      </c>
      <c r="L28" s="7">
        <f>SUMIFS(INDEX('11월'!$E:$AP,,MATCH(L$4,'11월'!$E$1:$AP$1,0)),'11월'!$A:$A,$F28,'11월'!$C:$C,$C28)</f>
        <v>0</v>
      </c>
      <c r="M28" s="7">
        <v>0</v>
      </c>
      <c r="N28" s="13">
        <f>SUMIFS(INDEX('11월'!$E:$AP,,MATCH(N$4,'11월'!$E$1:$AP$1,0)),'11월'!$A:$A,$F28,'11월'!$C:$C,$C28)</f>
        <v>0</v>
      </c>
      <c r="O28" s="13">
        <f>SUMIFS(INDEX('12월 판매량-raw'!$E:$AP,,MATCH(O$4,'12월 판매량-raw'!$E$1:$AP$1,0)),'12월 판매량-raw'!$A:$A,$F28,'12월 판매량-raw'!$C:$C,$C28)</f>
        <v>0</v>
      </c>
      <c r="P28" s="13">
        <f>SUMIFS(INDEX('12월 판매량-raw'!$E:$AP,,MATCH(P$4,'12월 판매량-raw'!$E$1:$AP$1,0)),'12월 판매량-raw'!$A:$A,$F28,'12월 판매량-raw'!$C:$C,$C28)</f>
        <v>0</v>
      </c>
      <c r="Q28" s="13">
        <f>SUMIFS(INDEX('12월 판매량-raw'!$E:$AP,,MATCH(Q$4,'12월 판매량-raw'!$E$1:$AP$1,0)),'12월 판매량-raw'!$A:$A,$F28,'12월 판매량-raw'!$C:$C,$C28)</f>
        <v>0</v>
      </c>
      <c r="R28" s="13">
        <f>SUMIFS(INDEX('12월 판매량-raw'!$E:$AP,,MATCH(R$4,'12월 판매량-raw'!$E$1:$AP$1,0)),'12월 판매량-raw'!$A:$A,$F28,'12월 판매량-raw'!$C:$C,$C28)</f>
        <v>0</v>
      </c>
      <c r="S28" s="13">
        <f>SUMIFS(INDEX('12월 판매량-raw'!$E:$BB,,MATCH(S$4,'12월 판매량-raw'!$E$1:$BB$1,0)),'12월 판매량-raw'!$A:$A,$F28,'12월 판매량-raw'!$C:$C,$C28)</f>
        <v>0</v>
      </c>
      <c r="T28" s="7">
        <f>SUMIFS(INDEX('1월 판매량-raw'!$E:$BB,,MATCH(T$4,'1월 판매량-raw'!$E$1:$BB$1,0)),'1월 판매량-raw'!$A:$A,$F28,'1월 판매량-raw'!$C:$C,$C28)</f>
        <v>0</v>
      </c>
      <c r="U28" s="7">
        <f>SUMIFS(INDEX('1월 판매량-raw'!$E:$BB,,MATCH(U$4,'1월 판매량-raw'!$E$1:$BB$1,0)),'1월 판매량-raw'!$A:$A,$F28,'1월 판매량-raw'!$C:$C,$C28)</f>
        <v>0</v>
      </c>
      <c r="V28" s="7">
        <f>SUMIFS(INDEX('1월 판매량-raw'!$E:$BB,,MATCH(V$4,'1월 판매량-raw'!$E$1:$BB$1,0)),'1월 판매량-raw'!$A:$A,$F28,'1월 판매량-raw'!$C:$C,$C28)</f>
        <v>0</v>
      </c>
      <c r="W28" s="7">
        <f>SUMIFS(INDEX('1월 판매량-raw'!$E:$BB,,MATCH(W$4,'1월 판매량-raw'!$E$1:$BB$1,0)),'1월 판매량-raw'!$A:$A,$F28,'1월 판매량-raw'!$C:$C,$C28)</f>
        <v>0</v>
      </c>
      <c r="X28" s="7">
        <f>SUMIFS(INDEX('2월 판매량-raw'!$E:$BB,,MATCH(X$4,'2월 판매량-raw'!$E$1:$BB$1,0)),'2월 판매량-raw'!$A:$A,$F28,'2월 판매량-raw'!$C:$C,$C28)</f>
        <v>0</v>
      </c>
      <c r="Y28" s="7">
        <f>SUMIFS(INDEX('2월 판매량-raw'!$E:$BB,,MATCH(Y$4,'2월 판매량-raw'!$E$1:$BB$1,0)),'2월 판매량-raw'!$A:$A,$F28,'2월 판매량-raw'!$C:$C,$C28)</f>
        <v>0</v>
      </c>
      <c r="Z28" s="207">
        <f>SUMIFS(INDEX('2월 판매량-raw'!$E:$BB,,MATCH(Z$4,'2월 판매량-raw'!$E$1:$BB$1,0)),'2월 판매량-raw'!$A:$A,$F28,'2월 판매량-raw'!$C:$C,$C28)</f>
        <v>0</v>
      </c>
      <c r="AA28" s="207">
        <f>SUMIFS(INDEX('2월 판매량-raw'!$E:$BB,,MATCH(AA$4,'2월 판매량-raw'!$E$1:$BB$1,0)),'2월 판매량-raw'!$A:$A,$F28,'2월 판매량-raw'!$C:$C,$C28)</f>
        <v>0</v>
      </c>
      <c r="AB28" s="7">
        <f>SUMIFS(INDEX('3월 판매량-raw'!$E:$BB,,MATCH(AB$4,'3월 판매량-raw'!$E$1:$BB$1,0)),'3월 판매량-raw'!$A:$A,$F28,'3월 판매량-raw'!$C:$C,$C28)</f>
        <v>0</v>
      </c>
      <c r="AC28" s="7">
        <f>SUMIFS(INDEX('3월 판매량-raw'!$E:$BB,,MATCH(AC$4,'3월 판매량-raw'!$E$1:$BB$1,0)),'3월 판매량-raw'!$A:$A,$F28,'3월 판매량-raw'!$C:$C,$C28)</f>
        <v>0</v>
      </c>
      <c r="AD28" s="7">
        <f>SUMIFS(INDEX('3월 판매량-raw'!$E:$BB,,MATCH(AD$4,'3월 판매량-raw'!$E$1:$BB$1,0)),'3월 판매량-raw'!$A:$A,$F28,'3월 판매량-raw'!$C:$C,$C28)</f>
        <v>0</v>
      </c>
      <c r="AE28" s="7">
        <f>SUMIFS(INDEX('3월 판매량-raw'!$E:$BB,,MATCH(AE$4,'3월 판매량-raw'!$E$1:$BB$1,0)),'3월 판매량-raw'!$A:$A,$F28,'3월 판매량-raw'!$C:$C,$C28)</f>
        <v>0</v>
      </c>
      <c r="AF28" s="7">
        <f>SUMIFS(INDEX('3월 판매량-raw'!$E:$BB,,MATCH(AF$4,'3월 판매량-raw'!$E$1:$BB$1,0)),'3월 판매량-raw'!$A:$A,$F28,'3월 판매량-raw'!$C:$C,$C28)</f>
        <v>0</v>
      </c>
      <c r="AG28" s="13">
        <f>SUMIFS(INDEX('4월 판매량-raw'!$E:$BB,,MATCH(AG$4,'4월 판매량-raw'!$E$1:$BB$1,0)),'4월 판매량-raw'!$A:$A,$F28,'4월 판매량-raw'!$C:$C,$C28)</f>
        <v>0</v>
      </c>
      <c r="AH28" s="13">
        <f>SUMIFS(INDEX('4월 판매량-raw'!$E:$BB,,MATCH(AH$4,'4월 판매량-raw'!$E$1:$BB$1,0)),'4월 판매량-raw'!$A:$A,$F28,'4월 판매량-raw'!$C:$C,$C28)</f>
        <v>0</v>
      </c>
      <c r="AI28" s="13">
        <f>SUMIFS(INDEX('4월 판매량-raw'!$E:$BB,,MATCH(AI$4,'4월 판매량-raw'!$E$1:$BB$1,0)),'4월 판매량-raw'!$A:$A,$F28,'4월 판매량-raw'!$C:$C,$C28)</f>
        <v>0</v>
      </c>
      <c r="AJ28" s="13">
        <f>SUMIFS(INDEX('4월 판매량-raw'!$E:$BB,,MATCH(AJ$4,'4월 판매량-raw'!$E$1:$BB$1,0)),'4월 판매량-raw'!$A:$A,$F28,'4월 판매량-raw'!$C:$C,$C28)</f>
        <v>0</v>
      </c>
      <c r="AK28" s="7">
        <f>SUMIFS(INDEX('5월 판매량-raw'!$E:$BB,,MATCH(AK$4,'5월 판매량-raw'!$E$1:$BB$1,0)),'5월 판매량-raw'!$A:$A,$F28,'5월 판매량-raw'!$C:$C,$C28)</f>
        <v>0</v>
      </c>
      <c r="AL28" s="7">
        <f>SUMIFS(INDEX('5월 판매량-raw'!$E:$BB,,MATCH(AL$4,'5월 판매량-raw'!$E$1:$BB$1,0)),'5월 판매량-raw'!$A:$A,$F28,'5월 판매량-raw'!$C:$C,$C28)</f>
        <v>0</v>
      </c>
      <c r="AM28" s="7">
        <f>SUMIFS(INDEX('5월 판매량-raw'!$E:$BB,,MATCH(AM$4,'5월 판매량-raw'!$E$1:$BB$1,0)),'5월 판매량-raw'!$A:$A,$F28,'5월 판매량-raw'!$C:$C,$C28)</f>
        <v>0</v>
      </c>
      <c r="AN28" s="7">
        <f>SUMIFS(INDEX('5월 판매량-raw'!$E:$BB,,MATCH(AN$4,'5월 판매량-raw'!$E$1:$BB$1,0)),'5월 판매량-raw'!$A:$A,$F28,'5월 판매량-raw'!$C:$C,$C28)</f>
        <v>0</v>
      </c>
      <c r="AO28" s="7">
        <f>SUMIFS(INDEX('6월 판매량-raw'!$E:$BB,,MATCH(AO$4,'6월 판매량-raw'!$E$1:$BB$1,0)),'6월 판매량-raw'!$A:$A,$F28,'6월 판매량-raw'!$C:$C,$C28)</f>
        <v>0</v>
      </c>
      <c r="AP28" s="7">
        <f>SUMIFS(INDEX('6월 판매량-raw'!$E:$BB,,MATCH(AP$4,'6월 판매량-raw'!$E$1:$BB$1,0)),'6월 판매량-raw'!$A:$A,$F28,'6월 판매량-raw'!$C:$C,$C28)</f>
        <v>0</v>
      </c>
      <c r="AQ28" s="7">
        <f>SUMIFS(INDEX('6월 판매량-raw'!$E:$BB,,MATCH(AQ$4,'6월 판매량-raw'!$E$1:$BB$1,0)),'6월 판매량-raw'!$A:$A,$F28,'6월 판매량-raw'!$C:$C,$C28)</f>
        <v>0</v>
      </c>
      <c r="AR28" s="7">
        <f>SUMIFS(INDEX('6월 판매량-raw'!$E:$BB,,MATCH(AR$4,'6월 판매량-raw'!$E$1:$BB$1,0)),'6월 판매량-raw'!$A:$A,$F28,'6월 판매량-raw'!$C:$C,$C28)</f>
        <v>0</v>
      </c>
      <c r="AS28" s="7">
        <f>SUMIFS(INDEX('6월 판매량-raw'!$E:$BB,,MATCH(AS$4,'6월 판매량-raw'!$E$1:$BB$1,0)),'6월 판매량-raw'!$A:$A,$F28,'6월 판매량-raw'!$C:$C,$C28)</f>
        <v>0</v>
      </c>
      <c r="AT28" s="7">
        <f>SUMIFS(INDEX('7월 판매량-raw'!$E:$BB,,MATCH(AT$4,'7월 판매량-raw'!$E$1:$BB$1,0)),'7월 판매량-raw'!$A:$A,$F28,'7월 판매량-raw'!$C:$C,$C28)</f>
        <v>0</v>
      </c>
      <c r="AU28" s="7">
        <f>SUMIFS(INDEX('7월 판매량-raw'!$E:$BB,,MATCH(AU$4,'7월 판매량-raw'!$E$1:$BB$1,0)),'7월 판매량-raw'!$A:$A,$F28,'7월 판매량-raw'!$C:$C,$C28)</f>
        <v>0</v>
      </c>
      <c r="AV28" s="7">
        <f>SUMIFS(INDEX('7월 판매량-raw'!$E:$BB,,MATCH(AV$4,'7월 판매량-raw'!$E$1:$BB$1,0)),'7월 판매량-raw'!$A:$A,$F28,'7월 판매량-raw'!$C:$C,$C28)</f>
        <v>0</v>
      </c>
      <c r="AW28" s="207">
        <f>SUMIFS(INDEX('7월 판매량-raw'!$E:$BB,,MATCH(AW$4,'7월 판매량-raw'!$E$1:$BB$1,0)),'7월 판매량-raw'!$A:$A,$F28,'7월 판매량-raw'!$C:$C,$C28)</f>
        <v>0</v>
      </c>
      <c r="AX28" s="7">
        <f>SUMIFS(INDEX('8월 판매량-raw'!$E:$BB,,MATCH(AX$4,'8월 판매량-raw'!$E$1:$BB$1,0)),'8월 판매량-raw'!$A:$A,$F28,'8월 판매량-raw'!$C:$C,$C28)</f>
        <v>0</v>
      </c>
      <c r="AY28" s="7">
        <f>SUMIFS(INDEX('8월 판매량-raw'!$E:$BB,,MATCH(AY$4,'8월 판매량-raw'!$E$1:$BB$1,0)),'8월 판매량-raw'!$A:$A,$F28,'8월 판매량-raw'!$C:$C,$C28)</f>
        <v>0</v>
      </c>
      <c r="AZ28" s="7">
        <f>SUMIFS(INDEX('8월 판매량-raw'!$E:$BB,,MATCH(AZ$4,'8월 판매량-raw'!$E$1:$BB$1,0)),'8월 판매량-raw'!$A:$A,$F28,'8월 판매량-raw'!$C:$C,$C28)</f>
        <v>0</v>
      </c>
      <c r="BA28" s="207">
        <f>SUMIFS(INDEX('8월 판매량-raw'!$E:$BB,,MATCH(BA$4,'8월 판매량-raw'!$E$1:$BB$1,0)),'8월 판매량-raw'!$A:$A,$F28,'8월 판매량-raw'!$C:$C,$C28)</f>
        <v>0</v>
      </c>
      <c r="BB28" s="7">
        <f>SUMIFS(INDEX('9월 판매량-raw'!$E:$BB,,MATCH(BB$4,'9월 판매량-raw'!$E$1:$BB$1,0)),'9월 판매량-raw'!$A:$A,$F28,'9월 판매량-raw'!$C:$C,$C28)</f>
        <v>0</v>
      </c>
      <c r="BC28" s="7">
        <f>SUMIFS(INDEX('9월 판매량-raw'!$E:$BB,,MATCH(BC$4,'9월 판매량-raw'!$E$1:$BB$1,0)),'9월 판매량-raw'!$A:$A,$F28,'9월 판매량-raw'!$C:$C,$C28)</f>
        <v>0</v>
      </c>
      <c r="BD28" s="7">
        <v>0</v>
      </c>
      <c r="BE28" s="207">
        <v>0</v>
      </c>
      <c r="BF28" s="207">
        <v>0</v>
      </c>
      <c r="BG28" s="7">
        <v>0</v>
      </c>
      <c r="BH28" s="7">
        <v>0</v>
      </c>
      <c r="BI28" s="7">
        <v>0</v>
      </c>
      <c r="BJ28" s="207">
        <v>0</v>
      </c>
      <c r="BK28" s="279">
        <v>0</v>
      </c>
      <c r="BL28" s="7">
        <v>0</v>
      </c>
      <c r="BM28" s="7">
        <v>0</v>
      </c>
      <c r="BN28" s="207">
        <v>0</v>
      </c>
      <c r="BO28" s="279">
        <v>0</v>
      </c>
      <c r="BP28" s="7">
        <v>0</v>
      </c>
      <c r="BQ28" s="7">
        <v>0</v>
      </c>
      <c r="BR28" s="207">
        <v>0</v>
      </c>
      <c r="BS28" s="207">
        <v>0</v>
      </c>
    </row>
    <row r="29" spans="1:71" x14ac:dyDescent="0.3">
      <c r="A29" s="308" t="s">
        <v>16</v>
      </c>
      <c r="B29" s="343">
        <f>C29</f>
        <v>45843</v>
      </c>
      <c r="C29" s="35">
        <v>45843</v>
      </c>
      <c r="D29" s="35">
        <f t="shared" si="1"/>
        <v>45633</v>
      </c>
      <c r="E29" s="65">
        <f t="shared" si="2"/>
        <v>-7</v>
      </c>
      <c r="F29" s="10" t="s">
        <v>14</v>
      </c>
      <c r="G29" s="7">
        <f>SUMIFS(INDEX('10월'!$E:$AP,,MATCH(G$4,'10월'!$E$1:$AP$1,0)),'10월'!$A:$A,$F29,'10월'!$C:$C,$C29)</f>
        <v>0</v>
      </c>
      <c r="H29" s="7">
        <f>SUMIFS(INDEX('10월'!$E:$AP,,MATCH(H$4,'10월'!$E$1:$AP$1,0)),'10월'!$A:$A,$F29,'10월'!$C:$C,$C29)</f>
        <v>0</v>
      </c>
      <c r="I29" s="7">
        <f>SUMIFS(INDEX('10월'!$E:$AP,,MATCH(I$4,'10월'!$E$1:$AP$1,0)),'10월'!$A:$A,$F29,'10월'!$C:$C,$C29)</f>
        <v>0</v>
      </c>
      <c r="J29" s="7">
        <f>SUMIFS(INDEX('10월'!$E:$AP,,MATCH(J$4,'10월'!$E$1:$AP$1,0)),'10월'!$A:$A,$F29,'10월'!$C:$C,$C29)</f>
        <v>0</v>
      </c>
      <c r="K29" s="7">
        <f>SUMIFS(INDEX('11월'!$E:$AP,,MATCH(K$4,'11월'!$E$1:$AP$1,0)),'11월'!$A:$A,$F29,'11월'!$C:$C,$C29)</f>
        <v>0</v>
      </c>
      <c r="L29" s="7">
        <f>SUMIFS(INDEX('11월'!$E:$AP,,MATCH(L$4,'11월'!$E$1:$AP$1,0)),'11월'!$A:$A,$F29,'11월'!$C:$C,$C29)</f>
        <v>0</v>
      </c>
      <c r="M29" s="7">
        <v>0</v>
      </c>
      <c r="N29" s="13">
        <f>SUMIFS(INDEX('11월'!$E:$AP,,MATCH(N$4,'11월'!$E$1:$AP$1,0)),'11월'!$A:$A,$F29,'11월'!$C:$C,$C29)</f>
        <v>0</v>
      </c>
      <c r="O29" s="13">
        <f>SUMIFS(INDEX('12월 판매량-raw'!$E:$AP,,MATCH(O$4,'12월 판매량-raw'!$E$1:$AP$1,0)),'12월 판매량-raw'!$A:$A,$F29,'12월 판매량-raw'!$C:$C,$C29)</f>
        <v>0</v>
      </c>
      <c r="P29" s="13">
        <f>SUMIFS(INDEX('12월 판매량-raw'!$E:$AP,,MATCH(P$4,'12월 판매량-raw'!$E$1:$AP$1,0)),'12월 판매량-raw'!$A:$A,$F29,'12월 판매량-raw'!$C:$C,$C29)</f>
        <v>0</v>
      </c>
      <c r="Q29" s="13">
        <f>SUMIFS(INDEX('12월 판매량-raw'!$E:$AP,,MATCH(Q$4,'12월 판매량-raw'!$E$1:$AP$1,0)),'12월 판매량-raw'!$A:$A,$F29,'12월 판매량-raw'!$C:$C,$C29)</f>
        <v>0</v>
      </c>
      <c r="R29" s="13">
        <f>SUMIFS(INDEX('12월 판매량-raw'!$E:$AP,,MATCH(R$4,'12월 판매량-raw'!$E$1:$AP$1,0)),'12월 판매량-raw'!$A:$A,$F29,'12월 판매량-raw'!$C:$C,$C29)</f>
        <v>0</v>
      </c>
      <c r="S29" s="13">
        <f>SUMIFS(INDEX('12월 판매량-raw'!$E:$BB,,MATCH(S$4,'12월 판매량-raw'!$E$1:$BB$1,0)),'12월 판매량-raw'!$A:$A,$F29,'12월 판매량-raw'!$C:$C,$C29)</f>
        <v>269</v>
      </c>
      <c r="T29" s="7">
        <f>SUMIFS(INDEX('1월 판매량-raw'!$E:$BB,,MATCH(T$4,'1월 판매량-raw'!$E$1:$BB$1,0)),'1월 판매량-raw'!$A:$A,$F29,'1월 판매량-raw'!$C:$C,$C29)</f>
        <v>238</v>
      </c>
      <c r="U29" s="7">
        <f>SUMIFS(INDEX('1월 판매량-raw'!$E:$BB,,MATCH(U$4,'1월 판매량-raw'!$E$1:$BB$1,0)),'1월 판매량-raw'!$A:$A,$F29,'1월 판매량-raw'!$C:$C,$C29)</f>
        <v>160</v>
      </c>
      <c r="V29" s="7">
        <f>SUMIFS(INDEX('1월 판매량-raw'!$E:$BB,,MATCH(V$4,'1월 판매량-raw'!$E$1:$BB$1,0)),'1월 판매량-raw'!$A:$A,$F29,'1월 판매량-raw'!$C:$C,$C29)</f>
        <v>229</v>
      </c>
      <c r="W29" s="7">
        <f>SUMIFS(INDEX('1월 판매량-raw'!$E:$BB,,MATCH(W$4,'1월 판매량-raw'!$E$1:$BB$1,0)),'1월 판매량-raw'!$A:$A,$F29,'1월 판매량-raw'!$C:$C,$C29)</f>
        <v>228</v>
      </c>
      <c r="X29" s="7">
        <f>SUMIFS(INDEX('2월 판매량-raw'!$E:$BB,,MATCH(X$4,'2월 판매량-raw'!$E$1:$BB$1,0)),'2월 판매량-raw'!$A:$A,$F29,'2월 판매량-raw'!$C:$C,$C29)</f>
        <v>0</v>
      </c>
      <c r="Y29" s="7">
        <f>SUMIFS(INDEX('2월 판매량-raw'!$E:$BB,,MATCH(Y$4,'2월 판매량-raw'!$E$1:$BB$1,0)),'2월 판매량-raw'!$A:$A,$F29,'2월 판매량-raw'!$C:$C,$C29)</f>
        <v>0</v>
      </c>
      <c r="Z29" s="207">
        <f>SUMIFS(INDEX('2월 판매량-raw'!$E:$BB,,MATCH(Z$4,'2월 판매량-raw'!$E$1:$BB$1,0)),'2월 판매량-raw'!$A:$A,$F29,'2월 판매량-raw'!$C:$C,$C29)</f>
        <v>0</v>
      </c>
      <c r="AA29" s="207">
        <f>SUMIFS(INDEX('2월 판매량-raw'!$E:$BB,,MATCH(AA$4,'2월 판매량-raw'!$E$1:$BB$1,0)),'2월 판매량-raw'!$A:$A,$F29,'2월 판매량-raw'!$C:$C,$C29)</f>
        <v>0</v>
      </c>
      <c r="AB29" s="15">
        <f>SUMIFS(INDEX('3월 판매량-raw'!$E:$BB,,MATCH(AB$4,'3월 판매량-raw'!$E$1:$BB$1,0)),'3월 판매량-raw'!$A:$A,$F29,'3월 판매량-raw'!$C:$C,$C29)</f>
        <v>0</v>
      </c>
      <c r="AC29" s="15">
        <f>SUMIFS(INDEX('3월 판매량-raw'!$E:$BB,,MATCH(AC$4,'3월 판매량-raw'!$E$1:$BB$1,0)),'3월 판매량-raw'!$A:$A,$F29,'3월 판매량-raw'!$C:$C,$C29)</f>
        <v>0</v>
      </c>
      <c r="AD29" s="15">
        <f>SUMIFS(INDEX('3월 판매량-raw'!$E:$BB,,MATCH(AD$4,'3월 판매량-raw'!$E$1:$BB$1,0)),'3월 판매량-raw'!$A:$A,$F29,'3월 판매량-raw'!$C:$C,$C29)</f>
        <v>0</v>
      </c>
      <c r="AE29" s="15">
        <f>SUMIFS(INDEX('3월 판매량-raw'!$E:$BB,,MATCH(AE$4,'3월 판매량-raw'!$E$1:$BB$1,0)),'3월 판매량-raw'!$A:$A,$F29,'3월 판매량-raw'!$C:$C,$C29)</f>
        <v>0</v>
      </c>
      <c r="AF29" s="15">
        <f>SUMIFS(INDEX('3월 판매량-raw'!$E:$BB,,MATCH(AF$4,'3월 판매량-raw'!$E$1:$BB$1,0)),'3월 판매량-raw'!$A:$A,$F29,'3월 판매량-raw'!$C:$C,$C29)</f>
        <v>0</v>
      </c>
      <c r="AG29" s="7">
        <f>SUMIFS(INDEX('4월 판매량-raw'!$E:$BB,,MATCH(AG$4,'4월 판매량-raw'!$E$1:$BB$1,0)),'4월 판매량-raw'!$A:$A,$F29,'4월 판매량-raw'!$C:$C,$C29)</f>
        <v>0</v>
      </c>
      <c r="AH29" s="7">
        <f>SUMIFS(INDEX('4월 판매량-raw'!$E:$BB,,MATCH(AH$4,'4월 판매량-raw'!$E$1:$BB$1,0)),'4월 판매량-raw'!$A:$A,$F29,'4월 판매량-raw'!$C:$C,$C29)</f>
        <v>0</v>
      </c>
      <c r="AI29" s="7">
        <f>SUMIFS(INDEX('4월 판매량-raw'!$E:$BB,,MATCH(AI$4,'4월 판매량-raw'!$E$1:$BB$1,0)),'4월 판매량-raw'!$A:$A,$F29,'4월 판매량-raw'!$C:$C,$C29)</f>
        <v>0</v>
      </c>
      <c r="AJ29" s="7">
        <f>SUMIFS(INDEX('4월 판매량-raw'!$E:$BB,,MATCH(AJ$4,'4월 판매량-raw'!$E$1:$BB$1,0)),'4월 판매량-raw'!$A:$A,$F29,'4월 판매량-raw'!$C:$C,$C29)</f>
        <v>0</v>
      </c>
      <c r="AK29" s="15">
        <f>SUMIFS(INDEX('5월 판매량-raw'!$E:$BB,,MATCH(AK$4,'5월 판매량-raw'!$E$1:$BB$1,0)),'5월 판매량-raw'!$A:$A,$F29,'5월 판매량-raw'!$C:$C,$C29)</f>
        <v>0</v>
      </c>
      <c r="AL29" s="15">
        <f>SUMIFS(INDEX('5월 판매량-raw'!$E:$BB,,MATCH(AL$4,'5월 판매량-raw'!$E$1:$BB$1,0)),'5월 판매량-raw'!$A:$A,$F29,'5월 판매량-raw'!$C:$C,$C29)</f>
        <v>0</v>
      </c>
      <c r="AM29" s="15">
        <f>SUMIFS(INDEX('5월 판매량-raw'!$E:$BB,,MATCH(AM$4,'5월 판매량-raw'!$E$1:$BB$1,0)),'5월 판매량-raw'!$A:$A,$F29,'5월 판매량-raw'!$C:$C,$C29)</f>
        <v>0</v>
      </c>
      <c r="AN29" s="15">
        <f>SUMIFS(INDEX('5월 판매량-raw'!$E:$BB,,MATCH(AN$4,'5월 판매량-raw'!$E$1:$BB$1,0)),'5월 판매량-raw'!$A:$A,$F29,'5월 판매량-raw'!$C:$C,$C29)</f>
        <v>0</v>
      </c>
      <c r="AO29" s="15">
        <f>SUMIFS(INDEX('6월 판매량-raw'!$E:$BB,,MATCH(AO$4,'6월 판매량-raw'!$E$1:$BB$1,0)),'6월 판매량-raw'!$A:$A,$F29,'6월 판매량-raw'!$C:$C,$C29)</f>
        <v>0</v>
      </c>
      <c r="AP29" s="15">
        <f>SUMIFS(INDEX('6월 판매량-raw'!$E:$BB,,MATCH(AP$4,'6월 판매량-raw'!$E$1:$BB$1,0)),'6월 판매량-raw'!$A:$A,$F29,'6월 판매량-raw'!$C:$C,$C29)</f>
        <v>0</v>
      </c>
      <c r="AQ29" s="15">
        <f>SUMIFS(INDEX('6월 판매량-raw'!$E:$BB,,MATCH(AQ$4,'6월 판매량-raw'!$E$1:$BB$1,0)),'6월 판매량-raw'!$A:$A,$F29,'6월 판매량-raw'!$C:$C,$C29)</f>
        <v>0</v>
      </c>
      <c r="AR29" s="15">
        <f>SUMIFS(INDEX('6월 판매량-raw'!$E:$BB,,MATCH(AR$4,'6월 판매량-raw'!$E$1:$BB$1,0)),'6월 판매량-raw'!$A:$A,$F29,'6월 판매량-raw'!$C:$C,$C29)</f>
        <v>0</v>
      </c>
      <c r="AS29" s="15">
        <f>SUMIFS(INDEX('6월 판매량-raw'!$E:$BB,,MATCH(AS$4,'6월 판매량-raw'!$E$1:$BB$1,0)),'6월 판매량-raw'!$A:$A,$F29,'6월 판매량-raw'!$C:$C,$C29)</f>
        <v>0</v>
      </c>
      <c r="AT29" s="15">
        <f>SUMIFS(INDEX('7월 판매량-raw'!$E:$BB,,MATCH(AT$4,'7월 판매량-raw'!$E$1:$BB$1,0)),'7월 판매량-raw'!$A:$A,$F29,'7월 판매량-raw'!$C:$C,$C29)</f>
        <v>0</v>
      </c>
      <c r="AU29" s="7">
        <f>SUMIFS(INDEX('7월 판매량-raw'!$E:$BB,,MATCH(AU$4,'7월 판매량-raw'!$E$1:$BB$1,0)),'7월 판매량-raw'!$A:$A,$F29,'7월 판매량-raw'!$C:$C,$C29)</f>
        <v>0</v>
      </c>
      <c r="AV29" s="7">
        <f>SUMIFS(INDEX('7월 판매량-raw'!$E:$BB,,MATCH(AV$4,'7월 판매량-raw'!$E$1:$BB$1,0)),'7월 판매량-raw'!$A:$A,$F29,'7월 판매량-raw'!$C:$C,$C29)</f>
        <v>0</v>
      </c>
      <c r="AW29" s="207">
        <f>SUMIFS(INDEX('7월 판매량-raw'!$E:$BB,,MATCH(AW$4,'7월 판매량-raw'!$E$1:$BB$1,0)),'7월 판매량-raw'!$A:$A,$F29,'7월 판매량-raw'!$C:$C,$C29)</f>
        <v>0</v>
      </c>
      <c r="AX29" s="15">
        <f>SUMIFS(INDEX('8월 판매량-raw'!$E:$BB,,MATCH(AX$4,'8월 판매량-raw'!$E$1:$BB$1,0)),'8월 판매량-raw'!$A:$A,$F29,'8월 판매량-raw'!$C:$C,$C29)</f>
        <v>0</v>
      </c>
      <c r="AY29" s="15">
        <f>SUMIFS(INDEX('8월 판매량-raw'!$E:$BB,,MATCH(AY$4,'8월 판매량-raw'!$E$1:$BB$1,0)),'8월 판매량-raw'!$A:$A,$F29,'8월 판매량-raw'!$C:$C,$C29)</f>
        <v>0</v>
      </c>
      <c r="AZ29" s="15">
        <f>SUMIFS(INDEX('8월 판매량-raw'!$E:$BB,,MATCH(AZ$4,'8월 판매량-raw'!$E$1:$BB$1,0)),'8월 판매량-raw'!$A:$A,$F29,'8월 판매량-raw'!$C:$C,$C29)</f>
        <v>0</v>
      </c>
      <c r="BA29" s="207">
        <f>SUMIFS(INDEX('8월 판매량-raw'!$E:$BB,,MATCH(BA$4,'8월 판매량-raw'!$E$1:$BB$1,0)),'8월 판매량-raw'!$A:$A,$F29,'8월 판매량-raw'!$C:$C,$C29)</f>
        <v>0</v>
      </c>
      <c r="BB29" s="15">
        <f>SUMIFS(INDEX('9월 판매량-raw'!$E:$BB,,MATCH(BB$4,'9월 판매량-raw'!$E$1:$BB$1,0)),'9월 판매량-raw'!$A:$A,$F29,'9월 판매량-raw'!$C:$C,$C29)</f>
        <v>0</v>
      </c>
      <c r="BC29" s="7">
        <f>SUMIFS(INDEX('9월 판매량-raw'!$E:$BB,,MATCH(BC$4,'9월 판매량-raw'!$E$1:$BB$1,0)),'9월 판매량-raw'!$A:$A,$F29,'9월 판매량-raw'!$C:$C,$C29)</f>
        <v>0</v>
      </c>
      <c r="BD29" s="7">
        <v>0</v>
      </c>
      <c r="BE29" s="207">
        <v>0</v>
      </c>
      <c r="BF29" s="207">
        <v>0</v>
      </c>
      <c r="BG29" s="15">
        <v>0</v>
      </c>
      <c r="BH29" s="7">
        <v>0</v>
      </c>
      <c r="BI29" s="7">
        <v>0</v>
      </c>
      <c r="BJ29" s="207">
        <v>0</v>
      </c>
      <c r="BK29" s="280">
        <v>0</v>
      </c>
      <c r="BL29" s="7">
        <v>0</v>
      </c>
      <c r="BM29" s="7">
        <v>0</v>
      </c>
      <c r="BN29" s="207">
        <v>0</v>
      </c>
      <c r="BO29" s="280">
        <v>0</v>
      </c>
      <c r="BP29" s="7">
        <v>0</v>
      </c>
      <c r="BQ29" s="7">
        <v>0</v>
      </c>
      <c r="BR29" s="207">
        <v>0</v>
      </c>
      <c r="BS29" s="207">
        <v>0</v>
      </c>
    </row>
    <row r="30" spans="1:71" x14ac:dyDescent="0.3">
      <c r="A30" s="358"/>
      <c r="B30" s="358"/>
      <c r="C30" s="35">
        <v>45843</v>
      </c>
      <c r="D30" s="35">
        <f t="shared" si="1"/>
        <v>45633</v>
      </c>
      <c r="E30" s="65">
        <f t="shared" si="2"/>
        <v>-7</v>
      </c>
      <c r="F30" s="10" t="s">
        <v>33</v>
      </c>
      <c r="G30" s="7">
        <f>SUMIFS(INDEX('10월'!$E:$AP,,MATCH(G$4,'10월'!$E$1:$AP$1,0)),'10월'!$A:$A,$F30,'10월'!$C:$C,$C30)</f>
        <v>52</v>
      </c>
      <c r="H30" s="7">
        <f>SUMIFS(INDEX('10월'!$E:$AP,,MATCH(H$4,'10월'!$E$1:$AP$1,0)),'10월'!$A:$A,$F30,'10월'!$C:$C,$C30)</f>
        <v>41</v>
      </c>
      <c r="I30" s="7">
        <f>SUMIFS(INDEX('10월'!$E:$AP,,MATCH(I$4,'10월'!$E$1:$AP$1,0)),'10월'!$A:$A,$F30,'10월'!$C:$C,$C30)</f>
        <v>52</v>
      </c>
      <c r="J30" s="7">
        <f>SUMIFS(INDEX('10월'!$E:$AP,,MATCH(J$4,'10월'!$E$1:$AP$1,0)),'10월'!$A:$A,$F30,'10월'!$C:$C,$C30)</f>
        <v>49</v>
      </c>
      <c r="K30" s="7">
        <f>SUMIFS(INDEX('11월'!$E:$AP,,MATCH(K$4,'11월'!$E$1:$AP$1,0)),'11월'!$A:$A,$F30,'11월'!$C:$C,$C30)</f>
        <v>45</v>
      </c>
      <c r="L30" s="7">
        <f>SUMIFS(INDEX('11월'!$E:$AP,,MATCH(L$4,'11월'!$E$1:$AP$1,0)),'11월'!$A:$A,$F30,'11월'!$C:$C,$C30)</f>
        <v>40</v>
      </c>
      <c r="M30" s="7">
        <f>SUMIFS(INDEX('11월'!$E:$AP,,MATCH(M$4,'11월'!$E$1:$AP$1,0)),'11월'!$A:$A,$F30,'11월'!$C:$C,$C30)</f>
        <v>41</v>
      </c>
      <c r="N30" s="13">
        <f>SUMIFS(INDEX('11월'!$E:$AP,,MATCH(N$4,'11월'!$E$1:$AP$1,0)),'11월'!$A:$A,$F30,'11월'!$C:$C,$C30)</f>
        <v>33</v>
      </c>
      <c r="O30" s="13">
        <f>SUMIFS(INDEX('12월 판매량-raw'!$E:$AP,,MATCH(O$4,'12월 판매량-raw'!$E$1:$AP$1,0)),'12월 판매량-raw'!$A:$A,$F30,'12월 판매량-raw'!$C:$C,$C30)</f>
        <v>39</v>
      </c>
      <c r="P30" s="13">
        <f>SUMIFS(INDEX('12월 판매량-raw'!$E:$AP,,MATCH(P$4,'12월 판매량-raw'!$E$1:$AP$1,0)),'12월 판매량-raw'!$A:$A,$F30,'12월 판매량-raw'!$C:$C,$C30)</f>
        <v>35</v>
      </c>
      <c r="Q30" s="13">
        <f>SUMIFS(INDEX('12월 판매량-raw'!$E:$AP,,MATCH(Q$4,'12월 판매량-raw'!$E$1:$AP$1,0)),'12월 판매량-raw'!$A:$A,$F30,'12월 판매량-raw'!$C:$C,$C30)</f>
        <v>47</v>
      </c>
      <c r="R30" s="13">
        <f>SUMIFS(INDEX('12월 판매량-raw'!$E:$AP,,MATCH(R$4,'12월 판매량-raw'!$E$1:$AP$1,0)),'12월 판매량-raw'!$A:$A,$F30,'12월 판매량-raw'!$C:$C,$C30)</f>
        <v>0</v>
      </c>
      <c r="S30" s="13">
        <f>SUMIFS(INDEX('12월 판매량-raw'!$E:$BB,,MATCH(S$4,'12월 판매량-raw'!$E$1:$BB$1,0)),'12월 판매량-raw'!$A:$A,$F30,'12월 판매량-raw'!$C:$C,$C30)</f>
        <v>0</v>
      </c>
      <c r="T30" s="7">
        <f>SUMIFS(INDEX('1월 판매량-raw'!$E:$BB,,MATCH(T$4,'1월 판매량-raw'!$E$1:$BB$1,0)),'1월 판매량-raw'!$A:$A,$F30,'1월 판매량-raw'!$C:$C,$C30)</f>
        <v>0</v>
      </c>
      <c r="U30" s="7">
        <f>SUMIFS(INDEX('1월 판매량-raw'!$E:$BB,,MATCH(U$4,'1월 판매량-raw'!$E$1:$BB$1,0)),'1월 판매량-raw'!$A:$A,$F30,'1월 판매량-raw'!$C:$C,$C30)</f>
        <v>0</v>
      </c>
      <c r="V30" s="7">
        <f>SUMIFS(INDEX('1월 판매량-raw'!$E:$BB,,MATCH(V$4,'1월 판매량-raw'!$E$1:$BB$1,0)),'1월 판매량-raw'!$A:$A,$F30,'1월 판매량-raw'!$C:$C,$C30)</f>
        <v>0</v>
      </c>
      <c r="W30" s="7">
        <f>SUMIFS(INDEX('1월 판매량-raw'!$E:$BB,,MATCH(W$4,'1월 판매량-raw'!$E$1:$BB$1,0)),'1월 판매량-raw'!$A:$A,$F30,'1월 판매량-raw'!$C:$C,$C30)</f>
        <v>0</v>
      </c>
      <c r="X30" s="7">
        <f>SUMIFS(INDEX('2월 판매량-raw'!$E:$BB,,MATCH(X$4,'2월 판매량-raw'!$E$1:$BB$1,0)),'2월 판매량-raw'!$A:$A,$F30,'2월 판매량-raw'!$C:$C,$C30)</f>
        <v>0</v>
      </c>
      <c r="Y30" s="7">
        <f>SUMIFS(INDEX('2월 판매량-raw'!$E:$BB,,MATCH(Y$4,'2월 판매량-raw'!$E$1:$BB$1,0)),'2월 판매량-raw'!$A:$A,$F30,'2월 판매량-raw'!$C:$C,$C30)</f>
        <v>0</v>
      </c>
      <c r="Z30" s="207">
        <f>SUMIFS(INDEX('2월 판매량-raw'!$E:$BB,,MATCH(Z$4,'2월 판매량-raw'!$E$1:$BB$1,0)),'2월 판매량-raw'!$A:$A,$F30,'2월 판매량-raw'!$C:$C,$C30)</f>
        <v>0</v>
      </c>
      <c r="AA30" s="207">
        <f>SUMIFS(INDEX('2월 판매량-raw'!$E:$BB,,MATCH(AA$4,'2월 판매량-raw'!$E$1:$BB$1,0)),'2월 판매량-raw'!$A:$A,$F30,'2월 판매량-raw'!$C:$C,$C30)</f>
        <v>0</v>
      </c>
      <c r="AB30" s="7">
        <f>SUMIFS(INDEX('3월 판매량-raw'!$E:$BB,,MATCH(AB$4,'3월 판매량-raw'!$E$1:$BB$1,0)),'3월 판매량-raw'!$A:$A,$F30,'3월 판매량-raw'!$C:$C,$C30)</f>
        <v>0</v>
      </c>
      <c r="AC30" s="7">
        <f>SUMIFS(INDEX('3월 판매량-raw'!$E:$BB,,MATCH(AC$4,'3월 판매량-raw'!$E$1:$BB$1,0)),'3월 판매량-raw'!$A:$A,$F30,'3월 판매량-raw'!$C:$C,$C30)</f>
        <v>0</v>
      </c>
      <c r="AD30" s="7">
        <f>SUMIFS(INDEX('3월 판매량-raw'!$E:$BB,,MATCH(AD$4,'3월 판매량-raw'!$E$1:$BB$1,0)),'3월 판매량-raw'!$A:$A,$F30,'3월 판매량-raw'!$C:$C,$C30)</f>
        <v>0</v>
      </c>
      <c r="AE30" s="7">
        <f>SUMIFS(INDEX('3월 판매량-raw'!$E:$BB,,MATCH(AE$4,'3월 판매량-raw'!$E$1:$BB$1,0)),'3월 판매량-raw'!$A:$A,$F30,'3월 판매량-raw'!$C:$C,$C30)</f>
        <v>0</v>
      </c>
      <c r="AF30" s="7">
        <f>SUMIFS(INDEX('3월 판매량-raw'!$E:$BB,,MATCH(AF$4,'3월 판매량-raw'!$E$1:$BB$1,0)),'3월 판매량-raw'!$A:$A,$F30,'3월 판매량-raw'!$C:$C,$C30)</f>
        <v>0</v>
      </c>
      <c r="AG30" s="7">
        <f>SUMIFS(INDEX('4월 판매량-raw'!$E:$BB,,MATCH(AG$4,'4월 판매량-raw'!$E$1:$BB$1,0)),'4월 판매량-raw'!$A:$A,$F30,'4월 판매량-raw'!$C:$C,$C30)</f>
        <v>0</v>
      </c>
      <c r="AH30" s="7">
        <f>SUMIFS(INDEX('4월 판매량-raw'!$E:$BB,,MATCH(AH$4,'4월 판매량-raw'!$E$1:$BB$1,0)),'4월 판매량-raw'!$A:$A,$F30,'4월 판매량-raw'!$C:$C,$C30)</f>
        <v>0</v>
      </c>
      <c r="AI30" s="7">
        <f>SUMIFS(INDEX('4월 판매량-raw'!$E:$BB,,MATCH(AI$4,'4월 판매량-raw'!$E$1:$BB$1,0)),'4월 판매량-raw'!$A:$A,$F30,'4월 판매량-raw'!$C:$C,$C30)</f>
        <v>0</v>
      </c>
      <c r="AJ30" s="7">
        <f>SUMIFS(INDEX('4월 판매량-raw'!$E:$BB,,MATCH(AJ$4,'4월 판매량-raw'!$E$1:$BB$1,0)),'4월 판매량-raw'!$A:$A,$F30,'4월 판매량-raw'!$C:$C,$C30)</f>
        <v>0</v>
      </c>
      <c r="AK30" s="7">
        <f>SUMIFS(INDEX('5월 판매량-raw'!$E:$BB,,MATCH(AK$4,'5월 판매량-raw'!$E$1:$BB$1,0)),'5월 판매량-raw'!$A:$A,$F30,'5월 판매량-raw'!$C:$C,$C30)</f>
        <v>0</v>
      </c>
      <c r="AL30" s="7">
        <f>SUMIFS(INDEX('5월 판매량-raw'!$E:$BB,,MATCH(AL$4,'5월 판매량-raw'!$E$1:$BB$1,0)),'5월 판매량-raw'!$A:$A,$F30,'5월 판매량-raw'!$C:$C,$C30)</f>
        <v>0</v>
      </c>
      <c r="AM30" s="7">
        <f>SUMIFS(INDEX('5월 판매량-raw'!$E:$BB,,MATCH(AM$4,'5월 판매량-raw'!$E$1:$BB$1,0)),'5월 판매량-raw'!$A:$A,$F30,'5월 판매량-raw'!$C:$C,$C30)</f>
        <v>0</v>
      </c>
      <c r="AN30" s="7">
        <f>SUMIFS(INDEX('5월 판매량-raw'!$E:$BB,,MATCH(AN$4,'5월 판매량-raw'!$E$1:$BB$1,0)),'5월 판매량-raw'!$A:$A,$F30,'5월 판매량-raw'!$C:$C,$C30)</f>
        <v>0</v>
      </c>
      <c r="AO30" s="7">
        <f>SUMIFS(INDEX('6월 판매량-raw'!$E:$BB,,MATCH(AO$4,'6월 판매량-raw'!$E$1:$BB$1,0)),'6월 판매량-raw'!$A:$A,$F30,'6월 판매량-raw'!$C:$C,$C30)</f>
        <v>0</v>
      </c>
      <c r="AP30" s="7">
        <f>SUMIFS(INDEX('6월 판매량-raw'!$E:$BB,,MATCH(AP$4,'6월 판매량-raw'!$E$1:$BB$1,0)),'6월 판매량-raw'!$A:$A,$F30,'6월 판매량-raw'!$C:$C,$C30)</f>
        <v>0</v>
      </c>
      <c r="AQ30" s="7">
        <f>SUMIFS(INDEX('6월 판매량-raw'!$E:$BB,,MATCH(AQ$4,'6월 판매량-raw'!$E$1:$BB$1,0)),'6월 판매량-raw'!$A:$A,$F30,'6월 판매량-raw'!$C:$C,$C30)</f>
        <v>0</v>
      </c>
      <c r="AR30" s="7">
        <f>SUMIFS(INDEX('6월 판매량-raw'!$E:$BB,,MATCH(AR$4,'6월 판매량-raw'!$E$1:$BB$1,0)),'6월 판매량-raw'!$A:$A,$F30,'6월 판매량-raw'!$C:$C,$C30)</f>
        <v>0</v>
      </c>
      <c r="AS30" s="7">
        <f>SUMIFS(INDEX('6월 판매량-raw'!$E:$BB,,MATCH(AS$4,'6월 판매량-raw'!$E$1:$BB$1,0)),'6월 판매량-raw'!$A:$A,$F30,'6월 판매량-raw'!$C:$C,$C30)</f>
        <v>0</v>
      </c>
      <c r="AT30" s="7">
        <f>SUMIFS(INDEX('7월 판매량-raw'!$E:$BB,,MATCH(AT$4,'7월 판매량-raw'!$E$1:$BB$1,0)),'7월 판매량-raw'!$A:$A,$F30,'7월 판매량-raw'!$C:$C,$C30)</f>
        <v>0</v>
      </c>
      <c r="AU30" s="7">
        <f>SUMIFS(INDEX('7월 판매량-raw'!$E:$BB,,MATCH(AU$4,'7월 판매량-raw'!$E$1:$BB$1,0)),'7월 판매량-raw'!$A:$A,$F30,'7월 판매량-raw'!$C:$C,$C30)</f>
        <v>0</v>
      </c>
      <c r="AV30" s="7">
        <f>SUMIFS(INDEX('7월 판매량-raw'!$E:$BB,,MATCH(AV$4,'7월 판매량-raw'!$E$1:$BB$1,0)),'7월 판매량-raw'!$A:$A,$F30,'7월 판매량-raw'!$C:$C,$C30)</f>
        <v>0</v>
      </c>
      <c r="AW30" s="207">
        <f>SUMIFS(INDEX('7월 판매량-raw'!$E:$BB,,MATCH(AW$4,'7월 판매량-raw'!$E$1:$BB$1,0)),'7월 판매량-raw'!$A:$A,$F30,'7월 판매량-raw'!$C:$C,$C30)</f>
        <v>0</v>
      </c>
      <c r="AX30" s="7">
        <f>SUMIFS(INDEX('8월 판매량-raw'!$E:$BB,,MATCH(AX$4,'8월 판매량-raw'!$E$1:$BB$1,0)),'8월 판매량-raw'!$A:$A,$F30,'8월 판매량-raw'!$C:$C,$C30)</f>
        <v>0</v>
      </c>
      <c r="AY30" s="7">
        <f>SUMIFS(INDEX('8월 판매량-raw'!$E:$BB,,MATCH(AY$4,'8월 판매량-raw'!$E$1:$BB$1,0)),'8월 판매량-raw'!$A:$A,$F30,'8월 판매량-raw'!$C:$C,$C30)</f>
        <v>0</v>
      </c>
      <c r="AZ30" s="7">
        <f>SUMIFS(INDEX('8월 판매량-raw'!$E:$BB,,MATCH(AZ$4,'8월 판매량-raw'!$E$1:$BB$1,0)),'8월 판매량-raw'!$A:$A,$F30,'8월 판매량-raw'!$C:$C,$C30)</f>
        <v>0</v>
      </c>
      <c r="BA30" s="207">
        <f>SUMIFS(INDEX('8월 판매량-raw'!$E:$BB,,MATCH(BA$4,'8월 판매량-raw'!$E$1:$BB$1,0)),'8월 판매량-raw'!$A:$A,$F30,'8월 판매량-raw'!$C:$C,$C30)</f>
        <v>0</v>
      </c>
      <c r="BB30" s="7">
        <f>SUMIFS(INDEX('9월 판매량-raw'!$E:$BB,,MATCH(BB$4,'9월 판매량-raw'!$E$1:$BB$1,0)),'9월 판매량-raw'!$A:$A,$F30,'9월 판매량-raw'!$C:$C,$C30)</f>
        <v>0</v>
      </c>
      <c r="BC30" s="7">
        <f>SUMIFS(INDEX('9월 판매량-raw'!$E:$BB,,MATCH(BC$4,'9월 판매량-raw'!$E$1:$BB$1,0)),'9월 판매량-raw'!$A:$A,$F30,'9월 판매량-raw'!$C:$C,$C30)</f>
        <v>0</v>
      </c>
      <c r="BD30" s="7">
        <v>0</v>
      </c>
      <c r="BE30" s="207">
        <v>0</v>
      </c>
      <c r="BF30" s="207">
        <v>0</v>
      </c>
      <c r="BG30" s="7">
        <v>0</v>
      </c>
      <c r="BH30" s="7">
        <v>0</v>
      </c>
      <c r="BI30" s="7">
        <v>0</v>
      </c>
      <c r="BJ30" s="207">
        <v>0</v>
      </c>
      <c r="BK30" s="279">
        <v>0</v>
      </c>
      <c r="BL30" s="7">
        <v>0</v>
      </c>
      <c r="BM30" s="7">
        <v>0</v>
      </c>
      <c r="BN30" s="207">
        <v>0</v>
      </c>
      <c r="BO30" s="279">
        <v>0</v>
      </c>
      <c r="BP30" s="7">
        <v>0</v>
      </c>
      <c r="BQ30" s="7">
        <v>0</v>
      </c>
      <c r="BR30" s="207">
        <v>0</v>
      </c>
      <c r="BS30" s="207">
        <v>0</v>
      </c>
    </row>
    <row r="31" spans="1:71" x14ac:dyDescent="0.3">
      <c r="A31" s="308" t="s">
        <v>16</v>
      </c>
      <c r="B31" s="343">
        <f>C31</f>
        <v>45861</v>
      </c>
      <c r="C31" s="35">
        <v>45861</v>
      </c>
      <c r="D31" s="35">
        <f t="shared" si="1"/>
        <v>45651</v>
      </c>
      <c r="E31" s="65">
        <f t="shared" si="2"/>
        <v>-5</v>
      </c>
      <c r="F31" s="10" t="s">
        <v>14</v>
      </c>
      <c r="G31" s="7">
        <f>SUMIFS(INDEX('10월'!$E:$AP,,MATCH(G$4,'10월'!$E$1:$AP$1,0)),'10월'!$A:$A,$F31,'10월'!$C:$C,$C31)</f>
        <v>0</v>
      </c>
      <c r="H31" s="7">
        <f>SUMIFS(INDEX('10월'!$E:$AP,,MATCH(H$4,'10월'!$E$1:$AP$1,0)),'10월'!$A:$A,$F31,'10월'!$C:$C,$C31)</f>
        <v>0</v>
      </c>
      <c r="I31" s="7">
        <f>SUMIFS(INDEX('10월'!$E:$AP,,MATCH(I$4,'10월'!$E$1:$AP$1,0)),'10월'!$A:$A,$F31,'10월'!$C:$C,$C31)</f>
        <v>0</v>
      </c>
      <c r="J31" s="7">
        <f>SUMIFS(INDEX('10월'!$E:$AP,,MATCH(J$4,'10월'!$E$1:$AP$1,0)),'10월'!$A:$A,$F31,'10월'!$C:$C,$C31)</f>
        <v>0</v>
      </c>
      <c r="K31" s="7">
        <f>SUMIFS(INDEX('11월'!$E:$AP,,MATCH(K$4,'11월'!$E$1:$AP$1,0)),'11월'!$A:$A,$F31,'11월'!$C:$C,$C31)</f>
        <v>0</v>
      </c>
      <c r="L31" s="7">
        <f>SUMIFS(INDEX('11월'!$E:$AP,,MATCH(L$4,'11월'!$E$1:$AP$1,0)),'11월'!$A:$A,$F31,'11월'!$C:$C,$C31)</f>
        <v>0</v>
      </c>
      <c r="M31" s="7">
        <v>0</v>
      </c>
      <c r="N31" s="13">
        <f>SUMIFS(INDEX('11월'!$E:$AP,,MATCH(N$4,'11월'!$E$1:$AP$1,0)),'11월'!$A:$A,$F31,'11월'!$C:$C,$C31)</f>
        <v>0</v>
      </c>
      <c r="O31" s="13">
        <f>SUMIFS(INDEX('12월 판매량-raw'!$E:$AP,,MATCH(O$4,'12월 판매량-raw'!$E$1:$AP$1,0)),'12월 판매량-raw'!$A:$A,$F31,'12월 판매량-raw'!$C:$C,$C31)</f>
        <v>0</v>
      </c>
      <c r="P31" s="13">
        <f>SUMIFS(INDEX('12월 판매량-raw'!$E:$AP,,MATCH(P$4,'12월 판매량-raw'!$E$1:$AP$1,0)),'12월 판매량-raw'!$A:$A,$F31,'12월 판매량-raw'!$C:$C,$C31)</f>
        <v>0</v>
      </c>
      <c r="Q31" s="7">
        <v>0</v>
      </c>
      <c r="R31" s="13">
        <f>SUMIFS(INDEX('12월 판매량-raw'!$E:$AP,,MATCH(R$4,'12월 판매량-raw'!$E$1:$AP$1,0)),'12월 판매량-raw'!$A:$A,$F31,'12월 판매량-raw'!$C:$C,$C31)</f>
        <v>0</v>
      </c>
      <c r="S31" s="13">
        <f>SUMIFS(INDEX('12월 판매량-raw'!$E:$BB,,MATCH(S$4,'12월 판매량-raw'!$E$1:$BB$1,0)),'12월 판매량-raw'!$A:$A,$F31,'12월 판매량-raw'!$C:$C,$C31)</f>
        <v>0</v>
      </c>
      <c r="T31" s="7">
        <f>SUMIFS(INDEX('1월 판매량-raw'!$E:$BB,,MATCH(T$4,'1월 판매량-raw'!$E$1:$BB$1,0)),'1월 판매량-raw'!$A:$A,$F31,'1월 판매량-raw'!$C:$C,$C31)</f>
        <v>0</v>
      </c>
      <c r="U31" s="7">
        <f>SUMIFS(INDEX('1월 판매량-raw'!$E:$BB,,MATCH(U$4,'1월 판매량-raw'!$E$1:$BB$1,0)),'1월 판매량-raw'!$A:$A,$F31,'1월 판매량-raw'!$C:$C,$C31)</f>
        <v>0</v>
      </c>
      <c r="V31" s="7">
        <f>SUMIFS(INDEX('1월 판매량-raw'!$E:$BB,,MATCH(V$4,'1월 판매량-raw'!$E$1:$BB$1,0)),'1월 판매량-raw'!$A:$A,$F31,'1월 판매량-raw'!$C:$C,$C31)</f>
        <v>0</v>
      </c>
      <c r="W31" s="7">
        <f>SUMIFS(INDEX('1월 판매량-raw'!$E:$BB,,MATCH(W$4,'1월 판매량-raw'!$E$1:$BB$1,0)),'1월 판매량-raw'!$A:$A,$F31,'1월 판매량-raw'!$C:$C,$C31)</f>
        <v>0</v>
      </c>
      <c r="X31" s="7">
        <f>SUMIFS(INDEX('2월 판매량-raw'!$E:$BB,,MATCH(X$4,'2월 판매량-raw'!$E$1:$BB$1,0)),'2월 판매량-raw'!$A:$A,$F31,'2월 판매량-raw'!$C:$C,$C31)</f>
        <v>251</v>
      </c>
      <c r="Y31" s="7">
        <f>SUMIFS(INDEX('2월 판매량-raw'!$E:$BB,,MATCH(Y$4,'2월 판매량-raw'!$E$1:$BB$1,0)),'2월 판매량-raw'!$A:$A,$F31,'2월 판매량-raw'!$C:$C,$C31)</f>
        <v>213</v>
      </c>
      <c r="Z31" s="207">
        <f>SUMIFS(INDEX('2월 판매량-raw'!$E:$BB,,MATCH(Z$4,'2월 판매량-raw'!$E$1:$BB$1,0)),'2월 판매량-raw'!$A:$A,$F31,'2월 판매량-raw'!$C:$C,$C31)</f>
        <v>366</v>
      </c>
      <c r="AA31" s="207">
        <f>SUMIFS(INDEX('2월 판매량-raw'!$E:$BB,,MATCH(AA$4,'2월 판매량-raw'!$E$1:$BB$1,0)),'2월 판매량-raw'!$A:$A,$F31,'2월 판매량-raw'!$C:$C,$C31)</f>
        <v>317</v>
      </c>
      <c r="AB31" s="15">
        <f>SUMIFS(INDEX('3월 판매량-raw'!$E:$BB,,MATCH(AB$4,'3월 판매량-raw'!$E$1:$BB$1,0)),'3월 판매량-raw'!$A:$A,$F31,'3월 판매량-raw'!$C:$C,$C31)</f>
        <v>0</v>
      </c>
      <c r="AC31" s="15">
        <f>SUMIFS(INDEX('3월 판매량-raw'!$E:$BB,,MATCH(AC$4,'3월 판매량-raw'!$E$1:$BB$1,0)),'3월 판매량-raw'!$A:$A,$F31,'3월 판매량-raw'!$C:$C,$C31)</f>
        <v>0</v>
      </c>
      <c r="AD31" s="15">
        <f>SUMIFS(INDEX('3월 판매량-raw'!$E:$BB,,MATCH(AD$4,'3월 판매량-raw'!$E$1:$BB$1,0)),'3월 판매량-raw'!$A:$A,$F31,'3월 판매량-raw'!$C:$C,$C31)</f>
        <v>0</v>
      </c>
      <c r="AE31" s="15">
        <f>SUMIFS(INDEX('3월 판매량-raw'!$E:$BB,,MATCH(AE$4,'3월 판매량-raw'!$E$1:$BB$1,0)),'3월 판매량-raw'!$A:$A,$F31,'3월 판매량-raw'!$C:$C,$C31)</f>
        <v>0</v>
      </c>
      <c r="AF31" s="15">
        <f>SUMIFS(INDEX('3월 판매량-raw'!$E:$BB,,MATCH(AF$4,'3월 판매량-raw'!$E$1:$BB$1,0)),'3월 판매량-raw'!$A:$A,$F31,'3월 판매량-raw'!$C:$C,$C31)</f>
        <v>0</v>
      </c>
      <c r="AG31" s="13">
        <f>SUMIFS(INDEX('4월 판매량-raw'!$E:$BB,,MATCH(AG$4,'4월 판매량-raw'!$E$1:$BB$1,0)),'4월 판매량-raw'!$A:$A,$F31,'4월 판매량-raw'!$C:$C,$C31)</f>
        <v>0</v>
      </c>
      <c r="AH31" s="13">
        <f>SUMIFS(INDEX('4월 판매량-raw'!$E:$BB,,MATCH(AH$4,'4월 판매량-raw'!$E$1:$BB$1,0)),'4월 판매량-raw'!$A:$A,$F31,'4월 판매량-raw'!$C:$C,$C31)</f>
        <v>0</v>
      </c>
      <c r="AI31" s="13">
        <f>SUMIFS(INDEX('4월 판매량-raw'!$E:$BB,,MATCH(AI$4,'4월 판매량-raw'!$E$1:$BB$1,0)),'4월 판매량-raw'!$A:$A,$F31,'4월 판매량-raw'!$C:$C,$C31)</f>
        <v>0</v>
      </c>
      <c r="AJ31" s="13">
        <f>SUMIFS(INDEX('4월 판매량-raw'!$E:$BB,,MATCH(AJ$4,'4월 판매량-raw'!$E$1:$BB$1,0)),'4월 판매량-raw'!$A:$A,$F31,'4월 판매량-raw'!$C:$C,$C31)</f>
        <v>0</v>
      </c>
      <c r="AK31" s="15">
        <f>SUMIFS(INDEX('5월 판매량-raw'!$E:$BB,,MATCH(AK$4,'5월 판매량-raw'!$E$1:$BB$1,0)),'5월 판매량-raw'!$A:$A,$F31,'5월 판매량-raw'!$C:$C,$C31)</f>
        <v>0</v>
      </c>
      <c r="AL31" s="15">
        <f>SUMIFS(INDEX('5월 판매량-raw'!$E:$BB,,MATCH(AL$4,'5월 판매량-raw'!$E$1:$BB$1,0)),'5월 판매량-raw'!$A:$A,$F31,'5월 판매량-raw'!$C:$C,$C31)</f>
        <v>0</v>
      </c>
      <c r="AM31" s="15">
        <f>SUMIFS(INDEX('5월 판매량-raw'!$E:$BB,,MATCH(AM$4,'5월 판매량-raw'!$E$1:$BB$1,0)),'5월 판매량-raw'!$A:$A,$F31,'5월 판매량-raw'!$C:$C,$C31)</f>
        <v>0</v>
      </c>
      <c r="AN31" s="15">
        <f>SUMIFS(INDEX('5월 판매량-raw'!$E:$BB,,MATCH(AN$4,'5월 판매량-raw'!$E$1:$BB$1,0)),'5월 판매량-raw'!$A:$A,$F31,'5월 판매량-raw'!$C:$C,$C31)</f>
        <v>0</v>
      </c>
      <c r="AO31" s="15">
        <f>SUMIFS(INDEX('6월 판매량-raw'!$E:$BB,,MATCH(AO$4,'6월 판매량-raw'!$E$1:$BB$1,0)),'6월 판매량-raw'!$A:$A,$F31,'6월 판매량-raw'!$C:$C,$C31)</f>
        <v>0</v>
      </c>
      <c r="AP31" s="15">
        <f>SUMIFS(INDEX('6월 판매량-raw'!$E:$BB,,MATCH(AP$4,'6월 판매량-raw'!$E$1:$BB$1,0)),'6월 판매량-raw'!$A:$A,$F31,'6월 판매량-raw'!$C:$C,$C31)</f>
        <v>0</v>
      </c>
      <c r="AQ31" s="15">
        <f>SUMIFS(INDEX('6월 판매량-raw'!$E:$BB,,MATCH(AQ$4,'6월 판매량-raw'!$E$1:$BB$1,0)),'6월 판매량-raw'!$A:$A,$F31,'6월 판매량-raw'!$C:$C,$C31)</f>
        <v>0</v>
      </c>
      <c r="AR31" s="15">
        <f>SUMIFS(INDEX('6월 판매량-raw'!$E:$BB,,MATCH(AR$4,'6월 판매량-raw'!$E$1:$BB$1,0)),'6월 판매량-raw'!$A:$A,$F31,'6월 판매량-raw'!$C:$C,$C31)</f>
        <v>0</v>
      </c>
      <c r="AS31" s="15">
        <f>SUMIFS(INDEX('6월 판매량-raw'!$E:$BB,,MATCH(AS$4,'6월 판매량-raw'!$E$1:$BB$1,0)),'6월 판매량-raw'!$A:$A,$F31,'6월 판매량-raw'!$C:$C,$C31)</f>
        <v>0</v>
      </c>
      <c r="AT31" s="15">
        <f>SUMIFS(INDEX('7월 판매량-raw'!$E:$BB,,MATCH(AT$4,'7월 판매량-raw'!$E$1:$BB$1,0)),'7월 판매량-raw'!$A:$A,$F31,'7월 판매량-raw'!$C:$C,$C31)</f>
        <v>0</v>
      </c>
      <c r="AU31" s="7">
        <f>SUMIFS(INDEX('7월 판매량-raw'!$E:$BB,,MATCH(AU$4,'7월 판매량-raw'!$E$1:$BB$1,0)),'7월 판매량-raw'!$A:$A,$F31,'7월 판매량-raw'!$C:$C,$C31)</f>
        <v>0</v>
      </c>
      <c r="AV31" s="7">
        <f>SUMIFS(INDEX('7월 판매량-raw'!$E:$BB,,MATCH(AV$4,'7월 판매량-raw'!$E$1:$BB$1,0)),'7월 판매량-raw'!$A:$A,$F31,'7월 판매량-raw'!$C:$C,$C31)</f>
        <v>0</v>
      </c>
      <c r="AW31" s="207">
        <f>SUMIFS(INDEX('7월 판매량-raw'!$E:$BB,,MATCH(AW$4,'7월 판매량-raw'!$E$1:$BB$1,0)),'7월 판매량-raw'!$A:$A,$F31,'7월 판매량-raw'!$C:$C,$C31)</f>
        <v>0</v>
      </c>
      <c r="AX31" s="15">
        <f>SUMIFS(INDEX('8월 판매량-raw'!$E:$BB,,MATCH(AX$4,'8월 판매량-raw'!$E$1:$BB$1,0)),'8월 판매량-raw'!$A:$A,$F31,'8월 판매량-raw'!$C:$C,$C31)</f>
        <v>0</v>
      </c>
      <c r="AY31" s="15">
        <f>SUMIFS(INDEX('8월 판매량-raw'!$E:$BB,,MATCH(AY$4,'8월 판매량-raw'!$E$1:$BB$1,0)),'8월 판매량-raw'!$A:$A,$F31,'8월 판매량-raw'!$C:$C,$C31)</f>
        <v>0</v>
      </c>
      <c r="AZ31" s="15">
        <f>SUMIFS(INDEX('8월 판매량-raw'!$E:$BB,,MATCH(AZ$4,'8월 판매량-raw'!$E$1:$BB$1,0)),'8월 판매량-raw'!$A:$A,$F31,'8월 판매량-raw'!$C:$C,$C31)</f>
        <v>0</v>
      </c>
      <c r="BA31" s="207">
        <f>SUMIFS(INDEX('8월 판매량-raw'!$E:$BB,,MATCH(BA$4,'8월 판매량-raw'!$E$1:$BB$1,0)),'8월 판매량-raw'!$A:$A,$F31,'8월 판매량-raw'!$C:$C,$C31)</f>
        <v>0</v>
      </c>
      <c r="BB31" s="15">
        <f>SUMIFS(INDEX('9월 판매량-raw'!$E:$BB,,MATCH(BB$4,'9월 판매량-raw'!$E$1:$BB$1,0)),'9월 판매량-raw'!$A:$A,$F31,'9월 판매량-raw'!$C:$C,$C31)</f>
        <v>0</v>
      </c>
      <c r="BC31" s="7">
        <f>SUMIFS(INDEX('9월 판매량-raw'!$E:$BB,,MATCH(BC$4,'9월 판매량-raw'!$E$1:$BB$1,0)),'9월 판매량-raw'!$A:$A,$F31,'9월 판매량-raw'!$C:$C,$C31)</f>
        <v>0</v>
      </c>
      <c r="BD31" s="7">
        <v>0</v>
      </c>
      <c r="BE31" s="207">
        <v>0</v>
      </c>
      <c r="BF31" s="207">
        <v>0</v>
      </c>
      <c r="BG31" s="15">
        <v>0</v>
      </c>
      <c r="BH31" s="7">
        <v>0</v>
      </c>
      <c r="BI31" s="7">
        <v>0</v>
      </c>
      <c r="BJ31" s="207">
        <v>0</v>
      </c>
      <c r="BK31" s="280">
        <v>0</v>
      </c>
      <c r="BL31" s="7">
        <v>0</v>
      </c>
      <c r="BM31" s="7">
        <v>0</v>
      </c>
      <c r="BN31" s="207">
        <v>0</v>
      </c>
      <c r="BO31" s="280">
        <v>0</v>
      </c>
      <c r="BP31" s="7">
        <v>0</v>
      </c>
      <c r="BQ31" s="7">
        <v>0</v>
      </c>
      <c r="BR31" s="207">
        <v>0</v>
      </c>
      <c r="BS31" s="207">
        <v>0</v>
      </c>
    </row>
    <row r="32" spans="1:71" ht="17.25" thickBot="1" x14ac:dyDescent="0.35">
      <c r="A32" s="309"/>
      <c r="B32" s="309"/>
      <c r="C32" s="71">
        <v>45861</v>
      </c>
      <c r="D32" s="71">
        <f t="shared" si="1"/>
        <v>45651</v>
      </c>
      <c r="E32" s="252">
        <f t="shared" si="2"/>
        <v>-5</v>
      </c>
      <c r="F32" s="69" t="s">
        <v>33</v>
      </c>
      <c r="G32" s="171">
        <f>SUMIFS(INDEX('10월'!$E:$AP,,MATCH(G$4,'10월'!$E$1:$AP$1,0)),'10월'!$A:$A,$F32,'10월'!$C:$C,$C32)</f>
        <v>0</v>
      </c>
      <c r="H32" s="171">
        <f>SUMIFS(INDEX('10월'!$E:$AP,,MATCH(H$4,'10월'!$E$1:$AP$1,0)),'10월'!$A:$A,$F32,'10월'!$C:$C,$C32)</f>
        <v>0</v>
      </c>
      <c r="I32" s="171">
        <f>SUMIFS(INDEX('10월'!$E:$AP,,MATCH(I$4,'10월'!$E$1:$AP$1,0)),'10월'!$A:$A,$F32,'10월'!$C:$C,$C32)</f>
        <v>0</v>
      </c>
      <c r="J32" s="171">
        <f>SUMIFS(INDEX('10월'!$E:$AP,,MATCH(J$4,'10월'!$E$1:$AP$1,0)),'10월'!$A:$A,$F32,'10월'!$C:$C,$C32)</f>
        <v>0</v>
      </c>
      <c r="K32" s="171">
        <f>SUMIFS(INDEX('11월'!$E:$AP,,MATCH(K$4,'11월'!$E$1:$AP$1,0)),'11월'!$A:$A,$F32,'11월'!$C:$C,$C32)</f>
        <v>0</v>
      </c>
      <c r="L32" s="171">
        <f>SUMIFS(INDEX('11월'!$E:$AP,,MATCH(L$4,'11월'!$E$1:$AP$1,0)),'11월'!$A:$A,$F32,'11월'!$C:$C,$C32)</f>
        <v>0</v>
      </c>
      <c r="M32" s="171">
        <v>0</v>
      </c>
      <c r="N32" s="159">
        <f>SUMIFS(INDEX('11월'!$E:$AP,,MATCH(N$4,'11월'!$E$1:$AP$1,0)),'11월'!$A:$A,$F32,'11월'!$C:$C,$C32)</f>
        <v>0</v>
      </c>
      <c r="O32" s="159">
        <f>SUMIFS(INDEX('12월 판매량-raw'!$E:$AP,,MATCH(O$4,'12월 판매량-raw'!$E$1:$AP$1,0)),'12월 판매량-raw'!$A:$A,$F32,'12월 판매량-raw'!$C:$C,$C32)</f>
        <v>0</v>
      </c>
      <c r="P32" s="159">
        <f>SUMIFS(INDEX('12월 판매량-raw'!$E:$AP,,MATCH(P$4,'12월 판매량-raw'!$E$1:$AP$1,0)),'12월 판매량-raw'!$A:$A,$F32,'12월 판매량-raw'!$C:$C,$C32)</f>
        <v>0</v>
      </c>
      <c r="Q32" s="159">
        <v>0</v>
      </c>
      <c r="R32" s="159">
        <f>SUMIFS(INDEX('12월 판매량-raw'!$E:$AP,,MATCH(R$4,'12월 판매량-raw'!$E$1:$AP$1,0)),'12월 판매량-raw'!$A:$A,$F32,'12월 판매량-raw'!$C:$C,$C32)</f>
        <v>57</v>
      </c>
      <c r="S32" s="159">
        <f>SUMIFS(INDEX('12월 판매량-raw'!$E:$BB,,MATCH(S$4,'12월 판매량-raw'!$E$1:$BB$1,0)),'12월 판매량-raw'!$A:$A,$F32,'12월 판매량-raw'!$C:$C,$C32)</f>
        <v>32</v>
      </c>
      <c r="T32" s="171">
        <f>SUMIFS(INDEX('1월 판매량-raw'!$E:$BB,,MATCH(T$4,'1월 판매량-raw'!$E$1:$BB$1,0)),'1월 판매량-raw'!$A:$A,$F32,'1월 판매량-raw'!$C:$C,$C32)</f>
        <v>48</v>
      </c>
      <c r="U32" s="171">
        <f>SUMIFS(INDEX('1월 판매량-raw'!$E:$BB,,MATCH(U$4,'1월 판매량-raw'!$E$1:$BB$1,0)),'1월 판매량-raw'!$A:$A,$F32,'1월 판매량-raw'!$C:$C,$C32)</f>
        <v>39</v>
      </c>
      <c r="V32" s="171">
        <f>SUMIFS(INDEX('1월 판매량-raw'!$E:$BB,,MATCH(V$4,'1월 판매량-raw'!$E$1:$BB$1,0)),'1월 판매량-raw'!$A:$A,$F32,'1월 판매량-raw'!$C:$C,$C32)</f>
        <v>55</v>
      </c>
      <c r="W32" s="171">
        <f>SUMIFS(INDEX('1월 판매량-raw'!$E:$BB,,MATCH(W$4,'1월 판매량-raw'!$E$1:$BB$1,0)),'1월 판매량-raw'!$A:$A,$F32,'1월 판매량-raw'!$C:$C,$C32)</f>
        <v>47</v>
      </c>
      <c r="X32" s="171">
        <f>SUMIFS(INDEX('2월 판매량-raw'!$E:$BB,,MATCH(X$4,'2월 판매량-raw'!$E$1:$BB$1,0)),'2월 판매량-raw'!$A:$A,$F32,'2월 판매량-raw'!$C:$C,$C32)</f>
        <v>0</v>
      </c>
      <c r="Y32" s="171">
        <f>SUMIFS(INDEX('2월 판매량-raw'!$E:$BB,,MATCH(Y$4,'2월 판매량-raw'!$E$1:$BB$1,0)),'2월 판매량-raw'!$A:$A,$F32,'2월 판매량-raw'!$C:$C,$C32)</f>
        <v>0</v>
      </c>
      <c r="Z32" s="261">
        <f>SUMIFS(INDEX('2월 판매량-raw'!$E:$BB,,MATCH(Z$4,'2월 판매량-raw'!$E$1:$BB$1,0)),'2월 판매량-raw'!$A:$A,$F32,'2월 판매량-raw'!$C:$C,$C32)</f>
        <v>0</v>
      </c>
      <c r="AA32" s="261">
        <f>SUMIFS(INDEX('2월 판매량-raw'!$E:$BB,,MATCH(AA$4,'2월 판매량-raw'!$E$1:$BB$1,0)),'2월 판매량-raw'!$A:$A,$F32,'2월 판매량-raw'!$C:$C,$C32)</f>
        <v>0</v>
      </c>
      <c r="AB32" s="171">
        <f>SUMIFS(INDEX('3월 판매량-raw'!$E:$BB,,MATCH(AB$4,'3월 판매량-raw'!$E$1:$BB$1,0)),'3월 판매량-raw'!$A:$A,$F32,'3월 판매량-raw'!$C:$C,$C32)</f>
        <v>0</v>
      </c>
      <c r="AC32" s="171">
        <f>SUMIFS(INDEX('3월 판매량-raw'!$E:$BB,,MATCH(AC$4,'3월 판매량-raw'!$E$1:$BB$1,0)),'3월 판매량-raw'!$A:$A,$F32,'3월 판매량-raw'!$C:$C,$C32)</f>
        <v>0</v>
      </c>
      <c r="AD32" s="171">
        <f>SUMIFS(INDEX('3월 판매량-raw'!$E:$BB,,MATCH(AD$4,'3월 판매량-raw'!$E$1:$BB$1,0)),'3월 판매량-raw'!$A:$A,$F32,'3월 판매량-raw'!$C:$C,$C32)</f>
        <v>0</v>
      </c>
      <c r="AE32" s="171">
        <f>SUMIFS(INDEX('3월 판매량-raw'!$E:$BB,,MATCH(AE$4,'3월 판매량-raw'!$E$1:$BB$1,0)),'3월 판매량-raw'!$A:$A,$F32,'3월 판매량-raw'!$C:$C,$C32)</f>
        <v>0</v>
      </c>
      <c r="AF32" s="171">
        <f>SUMIFS(INDEX('3월 판매량-raw'!$E:$BB,,MATCH(AF$4,'3월 판매량-raw'!$E$1:$BB$1,0)),'3월 판매량-raw'!$A:$A,$F32,'3월 판매량-raw'!$C:$C,$C32)</f>
        <v>0</v>
      </c>
      <c r="AG32" s="159">
        <f>SUMIFS(INDEX('4월 판매량-raw'!$E:$BB,,MATCH(AG$4,'4월 판매량-raw'!$E$1:$BB$1,0)),'4월 판매량-raw'!$A:$A,$F32,'4월 판매량-raw'!$C:$C,$C32)</f>
        <v>0</v>
      </c>
      <c r="AH32" s="159">
        <f>SUMIFS(INDEX('4월 판매량-raw'!$E:$BB,,MATCH(AH$4,'4월 판매량-raw'!$E$1:$BB$1,0)),'4월 판매량-raw'!$A:$A,$F32,'4월 판매량-raw'!$C:$C,$C32)</f>
        <v>0</v>
      </c>
      <c r="AI32" s="159">
        <f>SUMIFS(INDEX('4월 판매량-raw'!$E:$BB,,MATCH(AI$4,'4월 판매량-raw'!$E$1:$BB$1,0)),'4월 판매량-raw'!$A:$A,$F32,'4월 판매량-raw'!$C:$C,$C32)</f>
        <v>0</v>
      </c>
      <c r="AJ32" s="159">
        <f>SUMIFS(INDEX('4월 판매량-raw'!$E:$BB,,MATCH(AJ$4,'4월 판매량-raw'!$E$1:$BB$1,0)),'4월 판매량-raw'!$A:$A,$F32,'4월 판매량-raw'!$C:$C,$C32)</f>
        <v>0</v>
      </c>
      <c r="AK32" s="171">
        <f>SUMIFS(INDEX('5월 판매량-raw'!$E:$BB,,MATCH(AK$4,'5월 판매량-raw'!$E$1:$BB$1,0)),'5월 판매량-raw'!$A:$A,$F32,'5월 판매량-raw'!$C:$C,$C32)</f>
        <v>0</v>
      </c>
      <c r="AL32" s="171">
        <f>SUMIFS(INDEX('5월 판매량-raw'!$E:$BB,,MATCH(AL$4,'5월 판매량-raw'!$E$1:$BB$1,0)),'5월 판매량-raw'!$A:$A,$F32,'5월 판매량-raw'!$C:$C,$C32)</f>
        <v>0</v>
      </c>
      <c r="AM32" s="171">
        <f>SUMIFS(INDEX('5월 판매량-raw'!$E:$BB,,MATCH(AM$4,'5월 판매량-raw'!$E$1:$BB$1,0)),'5월 판매량-raw'!$A:$A,$F32,'5월 판매량-raw'!$C:$C,$C32)</f>
        <v>0</v>
      </c>
      <c r="AN32" s="171">
        <f>SUMIFS(INDEX('5월 판매량-raw'!$E:$BB,,MATCH(AN$4,'5월 판매량-raw'!$E$1:$BB$1,0)),'5월 판매량-raw'!$A:$A,$F32,'5월 판매량-raw'!$C:$C,$C32)</f>
        <v>0</v>
      </c>
      <c r="AO32" s="171">
        <f>SUMIFS(INDEX('6월 판매량-raw'!$E:$BB,,MATCH(AO$4,'6월 판매량-raw'!$E$1:$BB$1,0)),'6월 판매량-raw'!$A:$A,$F32,'6월 판매량-raw'!$C:$C,$C32)</f>
        <v>0</v>
      </c>
      <c r="AP32" s="171">
        <f>SUMIFS(INDEX('6월 판매량-raw'!$E:$BB,,MATCH(AP$4,'6월 판매량-raw'!$E$1:$BB$1,0)),'6월 판매량-raw'!$A:$A,$F32,'6월 판매량-raw'!$C:$C,$C32)</f>
        <v>0</v>
      </c>
      <c r="AQ32" s="171">
        <f>SUMIFS(INDEX('6월 판매량-raw'!$E:$BB,,MATCH(AQ$4,'6월 판매량-raw'!$E$1:$BB$1,0)),'6월 판매량-raw'!$A:$A,$F32,'6월 판매량-raw'!$C:$C,$C32)</f>
        <v>0</v>
      </c>
      <c r="AR32" s="171">
        <f>SUMIFS(INDEX('6월 판매량-raw'!$E:$BB,,MATCH(AR$4,'6월 판매량-raw'!$E$1:$BB$1,0)),'6월 판매량-raw'!$A:$A,$F32,'6월 판매량-raw'!$C:$C,$C32)</f>
        <v>0</v>
      </c>
      <c r="AS32" s="171">
        <f>SUMIFS(INDEX('6월 판매량-raw'!$E:$BB,,MATCH(AS$4,'6월 판매량-raw'!$E$1:$BB$1,0)),'6월 판매량-raw'!$A:$A,$F32,'6월 판매량-raw'!$C:$C,$C32)</f>
        <v>0</v>
      </c>
      <c r="AT32" s="171">
        <f>SUMIFS(INDEX('7월 판매량-raw'!$E:$BB,,MATCH(AT$4,'7월 판매량-raw'!$E$1:$BB$1,0)),'7월 판매량-raw'!$A:$A,$F32,'7월 판매량-raw'!$C:$C,$C32)</f>
        <v>0</v>
      </c>
      <c r="AU32" s="171">
        <f>SUMIFS(INDEX('7월 판매량-raw'!$E:$BB,,MATCH(AU$4,'7월 판매량-raw'!$E$1:$BB$1,0)),'7월 판매량-raw'!$A:$A,$F32,'7월 판매량-raw'!$C:$C,$C32)</f>
        <v>0</v>
      </c>
      <c r="AV32" s="171">
        <f>SUMIFS(INDEX('7월 판매량-raw'!$E:$BB,,MATCH(AV$4,'7월 판매량-raw'!$E$1:$BB$1,0)),'7월 판매량-raw'!$A:$A,$F32,'7월 판매량-raw'!$C:$C,$C32)</f>
        <v>0</v>
      </c>
      <c r="AW32" s="261">
        <f>SUMIFS(INDEX('7월 판매량-raw'!$E:$BB,,MATCH(AW$4,'7월 판매량-raw'!$E$1:$BB$1,0)),'7월 판매량-raw'!$A:$A,$F32,'7월 판매량-raw'!$C:$C,$C32)</f>
        <v>0</v>
      </c>
      <c r="AX32" s="171">
        <f>SUMIFS(INDEX('8월 판매량-raw'!$E:$BB,,MATCH(AX$4,'8월 판매량-raw'!$E$1:$BB$1,0)),'8월 판매량-raw'!$A:$A,$F32,'8월 판매량-raw'!$C:$C,$C32)</f>
        <v>0</v>
      </c>
      <c r="AY32" s="171">
        <f>SUMIFS(INDEX('8월 판매량-raw'!$E:$BB,,MATCH(AY$4,'8월 판매량-raw'!$E$1:$BB$1,0)),'8월 판매량-raw'!$A:$A,$F32,'8월 판매량-raw'!$C:$C,$C32)</f>
        <v>0</v>
      </c>
      <c r="AZ32" s="171">
        <f>SUMIFS(INDEX('8월 판매량-raw'!$E:$BB,,MATCH(AZ$4,'8월 판매량-raw'!$E$1:$BB$1,0)),'8월 판매량-raw'!$A:$A,$F32,'8월 판매량-raw'!$C:$C,$C32)</f>
        <v>0</v>
      </c>
      <c r="BA32" s="261">
        <f>SUMIFS(INDEX('8월 판매량-raw'!$E:$BB,,MATCH(BA$4,'8월 판매량-raw'!$E$1:$BB$1,0)),'8월 판매량-raw'!$A:$A,$F32,'8월 판매량-raw'!$C:$C,$C32)</f>
        <v>0</v>
      </c>
      <c r="BB32" s="171">
        <f>SUMIFS(INDEX('9월 판매량-raw'!$E:$BB,,MATCH(BB$4,'9월 판매량-raw'!$E$1:$BB$1,0)),'9월 판매량-raw'!$A:$A,$F32,'9월 판매량-raw'!$C:$C,$C32)</f>
        <v>0</v>
      </c>
      <c r="BC32" s="171">
        <f>SUMIFS(INDEX('9월 판매량-raw'!$E:$BB,,MATCH(BC$4,'9월 판매량-raw'!$E$1:$BB$1,0)),'9월 판매량-raw'!$A:$A,$F32,'9월 판매량-raw'!$C:$C,$C32)</f>
        <v>0</v>
      </c>
      <c r="BD32" s="171">
        <v>0</v>
      </c>
      <c r="BE32" s="261">
        <v>0</v>
      </c>
      <c r="BF32" s="261">
        <v>0</v>
      </c>
      <c r="BG32" s="171">
        <v>0</v>
      </c>
      <c r="BH32" s="171">
        <v>0</v>
      </c>
      <c r="BI32" s="171">
        <v>0</v>
      </c>
      <c r="BJ32" s="261">
        <v>0</v>
      </c>
      <c r="BK32" s="284">
        <v>0</v>
      </c>
      <c r="BL32" s="171">
        <v>0</v>
      </c>
      <c r="BM32" s="171">
        <v>0</v>
      </c>
      <c r="BN32" s="261">
        <v>0</v>
      </c>
      <c r="BO32" s="284">
        <v>0</v>
      </c>
      <c r="BP32" s="171">
        <v>0</v>
      </c>
      <c r="BQ32" s="171">
        <v>0</v>
      </c>
      <c r="BR32" s="261">
        <v>0</v>
      </c>
      <c r="BS32" s="261">
        <v>0</v>
      </c>
    </row>
    <row r="33" spans="1:71" x14ac:dyDescent="0.3">
      <c r="A33" s="359" t="s">
        <v>16</v>
      </c>
      <c r="B33" s="339">
        <f>C33</f>
        <v>46050</v>
      </c>
      <c r="C33" s="34">
        <v>46050</v>
      </c>
      <c r="D33" s="34">
        <f t="shared" si="1"/>
        <v>45840</v>
      </c>
      <c r="E33" s="262">
        <f t="shared" si="2"/>
        <v>22</v>
      </c>
      <c r="F33" s="9" t="s">
        <v>14</v>
      </c>
      <c r="G33" s="6">
        <f>SUMIFS(INDEX('10월'!$E:$AP,,MATCH(G$4,'10월'!$E$1:$AP$1,0)),'10월'!$A:$A,$F33,'10월'!$C:$C,$C33)</f>
        <v>0</v>
      </c>
      <c r="H33" s="6">
        <f>SUMIFS(INDEX('10월'!$E:$AP,,MATCH(H$4,'10월'!$E$1:$AP$1,0)),'10월'!$A:$A,$F33,'10월'!$C:$C,$C33)</f>
        <v>0</v>
      </c>
      <c r="I33" s="6">
        <f>SUMIFS(INDEX('10월'!$E:$AP,,MATCH(I$4,'10월'!$E$1:$AP$1,0)),'10월'!$A:$A,$F33,'10월'!$C:$C,$C33)</f>
        <v>0</v>
      </c>
      <c r="J33" s="6">
        <f>SUMIFS(INDEX('10월'!$E:$AP,,MATCH(J$4,'10월'!$E$1:$AP$1,0)),'10월'!$A:$A,$F33,'10월'!$C:$C,$C33)</f>
        <v>0</v>
      </c>
      <c r="K33" s="6">
        <f>SUMIFS(INDEX('11월'!$E:$AP,,MATCH(K$4,'11월'!$E$1:$AP$1,0)),'11월'!$A:$A,$F33,'11월'!$C:$C,$C33)</f>
        <v>0</v>
      </c>
      <c r="L33" s="6">
        <f>SUMIFS(INDEX('11월'!$E:$AP,,MATCH(L$4,'11월'!$E$1:$AP$1,0)),'11월'!$A:$A,$F33,'11월'!$C:$C,$C33)</f>
        <v>0</v>
      </c>
      <c r="M33" s="6">
        <v>0</v>
      </c>
      <c r="N33" s="39">
        <f>SUMIFS(INDEX('11월'!$E:$AP,,MATCH(N$4,'11월'!$E$1:$AP$1,0)),'11월'!$A:$A,$F33,'11월'!$C:$C,$C33)</f>
        <v>0</v>
      </c>
      <c r="O33" s="39">
        <f>SUMIFS(INDEX('12월 판매량-raw'!$E:$AP,,MATCH(O$4,'12월 판매량-raw'!$E$1:$AP$1,0)),'12월 판매량-raw'!$A:$A,$F33,'12월 판매량-raw'!$C:$C,$C33)</f>
        <v>0</v>
      </c>
      <c r="P33" s="39">
        <f>SUMIFS(INDEX('12월 판매량-raw'!$E:$AP,,MATCH(P$4,'12월 판매량-raw'!$E$1:$AP$1,0)),'12월 판매량-raw'!$A:$A,$F33,'12월 판매량-raw'!$C:$C,$C33)</f>
        <v>0</v>
      </c>
      <c r="Q33" s="6">
        <v>0</v>
      </c>
      <c r="R33" s="39">
        <f>SUMIFS(INDEX('12월 판매량-raw'!$E:$AP,,MATCH(R$4,'12월 판매량-raw'!$E$1:$AP$1,0)),'12월 판매량-raw'!$A:$A,$F33,'12월 판매량-raw'!$C:$C,$C33)</f>
        <v>0</v>
      </c>
      <c r="S33" s="39">
        <f>SUMIFS(INDEX('12월 판매량-raw'!$E:$BB,,MATCH(S$4,'12월 판매량-raw'!$E$1:$BB$1,0)),'12월 판매량-raw'!$A:$A,$F33,'12월 판매량-raw'!$C:$C,$C33)</f>
        <v>0</v>
      </c>
      <c r="T33" s="6">
        <f>SUMIFS(INDEX('1월 판매량-raw'!$E:$BB,,MATCH(T$4,'1월 판매량-raw'!$E$1:$BB$1,0)),'1월 판매량-raw'!$A:$A,$F33,'1월 판매량-raw'!$C:$C,$C33)</f>
        <v>0</v>
      </c>
      <c r="U33" s="6">
        <f>SUMIFS(INDEX('1월 판매량-raw'!$E:$BB,,MATCH(U$4,'1월 판매량-raw'!$E$1:$BB$1,0)),'1월 판매량-raw'!$A:$A,$F33,'1월 판매량-raw'!$C:$C,$C33)</f>
        <v>0</v>
      </c>
      <c r="V33" s="6">
        <f>SUMIFS(INDEX('1월 판매량-raw'!$E:$BB,,MATCH(V$4,'1월 판매량-raw'!$E$1:$BB$1,0)),'1월 판매량-raw'!$A:$A,$F33,'1월 판매량-raw'!$C:$C,$C33)</f>
        <v>0</v>
      </c>
      <c r="W33" s="6">
        <f>SUMIFS(INDEX('1월 판매량-raw'!$E:$BB,,MATCH(W$4,'1월 판매량-raw'!$E$1:$BB$1,0)),'1월 판매량-raw'!$A:$A,$F33,'1월 판매량-raw'!$C:$C,$C33)</f>
        <v>0</v>
      </c>
      <c r="X33" s="6">
        <f>SUMIFS(INDEX('2월 판매량-raw'!$E:$BB,,MATCH(X$4,'2월 판매량-raw'!$E$1:$BB$1,0)),'2월 판매량-raw'!$A:$A,$F33,'2월 판매량-raw'!$C:$C,$C33)</f>
        <v>0</v>
      </c>
      <c r="Y33" s="6">
        <f>SUMIFS(INDEX('2월 판매량-raw'!$E:$BB,,MATCH(Y$4,'2월 판매량-raw'!$E$1:$BB$1,0)),'2월 판매량-raw'!$A:$A,$F33,'2월 판매량-raw'!$C:$C,$C33)</f>
        <v>0</v>
      </c>
      <c r="Z33" s="263">
        <f>SUMIFS(INDEX('2월 판매량-raw'!$E:$BB,,MATCH(Z$4,'2월 판매량-raw'!$E$1:$BB$1,0)),'2월 판매량-raw'!$A:$A,$F33,'2월 판매량-raw'!$C:$C,$C33)</f>
        <v>0</v>
      </c>
      <c r="AA33" s="263">
        <f>SUMIFS(INDEX('2월 판매량-raw'!$E:$BB,,MATCH(AA$4,'2월 판매량-raw'!$E$1:$BB$1,0)),'2월 판매량-raw'!$A:$A,$F33,'2월 판매량-raw'!$C:$C,$C33)</f>
        <v>0</v>
      </c>
      <c r="AB33" s="264">
        <f>SUMIFS(INDEX('3월 판매량-raw'!$E:$BB,,MATCH(AB$4,'3월 판매량-raw'!$E$1:$BB$1,0)),'3월 판매량-raw'!$A:$A,$F33,'3월 판매량-raw'!$C:$C,$C33)</f>
        <v>509</v>
      </c>
      <c r="AC33" s="264">
        <f>SUMIFS(INDEX('3월 판매량-raw'!$E:$BB,,MATCH(AC$4,'3월 판매량-raw'!$E$1:$BB$1,0)),'3월 판매량-raw'!$A:$A,$F33,'3월 판매량-raw'!$C:$C,$C33)</f>
        <v>352</v>
      </c>
      <c r="AD33" s="264">
        <f>SUMIFS(INDEX('3월 판매량-raw'!$E:$BB,,MATCH(AD$4,'3월 판매량-raw'!$E$1:$BB$1,0)),'3월 판매량-raw'!$A:$A,$F33,'3월 판매량-raw'!$C:$C,$C33)</f>
        <v>294</v>
      </c>
      <c r="AE33" s="264">
        <f>SUMIFS(INDEX('3월 판매량-raw'!$E:$BB,,MATCH(AE$4,'3월 판매량-raw'!$E$1:$BB$1,0)),'3월 판매량-raw'!$A:$A,$F33,'3월 판매량-raw'!$C:$C,$C33)</f>
        <v>338</v>
      </c>
      <c r="AF33" s="264">
        <f>SUMIFS(INDEX('3월 판매량-raw'!$E:$BB,,MATCH(AF$4,'3월 판매량-raw'!$E$1:$BB$1,0)),'3월 판매량-raw'!$A:$A,$F33,'3월 판매량-raw'!$C:$C,$C33)</f>
        <v>354</v>
      </c>
      <c r="AG33" s="39">
        <f>SUMIFS(INDEX('4월 판매량-raw'!$E:$BB,,MATCH(AG$4,'4월 판매량-raw'!$E$1:$BB$1,0)),'4월 판매량-raw'!$A:$A,$F33,'4월 판매량-raw'!$C:$C,$C33)</f>
        <v>365</v>
      </c>
      <c r="AH33" s="39">
        <f>SUMIFS(INDEX('4월 판매량-raw'!$E:$BB,,MATCH(AH$4,'4월 판매량-raw'!$E$1:$BB$1,0)),'4월 판매량-raw'!$A:$A,$F33,'4월 판매량-raw'!$C:$C,$C33)</f>
        <v>319</v>
      </c>
      <c r="AI33" s="39">
        <f>SUMIFS(INDEX('4월 판매량-raw'!$E:$BB,,MATCH(AI$4,'4월 판매량-raw'!$E$1:$BB$1,0)),'4월 판매량-raw'!$A:$A,$F33,'4월 판매량-raw'!$C:$C,$C33)</f>
        <v>347</v>
      </c>
      <c r="AJ33" s="39">
        <f>SUMIFS(INDEX('4월 판매량-raw'!$E:$BB,,MATCH(AJ$4,'4월 판매량-raw'!$E$1:$BB$1,0)),'4월 판매량-raw'!$A:$A,$F33,'4월 판매량-raw'!$C:$C,$C33)</f>
        <v>311</v>
      </c>
      <c r="AK33" s="264">
        <f>SUMIFS(INDEX('5월 판매량-raw'!$E:$BB,,MATCH(AK$4,'5월 판매량-raw'!$E$1:$BB$1,0)),'5월 판매량-raw'!$A:$A,$F33,'5월 판매량-raw'!$C:$C,$C33)</f>
        <v>0</v>
      </c>
      <c r="AL33" s="264">
        <f>SUMIFS(INDEX('5월 판매량-raw'!$E:$BB,,MATCH(AL$4,'5월 판매량-raw'!$E$1:$BB$1,0)),'5월 판매량-raw'!$A:$A,$F33,'5월 판매량-raw'!$C:$C,$C33)</f>
        <v>0</v>
      </c>
      <c r="AM33" s="264">
        <f>SUMIFS(INDEX('5월 판매량-raw'!$E:$BB,,MATCH(AM$4,'5월 판매량-raw'!$E$1:$BB$1,0)),'5월 판매량-raw'!$A:$A,$F33,'5월 판매량-raw'!$C:$C,$C33)</f>
        <v>0</v>
      </c>
      <c r="AN33" s="264">
        <f>SUMIFS(INDEX('5월 판매량-raw'!$E:$BB,,MATCH(AN$4,'5월 판매량-raw'!$E$1:$BB$1,0)),'5월 판매량-raw'!$A:$A,$F33,'5월 판매량-raw'!$C:$C,$C33)</f>
        <v>0</v>
      </c>
      <c r="AO33" s="264">
        <f>SUMIFS(INDEX('6월 판매량-raw'!$E:$BB,,MATCH(AO$4,'6월 판매량-raw'!$E$1:$BB$1,0)),'6월 판매량-raw'!$A:$A,$F33,'6월 판매량-raw'!$C:$C,$C33)</f>
        <v>0</v>
      </c>
      <c r="AP33" s="264">
        <f>SUMIFS(INDEX('6월 판매량-raw'!$E:$BB,,MATCH(AP$4,'6월 판매량-raw'!$E$1:$BB$1,0)),'6월 판매량-raw'!$A:$A,$F33,'6월 판매량-raw'!$C:$C,$C33)</f>
        <v>0</v>
      </c>
      <c r="AQ33" s="264">
        <f>SUMIFS(INDEX('6월 판매량-raw'!$E:$BB,,MATCH(AQ$4,'6월 판매량-raw'!$E$1:$BB$1,0)),'6월 판매량-raw'!$A:$A,$F33,'6월 판매량-raw'!$C:$C,$C33)</f>
        <v>0</v>
      </c>
      <c r="AR33" s="264">
        <f>SUMIFS(INDEX('6월 판매량-raw'!$E:$BB,,MATCH(AR$4,'6월 판매량-raw'!$E$1:$BB$1,0)),'6월 판매량-raw'!$A:$A,$F33,'6월 판매량-raw'!$C:$C,$C33)</f>
        <v>0</v>
      </c>
      <c r="AS33" s="264">
        <f>SUMIFS(INDEX('6월 판매량-raw'!$E:$BB,,MATCH(AS$4,'6월 판매량-raw'!$E$1:$BB$1,0)),'6월 판매량-raw'!$A:$A,$F33,'6월 판매량-raw'!$C:$C,$C33)</f>
        <v>0</v>
      </c>
      <c r="AT33" s="264">
        <f>SUMIFS(INDEX('7월 판매량-raw'!$E:$BB,,MATCH(AT$4,'7월 판매량-raw'!$E$1:$BB$1,0)),'7월 판매량-raw'!$A:$A,$F33,'7월 판매량-raw'!$C:$C,$C33)</f>
        <v>0</v>
      </c>
      <c r="AU33" s="6">
        <f>SUMIFS(INDEX('7월 판매량-raw'!$E:$BB,,MATCH(AU$4,'7월 판매량-raw'!$E$1:$BB$1,0)),'7월 판매량-raw'!$A:$A,$F33,'7월 판매량-raw'!$C:$C,$C33)</f>
        <v>0</v>
      </c>
      <c r="AV33" s="6">
        <f>SUMIFS(INDEX('7월 판매량-raw'!$E:$BB,,MATCH(AV$4,'7월 판매량-raw'!$E$1:$BB$1,0)),'7월 판매량-raw'!$A:$A,$F33,'7월 판매량-raw'!$C:$C,$C33)</f>
        <v>0</v>
      </c>
      <c r="AW33" s="263">
        <f>SUMIFS(INDEX('7월 판매량-raw'!$E:$BB,,MATCH(AW$4,'7월 판매량-raw'!$E$1:$BB$1,0)),'7월 판매량-raw'!$A:$A,$F33,'7월 판매량-raw'!$C:$C,$C33)</f>
        <v>0</v>
      </c>
      <c r="AX33" s="264">
        <f>SUMIFS(INDEX('8월 판매량-raw'!$E:$BB,,MATCH(AX$4,'8월 판매량-raw'!$E$1:$BB$1,0)),'8월 판매량-raw'!$A:$A,$F33,'8월 판매량-raw'!$C:$C,$C33)</f>
        <v>0</v>
      </c>
      <c r="AY33" s="264">
        <f>SUMIFS(INDEX('8월 판매량-raw'!$E:$BB,,MATCH(AY$4,'8월 판매량-raw'!$E$1:$BB$1,0)),'8월 판매량-raw'!$A:$A,$F33,'8월 판매량-raw'!$C:$C,$C33)</f>
        <v>0</v>
      </c>
      <c r="AZ33" s="264">
        <f>SUMIFS(INDEX('8월 판매량-raw'!$E:$BB,,MATCH(AZ$4,'8월 판매량-raw'!$E$1:$BB$1,0)),'8월 판매량-raw'!$A:$A,$F33,'8월 판매량-raw'!$C:$C,$C33)</f>
        <v>0</v>
      </c>
      <c r="BA33" s="263">
        <f>SUMIFS(INDEX('8월 판매량-raw'!$E:$BB,,MATCH(BA$4,'8월 판매량-raw'!$E$1:$BB$1,0)),'8월 판매량-raw'!$A:$A,$F33,'8월 판매량-raw'!$C:$C,$C33)</f>
        <v>0</v>
      </c>
      <c r="BB33" s="264">
        <f>SUMIFS(INDEX('9월 판매량-raw'!$E:$BB,,MATCH(BB$4,'9월 판매량-raw'!$E$1:$BB$1,0)),'9월 판매량-raw'!$A:$A,$F33,'9월 판매량-raw'!$C:$C,$C33)</f>
        <v>0</v>
      </c>
      <c r="BC33" s="6">
        <f>SUMIFS(INDEX('9월 판매량-raw'!$E:$BB,,MATCH(BC$4,'9월 판매량-raw'!$E$1:$BB$1,0)),'9월 판매량-raw'!$A:$A,$F33,'9월 판매량-raw'!$C:$C,$C33)</f>
        <v>0</v>
      </c>
      <c r="BD33" s="6">
        <v>0</v>
      </c>
      <c r="BE33" s="263">
        <v>0</v>
      </c>
      <c r="BF33" s="263">
        <v>0</v>
      </c>
      <c r="BG33" s="264">
        <v>0</v>
      </c>
      <c r="BH33" s="6">
        <v>0</v>
      </c>
      <c r="BI33" s="6">
        <v>0</v>
      </c>
      <c r="BJ33" s="263">
        <v>0</v>
      </c>
      <c r="BK33" s="278">
        <v>0</v>
      </c>
      <c r="BL33" s="6">
        <v>0</v>
      </c>
      <c r="BM33" s="6">
        <v>0</v>
      </c>
      <c r="BN33" s="263">
        <v>0</v>
      </c>
      <c r="BO33" s="278">
        <v>0</v>
      </c>
      <c r="BP33" s="6">
        <v>0</v>
      </c>
      <c r="BQ33" s="6">
        <v>0</v>
      </c>
      <c r="BR33" s="263">
        <v>0</v>
      </c>
      <c r="BS33" s="263">
        <v>0</v>
      </c>
    </row>
    <row r="34" spans="1:71" x14ac:dyDescent="0.3">
      <c r="A34" s="357"/>
      <c r="B34" s="358"/>
      <c r="C34" s="35">
        <v>46050</v>
      </c>
      <c r="D34" s="35">
        <f t="shared" si="1"/>
        <v>45840</v>
      </c>
      <c r="E34" s="65">
        <f t="shared" si="2"/>
        <v>22</v>
      </c>
      <c r="F34" s="10" t="s">
        <v>33</v>
      </c>
      <c r="G34" s="7">
        <f>SUMIFS(INDEX('10월'!$E:$AP,,MATCH(G$4,'10월'!$E$1:$AP$1,0)),'10월'!$A:$A,$F34,'10월'!$C:$C,$C34)</f>
        <v>0</v>
      </c>
      <c r="H34" s="7">
        <f>SUMIFS(INDEX('10월'!$E:$AP,,MATCH(H$4,'10월'!$E$1:$AP$1,0)),'10월'!$A:$A,$F34,'10월'!$C:$C,$C34)</f>
        <v>0</v>
      </c>
      <c r="I34" s="7">
        <f>SUMIFS(INDEX('10월'!$E:$AP,,MATCH(I$4,'10월'!$E$1:$AP$1,0)),'10월'!$A:$A,$F34,'10월'!$C:$C,$C34)</f>
        <v>0</v>
      </c>
      <c r="J34" s="7">
        <f>SUMIFS(INDEX('10월'!$E:$AP,,MATCH(J$4,'10월'!$E$1:$AP$1,0)),'10월'!$A:$A,$F34,'10월'!$C:$C,$C34)</f>
        <v>0</v>
      </c>
      <c r="K34" s="7">
        <f>SUMIFS(INDEX('11월'!$E:$AP,,MATCH(K$4,'11월'!$E$1:$AP$1,0)),'11월'!$A:$A,$F34,'11월'!$C:$C,$C34)</f>
        <v>0</v>
      </c>
      <c r="L34" s="7">
        <f>SUMIFS(INDEX('11월'!$E:$AP,,MATCH(L$4,'11월'!$E$1:$AP$1,0)),'11월'!$A:$A,$F34,'11월'!$C:$C,$C34)</f>
        <v>0</v>
      </c>
      <c r="M34" s="7">
        <v>0</v>
      </c>
      <c r="N34" s="13">
        <f>SUMIFS(INDEX('11월'!$E:$AP,,MATCH(N$4,'11월'!$E$1:$AP$1,0)),'11월'!$A:$A,$F34,'11월'!$C:$C,$C34)</f>
        <v>0</v>
      </c>
      <c r="O34" s="13">
        <f>SUMIFS(INDEX('12월 판매량-raw'!$E:$AP,,MATCH(O$4,'12월 판매량-raw'!$E$1:$AP$1,0)),'12월 판매량-raw'!$A:$A,$F34,'12월 판매량-raw'!$C:$C,$C34)</f>
        <v>0</v>
      </c>
      <c r="P34" s="13">
        <f>SUMIFS(INDEX('12월 판매량-raw'!$E:$AP,,MATCH(P$4,'12월 판매량-raw'!$E$1:$AP$1,0)),'12월 판매량-raw'!$A:$A,$F34,'12월 판매량-raw'!$C:$C,$C34)</f>
        <v>0</v>
      </c>
      <c r="Q34" s="13">
        <v>0</v>
      </c>
      <c r="R34" s="13">
        <f>SUMIFS(INDEX('12월 판매량-raw'!$E:$AP,,MATCH(R$4,'12월 판매량-raw'!$E$1:$AP$1,0)),'12월 판매량-raw'!$A:$A,$F34,'12월 판매량-raw'!$C:$C,$C34)</f>
        <v>0</v>
      </c>
      <c r="S34" s="13">
        <f>SUMIFS(INDEX('12월 판매량-raw'!$E:$BB,,MATCH(S$4,'12월 판매량-raw'!$E$1:$BB$1,0)),'12월 판매량-raw'!$A:$A,$F34,'12월 판매량-raw'!$C:$C,$C34)</f>
        <v>0</v>
      </c>
      <c r="T34" s="7">
        <f>SUMIFS(INDEX('1월 판매량-raw'!$E:$BB,,MATCH(T$4,'1월 판매량-raw'!$E$1:$BB$1,0)),'1월 판매량-raw'!$A:$A,$F34,'1월 판매량-raw'!$C:$C,$C34)</f>
        <v>0</v>
      </c>
      <c r="U34" s="7">
        <f>SUMIFS(INDEX('1월 판매량-raw'!$E:$BB,,MATCH(U$4,'1월 판매량-raw'!$E$1:$BB$1,0)),'1월 판매량-raw'!$A:$A,$F34,'1월 판매량-raw'!$C:$C,$C34)</f>
        <v>0</v>
      </c>
      <c r="V34" s="7">
        <f>SUMIFS(INDEX('1월 판매량-raw'!$E:$BB,,MATCH(V$4,'1월 판매량-raw'!$E$1:$BB$1,0)),'1월 판매량-raw'!$A:$A,$F34,'1월 판매량-raw'!$C:$C,$C34)</f>
        <v>0</v>
      </c>
      <c r="W34" s="7">
        <f>SUMIFS(INDEX('1월 판매량-raw'!$E:$BB,,MATCH(W$4,'1월 판매량-raw'!$E$1:$BB$1,0)),'1월 판매량-raw'!$A:$A,$F34,'1월 판매량-raw'!$C:$C,$C34)</f>
        <v>0</v>
      </c>
      <c r="X34" s="7">
        <f>SUMIFS(INDEX('2월 판매량-raw'!$E:$BB,,MATCH(X$4,'2월 판매량-raw'!$E$1:$BB$1,0)),'2월 판매량-raw'!$A:$A,$F34,'2월 판매량-raw'!$C:$C,$C34)</f>
        <v>51</v>
      </c>
      <c r="Y34" s="7">
        <f>SUMIFS(INDEX('2월 판매량-raw'!$E:$BB,,MATCH(Y$4,'2월 판매량-raw'!$E$1:$BB$1,0)),'2월 판매량-raw'!$A:$A,$F34,'2월 판매량-raw'!$C:$C,$C34)</f>
        <v>73</v>
      </c>
      <c r="Z34" s="207">
        <f>SUMIFS(INDEX('2월 판매량-raw'!$E:$BB,,MATCH(Z$4,'2월 판매량-raw'!$E$1:$BB$1,0)),'2월 판매량-raw'!$A:$A,$F34,'2월 판매량-raw'!$C:$C,$C34)</f>
        <v>69</v>
      </c>
      <c r="AA34" s="207">
        <f>SUMIFS(INDEX('2월 판매량-raw'!$E:$BB,,MATCH(AA$4,'2월 판매량-raw'!$E$1:$BB$1,0)),'2월 판매량-raw'!$A:$A,$F34,'2월 판매량-raw'!$C:$C,$C34)</f>
        <v>82</v>
      </c>
      <c r="AB34" s="7">
        <f>SUMIFS(INDEX('3월 판매량-raw'!$E:$BB,,MATCH(AB$4,'3월 판매량-raw'!$E$1:$BB$1,0)),'3월 판매량-raw'!$A:$A,$F34,'3월 판매량-raw'!$C:$C,$C34)</f>
        <v>106</v>
      </c>
      <c r="AC34" s="7">
        <f>SUMIFS(INDEX('3월 판매량-raw'!$E:$BB,,MATCH(AC$4,'3월 판매량-raw'!$E$1:$BB$1,0)),'3월 판매량-raw'!$A:$A,$F34,'3월 판매량-raw'!$C:$C,$C34)</f>
        <v>68</v>
      </c>
      <c r="AD34" s="7">
        <f>SUMIFS(INDEX('3월 판매량-raw'!$E:$BB,,MATCH(AD$4,'3월 판매량-raw'!$E$1:$BB$1,0)),'3월 판매량-raw'!$A:$A,$F34,'3월 판매량-raw'!$C:$C,$C34)</f>
        <v>61</v>
      </c>
      <c r="AE34" s="7">
        <f>SUMIFS(INDEX('3월 판매량-raw'!$E:$BB,,MATCH(AE$4,'3월 판매량-raw'!$E$1:$BB$1,0)),'3월 판매량-raw'!$A:$A,$F34,'3월 판매량-raw'!$C:$C,$C34)</f>
        <v>76</v>
      </c>
      <c r="AF34" s="7">
        <f>SUMIFS(INDEX('3월 판매량-raw'!$E:$BB,,MATCH(AF$4,'3월 판매량-raw'!$E$1:$BB$1,0)),'3월 판매량-raw'!$A:$A,$F34,'3월 판매량-raw'!$C:$C,$C34)</f>
        <v>80</v>
      </c>
      <c r="AG34" s="13">
        <f>SUMIFS(INDEX('4월 판매량-raw'!$E:$BB,,MATCH(AG$4,'4월 판매량-raw'!$E$1:$BB$1,0)),'4월 판매량-raw'!$A:$A,$F34,'4월 판매량-raw'!$C:$C,$C34)</f>
        <v>73</v>
      </c>
      <c r="AH34" s="13">
        <f>SUMIFS(INDEX('4월 판매량-raw'!$E:$BB,,MATCH(AH$4,'4월 판매량-raw'!$E$1:$BB$1,0)),'4월 판매량-raw'!$A:$A,$F34,'4월 판매량-raw'!$C:$C,$C34)</f>
        <v>55</v>
      </c>
      <c r="AI34" s="13">
        <f>SUMIFS(INDEX('4월 판매량-raw'!$E:$BB,,MATCH(AI$4,'4월 판매량-raw'!$E$1:$BB$1,0)),'4월 판매량-raw'!$A:$A,$F34,'4월 판매량-raw'!$C:$C,$C34)</f>
        <v>78</v>
      </c>
      <c r="AJ34" s="13">
        <f>SUMIFS(INDEX('4월 판매량-raw'!$E:$BB,,MATCH(AJ$4,'4월 판매량-raw'!$E$1:$BB$1,0)),'4월 판매량-raw'!$A:$A,$F34,'4월 판매량-raw'!$C:$C,$C34)</f>
        <v>78</v>
      </c>
      <c r="AK34" s="13">
        <f>SUMIFS(INDEX('5월 판매량-raw'!$E:$BB,,MATCH(AK$4,'5월 판매량-raw'!$E$1:$BB$1,0)),'5월 판매량-raw'!$A:$A,$F34,'5월 판매량-raw'!$C:$C,$C34)</f>
        <v>0</v>
      </c>
      <c r="AL34" s="13">
        <f>SUMIFS(INDEX('5월 판매량-raw'!$E:$BB,,MATCH(AL$4,'5월 판매량-raw'!$E$1:$BB$1,0)),'5월 판매량-raw'!$A:$A,$F34,'5월 판매량-raw'!$C:$C,$C34)</f>
        <v>0</v>
      </c>
      <c r="AM34" s="13">
        <f>SUMIFS(INDEX('5월 판매량-raw'!$E:$BB,,MATCH(AM$4,'5월 판매량-raw'!$E$1:$BB$1,0)),'5월 판매량-raw'!$A:$A,$F34,'5월 판매량-raw'!$C:$C,$C34)</f>
        <v>0</v>
      </c>
      <c r="AN34" s="13">
        <f>SUMIFS(INDEX('5월 판매량-raw'!$E:$BB,,MATCH(AN$4,'5월 판매량-raw'!$E$1:$BB$1,0)),'5월 판매량-raw'!$A:$A,$F34,'5월 판매량-raw'!$C:$C,$C34)</f>
        <v>0</v>
      </c>
      <c r="AO34" s="7">
        <f>SUMIFS(INDEX('6월 판매량-raw'!$E:$BB,,MATCH(AO$4,'6월 판매량-raw'!$E$1:$BB$1,0)),'6월 판매량-raw'!$A:$A,$F34,'6월 판매량-raw'!$C:$C,$C34)</f>
        <v>0</v>
      </c>
      <c r="AP34" s="7">
        <f>SUMIFS(INDEX('6월 판매량-raw'!$E:$BB,,MATCH(AP$4,'6월 판매량-raw'!$E$1:$BB$1,0)),'6월 판매량-raw'!$A:$A,$F34,'6월 판매량-raw'!$C:$C,$C34)</f>
        <v>0</v>
      </c>
      <c r="AQ34" s="7">
        <f>SUMIFS(INDEX('6월 판매량-raw'!$E:$BB,,MATCH(AQ$4,'6월 판매량-raw'!$E$1:$BB$1,0)),'6월 판매량-raw'!$A:$A,$F34,'6월 판매량-raw'!$C:$C,$C34)</f>
        <v>0</v>
      </c>
      <c r="AR34" s="7">
        <f>SUMIFS(INDEX('6월 판매량-raw'!$E:$BB,,MATCH(AR$4,'6월 판매량-raw'!$E$1:$BB$1,0)),'6월 판매량-raw'!$A:$A,$F34,'6월 판매량-raw'!$C:$C,$C34)</f>
        <v>0</v>
      </c>
      <c r="AS34" s="7">
        <f>SUMIFS(INDEX('6월 판매량-raw'!$E:$BB,,MATCH(AS$4,'6월 판매량-raw'!$E$1:$BB$1,0)),'6월 판매량-raw'!$A:$A,$F34,'6월 판매량-raw'!$C:$C,$C34)</f>
        <v>0</v>
      </c>
      <c r="AT34" s="7">
        <f>SUMIFS(INDEX('7월 판매량-raw'!$E:$BB,,MATCH(AT$4,'7월 판매량-raw'!$E$1:$BB$1,0)),'7월 판매량-raw'!$A:$A,$F34,'7월 판매량-raw'!$C:$C,$C34)</f>
        <v>0</v>
      </c>
      <c r="AU34" s="7">
        <f>SUMIFS(INDEX('7월 판매량-raw'!$E:$BB,,MATCH(AU$4,'7월 판매량-raw'!$E$1:$BB$1,0)),'7월 판매량-raw'!$A:$A,$F34,'7월 판매량-raw'!$C:$C,$C34)</f>
        <v>0</v>
      </c>
      <c r="AV34" s="7">
        <f>SUMIFS(INDEX('7월 판매량-raw'!$E:$BB,,MATCH(AV$4,'7월 판매량-raw'!$E$1:$BB$1,0)),'7월 판매량-raw'!$A:$A,$F34,'7월 판매량-raw'!$C:$C,$C34)</f>
        <v>0</v>
      </c>
      <c r="AW34" s="207">
        <f>SUMIFS(INDEX('7월 판매량-raw'!$E:$BB,,MATCH(AW$4,'7월 판매량-raw'!$E$1:$BB$1,0)),'7월 판매량-raw'!$A:$A,$F34,'7월 판매량-raw'!$C:$C,$C34)</f>
        <v>0</v>
      </c>
      <c r="AX34" s="7">
        <f>SUMIFS(INDEX('8월 판매량-raw'!$E:$BB,,MATCH(AX$4,'8월 판매량-raw'!$E$1:$BB$1,0)),'8월 판매량-raw'!$A:$A,$F34,'8월 판매량-raw'!$C:$C,$C34)</f>
        <v>0</v>
      </c>
      <c r="AY34" s="7">
        <f>SUMIFS(INDEX('8월 판매량-raw'!$E:$BB,,MATCH(AY$4,'8월 판매량-raw'!$E$1:$BB$1,0)),'8월 판매량-raw'!$A:$A,$F34,'8월 판매량-raw'!$C:$C,$C34)</f>
        <v>0</v>
      </c>
      <c r="AZ34" s="7">
        <f>SUMIFS(INDEX('8월 판매량-raw'!$E:$BB,,MATCH(AZ$4,'8월 판매량-raw'!$E$1:$BB$1,0)),'8월 판매량-raw'!$A:$A,$F34,'8월 판매량-raw'!$C:$C,$C34)</f>
        <v>0</v>
      </c>
      <c r="BA34" s="207">
        <f>SUMIFS(INDEX('8월 판매량-raw'!$E:$BB,,MATCH(BA$4,'8월 판매량-raw'!$E$1:$BB$1,0)),'8월 판매량-raw'!$A:$A,$F34,'8월 판매량-raw'!$C:$C,$C34)</f>
        <v>0</v>
      </c>
      <c r="BB34" s="7">
        <f>SUMIFS(INDEX('9월 판매량-raw'!$E:$BB,,MATCH(BB$4,'9월 판매량-raw'!$E$1:$BB$1,0)),'9월 판매량-raw'!$A:$A,$F34,'9월 판매량-raw'!$C:$C,$C34)</f>
        <v>0</v>
      </c>
      <c r="BC34" s="7">
        <f>SUMIFS(INDEX('9월 판매량-raw'!$E:$BB,,MATCH(BC$4,'9월 판매량-raw'!$E$1:$BB$1,0)),'9월 판매량-raw'!$A:$A,$F34,'9월 판매량-raw'!$C:$C,$C34)</f>
        <v>0</v>
      </c>
      <c r="BD34" s="7">
        <v>0</v>
      </c>
      <c r="BE34" s="207">
        <v>0</v>
      </c>
      <c r="BF34" s="207">
        <v>0</v>
      </c>
      <c r="BG34" s="7">
        <v>0</v>
      </c>
      <c r="BH34" s="7">
        <v>0</v>
      </c>
      <c r="BI34" s="7">
        <v>0</v>
      </c>
      <c r="BJ34" s="207">
        <v>0</v>
      </c>
      <c r="BK34" s="279">
        <v>0</v>
      </c>
      <c r="BL34" s="7">
        <v>0</v>
      </c>
      <c r="BM34" s="7">
        <v>0</v>
      </c>
      <c r="BN34" s="207">
        <v>0</v>
      </c>
      <c r="BO34" s="279">
        <v>0</v>
      </c>
      <c r="BP34" s="7">
        <v>0</v>
      </c>
      <c r="BQ34" s="7">
        <v>0</v>
      </c>
      <c r="BR34" s="207">
        <v>0</v>
      </c>
      <c r="BS34" s="207">
        <v>0</v>
      </c>
    </row>
    <row r="35" spans="1:71" x14ac:dyDescent="0.3">
      <c r="A35" s="356" t="s">
        <v>16</v>
      </c>
      <c r="B35" s="343">
        <f>C35</f>
        <v>46077</v>
      </c>
      <c r="C35" s="35">
        <v>46077</v>
      </c>
      <c r="D35" s="35">
        <f t="shared" si="1"/>
        <v>45867</v>
      </c>
      <c r="E35" s="65">
        <f t="shared" si="2"/>
        <v>26</v>
      </c>
      <c r="F35" s="10" t="s">
        <v>14</v>
      </c>
      <c r="G35" s="7">
        <f>SUMIFS(INDEX('10월'!$E:$AP,,MATCH(G$4,'10월'!$E$1:$AP$1,0)),'10월'!$A:$A,$F35,'10월'!$C:$C,$C35)</f>
        <v>0</v>
      </c>
      <c r="H35" s="7">
        <f>SUMIFS(INDEX('10월'!$E:$AP,,MATCH(H$4,'10월'!$E$1:$AP$1,0)),'10월'!$A:$A,$F35,'10월'!$C:$C,$C35)</f>
        <v>0</v>
      </c>
      <c r="I35" s="7">
        <f>SUMIFS(INDEX('10월'!$E:$AP,,MATCH(I$4,'10월'!$E$1:$AP$1,0)),'10월'!$A:$A,$F35,'10월'!$C:$C,$C35)</f>
        <v>0</v>
      </c>
      <c r="J35" s="7">
        <f>SUMIFS(INDEX('10월'!$E:$AP,,MATCH(J$4,'10월'!$E$1:$AP$1,0)),'10월'!$A:$A,$F35,'10월'!$C:$C,$C35)</f>
        <v>0</v>
      </c>
      <c r="K35" s="7">
        <f>SUMIFS(INDEX('11월'!$E:$AP,,MATCH(K$4,'11월'!$E$1:$AP$1,0)),'11월'!$A:$A,$F35,'11월'!$C:$C,$C35)</f>
        <v>0</v>
      </c>
      <c r="L35" s="7">
        <f>SUMIFS(INDEX('11월'!$E:$AP,,MATCH(L$4,'11월'!$E$1:$AP$1,0)),'11월'!$A:$A,$F35,'11월'!$C:$C,$C35)</f>
        <v>0</v>
      </c>
      <c r="M35" s="7">
        <v>0</v>
      </c>
      <c r="N35" s="13">
        <f>SUMIFS(INDEX('11월'!$E:$AP,,MATCH(N$4,'11월'!$E$1:$AP$1,0)),'11월'!$A:$A,$F35,'11월'!$C:$C,$C35)</f>
        <v>0</v>
      </c>
      <c r="O35" s="13">
        <f>SUMIFS(INDEX('12월 판매량-raw'!$E:$AP,,MATCH(O$4,'12월 판매량-raw'!$E$1:$AP$1,0)),'12월 판매량-raw'!$A:$A,$F35,'12월 판매량-raw'!$C:$C,$C35)</f>
        <v>0</v>
      </c>
      <c r="P35" s="13">
        <f>SUMIFS(INDEX('12월 판매량-raw'!$E:$AP,,MATCH(P$4,'12월 판매량-raw'!$E$1:$AP$1,0)),'12월 판매량-raw'!$A:$A,$F35,'12월 판매량-raw'!$C:$C,$C35)</f>
        <v>0</v>
      </c>
      <c r="Q35" s="7">
        <v>0</v>
      </c>
      <c r="R35" s="13">
        <f>SUMIFS(INDEX('12월 판매량-raw'!$E:$AP,,MATCH(R$4,'12월 판매량-raw'!$E$1:$AP$1,0)),'12월 판매량-raw'!$A:$A,$F35,'12월 판매량-raw'!$C:$C,$C35)</f>
        <v>0</v>
      </c>
      <c r="S35" s="13">
        <f>SUMIFS(INDEX('12월 판매량-raw'!$E:$BB,,MATCH(S$4,'12월 판매량-raw'!$E$1:$BB$1,0)),'12월 판매량-raw'!$A:$A,$F35,'12월 판매량-raw'!$C:$C,$C35)</f>
        <v>0</v>
      </c>
      <c r="T35" s="7">
        <f>SUMIFS(INDEX('1월 판매량-raw'!$E:$BB,,MATCH(T$4,'1월 판매량-raw'!$E$1:$BB$1,0)),'1월 판매량-raw'!$A:$A,$F35,'1월 판매량-raw'!$C:$C,$C35)</f>
        <v>0</v>
      </c>
      <c r="U35" s="7">
        <f>SUMIFS(INDEX('1월 판매량-raw'!$E:$BB,,MATCH(U$4,'1월 판매량-raw'!$E$1:$BB$1,0)),'1월 판매량-raw'!$A:$A,$F35,'1월 판매량-raw'!$C:$C,$C35)</f>
        <v>0</v>
      </c>
      <c r="V35" s="7">
        <f>SUMIFS(INDEX('1월 판매량-raw'!$E:$BB,,MATCH(V$4,'1월 판매량-raw'!$E$1:$BB$1,0)),'1월 판매량-raw'!$A:$A,$F35,'1월 판매량-raw'!$C:$C,$C35)</f>
        <v>0</v>
      </c>
      <c r="W35" s="7">
        <f>SUMIFS(INDEX('1월 판매량-raw'!$E:$BB,,MATCH(W$4,'1월 판매량-raw'!$E$1:$BB$1,0)),'1월 판매량-raw'!$A:$A,$F35,'1월 판매량-raw'!$C:$C,$C35)</f>
        <v>0</v>
      </c>
      <c r="X35" s="7">
        <f>SUMIFS(INDEX('2월 판매량-raw'!$E:$BB,,MATCH(X$4,'2월 판매량-raw'!$E$1:$BB$1,0)),'2월 판매량-raw'!$A:$A,$F35,'2월 판매량-raw'!$C:$C,$C35)</f>
        <v>0</v>
      </c>
      <c r="Y35" s="7">
        <f>SUMIFS(INDEX('2월 판매량-raw'!$E:$BB,,MATCH(Y$4,'2월 판매량-raw'!$E$1:$BB$1,0)),'2월 판매량-raw'!$A:$A,$F35,'2월 판매량-raw'!$C:$C,$C35)</f>
        <v>0</v>
      </c>
      <c r="Z35" s="207">
        <f>SUMIFS(INDEX('2월 판매량-raw'!$E:$BB,,MATCH(Z$4,'2월 판매량-raw'!$E$1:$BB$1,0)),'2월 판매량-raw'!$A:$A,$F35,'2월 판매량-raw'!$C:$C,$C35)</f>
        <v>0</v>
      </c>
      <c r="AA35" s="207">
        <f>SUMIFS(INDEX('2월 판매량-raw'!$E:$BB,,MATCH(AA$4,'2월 판매량-raw'!$E$1:$BB$1,0)),'2월 판매량-raw'!$A:$A,$F35,'2월 판매량-raw'!$C:$C,$C35)</f>
        <v>0</v>
      </c>
      <c r="AB35" s="15">
        <f>SUMIFS(INDEX('3월 판매량-raw'!$E:$BB,,MATCH(AB$4,'3월 판매량-raw'!$E$1:$BB$1,0)),'3월 판매량-raw'!$A:$A,$F35,'3월 판매량-raw'!$C:$C,$C35)</f>
        <v>0</v>
      </c>
      <c r="AC35" s="15">
        <f>SUMIFS(INDEX('3월 판매량-raw'!$E:$BB,,MATCH(AC$4,'3월 판매량-raw'!$E$1:$BB$1,0)),'3월 판매량-raw'!$A:$A,$F35,'3월 판매량-raw'!$C:$C,$C35)</f>
        <v>0</v>
      </c>
      <c r="AD35" s="15">
        <f>SUMIFS(INDEX('3월 판매량-raw'!$E:$BB,,MATCH(AD$4,'3월 판매량-raw'!$E$1:$BB$1,0)),'3월 판매량-raw'!$A:$A,$F35,'3월 판매량-raw'!$C:$C,$C35)</f>
        <v>0</v>
      </c>
      <c r="AE35" s="15">
        <f>SUMIFS(INDEX('3월 판매량-raw'!$E:$BB,,MATCH(AE$4,'3월 판매량-raw'!$E$1:$BB$1,0)),'3월 판매량-raw'!$A:$A,$F35,'3월 판매량-raw'!$C:$C,$C35)</f>
        <v>0</v>
      </c>
      <c r="AF35" s="15">
        <f>SUMIFS(INDEX('3월 판매량-raw'!$E:$BB,,MATCH(AF$4,'3월 판매량-raw'!$E$1:$BB$1,0)),'3월 판매량-raw'!$A:$A,$F35,'3월 판매량-raw'!$C:$C,$C35)</f>
        <v>0</v>
      </c>
      <c r="AG35" s="13">
        <f>SUMIFS(INDEX('4월 판매량-raw'!$E:$BB,,MATCH(AG$4,'4월 판매량-raw'!$E$1:$BB$1,0)),'4월 판매량-raw'!$A:$A,$F35,'4월 판매량-raw'!$C:$C,$C35)</f>
        <v>0</v>
      </c>
      <c r="AH35" s="13">
        <f>SUMIFS(INDEX('4월 판매량-raw'!$E:$BB,,MATCH(AH$4,'4월 판매량-raw'!$E$1:$BB$1,0)),'4월 판매량-raw'!$A:$A,$F35,'4월 판매량-raw'!$C:$C,$C35)</f>
        <v>0</v>
      </c>
      <c r="AI35" s="13">
        <f>SUMIFS(INDEX('4월 판매량-raw'!$E:$BB,,MATCH(AI$4,'4월 판매량-raw'!$E$1:$BB$1,0)),'4월 판매량-raw'!$A:$A,$F35,'4월 판매량-raw'!$C:$C,$C35)</f>
        <v>0</v>
      </c>
      <c r="AJ35" s="13">
        <f>SUMIFS(INDEX('4월 판매량-raw'!$E:$BB,,MATCH(AJ$4,'4월 판매량-raw'!$E$1:$BB$1,0)),'4월 판매량-raw'!$A:$A,$F35,'4월 판매량-raw'!$C:$C,$C35)</f>
        <v>0</v>
      </c>
      <c r="AK35" s="15">
        <f>SUMIFS(INDEX('5월 판매량-raw'!$E:$BB,,MATCH(AK$4,'5월 판매량-raw'!$E$1:$BB$1,0)),'5월 판매량-raw'!$A:$A,$F35,'5월 판매량-raw'!$C:$C,$C35)</f>
        <v>426</v>
      </c>
      <c r="AL35" s="15">
        <f>SUMIFS(INDEX('5월 판매량-raw'!$E:$BB,,MATCH(AL$4,'5월 판매량-raw'!$E$1:$BB$1,0)),'5월 판매량-raw'!$A:$A,$F35,'5월 판매량-raw'!$C:$C,$C35)</f>
        <v>344</v>
      </c>
      <c r="AM35" s="15">
        <f>SUMIFS(INDEX('5월 판매량-raw'!$E:$BB,,MATCH(AM$4,'5월 판매량-raw'!$E$1:$BB$1,0)),'5월 판매량-raw'!$A:$A,$F35,'5월 판매량-raw'!$C:$C,$C35)</f>
        <v>374</v>
      </c>
      <c r="AN35" s="15">
        <f>SUMIFS(INDEX('5월 판매량-raw'!$E:$BB,,MATCH(AN$4,'5월 판매량-raw'!$E$1:$BB$1,0)),'5월 판매량-raw'!$A:$A,$F35,'5월 판매량-raw'!$C:$C,$C35)</f>
        <v>284</v>
      </c>
      <c r="AO35" s="15">
        <f>SUMIFS(INDEX('6월 판매량-raw'!$E:$BB,,MATCH(AO$4,'6월 판매량-raw'!$E$1:$BB$1,0)),'6월 판매량-raw'!$A:$A,$F35,'6월 판매량-raw'!$C:$C,$C35)</f>
        <v>338</v>
      </c>
      <c r="AP35" s="15">
        <f>SUMIFS(INDEX('6월 판매량-raw'!$E:$BB,,MATCH(AP$4,'6월 판매량-raw'!$E$1:$BB$1,0)),'6월 판매량-raw'!$A:$A,$F35,'6월 판매량-raw'!$C:$C,$C35)</f>
        <v>343</v>
      </c>
      <c r="AQ35" s="15">
        <f>SUMIFS(INDEX('6월 판매량-raw'!$E:$BB,,MATCH(AQ$4,'6월 판매량-raw'!$E$1:$BB$1,0)),'6월 판매량-raw'!$A:$A,$F35,'6월 판매량-raw'!$C:$C,$C35)</f>
        <v>342</v>
      </c>
      <c r="AR35" s="15">
        <f>SUMIFS(INDEX('6월 판매량-raw'!$E:$BB,,MATCH(AR$4,'6월 판매량-raw'!$E$1:$BB$1,0)),'6월 판매량-raw'!$A:$A,$F35,'6월 판매량-raw'!$C:$C,$C35)</f>
        <v>314</v>
      </c>
      <c r="AS35" s="15">
        <f>SUMIFS(INDEX('6월 판매량-raw'!$E:$BB,,MATCH(AS$4,'6월 판매량-raw'!$E$1:$BB$1,0)),'6월 판매량-raw'!$A:$A,$F35,'6월 판매량-raw'!$C:$C,$C35)</f>
        <v>310</v>
      </c>
      <c r="AT35" s="15">
        <f>SUMIFS(INDEX('7월 판매량-raw'!$E:$BB,,MATCH(AT$4,'7월 판매량-raw'!$E$1:$BB$1,0)),'7월 판매량-raw'!$A:$A,$F35,'7월 판매량-raw'!$C:$C,$C35)</f>
        <v>0</v>
      </c>
      <c r="AU35" s="15">
        <f>SUMIFS(INDEX('7월 판매량-raw'!$E:$BB,,MATCH(AU$4,'7월 판매량-raw'!$E$1:$BB$1,0)),'7월 판매량-raw'!$A:$A,$F35,'7월 판매량-raw'!$C:$C,$C35)</f>
        <v>0</v>
      </c>
      <c r="AV35" s="15">
        <f>SUMIFS(INDEX('7월 판매량-raw'!$E:$BB,,MATCH(AV$4,'7월 판매량-raw'!$E$1:$BB$1,0)),'7월 판매량-raw'!$A:$A,$F35,'7월 판매량-raw'!$C:$C,$C35)</f>
        <v>0</v>
      </c>
      <c r="AW35" s="15">
        <f>SUMIFS(INDEX('7월 판매량-raw'!$E:$BB,,MATCH(AW$4,'7월 판매량-raw'!$E$1:$BB$1,0)),'7월 판매량-raw'!$A:$A,$F35,'7월 판매량-raw'!$C:$C,$C35)</f>
        <v>0</v>
      </c>
      <c r="AX35" s="15">
        <f>SUMIFS(INDEX('8월 판매량-raw'!$E:$BB,,MATCH(AX$4,'8월 판매량-raw'!$E$1:$BB$1,0)),'8월 판매량-raw'!$A:$A,$F35,'8월 판매량-raw'!$C:$C,$C35)</f>
        <v>0</v>
      </c>
      <c r="AY35" s="15">
        <f>SUMIFS(INDEX('8월 판매량-raw'!$E:$BB,,MATCH(AY$4,'8월 판매량-raw'!$E$1:$BB$1,0)),'8월 판매량-raw'!$A:$A,$F35,'8월 판매량-raw'!$C:$C,$C35)</f>
        <v>0</v>
      </c>
      <c r="AZ35" s="15">
        <f>SUMIFS(INDEX('8월 판매량-raw'!$E:$BB,,MATCH(AZ$4,'8월 판매량-raw'!$E$1:$BB$1,0)),'8월 판매량-raw'!$A:$A,$F35,'8월 판매량-raw'!$C:$C,$C35)</f>
        <v>0</v>
      </c>
      <c r="BA35" s="207">
        <f>SUMIFS(INDEX('8월 판매량-raw'!$E:$BB,,MATCH(BA$4,'8월 판매량-raw'!$E$1:$BB$1,0)),'8월 판매량-raw'!$A:$A,$F35,'8월 판매량-raw'!$C:$C,$C35)</f>
        <v>0</v>
      </c>
      <c r="BB35" s="15">
        <f>SUMIFS(INDEX('9월 판매량-raw'!$E:$BB,,MATCH(BB$4,'9월 판매량-raw'!$E$1:$BB$1,0)),'9월 판매량-raw'!$A:$A,$F35,'9월 판매량-raw'!$C:$C,$C35)</f>
        <v>0</v>
      </c>
      <c r="BC35" s="7">
        <f>SUMIFS(INDEX('9월 판매량-raw'!$E:$BB,,MATCH(BC$4,'9월 판매량-raw'!$E$1:$BB$1,0)),'9월 판매량-raw'!$A:$A,$F35,'9월 판매량-raw'!$C:$C,$C35)</f>
        <v>0</v>
      </c>
      <c r="BD35" s="7">
        <v>0</v>
      </c>
      <c r="BE35" s="207">
        <v>0</v>
      </c>
      <c r="BF35" s="207">
        <v>0</v>
      </c>
      <c r="BG35" s="15">
        <v>0</v>
      </c>
      <c r="BH35" s="7">
        <v>0</v>
      </c>
      <c r="BI35" s="7">
        <v>0</v>
      </c>
      <c r="BJ35" s="207">
        <v>0</v>
      </c>
      <c r="BK35" s="280">
        <v>0</v>
      </c>
      <c r="BL35" s="7">
        <v>0</v>
      </c>
      <c r="BM35" s="7">
        <v>0</v>
      </c>
      <c r="BN35" s="207">
        <v>0</v>
      </c>
      <c r="BO35" s="280">
        <v>0</v>
      </c>
      <c r="BP35" s="7">
        <v>0</v>
      </c>
      <c r="BQ35" s="7">
        <v>0</v>
      </c>
      <c r="BR35" s="207">
        <v>0</v>
      </c>
      <c r="BS35" s="207">
        <v>0</v>
      </c>
    </row>
    <row r="36" spans="1:71" x14ac:dyDescent="0.3">
      <c r="A36" s="357"/>
      <c r="B36" s="358"/>
      <c r="C36" s="35">
        <v>46077</v>
      </c>
      <c r="D36" s="35">
        <f t="shared" si="1"/>
        <v>45867</v>
      </c>
      <c r="E36" s="65">
        <f t="shared" si="2"/>
        <v>26</v>
      </c>
      <c r="F36" s="10" t="s">
        <v>33</v>
      </c>
      <c r="G36" s="7">
        <f>SUMIFS(INDEX('10월'!$E:$AP,,MATCH(G$4,'10월'!$E$1:$AP$1,0)),'10월'!$A:$A,$F36,'10월'!$C:$C,$C36)</f>
        <v>0</v>
      </c>
      <c r="H36" s="7">
        <f>SUMIFS(INDEX('10월'!$E:$AP,,MATCH(H$4,'10월'!$E$1:$AP$1,0)),'10월'!$A:$A,$F36,'10월'!$C:$C,$C36)</f>
        <v>0</v>
      </c>
      <c r="I36" s="7">
        <f>SUMIFS(INDEX('10월'!$E:$AP,,MATCH(I$4,'10월'!$E$1:$AP$1,0)),'10월'!$A:$A,$F36,'10월'!$C:$C,$C36)</f>
        <v>0</v>
      </c>
      <c r="J36" s="7">
        <f>SUMIFS(INDEX('10월'!$E:$AP,,MATCH(J$4,'10월'!$E$1:$AP$1,0)),'10월'!$A:$A,$F36,'10월'!$C:$C,$C36)</f>
        <v>0</v>
      </c>
      <c r="K36" s="7">
        <f>SUMIFS(INDEX('11월'!$E:$AP,,MATCH(K$4,'11월'!$E$1:$AP$1,0)),'11월'!$A:$A,$F36,'11월'!$C:$C,$C36)</f>
        <v>0</v>
      </c>
      <c r="L36" s="7">
        <f>SUMIFS(INDEX('11월'!$E:$AP,,MATCH(L$4,'11월'!$E$1:$AP$1,0)),'11월'!$A:$A,$F36,'11월'!$C:$C,$C36)</f>
        <v>0</v>
      </c>
      <c r="M36" s="7">
        <v>0</v>
      </c>
      <c r="N36" s="13">
        <f>SUMIFS(INDEX('11월'!$E:$AP,,MATCH(N$4,'11월'!$E$1:$AP$1,0)),'11월'!$A:$A,$F36,'11월'!$C:$C,$C36)</f>
        <v>0</v>
      </c>
      <c r="O36" s="13">
        <f>SUMIFS(INDEX('12월 판매량-raw'!$E:$AP,,MATCH(O$4,'12월 판매량-raw'!$E$1:$AP$1,0)),'12월 판매량-raw'!$A:$A,$F36,'12월 판매량-raw'!$C:$C,$C36)</f>
        <v>0</v>
      </c>
      <c r="P36" s="13">
        <f>SUMIFS(INDEX('12월 판매량-raw'!$E:$AP,,MATCH(P$4,'12월 판매량-raw'!$E$1:$AP$1,0)),'12월 판매량-raw'!$A:$A,$F36,'12월 판매량-raw'!$C:$C,$C36)</f>
        <v>0</v>
      </c>
      <c r="Q36" s="13">
        <v>0</v>
      </c>
      <c r="R36" s="13">
        <f>SUMIFS(INDEX('12월 판매량-raw'!$E:$AP,,MATCH(R$4,'12월 판매량-raw'!$E$1:$AP$1,0)),'12월 판매량-raw'!$A:$A,$F36,'12월 판매량-raw'!$C:$C,$C36)</f>
        <v>0</v>
      </c>
      <c r="S36" s="13">
        <f>SUMIFS(INDEX('12월 판매량-raw'!$E:$BB,,MATCH(S$4,'12월 판매량-raw'!$E$1:$BB$1,0)),'12월 판매량-raw'!$A:$A,$F36,'12월 판매량-raw'!$C:$C,$C36)</f>
        <v>0</v>
      </c>
      <c r="T36" s="7">
        <f>SUMIFS(INDEX('1월 판매량-raw'!$E:$BB,,MATCH(T$4,'1월 판매량-raw'!$E$1:$BB$1,0)),'1월 판매량-raw'!$A:$A,$F36,'1월 판매량-raw'!$C:$C,$C36)</f>
        <v>0</v>
      </c>
      <c r="U36" s="7">
        <f>SUMIFS(INDEX('1월 판매량-raw'!$E:$BB,,MATCH(U$4,'1월 판매량-raw'!$E$1:$BB$1,0)),'1월 판매량-raw'!$A:$A,$F36,'1월 판매량-raw'!$C:$C,$C36)</f>
        <v>0</v>
      </c>
      <c r="V36" s="7">
        <f>SUMIFS(INDEX('1월 판매량-raw'!$E:$BB,,MATCH(V$4,'1월 판매량-raw'!$E$1:$BB$1,0)),'1월 판매량-raw'!$A:$A,$F36,'1월 판매량-raw'!$C:$C,$C36)</f>
        <v>0</v>
      </c>
      <c r="W36" s="7">
        <f>SUMIFS(INDEX('1월 판매량-raw'!$E:$BB,,MATCH(W$4,'1월 판매량-raw'!$E$1:$BB$1,0)),'1월 판매량-raw'!$A:$A,$F36,'1월 판매량-raw'!$C:$C,$C36)</f>
        <v>0</v>
      </c>
      <c r="X36" s="7">
        <f>SUMIFS(INDEX('2월 판매량-raw'!$E:$BB,,MATCH(X$4,'2월 판매량-raw'!$E$1:$BB$1,0)),'2월 판매량-raw'!$A:$A,$F36,'2월 판매량-raw'!$C:$C,$C36)</f>
        <v>0</v>
      </c>
      <c r="Y36" s="7">
        <f>SUMIFS(INDEX('2월 판매량-raw'!$E:$BB,,MATCH(Y$4,'2월 판매량-raw'!$E$1:$BB$1,0)),'2월 판매량-raw'!$A:$A,$F36,'2월 판매량-raw'!$C:$C,$C36)</f>
        <v>0</v>
      </c>
      <c r="Z36" s="207">
        <f>SUMIFS(INDEX('2월 판매량-raw'!$E:$BB,,MATCH(Z$4,'2월 판매량-raw'!$E$1:$BB$1,0)),'2월 판매량-raw'!$A:$A,$F36,'2월 판매량-raw'!$C:$C,$C36)</f>
        <v>0</v>
      </c>
      <c r="AA36" s="207">
        <f>SUMIFS(INDEX('2월 판매량-raw'!$E:$BB,,MATCH(AA$4,'2월 판매량-raw'!$E$1:$BB$1,0)),'2월 판매량-raw'!$A:$A,$F36,'2월 판매량-raw'!$C:$C,$C36)</f>
        <v>0</v>
      </c>
      <c r="AB36" s="7">
        <f>SUMIFS(INDEX('3월 판매량-raw'!$E:$BB,,MATCH(AB$4,'3월 판매량-raw'!$E$1:$BB$1,0)),'3월 판매량-raw'!$A:$A,$F36,'3월 판매량-raw'!$C:$C,$C36)</f>
        <v>0</v>
      </c>
      <c r="AC36" s="7">
        <f>SUMIFS(INDEX('3월 판매량-raw'!$E:$BB,,MATCH(AC$4,'3월 판매량-raw'!$E$1:$BB$1,0)),'3월 판매량-raw'!$A:$A,$F36,'3월 판매량-raw'!$C:$C,$C36)</f>
        <v>0</v>
      </c>
      <c r="AD36" s="7">
        <f>SUMIFS(INDEX('3월 판매량-raw'!$E:$BB,,MATCH(AD$4,'3월 판매량-raw'!$E$1:$BB$1,0)),'3월 판매량-raw'!$A:$A,$F36,'3월 판매량-raw'!$C:$C,$C36)</f>
        <v>0</v>
      </c>
      <c r="AE36" s="7">
        <f>SUMIFS(INDEX('3월 판매량-raw'!$E:$BB,,MATCH(AE$4,'3월 판매량-raw'!$E$1:$BB$1,0)),'3월 판매량-raw'!$A:$A,$F36,'3월 판매량-raw'!$C:$C,$C36)</f>
        <v>0</v>
      </c>
      <c r="AF36" s="7">
        <f>SUMIFS(INDEX('3월 판매량-raw'!$E:$BB,,MATCH(AF$4,'3월 판매량-raw'!$E$1:$BB$1,0)),'3월 판매량-raw'!$A:$A,$F36,'3월 판매량-raw'!$C:$C,$C36)</f>
        <v>0</v>
      </c>
      <c r="AG36" s="13">
        <f>SUMIFS(INDEX('4월 판매량-raw'!$E:$BB,,MATCH(AG$4,'4월 판매량-raw'!$E$1:$BB$1,0)),'4월 판매량-raw'!$A:$A,$F36,'4월 판매량-raw'!$C:$C,$C36)</f>
        <v>0</v>
      </c>
      <c r="AH36" s="13">
        <f>SUMIFS(INDEX('4월 판매량-raw'!$E:$BB,,MATCH(AH$4,'4월 판매량-raw'!$E$1:$BB$1,0)),'4월 판매량-raw'!$A:$A,$F36,'4월 판매량-raw'!$C:$C,$C36)</f>
        <v>0</v>
      </c>
      <c r="AI36" s="13">
        <f>SUMIFS(INDEX('4월 판매량-raw'!$E:$BB,,MATCH(AI$4,'4월 판매량-raw'!$E$1:$BB$1,0)),'4월 판매량-raw'!$A:$A,$F36,'4월 판매량-raw'!$C:$C,$C36)</f>
        <v>0</v>
      </c>
      <c r="AJ36" s="13">
        <f>SUMIFS(INDEX('4월 판매량-raw'!$E:$BB,,MATCH(AJ$4,'4월 판매량-raw'!$E$1:$BB$1,0)),'4월 판매량-raw'!$A:$A,$F36,'4월 판매량-raw'!$C:$C,$C36)</f>
        <v>0</v>
      </c>
      <c r="AK36" s="13">
        <f>SUMIFS(INDEX('5월 판매량-raw'!$E:$BB,,MATCH(AK$4,'5월 판매량-raw'!$E$1:$BB$1,0)),'5월 판매량-raw'!$A:$A,$F36,'5월 판매량-raw'!$C:$C,$C36)</f>
        <v>89</v>
      </c>
      <c r="AL36" s="13">
        <f>SUMIFS(INDEX('5월 판매량-raw'!$E:$BB,,MATCH(AL$4,'5월 판매량-raw'!$E$1:$BB$1,0)),'5월 판매량-raw'!$A:$A,$F36,'5월 판매량-raw'!$C:$C,$C36)</f>
        <v>95</v>
      </c>
      <c r="AM36" s="13">
        <f>SUMIFS(INDEX('5월 판매량-raw'!$E:$BB,,MATCH(AM$4,'5월 판매량-raw'!$E$1:$BB$1,0)),'5월 판매량-raw'!$A:$A,$F36,'5월 판매량-raw'!$C:$C,$C36)</f>
        <v>74</v>
      </c>
      <c r="AN36" s="13">
        <f>SUMIFS(INDEX('5월 판매량-raw'!$E:$BB,,MATCH(AN$4,'5월 판매량-raw'!$E$1:$BB$1,0)),'5월 판매량-raw'!$A:$A,$F36,'5월 판매량-raw'!$C:$C,$C36)</f>
        <v>69</v>
      </c>
      <c r="AO36" s="15">
        <f>SUMIFS(INDEX('6월 판매량-raw'!$E:$BB,,MATCH(AO$4,'6월 판매량-raw'!$E$1:$BB$1,0)),'6월 판매량-raw'!$A:$A,$F36,'6월 판매량-raw'!$C:$C,$C36)</f>
        <v>68</v>
      </c>
      <c r="AP36" s="15">
        <f>SUMIFS(INDEX('6월 판매량-raw'!$E:$BB,,MATCH(AP$4,'6월 판매량-raw'!$E$1:$BB$1,0)),'6월 판매량-raw'!$A:$A,$F36,'6월 판매량-raw'!$C:$C,$C36)</f>
        <v>76</v>
      </c>
      <c r="AQ36" s="15">
        <f>SUMIFS(INDEX('6월 판매량-raw'!$E:$BB,,MATCH(AQ$4,'6월 판매량-raw'!$E$1:$BB$1,0)),'6월 판매량-raw'!$A:$A,$F36,'6월 판매량-raw'!$C:$C,$C36)</f>
        <v>80</v>
      </c>
      <c r="AR36" s="15">
        <f>SUMIFS(INDEX('6월 판매량-raw'!$E:$BB,,MATCH(AR$4,'6월 판매량-raw'!$E$1:$BB$1,0)),'6월 판매량-raw'!$A:$A,$F36,'6월 판매량-raw'!$C:$C,$C36)</f>
        <v>86</v>
      </c>
      <c r="AS36" s="15">
        <f>SUMIFS(INDEX('6월 판매량-raw'!$E:$BB,,MATCH(AS$4,'6월 판매량-raw'!$E$1:$BB$1,0)),'6월 판매량-raw'!$A:$A,$F36,'6월 판매량-raw'!$C:$C,$C36)</f>
        <v>99</v>
      </c>
      <c r="AT36" s="15">
        <f>SUMIFS(INDEX('7월 판매량-raw'!$E:$BB,,MATCH(AT$4,'7월 판매량-raw'!$E$1:$BB$1,0)),'7월 판매량-raw'!$A:$A,$F36,'7월 판매량-raw'!$C:$C,$C36)</f>
        <v>54</v>
      </c>
      <c r="AU36" s="15">
        <f>SUMIFS(INDEX('7월 판매량-raw'!$E:$BB,,MATCH(AU$4,'7월 판매량-raw'!$E$1:$BB$1,0)),'7월 판매량-raw'!$A:$A,$F36,'7월 판매량-raw'!$C:$C,$C36)</f>
        <v>0</v>
      </c>
      <c r="AV36" s="15">
        <f>SUMIFS(INDEX('7월 판매량-raw'!$E:$BB,,MATCH(AV$4,'7월 판매량-raw'!$E$1:$BB$1,0)),'7월 판매량-raw'!$A:$A,$F36,'7월 판매량-raw'!$C:$C,$C36)</f>
        <v>0</v>
      </c>
      <c r="AW36" s="15">
        <f>SUMIFS(INDEX('7월 판매량-raw'!$E:$BB,,MATCH(AW$4,'7월 판매량-raw'!$E$1:$BB$1,0)),'7월 판매량-raw'!$A:$A,$F36,'7월 판매량-raw'!$C:$C,$C36)</f>
        <v>0</v>
      </c>
      <c r="AX36" s="7">
        <f>SUMIFS(INDEX('8월 판매량-raw'!$E:$BB,,MATCH(AX$4,'8월 판매량-raw'!$E$1:$BB$1,0)),'8월 판매량-raw'!$A:$A,$F36,'8월 판매량-raw'!$C:$C,$C36)</f>
        <v>0</v>
      </c>
      <c r="AY36" s="7">
        <f>SUMIFS(INDEX('8월 판매량-raw'!$E:$BB,,MATCH(AY$4,'8월 판매량-raw'!$E$1:$BB$1,0)),'8월 판매량-raw'!$A:$A,$F36,'8월 판매량-raw'!$C:$C,$C36)</f>
        <v>0</v>
      </c>
      <c r="AZ36" s="7">
        <f>SUMIFS(INDEX('8월 판매량-raw'!$E:$BB,,MATCH(AZ$4,'8월 판매량-raw'!$E$1:$BB$1,0)),'8월 판매량-raw'!$A:$A,$F36,'8월 판매량-raw'!$C:$C,$C36)</f>
        <v>0</v>
      </c>
      <c r="BA36" s="207">
        <f>SUMIFS(INDEX('8월 판매량-raw'!$E:$BB,,MATCH(BA$4,'8월 판매량-raw'!$E$1:$BB$1,0)),'8월 판매량-raw'!$A:$A,$F36,'8월 판매량-raw'!$C:$C,$C36)</f>
        <v>0</v>
      </c>
      <c r="BB36" s="7">
        <f>SUMIFS(INDEX('9월 판매량-raw'!$E:$BB,,MATCH(BB$4,'9월 판매량-raw'!$E$1:$BB$1,0)),'9월 판매량-raw'!$A:$A,$F36,'9월 판매량-raw'!$C:$C,$C36)</f>
        <v>0</v>
      </c>
      <c r="BC36" s="7">
        <f>SUMIFS(INDEX('9월 판매량-raw'!$E:$BB,,MATCH(BC$4,'9월 판매량-raw'!$E$1:$BB$1,0)),'9월 판매량-raw'!$A:$A,$F36,'9월 판매량-raw'!$C:$C,$C36)</f>
        <v>0</v>
      </c>
      <c r="BD36" s="7">
        <v>0</v>
      </c>
      <c r="BE36" s="207">
        <v>0</v>
      </c>
      <c r="BF36" s="207">
        <v>0</v>
      </c>
      <c r="BG36" s="7">
        <v>0</v>
      </c>
      <c r="BH36" s="7">
        <v>0</v>
      </c>
      <c r="BI36" s="7">
        <v>0</v>
      </c>
      <c r="BJ36" s="207">
        <v>0</v>
      </c>
      <c r="BK36" s="279">
        <v>0</v>
      </c>
      <c r="BL36" s="7">
        <v>0</v>
      </c>
      <c r="BM36" s="7">
        <v>0</v>
      </c>
      <c r="BN36" s="207">
        <v>0</v>
      </c>
      <c r="BO36" s="279">
        <v>0</v>
      </c>
      <c r="BP36" s="7">
        <v>0</v>
      </c>
      <c r="BQ36" s="7">
        <v>0</v>
      </c>
      <c r="BR36" s="207">
        <v>0</v>
      </c>
      <c r="BS36" s="207">
        <v>0</v>
      </c>
    </row>
    <row r="37" spans="1:71" x14ac:dyDescent="0.3">
      <c r="A37" s="356" t="s">
        <v>16</v>
      </c>
      <c r="B37" s="343">
        <f>C37</f>
        <v>46095</v>
      </c>
      <c r="C37" s="35">
        <v>46095</v>
      </c>
      <c r="D37" s="35">
        <f t="shared" si="1"/>
        <v>45885</v>
      </c>
      <c r="E37" s="65">
        <f t="shared" si="2"/>
        <v>29</v>
      </c>
      <c r="F37" s="10" t="s">
        <v>14</v>
      </c>
      <c r="G37" s="7">
        <f>SUMIFS(INDEX('10월'!$E:$AP,,MATCH(G$4,'10월'!$E$1:$AP$1,0)),'10월'!$A:$A,$F37,'10월'!$C:$C,$C37)</f>
        <v>0</v>
      </c>
      <c r="H37" s="7">
        <f>SUMIFS(INDEX('10월'!$E:$AP,,MATCH(H$4,'10월'!$E$1:$AP$1,0)),'10월'!$A:$A,$F37,'10월'!$C:$C,$C37)</f>
        <v>0</v>
      </c>
      <c r="I37" s="7">
        <f>SUMIFS(INDEX('10월'!$E:$AP,,MATCH(I$4,'10월'!$E$1:$AP$1,0)),'10월'!$A:$A,$F37,'10월'!$C:$C,$C37)</f>
        <v>0</v>
      </c>
      <c r="J37" s="7">
        <f>SUMIFS(INDEX('10월'!$E:$AP,,MATCH(J$4,'10월'!$E$1:$AP$1,0)),'10월'!$A:$A,$F37,'10월'!$C:$C,$C37)</f>
        <v>0</v>
      </c>
      <c r="K37" s="7">
        <f>SUMIFS(INDEX('11월'!$E:$AP,,MATCH(K$4,'11월'!$E$1:$AP$1,0)),'11월'!$A:$A,$F37,'11월'!$C:$C,$C37)</f>
        <v>0</v>
      </c>
      <c r="L37" s="7">
        <f>SUMIFS(INDEX('11월'!$E:$AP,,MATCH(L$4,'11월'!$E$1:$AP$1,0)),'11월'!$A:$A,$F37,'11월'!$C:$C,$C37)</f>
        <v>0</v>
      </c>
      <c r="M37" s="7">
        <v>0</v>
      </c>
      <c r="N37" s="13">
        <f>SUMIFS(INDEX('11월'!$E:$AP,,MATCH(N$4,'11월'!$E$1:$AP$1,0)),'11월'!$A:$A,$F37,'11월'!$C:$C,$C37)</f>
        <v>0</v>
      </c>
      <c r="O37" s="13">
        <f>SUMIFS(INDEX('12월 판매량-raw'!$E:$AP,,MATCH(O$4,'12월 판매량-raw'!$E$1:$AP$1,0)),'12월 판매량-raw'!$A:$A,$F37,'12월 판매량-raw'!$C:$C,$C37)</f>
        <v>0</v>
      </c>
      <c r="P37" s="13">
        <f>SUMIFS(INDEX('12월 판매량-raw'!$E:$AP,,MATCH(P$4,'12월 판매량-raw'!$E$1:$AP$1,0)),'12월 판매량-raw'!$A:$A,$F37,'12월 판매량-raw'!$C:$C,$C37)</f>
        <v>0</v>
      </c>
      <c r="Q37" s="7">
        <v>0</v>
      </c>
      <c r="R37" s="13">
        <f>SUMIFS(INDEX('12월 판매량-raw'!$E:$AP,,MATCH(R$4,'12월 판매량-raw'!$E$1:$AP$1,0)),'12월 판매량-raw'!$A:$A,$F37,'12월 판매량-raw'!$C:$C,$C37)</f>
        <v>0</v>
      </c>
      <c r="S37" s="13">
        <f>SUMIFS(INDEX('12월 판매량-raw'!$E:$BB,,MATCH(S$4,'12월 판매량-raw'!$E$1:$BB$1,0)),'12월 판매량-raw'!$A:$A,$F37,'12월 판매량-raw'!$C:$C,$C37)</f>
        <v>0</v>
      </c>
      <c r="T37" s="7">
        <f>SUMIFS(INDEX('1월 판매량-raw'!$E:$BB,,MATCH(T$4,'1월 판매량-raw'!$E$1:$BB$1,0)),'1월 판매량-raw'!$A:$A,$F37,'1월 판매량-raw'!$C:$C,$C37)</f>
        <v>0</v>
      </c>
      <c r="U37" s="7">
        <f>SUMIFS(INDEX('1월 판매량-raw'!$E:$BB,,MATCH(U$4,'1월 판매량-raw'!$E$1:$BB$1,0)),'1월 판매량-raw'!$A:$A,$F37,'1월 판매량-raw'!$C:$C,$C37)</f>
        <v>0</v>
      </c>
      <c r="V37" s="7">
        <f>SUMIFS(INDEX('1월 판매량-raw'!$E:$BB,,MATCH(V$4,'1월 판매량-raw'!$E$1:$BB$1,0)),'1월 판매량-raw'!$A:$A,$F37,'1월 판매량-raw'!$C:$C,$C37)</f>
        <v>0</v>
      </c>
      <c r="W37" s="7">
        <f>SUMIFS(INDEX('1월 판매량-raw'!$E:$BB,,MATCH(W$4,'1월 판매량-raw'!$E$1:$BB$1,0)),'1월 판매량-raw'!$A:$A,$F37,'1월 판매량-raw'!$C:$C,$C37)</f>
        <v>0</v>
      </c>
      <c r="X37" s="7">
        <f>SUMIFS(INDEX('2월 판매량-raw'!$E:$BB,,MATCH(X$4,'2월 판매량-raw'!$E$1:$BB$1,0)),'2월 판매량-raw'!$A:$A,$F37,'2월 판매량-raw'!$C:$C,$C37)</f>
        <v>0</v>
      </c>
      <c r="Y37" s="7">
        <f>SUMIFS(INDEX('2월 판매량-raw'!$E:$BB,,MATCH(Y$4,'2월 판매량-raw'!$E$1:$BB$1,0)),'2월 판매량-raw'!$A:$A,$F37,'2월 판매량-raw'!$C:$C,$C37)</f>
        <v>0</v>
      </c>
      <c r="Z37" s="207">
        <f>SUMIFS(INDEX('2월 판매량-raw'!$E:$BB,,MATCH(Z$4,'2월 판매량-raw'!$E$1:$BB$1,0)),'2월 판매량-raw'!$A:$A,$F37,'2월 판매량-raw'!$C:$C,$C37)</f>
        <v>0</v>
      </c>
      <c r="AA37" s="207">
        <f>SUMIFS(INDEX('2월 판매량-raw'!$E:$BB,,MATCH(AA$4,'2월 판매량-raw'!$E$1:$BB$1,0)),'2월 판매량-raw'!$A:$A,$F37,'2월 판매량-raw'!$C:$C,$C37)</f>
        <v>0</v>
      </c>
      <c r="AB37" s="15">
        <f>SUMIFS(INDEX('3월 판매량-raw'!$E:$BB,,MATCH(AB$4,'3월 판매량-raw'!$E$1:$BB$1,0)),'3월 판매량-raw'!$A:$A,$F37,'3월 판매량-raw'!$C:$C,$C37)</f>
        <v>0</v>
      </c>
      <c r="AC37" s="15">
        <f>SUMIFS(INDEX('3월 판매량-raw'!$E:$BB,,MATCH(AC$4,'3월 판매량-raw'!$E$1:$BB$1,0)),'3월 판매량-raw'!$A:$A,$F37,'3월 판매량-raw'!$C:$C,$C37)</f>
        <v>0</v>
      </c>
      <c r="AD37" s="15">
        <f>SUMIFS(INDEX('3월 판매량-raw'!$E:$BB,,MATCH(AD$4,'3월 판매량-raw'!$E$1:$BB$1,0)),'3월 판매량-raw'!$A:$A,$F37,'3월 판매량-raw'!$C:$C,$C37)</f>
        <v>0</v>
      </c>
      <c r="AE37" s="15">
        <f>SUMIFS(INDEX('3월 판매량-raw'!$E:$BB,,MATCH(AE$4,'3월 판매량-raw'!$E$1:$BB$1,0)),'3월 판매량-raw'!$A:$A,$F37,'3월 판매량-raw'!$C:$C,$C37)</f>
        <v>0</v>
      </c>
      <c r="AF37" s="15">
        <f>SUMIFS(INDEX('3월 판매량-raw'!$E:$BB,,MATCH(AF$4,'3월 판매량-raw'!$E$1:$BB$1,0)),'3월 판매량-raw'!$A:$A,$F37,'3월 판매량-raw'!$C:$C,$C37)</f>
        <v>0</v>
      </c>
      <c r="AG37" s="13">
        <f>SUMIFS(INDEX('4월 판매량-raw'!$E:$BB,,MATCH(AG$4,'4월 판매량-raw'!$E$1:$BB$1,0)),'4월 판매량-raw'!$A:$A,$F37,'4월 판매량-raw'!$C:$C,$C37)</f>
        <v>0</v>
      </c>
      <c r="AH37" s="13">
        <f>SUMIFS(INDEX('4월 판매량-raw'!$E:$BB,,MATCH(AH$4,'4월 판매량-raw'!$E$1:$BB$1,0)),'4월 판매량-raw'!$A:$A,$F37,'4월 판매량-raw'!$C:$C,$C37)</f>
        <v>0</v>
      </c>
      <c r="AI37" s="13">
        <f>SUMIFS(INDEX('4월 판매량-raw'!$E:$BB,,MATCH(AI$4,'4월 판매량-raw'!$E$1:$BB$1,0)),'4월 판매량-raw'!$A:$A,$F37,'4월 판매량-raw'!$C:$C,$C37)</f>
        <v>0</v>
      </c>
      <c r="AJ37" s="13">
        <f>SUMIFS(INDEX('4월 판매량-raw'!$E:$BB,,MATCH(AJ$4,'4월 판매량-raw'!$E$1:$BB$1,0)),'4월 판매량-raw'!$A:$A,$F37,'4월 판매량-raw'!$C:$C,$C37)</f>
        <v>0</v>
      </c>
      <c r="AK37" s="15">
        <f>SUMIFS(INDEX('5월 판매량-raw'!$E:$BB,,MATCH(AK$4,'5월 판매량-raw'!$E$1:$BB$1,0)),'5월 판매량-raw'!$A:$A,$F37,'5월 판매량-raw'!$C:$C,$C37)</f>
        <v>0</v>
      </c>
      <c r="AL37" s="15">
        <f>SUMIFS(INDEX('5월 판매량-raw'!$E:$BB,,MATCH(AL$4,'5월 판매량-raw'!$E$1:$BB$1,0)),'5월 판매량-raw'!$A:$A,$F37,'5월 판매량-raw'!$C:$C,$C37)</f>
        <v>0</v>
      </c>
      <c r="AM37" s="15">
        <f>SUMIFS(INDEX('5월 판매량-raw'!$E:$BB,,MATCH(AM$4,'5월 판매량-raw'!$E$1:$BB$1,0)),'5월 판매량-raw'!$A:$A,$F37,'5월 판매량-raw'!$C:$C,$C37)</f>
        <v>0</v>
      </c>
      <c r="AN37" s="15">
        <f>SUMIFS(INDEX('5월 판매량-raw'!$E:$BB,,MATCH(AN$4,'5월 판매량-raw'!$E$1:$BB$1,0)),'5월 판매량-raw'!$A:$A,$F37,'5월 판매량-raw'!$C:$C,$C37)</f>
        <v>0</v>
      </c>
      <c r="AO37" s="15">
        <f>SUMIFS(INDEX('6월 판매량-raw'!$E:$BB,,MATCH(AO$4,'6월 판매량-raw'!$E$1:$BB$1,0)),'6월 판매량-raw'!$A:$A,$F37,'6월 판매량-raw'!$C:$C,$C37)</f>
        <v>0</v>
      </c>
      <c r="AP37" s="15">
        <f>SUMIFS(INDEX('6월 판매량-raw'!$E:$BB,,MATCH(AP$4,'6월 판매량-raw'!$E$1:$BB$1,0)),'6월 판매량-raw'!$A:$A,$F37,'6월 판매량-raw'!$C:$C,$C37)</f>
        <v>0</v>
      </c>
      <c r="AQ37" s="15">
        <f>SUMIFS(INDEX('6월 판매량-raw'!$E:$BB,,MATCH(AQ$4,'6월 판매량-raw'!$E$1:$BB$1,0)),'6월 판매량-raw'!$A:$A,$F37,'6월 판매량-raw'!$C:$C,$C37)</f>
        <v>0</v>
      </c>
      <c r="AR37" s="15">
        <f>SUMIFS(INDEX('6월 판매량-raw'!$E:$BB,,MATCH(AR$4,'6월 판매량-raw'!$E$1:$BB$1,0)),'6월 판매량-raw'!$A:$A,$F37,'6월 판매량-raw'!$C:$C,$C37)</f>
        <v>0</v>
      </c>
      <c r="AS37" s="15">
        <f>SUMIFS(INDEX('6월 판매량-raw'!$E:$BB,,MATCH(AS$4,'6월 판매량-raw'!$E$1:$BB$1,0)),'6월 판매량-raw'!$A:$A,$F37,'6월 판매량-raw'!$C:$C,$C37)</f>
        <v>0</v>
      </c>
      <c r="AT37" s="15">
        <f>SUMIFS(INDEX('7월 판매량-raw'!$E:$BB,,MATCH(AT$4,'7월 판매량-raw'!$E$1:$BB$1,0)),'7월 판매량-raw'!$A:$A,$F37,'7월 판매량-raw'!$C:$C,$C37)</f>
        <v>302</v>
      </c>
      <c r="AU37" s="15">
        <f>SUMIFS(INDEX('7월 판매량-raw'!$E:$BB,,MATCH(AU$4,'7월 판매량-raw'!$E$1:$BB$1,0)),'7월 판매량-raw'!$A:$A,$F37,'7월 판매량-raw'!$C:$C,$C37)</f>
        <v>282</v>
      </c>
      <c r="AV37" s="15">
        <f>SUMIFS(INDEX('7월 판매량-raw'!$E:$BB,,MATCH(AV$4,'7월 판매량-raw'!$E$1:$BB$1,0)),'7월 판매량-raw'!$A:$A,$F37,'7월 판매량-raw'!$C:$C,$C37)</f>
        <v>259</v>
      </c>
      <c r="AW37" s="15">
        <f>SUMIFS(INDEX('7월 판매량-raw'!$E:$BB,,MATCH(AW$4,'7월 판매량-raw'!$E$1:$BB$1,0)),'7월 판매량-raw'!$A:$A,$F37,'7월 판매량-raw'!$C:$C,$C37)</f>
        <v>323</v>
      </c>
      <c r="AX37" s="15">
        <f>SUMIFS(INDEX('8월 판매량-raw'!$E:$BB,,MATCH(AX$4,'8월 판매량-raw'!$E$1:$BB$1,0)),'8월 판매량-raw'!$A:$A,$F37,'8월 판매량-raw'!$C:$C,$C37)</f>
        <v>283</v>
      </c>
      <c r="AY37" s="15">
        <f>SUMIFS(INDEX('8월 판매량-raw'!$E:$BB,,MATCH(AY$4,'8월 판매량-raw'!$E$1:$BB$1,0)),'8월 판매량-raw'!$A:$A,$F37,'8월 판매량-raw'!$C:$C,$C37)</f>
        <v>276</v>
      </c>
      <c r="AZ37" s="15">
        <f>SUMIFS(INDEX('8월 판매량-raw'!$E:$BB,,MATCH(AZ$4,'8월 판매량-raw'!$E$1:$BB$1,0)),'8월 판매량-raw'!$A:$A,$F37,'8월 판매량-raw'!$C:$C,$C37)</f>
        <v>306</v>
      </c>
      <c r="BA37" s="207">
        <f>SUMIFS(INDEX('8월 판매량-raw'!$E:$BB,,MATCH(BA$4,'8월 판매량-raw'!$E$1:$BB$1,0)),'8월 판매량-raw'!$A:$A,$F37,'8월 판매량-raw'!$C:$C,$C37)</f>
        <v>0</v>
      </c>
      <c r="BB37" s="15">
        <f>SUMIFS(INDEX('9월 판매량-raw'!$E:$BB,,MATCH(BB$4,'9월 판매량-raw'!$E$1:$BB$1,0)),'9월 판매량-raw'!$A:$A,$F37,'9월 판매량-raw'!$C:$C,$C37)</f>
        <v>0</v>
      </c>
      <c r="BC37" s="7">
        <f>SUMIFS(INDEX('9월 판매량-raw'!$E:$BB,,MATCH(BC$4,'9월 판매량-raw'!$E$1:$BB$1,0)),'9월 판매량-raw'!$A:$A,$F37,'9월 판매량-raw'!$C:$C,$C37)</f>
        <v>0</v>
      </c>
      <c r="BD37" s="7">
        <v>0</v>
      </c>
      <c r="BE37" s="207">
        <v>0</v>
      </c>
      <c r="BF37" s="207">
        <v>0</v>
      </c>
      <c r="BG37" s="15">
        <v>0</v>
      </c>
      <c r="BH37" s="7">
        <v>0</v>
      </c>
      <c r="BI37" s="7">
        <v>0</v>
      </c>
      <c r="BJ37" s="207">
        <v>0</v>
      </c>
      <c r="BK37" s="280">
        <v>0</v>
      </c>
      <c r="BL37" s="7">
        <v>0</v>
      </c>
      <c r="BM37" s="7">
        <v>0</v>
      </c>
      <c r="BN37" s="207">
        <v>0</v>
      </c>
      <c r="BO37" s="280">
        <v>0</v>
      </c>
      <c r="BP37" s="7">
        <v>0</v>
      </c>
      <c r="BQ37" s="7">
        <v>0</v>
      </c>
      <c r="BR37" s="207">
        <v>0</v>
      </c>
      <c r="BS37" s="207">
        <v>0</v>
      </c>
    </row>
    <row r="38" spans="1:71" x14ac:dyDescent="0.3">
      <c r="A38" s="357"/>
      <c r="B38" s="358"/>
      <c r="C38" s="35">
        <v>46095</v>
      </c>
      <c r="D38" s="35">
        <f t="shared" si="1"/>
        <v>45885</v>
      </c>
      <c r="E38" s="65">
        <f t="shared" si="2"/>
        <v>29</v>
      </c>
      <c r="F38" s="10" t="s">
        <v>33</v>
      </c>
      <c r="G38" s="7">
        <f>SUMIFS(INDEX('10월'!$E:$AP,,MATCH(G$4,'10월'!$E$1:$AP$1,0)),'10월'!$A:$A,$F38,'10월'!$C:$C,$C38)</f>
        <v>0</v>
      </c>
      <c r="H38" s="7">
        <f>SUMIFS(INDEX('10월'!$E:$AP,,MATCH(H$4,'10월'!$E$1:$AP$1,0)),'10월'!$A:$A,$F38,'10월'!$C:$C,$C38)</f>
        <v>0</v>
      </c>
      <c r="I38" s="7">
        <f>SUMIFS(INDEX('10월'!$E:$AP,,MATCH(I$4,'10월'!$E$1:$AP$1,0)),'10월'!$A:$A,$F38,'10월'!$C:$C,$C38)</f>
        <v>0</v>
      </c>
      <c r="J38" s="7">
        <f>SUMIFS(INDEX('10월'!$E:$AP,,MATCH(J$4,'10월'!$E$1:$AP$1,0)),'10월'!$A:$A,$F38,'10월'!$C:$C,$C38)</f>
        <v>0</v>
      </c>
      <c r="K38" s="7">
        <f>SUMIFS(INDEX('11월'!$E:$AP,,MATCH(K$4,'11월'!$E$1:$AP$1,0)),'11월'!$A:$A,$F38,'11월'!$C:$C,$C38)</f>
        <v>0</v>
      </c>
      <c r="L38" s="7">
        <f>SUMIFS(INDEX('11월'!$E:$AP,,MATCH(L$4,'11월'!$E$1:$AP$1,0)),'11월'!$A:$A,$F38,'11월'!$C:$C,$C38)</f>
        <v>0</v>
      </c>
      <c r="M38" s="7">
        <v>0</v>
      </c>
      <c r="N38" s="13">
        <f>SUMIFS(INDEX('11월'!$E:$AP,,MATCH(N$4,'11월'!$E$1:$AP$1,0)),'11월'!$A:$A,$F38,'11월'!$C:$C,$C38)</f>
        <v>0</v>
      </c>
      <c r="O38" s="13">
        <f>SUMIFS(INDEX('12월 판매량-raw'!$E:$AP,,MATCH(O$4,'12월 판매량-raw'!$E$1:$AP$1,0)),'12월 판매량-raw'!$A:$A,$F38,'12월 판매량-raw'!$C:$C,$C38)</f>
        <v>0</v>
      </c>
      <c r="P38" s="13">
        <f>SUMIFS(INDEX('12월 판매량-raw'!$E:$AP,,MATCH(P$4,'12월 판매량-raw'!$E$1:$AP$1,0)),'12월 판매량-raw'!$A:$A,$F38,'12월 판매량-raw'!$C:$C,$C38)</f>
        <v>0</v>
      </c>
      <c r="Q38" s="13">
        <v>0</v>
      </c>
      <c r="R38" s="13">
        <f>SUMIFS(INDEX('12월 판매량-raw'!$E:$AP,,MATCH(R$4,'12월 판매량-raw'!$E$1:$AP$1,0)),'12월 판매량-raw'!$A:$A,$F38,'12월 판매량-raw'!$C:$C,$C38)</f>
        <v>0</v>
      </c>
      <c r="S38" s="13">
        <f>SUMIFS(INDEX('12월 판매량-raw'!$E:$BB,,MATCH(S$4,'12월 판매량-raw'!$E$1:$BB$1,0)),'12월 판매량-raw'!$A:$A,$F38,'12월 판매량-raw'!$C:$C,$C38)</f>
        <v>0</v>
      </c>
      <c r="T38" s="7">
        <f>SUMIFS(INDEX('1월 판매량-raw'!$E:$BB,,MATCH(T$4,'1월 판매량-raw'!$E$1:$BB$1,0)),'1월 판매량-raw'!$A:$A,$F38,'1월 판매량-raw'!$C:$C,$C38)</f>
        <v>0</v>
      </c>
      <c r="U38" s="7">
        <f>SUMIFS(INDEX('1월 판매량-raw'!$E:$BB,,MATCH(U$4,'1월 판매량-raw'!$E$1:$BB$1,0)),'1월 판매량-raw'!$A:$A,$F38,'1월 판매량-raw'!$C:$C,$C38)</f>
        <v>0</v>
      </c>
      <c r="V38" s="7">
        <f>SUMIFS(INDEX('1월 판매량-raw'!$E:$BB,,MATCH(V$4,'1월 판매량-raw'!$E$1:$BB$1,0)),'1월 판매량-raw'!$A:$A,$F38,'1월 판매량-raw'!$C:$C,$C38)</f>
        <v>0</v>
      </c>
      <c r="W38" s="7">
        <f>SUMIFS(INDEX('1월 판매량-raw'!$E:$BB,,MATCH(W$4,'1월 판매량-raw'!$E$1:$BB$1,0)),'1월 판매량-raw'!$A:$A,$F38,'1월 판매량-raw'!$C:$C,$C38)</f>
        <v>0</v>
      </c>
      <c r="X38" s="7">
        <f>SUMIFS(INDEX('2월 판매량-raw'!$E:$BB,,MATCH(X$4,'2월 판매량-raw'!$E$1:$BB$1,0)),'2월 판매량-raw'!$A:$A,$F38,'2월 판매량-raw'!$C:$C,$C38)</f>
        <v>0</v>
      </c>
      <c r="Y38" s="7">
        <f>SUMIFS(INDEX('2월 판매량-raw'!$E:$BB,,MATCH(Y$4,'2월 판매량-raw'!$E$1:$BB$1,0)),'2월 판매량-raw'!$A:$A,$F38,'2월 판매량-raw'!$C:$C,$C38)</f>
        <v>0</v>
      </c>
      <c r="Z38" s="207">
        <f>SUMIFS(INDEX('2월 판매량-raw'!$E:$BB,,MATCH(Z$4,'2월 판매량-raw'!$E$1:$BB$1,0)),'2월 판매량-raw'!$A:$A,$F38,'2월 판매량-raw'!$C:$C,$C38)</f>
        <v>0</v>
      </c>
      <c r="AA38" s="207">
        <f>SUMIFS(INDEX('2월 판매량-raw'!$E:$BB,,MATCH(AA$4,'2월 판매량-raw'!$E$1:$BB$1,0)),'2월 판매량-raw'!$A:$A,$F38,'2월 판매량-raw'!$C:$C,$C38)</f>
        <v>0</v>
      </c>
      <c r="AB38" s="7">
        <f>SUMIFS(INDEX('3월 판매량-raw'!$E:$BB,,MATCH(AB$4,'3월 판매량-raw'!$E$1:$BB$1,0)),'3월 판매량-raw'!$A:$A,$F38,'3월 판매량-raw'!$C:$C,$C38)</f>
        <v>0</v>
      </c>
      <c r="AC38" s="7">
        <f>SUMIFS(INDEX('3월 판매량-raw'!$E:$BB,,MATCH(AC$4,'3월 판매량-raw'!$E$1:$BB$1,0)),'3월 판매량-raw'!$A:$A,$F38,'3월 판매량-raw'!$C:$C,$C38)</f>
        <v>0</v>
      </c>
      <c r="AD38" s="7">
        <f>SUMIFS(INDEX('3월 판매량-raw'!$E:$BB,,MATCH(AD$4,'3월 판매량-raw'!$E$1:$BB$1,0)),'3월 판매량-raw'!$A:$A,$F38,'3월 판매량-raw'!$C:$C,$C38)</f>
        <v>0</v>
      </c>
      <c r="AE38" s="7">
        <f>SUMIFS(INDEX('3월 판매량-raw'!$E:$BB,,MATCH(AE$4,'3월 판매량-raw'!$E$1:$BB$1,0)),'3월 판매량-raw'!$A:$A,$F38,'3월 판매량-raw'!$C:$C,$C38)</f>
        <v>0</v>
      </c>
      <c r="AF38" s="7">
        <f>SUMIFS(INDEX('3월 판매량-raw'!$E:$BB,,MATCH(AF$4,'3월 판매량-raw'!$E$1:$BB$1,0)),'3월 판매량-raw'!$A:$A,$F38,'3월 판매량-raw'!$C:$C,$C38)</f>
        <v>0</v>
      </c>
      <c r="AG38" s="13">
        <f>SUMIFS(INDEX('4월 판매량-raw'!$E:$BB,,MATCH(AG$4,'4월 판매량-raw'!$E$1:$BB$1,0)),'4월 판매량-raw'!$A:$A,$F38,'4월 판매량-raw'!$C:$C,$C38)</f>
        <v>0</v>
      </c>
      <c r="AH38" s="13">
        <f>SUMIFS(INDEX('4월 판매량-raw'!$E:$BB,,MATCH(AH$4,'4월 판매량-raw'!$E$1:$BB$1,0)),'4월 판매량-raw'!$A:$A,$F38,'4월 판매량-raw'!$C:$C,$C38)</f>
        <v>0</v>
      </c>
      <c r="AI38" s="13">
        <f>SUMIFS(INDEX('4월 판매량-raw'!$E:$BB,,MATCH(AI$4,'4월 판매량-raw'!$E$1:$BB$1,0)),'4월 판매량-raw'!$A:$A,$F38,'4월 판매량-raw'!$C:$C,$C38)</f>
        <v>0</v>
      </c>
      <c r="AJ38" s="13">
        <f>SUMIFS(INDEX('4월 판매량-raw'!$E:$BB,,MATCH(AJ$4,'4월 판매량-raw'!$E$1:$BB$1,0)),'4월 판매량-raw'!$A:$A,$F38,'4월 판매량-raw'!$C:$C,$C38)</f>
        <v>0</v>
      </c>
      <c r="AK38" s="13">
        <f>SUMIFS(INDEX('5월 판매량-raw'!$E:$BB,,MATCH(AK$4,'5월 판매량-raw'!$E$1:$BB$1,0)),'5월 판매량-raw'!$A:$A,$F38,'5월 판매량-raw'!$C:$C,$C38)</f>
        <v>0</v>
      </c>
      <c r="AL38" s="13">
        <f>SUMIFS(INDEX('5월 판매량-raw'!$E:$BB,,MATCH(AL$4,'5월 판매량-raw'!$E$1:$BB$1,0)),'5월 판매량-raw'!$A:$A,$F38,'5월 판매량-raw'!$C:$C,$C38)</f>
        <v>0</v>
      </c>
      <c r="AM38" s="13">
        <f>SUMIFS(INDEX('5월 판매량-raw'!$E:$BB,,MATCH(AM$4,'5월 판매량-raw'!$E$1:$BB$1,0)),'5월 판매량-raw'!$A:$A,$F38,'5월 판매량-raw'!$C:$C,$C38)</f>
        <v>0</v>
      </c>
      <c r="AN38" s="13">
        <f>SUMIFS(INDEX('5월 판매량-raw'!$E:$BB,,MATCH(AN$4,'5월 판매량-raw'!$E$1:$BB$1,0)),'5월 판매량-raw'!$A:$A,$F38,'5월 판매량-raw'!$C:$C,$C38)</f>
        <v>0</v>
      </c>
      <c r="AO38" s="7">
        <f>SUMIFS(INDEX('6월 판매량-raw'!$E:$BB,,MATCH(AO$4,'6월 판매량-raw'!$E$1:$BB$1,0)),'6월 판매량-raw'!$A:$A,$F38,'6월 판매량-raw'!$C:$C,$C38)</f>
        <v>0</v>
      </c>
      <c r="AP38" s="7">
        <f>SUMIFS(INDEX('6월 판매량-raw'!$E:$BB,,MATCH(AP$4,'6월 판매량-raw'!$E$1:$BB$1,0)),'6월 판매량-raw'!$A:$A,$F38,'6월 판매량-raw'!$C:$C,$C38)</f>
        <v>0</v>
      </c>
      <c r="AQ38" s="7">
        <f>SUMIFS(INDEX('6월 판매량-raw'!$E:$BB,,MATCH(AQ$4,'6월 판매량-raw'!$E$1:$BB$1,0)),'6월 판매량-raw'!$A:$A,$F38,'6월 판매량-raw'!$C:$C,$C38)</f>
        <v>0</v>
      </c>
      <c r="AR38" s="7">
        <f>SUMIFS(INDEX('6월 판매량-raw'!$E:$BB,,MATCH(AR$4,'6월 판매량-raw'!$E$1:$BB$1,0)),'6월 판매량-raw'!$A:$A,$F38,'6월 판매량-raw'!$C:$C,$C38)</f>
        <v>0</v>
      </c>
      <c r="AS38" s="7">
        <f>SUMIFS(INDEX('6월 판매량-raw'!$E:$BB,,MATCH(AS$4,'6월 판매량-raw'!$E$1:$BB$1,0)),'6월 판매량-raw'!$A:$A,$F38,'6월 판매량-raw'!$C:$C,$C38)</f>
        <v>0</v>
      </c>
      <c r="AT38" s="7">
        <f>SUMIFS(INDEX('7월 판매량-raw'!$E:$BB,,MATCH(AT$4,'7월 판매량-raw'!$E$1:$BB$1,0)),'7월 판매량-raw'!$A:$A,$F38,'7월 판매량-raw'!$C:$C,$C38)</f>
        <v>0</v>
      </c>
      <c r="AU38" s="15">
        <f>SUMIFS(INDEX('7월 판매량-raw'!$E:$BB,,MATCH(AU$4,'7월 판매량-raw'!$E$1:$BB$1,0)),'7월 판매량-raw'!$A:$A,$F38,'7월 판매량-raw'!$C:$C,$C38)</f>
        <v>70</v>
      </c>
      <c r="AV38" s="15">
        <f>SUMIFS(INDEX('7월 판매량-raw'!$E:$BB,,MATCH(AV$4,'7월 판매량-raw'!$E$1:$BB$1,0)),'7월 판매량-raw'!$A:$A,$F38,'7월 판매량-raw'!$C:$C,$C38)</f>
        <v>71</v>
      </c>
      <c r="AW38" s="15">
        <f>SUMIFS(INDEX('7월 판매량-raw'!$E:$BB,,MATCH(AW$4,'7월 판매량-raw'!$E$1:$BB$1,0)),'7월 판매량-raw'!$A:$A,$F38,'7월 판매량-raw'!$C:$C,$C38)</f>
        <v>65</v>
      </c>
      <c r="AX38" s="15">
        <f>SUMIFS(INDEX('8월 판매량-raw'!$E:$BB,,MATCH(AX$4,'8월 판매량-raw'!$E$1:$BB$1,0)),'8월 판매량-raw'!$A:$A,$F38,'8월 판매량-raw'!$C:$C,$C38)</f>
        <v>78</v>
      </c>
      <c r="AY38" s="15">
        <f>SUMIFS(INDEX('8월 판매량-raw'!$E:$BB,,MATCH(AY$4,'8월 판매량-raw'!$E$1:$BB$1,0)),'8월 판매량-raw'!$A:$A,$F38,'8월 판매량-raw'!$C:$C,$C38)</f>
        <v>65</v>
      </c>
      <c r="AZ38" s="15">
        <f>SUMIFS(INDEX('8월 판매량-raw'!$E:$BB,,MATCH(AZ$4,'8월 판매량-raw'!$E$1:$BB$1,0)),'8월 판매량-raw'!$A:$A,$F38,'8월 판매량-raw'!$C:$C,$C38)</f>
        <v>75</v>
      </c>
      <c r="BA38" s="207">
        <f>SUMIFS(INDEX('8월 판매량-raw'!$E:$BB,,MATCH(BA$4,'8월 판매량-raw'!$E$1:$BB$1,0)),'8월 판매량-raw'!$A:$A,$F38,'8월 판매량-raw'!$C:$C,$C38)</f>
        <v>0</v>
      </c>
      <c r="BB38" s="7">
        <f>SUMIFS(INDEX('9월 판매량-raw'!$E:$BB,,MATCH(BB$4,'9월 판매량-raw'!$E$1:$BB$1,0)),'9월 판매량-raw'!$A:$A,$F38,'9월 판매량-raw'!$C:$C,$C38)</f>
        <v>0</v>
      </c>
      <c r="BC38" s="7">
        <f>SUMIFS(INDEX('9월 판매량-raw'!$E:$BB,,MATCH(BC$4,'9월 판매량-raw'!$E$1:$BB$1,0)),'9월 판매량-raw'!$A:$A,$F38,'9월 판매량-raw'!$C:$C,$C38)</f>
        <v>0</v>
      </c>
      <c r="BD38" s="7">
        <v>0</v>
      </c>
      <c r="BE38" s="207">
        <v>0</v>
      </c>
      <c r="BF38" s="207">
        <v>0</v>
      </c>
      <c r="BG38" s="7">
        <v>0</v>
      </c>
      <c r="BH38" s="7">
        <v>0</v>
      </c>
      <c r="BI38" s="7">
        <v>0</v>
      </c>
      <c r="BJ38" s="207">
        <v>0</v>
      </c>
      <c r="BK38" s="279">
        <v>0</v>
      </c>
      <c r="BL38" s="7">
        <v>0</v>
      </c>
      <c r="BM38" s="7">
        <v>0</v>
      </c>
      <c r="BN38" s="207">
        <v>0</v>
      </c>
      <c r="BO38" s="279">
        <v>0</v>
      </c>
      <c r="BP38" s="7">
        <v>0</v>
      </c>
      <c r="BQ38" s="7">
        <v>0</v>
      </c>
      <c r="BR38" s="207">
        <v>0</v>
      </c>
      <c r="BS38" s="207">
        <v>0</v>
      </c>
    </row>
    <row r="39" spans="1:71" x14ac:dyDescent="0.3">
      <c r="A39" s="356" t="s">
        <v>16</v>
      </c>
      <c r="B39" s="343">
        <f>C39</f>
        <v>46144</v>
      </c>
      <c r="C39" s="35">
        <v>46144</v>
      </c>
      <c r="D39" s="35">
        <f t="shared" si="1"/>
        <v>45934</v>
      </c>
      <c r="E39" s="65">
        <f t="shared" si="2"/>
        <v>36</v>
      </c>
      <c r="F39" s="10" t="s">
        <v>14</v>
      </c>
      <c r="G39" s="7">
        <f>SUMIFS(INDEX('10월'!$E:$AP,,MATCH(G$4,'10월'!$E$1:$AP$1,0)),'10월'!$A:$A,$F39,'10월'!$C:$C,$C39)</f>
        <v>0</v>
      </c>
      <c r="H39" s="7">
        <f>SUMIFS(INDEX('10월'!$E:$AP,,MATCH(H$4,'10월'!$E$1:$AP$1,0)),'10월'!$A:$A,$F39,'10월'!$C:$C,$C39)</f>
        <v>0</v>
      </c>
      <c r="I39" s="7">
        <f>SUMIFS(INDEX('10월'!$E:$AP,,MATCH(I$4,'10월'!$E$1:$AP$1,0)),'10월'!$A:$A,$F39,'10월'!$C:$C,$C39)</f>
        <v>0</v>
      </c>
      <c r="J39" s="7">
        <f>SUMIFS(INDEX('10월'!$E:$AP,,MATCH(J$4,'10월'!$E$1:$AP$1,0)),'10월'!$A:$A,$F39,'10월'!$C:$C,$C39)</f>
        <v>0</v>
      </c>
      <c r="K39" s="7">
        <f>SUMIFS(INDEX('11월'!$E:$AP,,MATCH(K$4,'11월'!$E$1:$AP$1,0)),'11월'!$A:$A,$F39,'11월'!$C:$C,$C39)</f>
        <v>0</v>
      </c>
      <c r="L39" s="7">
        <f>SUMIFS(INDEX('11월'!$E:$AP,,MATCH(L$4,'11월'!$E$1:$AP$1,0)),'11월'!$A:$A,$F39,'11월'!$C:$C,$C39)</f>
        <v>0</v>
      </c>
      <c r="M39" s="7">
        <v>0</v>
      </c>
      <c r="N39" s="13">
        <f>SUMIFS(INDEX('11월'!$E:$AP,,MATCH(N$4,'11월'!$E$1:$AP$1,0)),'11월'!$A:$A,$F39,'11월'!$C:$C,$C39)</f>
        <v>0</v>
      </c>
      <c r="O39" s="13">
        <f>SUMIFS(INDEX('12월 판매량-raw'!$E:$AP,,MATCH(O$4,'12월 판매량-raw'!$E$1:$AP$1,0)),'12월 판매량-raw'!$A:$A,$F39,'12월 판매량-raw'!$C:$C,$C39)</f>
        <v>0</v>
      </c>
      <c r="P39" s="13">
        <f>SUMIFS(INDEX('12월 판매량-raw'!$E:$AP,,MATCH(P$4,'12월 판매량-raw'!$E$1:$AP$1,0)),'12월 판매량-raw'!$A:$A,$F39,'12월 판매량-raw'!$C:$C,$C39)</f>
        <v>0</v>
      </c>
      <c r="Q39" s="7">
        <v>0</v>
      </c>
      <c r="R39" s="13">
        <f>SUMIFS(INDEX('12월 판매량-raw'!$E:$AP,,MATCH(R$4,'12월 판매량-raw'!$E$1:$AP$1,0)),'12월 판매량-raw'!$A:$A,$F39,'12월 판매량-raw'!$C:$C,$C39)</f>
        <v>0</v>
      </c>
      <c r="S39" s="13">
        <f>SUMIFS(INDEX('12월 판매량-raw'!$E:$BB,,MATCH(S$4,'12월 판매량-raw'!$E$1:$BB$1,0)),'12월 판매량-raw'!$A:$A,$F39,'12월 판매량-raw'!$C:$C,$C39)</f>
        <v>0</v>
      </c>
      <c r="T39" s="7">
        <f>SUMIFS(INDEX('1월 판매량-raw'!$E:$BB,,MATCH(T$4,'1월 판매량-raw'!$E$1:$BB$1,0)),'1월 판매량-raw'!$A:$A,$F39,'1월 판매량-raw'!$C:$C,$C39)</f>
        <v>0</v>
      </c>
      <c r="U39" s="7">
        <f>SUMIFS(INDEX('1월 판매량-raw'!$E:$BB,,MATCH(U$4,'1월 판매량-raw'!$E$1:$BB$1,0)),'1월 판매량-raw'!$A:$A,$F39,'1월 판매량-raw'!$C:$C,$C39)</f>
        <v>0</v>
      </c>
      <c r="V39" s="7">
        <f>SUMIFS(INDEX('1월 판매량-raw'!$E:$BB,,MATCH(V$4,'1월 판매량-raw'!$E$1:$BB$1,0)),'1월 판매량-raw'!$A:$A,$F39,'1월 판매량-raw'!$C:$C,$C39)</f>
        <v>0</v>
      </c>
      <c r="W39" s="7">
        <f>SUMIFS(INDEX('1월 판매량-raw'!$E:$BB,,MATCH(W$4,'1월 판매량-raw'!$E$1:$BB$1,0)),'1월 판매량-raw'!$A:$A,$F39,'1월 판매량-raw'!$C:$C,$C39)</f>
        <v>0</v>
      </c>
      <c r="X39" s="7">
        <f>SUMIFS(INDEX('2월 판매량-raw'!$E:$BB,,MATCH(X$4,'2월 판매량-raw'!$E$1:$BB$1,0)),'2월 판매량-raw'!$A:$A,$F39,'2월 판매량-raw'!$C:$C,$C39)</f>
        <v>0</v>
      </c>
      <c r="Y39" s="7">
        <f>SUMIFS(INDEX('2월 판매량-raw'!$E:$BB,,MATCH(Y$4,'2월 판매량-raw'!$E$1:$BB$1,0)),'2월 판매량-raw'!$A:$A,$F39,'2월 판매량-raw'!$C:$C,$C39)</f>
        <v>0</v>
      </c>
      <c r="Z39" s="207">
        <f>SUMIFS(INDEX('2월 판매량-raw'!$E:$BB,,MATCH(Z$4,'2월 판매량-raw'!$E$1:$BB$1,0)),'2월 판매량-raw'!$A:$A,$F39,'2월 판매량-raw'!$C:$C,$C39)</f>
        <v>0</v>
      </c>
      <c r="AA39" s="207">
        <f>SUMIFS(INDEX('2월 판매량-raw'!$E:$BB,,MATCH(AA$4,'2월 판매량-raw'!$E$1:$BB$1,0)),'2월 판매량-raw'!$A:$A,$F39,'2월 판매량-raw'!$C:$C,$C39)</f>
        <v>0</v>
      </c>
      <c r="AB39" s="15">
        <f>SUMIFS(INDEX('3월 판매량-raw'!$E:$BB,,MATCH(AB$4,'3월 판매량-raw'!$E$1:$BB$1,0)),'3월 판매량-raw'!$A:$A,$F39,'3월 판매량-raw'!$C:$C,$C39)</f>
        <v>0</v>
      </c>
      <c r="AC39" s="15">
        <f>SUMIFS(INDEX('3월 판매량-raw'!$E:$BB,,MATCH(AC$4,'3월 판매량-raw'!$E$1:$BB$1,0)),'3월 판매량-raw'!$A:$A,$F39,'3월 판매량-raw'!$C:$C,$C39)</f>
        <v>0</v>
      </c>
      <c r="AD39" s="15">
        <f>SUMIFS(INDEX('3월 판매량-raw'!$E:$BB,,MATCH(AD$4,'3월 판매량-raw'!$E$1:$BB$1,0)),'3월 판매량-raw'!$A:$A,$F39,'3월 판매량-raw'!$C:$C,$C39)</f>
        <v>0</v>
      </c>
      <c r="AE39" s="15">
        <f>SUMIFS(INDEX('3월 판매량-raw'!$E:$BB,,MATCH(AE$4,'3월 판매량-raw'!$E$1:$BB$1,0)),'3월 판매량-raw'!$A:$A,$F39,'3월 판매량-raw'!$C:$C,$C39)</f>
        <v>0</v>
      </c>
      <c r="AF39" s="15">
        <f>SUMIFS(INDEX('3월 판매량-raw'!$E:$BB,,MATCH(AF$4,'3월 판매량-raw'!$E$1:$BB$1,0)),'3월 판매량-raw'!$A:$A,$F39,'3월 판매량-raw'!$C:$C,$C39)</f>
        <v>0</v>
      </c>
      <c r="AG39" s="13">
        <f>SUMIFS(INDEX('4월 판매량-raw'!$E:$BB,,MATCH(AG$4,'4월 판매량-raw'!$E$1:$BB$1,0)),'4월 판매량-raw'!$A:$A,$F39,'4월 판매량-raw'!$C:$C,$C39)</f>
        <v>0</v>
      </c>
      <c r="AH39" s="13">
        <f>SUMIFS(INDEX('4월 판매량-raw'!$E:$BB,,MATCH(AH$4,'4월 판매량-raw'!$E$1:$BB$1,0)),'4월 판매량-raw'!$A:$A,$F39,'4월 판매량-raw'!$C:$C,$C39)</f>
        <v>0</v>
      </c>
      <c r="AI39" s="13">
        <f>SUMIFS(INDEX('4월 판매량-raw'!$E:$BB,,MATCH(AI$4,'4월 판매량-raw'!$E$1:$BB$1,0)),'4월 판매량-raw'!$A:$A,$F39,'4월 판매량-raw'!$C:$C,$C39)</f>
        <v>0</v>
      </c>
      <c r="AJ39" s="13">
        <f>SUMIFS(INDEX('4월 판매량-raw'!$E:$BB,,MATCH(AJ$4,'4월 판매량-raw'!$E$1:$BB$1,0)),'4월 판매량-raw'!$A:$A,$F39,'4월 판매량-raw'!$C:$C,$C39)</f>
        <v>0</v>
      </c>
      <c r="AK39" s="15">
        <f>SUMIFS(INDEX('5월 판매량-raw'!$E:$BB,,MATCH(AK$4,'5월 판매량-raw'!$E$1:$BB$1,0)),'5월 판매량-raw'!$A:$A,$F39,'5월 판매량-raw'!$C:$C,$C39)</f>
        <v>0</v>
      </c>
      <c r="AL39" s="15">
        <f>SUMIFS(INDEX('5월 판매량-raw'!$E:$BB,,MATCH(AL$4,'5월 판매량-raw'!$E$1:$BB$1,0)),'5월 판매량-raw'!$A:$A,$F39,'5월 판매량-raw'!$C:$C,$C39)</f>
        <v>0</v>
      </c>
      <c r="AM39" s="15">
        <f>SUMIFS(INDEX('5월 판매량-raw'!$E:$BB,,MATCH(AM$4,'5월 판매량-raw'!$E$1:$BB$1,0)),'5월 판매량-raw'!$A:$A,$F39,'5월 판매량-raw'!$C:$C,$C39)</f>
        <v>0</v>
      </c>
      <c r="AN39" s="15">
        <f>SUMIFS(INDEX('5월 판매량-raw'!$E:$BB,,MATCH(AN$4,'5월 판매량-raw'!$E$1:$BB$1,0)),'5월 판매량-raw'!$A:$A,$F39,'5월 판매량-raw'!$C:$C,$C39)</f>
        <v>0</v>
      </c>
      <c r="AO39" s="15">
        <f>SUMIFS(INDEX('6월 판매량-raw'!$E:$BB,,MATCH(AO$4,'6월 판매량-raw'!$E$1:$BB$1,0)),'6월 판매량-raw'!$A:$A,$F39,'6월 판매량-raw'!$C:$C,$C39)</f>
        <v>0</v>
      </c>
      <c r="AP39" s="15">
        <f>SUMIFS(INDEX('6월 판매량-raw'!$E:$BB,,MATCH(AP$4,'6월 판매량-raw'!$E$1:$BB$1,0)),'6월 판매량-raw'!$A:$A,$F39,'6월 판매량-raw'!$C:$C,$C39)</f>
        <v>0</v>
      </c>
      <c r="AQ39" s="15">
        <f>SUMIFS(INDEX('6월 판매량-raw'!$E:$BB,,MATCH(AQ$4,'6월 판매량-raw'!$E$1:$BB$1,0)),'6월 판매량-raw'!$A:$A,$F39,'6월 판매량-raw'!$C:$C,$C39)</f>
        <v>0</v>
      </c>
      <c r="AR39" s="15">
        <f>SUMIFS(INDEX('6월 판매량-raw'!$E:$BB,,MATCH(AR$4,'6월 판매량-raw'!$E$1:$BB$1,0)),'6월 판매량-raw'!$A:$A,$F39,'6월 판매량-raw'!$C:$C,$C39)</f>
        <v>0</v>
      </c>
      <c r="AS39" s="15">
        <f>SUMIFS(INDEX('6월 판매량-raw'!$E:$BB,,MATCH(AS$4,'6월 판매량-raw'!$E$1:$BB$1,0)),'6월 판매량-raw'!$A:$A,$F39,'6월 판매량-raw'!$C:$C,$C39)</f>
        <v>0</v>
      </c>
      <c r="AT39" s="15">
        <f>SUMIFS(INDEX('7월 판매량-raw'!$E:$BB,,MATCH(AT$4,'7월 판매량-raw'!$E$1:$BB$1,0)),'7월 판매량-raw'!$A:$A,$F39,'7월 판매량-raw'!$C:$C,$C39)</f>
        <v>0</v>
      </c>
      <c r="AU39" s="7">
        <f>SUMIFS(INDEX('7월 판매량-raw'!$E:$BB,,MATCH(AU$4,'7월 판매량-raw'!$E$1:$BB$1,0)),'7월 판매량-raw'!$A:$A,$F39,'7월 판매량-raw'!$C:$C,$C39)</f>
        <v>0</v>
      </c>
      <c r="AV39" s="7">
        <f>SUMIFS(INDEX('7월 판매량-raw'!$E:$BB,,MATCH(AV$4,'7월 판매량-raw'!$E$1:$BB$1,0)),'7월 판매량-raw'!$A:$A,$F39,'7월 판매량-raw'!$C:$C,$C39)</f>
        <v>0</v>
      </c>
      <c r="AW39" s="207">
        <f>SUMIFS(INDEX('7월 판매량-raw'!$E:$BB,,MATCH(AW$4,'7월 판매량-raw'!$E$1:$BB$1,0)),'7월 판매량-raw'!$A:$A,$F39,'7월 판매량-raw'!$C:$C,$C39)</f>
        <v>0</v>
      </c>
      <c r="AX39" s="15">
        <f>SUMIFS(INDEX('8월 판매량-raw'!$E:$BB,,MATCH(AX$4,'8월 판매량-raw'!$E$1:$BB$1,0)),'8월 판매량-raw'!$A:$A,$F39,'8월 판매량-raw'!$C:$C,$C39)</f>
        <v>0</v>
      </c>
      <c r="AY39" s="15">
        <f>SUMIFS(INDEX('8월 판매량-raw'!$E:$BB,,MATCH(AY$4,'8월 판매량-raw'!$E$1:$BB$1,0)),'8월 판매량-raw'!$A:$A,$F39,'8월 판매량-raw'!$C:$C,$C39)</f>
        <v>0</v>
      </c>
      <c r="AZ39" s="15">
        <f>SUMIFS(INDEX('8월 판매량-raw'!$E:$BB,,MATCH(AZ$4,'8월 판매량-raw'!$E$1:$BB$1,0)),'8월 판매량-raw'!$A:$A,$F39,'8월 판매량-raw'!$C:$C,$C39)</f>
        <v>0</v>
      </c>
      <c r="BA39" s="207">
        <f>SUMIFS(INDEX('8월 판매량-raw'!$E:$BB,,MATCH(BA$4,'8월 판매량-raw'!$E$1:$BB$1,0)),'8월 판매량-raw'!$A:$A,$F39,'8월 판매량-raw'!$C:$C,$C39)</f>
        <v>271</v>
      </c>
      <c r="BB39" s="15">
        <f>SUMIFS(INDEX('9월 판매량-raw'!$E:$BB,,MATCH(BB$4,'9월 판매량-raw'!$E$1:$BB$1,0)),'9월 판매량-raw'!$A:$A,$F39,'9월 판매량-raw'!$C:$C,$C39)</f>
        <v>283</v>
      </c>
      <c r="BC39" s="207">
        <f>SUMIFS(INDEX('9월 판매량-raw'!$E:$BB,,MATCH(BC$4,'9월 판매량-raw'!$E$1:$BB$1,0)),'9월 판매량-raw'!$A:$A,$F39,'9월 판매량-raw'!$C:$C,$C39)</f>
        <v>249</v>
      </c>
      <c r="BD39" s="207">
        <f>SUMIFS(INDEX('9월 판매량-raw'!$E:$BB,,MATCH(BD$4,'9월 판매량-raw'!$E$1:$BB$1,0)),'9월 판매량-raw'!$A:$A,$F39,'9월 판매량-raw'!$C:$C,$C39)</f>
        <v>275</v>
      </c>
      <c r="BE39" s="207">
        <f>SUMIFS(INDEX('9월 판매량-raw'!$E:$BB,,MATCH(BE$4,'9월 판매량-raw'!$E$1:$BB$1,0)),'9월 판매량-raw'!$A:$A,$F39,'9월 판매량-raw'!$C:$C,$C39)</f>
        <v>240</v>
      </c>
      <c r="BF39" s="207">
        <f>SUMIFS(INDEX('9월 판매량-raw'!$E:$BB,,MATCH(BF$4,'9월 판매량-raw'!$E$1:$BB$1,0)),'9월 판매량-raw'!$A:$A,$F39,'9월 판매량-raw'!$C:$C,$C39)</f>
        <v>0</v>
      </c>
      <c r="BG39" s="207">
        <f>BF39</f>
        <v>0</v>
      </c>
      <c r="BH39" s="7">
        <v>0</v>
      </c>
      <c r="BI39" s="7">
        <v>0</v>
      </c>
      <c r="BJ39" s="207">
        <v>0</v>
      </c>
      <c r="BK39" s="285">
        <f>BJ39</f>
        <v>0</v>
      </c>
      <c r="BL39" s="7">
        <v>0</v>
      </c>
      <c r="BM39" s="7">
        <v>0</v>
      </c>
      <c r="BN39" s="207">
        <v>0</v>
      </c>
      <c r="BO39" s="285">
        <f t="shared" ref="BO39:BS40" si="8">BN39</f>
        <v>0</v>
      </c>
      <c r="BP39" s="207">
        <f t="shared" si="8"/>
        <v>0</v>
      </c>
      <c r="BQ39" s="207">
        <f t="shared" si="8"/>
        <v>0</v>
      </c>
      <c r="BR39" s="207">
        <f t="shared" si="8"/>
        <v>0</v>
      </c>
      <c r="BS39" s="207">
        <f t="shared" si="8"/>
        <v>0</v>
      </c>
    </row>
    <row r="40" spans="1:71" x14ac:dyDescent="0.3">
      <c r="A40" s="357"/>
      <c r="B40" s="358"/>
      <c r="C40" s="35">
        <v>46144</v>
      </c>
      <c r="D40" s="35">
        <f t="shared" si="1"/>
        <v>45934</v>
      </c>
      <c r="E40" s="65">
        <f t="shared" si="2"/>
        <v>36</v>
      </c>
      <c r="F40" s="10" t="s">
        <v>33</v>
      </c>
      <c r="G40" s="7">
        <f>SUMIFS(INDEX('10월'!$E:$AP,,MATCH(G$4,'10월'!$E$1:$AP$1,0)),'10월'!$A:$A,$F40,'10월'!$C:$C,$C40)</f>
        <v>0</v>
      </c>
      <c r="H40" s="7">
        <f>SUMIFS(INDEX('10월'!$E:$AP,,MATCH(H$4,'10월'!$E$1:$AP$1,0)),'10월'!$A:$A,$F40,'10월'!$C:$C,$C40)</f>
        <v>0</v>
      </c>
      <c r="I40" s="7">
        <f>SUMIFS(INDEX('10월'!$E:$AP,,MATCH(I$4,'10월'!$E$1:$AP$1,0)),'10월'!$A:$A,$F40,'10월'!$C:$C,$C40)</f>
        <v>0</v>
      </c>
      <c r="J40" s="7">
        <f>SUMIFS(INDEX('10월'!$E:$AP,,MATCH(J$4,'10월'!$E$1:$AP$1,0)),'10월'!$A:$A,$F40,'10월'!$C:$C,$C40)</f>
        <v>0</v>
      </c>
      <c r="K40" s="7">
        <f>SUMIFS(INDEX('11월'!$E:$AP,,MATCH(K$4,'11월'!$E$1:$AP$1,0)),'11월'!$A:$A,$F40,'11월'!$C:$C,$C40)</f>
        <v>0</v>
      </c>
      <c r="L40" s="7">
        <f>SUMIFS(INDEX('11월'!$E:$AP,,MATCH(L$4,'11월'!$E$1:$AP$1,0)),'11월'!$A:$A,$F40,'11월'!$C:$C,$C40)</f>
        <v>0</v>
      </c>
      <c r="M40" s="7">
        <v>0</v>
      </c>
      <c r="N40" s="13">
        <f>SUMIFS(INDEX('11월'!$E:$AP,,MATCH(N$4,'11월'!$E$1:$AP$1,0)),'11월'!$A:$A,$F40,'11월'!$C:$C,$C40)</f>
        <v>0</v>
      </c>
      <c r="O40" s="13">
        <f>SUMIFS(INDEX('12월 판매량-raw'!$E:$AP,,MATCH(O$4,'12월 판매량-raw'!$E$1:$AP$1,0)),'12월 판매량-raw'!$A:$A,$F40,'12월 판매량-raw'!$C:$C,$C40)</f>
        <v>0</v>
      </c>
      <c r="P40" s="13">
        <f>SUMIFS(INDEX('12월 판매량-raw'!$E:$AP,,MATCH(P$4,'12월 판매량-raw'!$E$1:$AP$1,0)),'12월 판매량-raw'!$A:$A,$F40,'12월 판매량-raw'!$C:$C,$C40)</f>
        <v>0</v>
      </c>
      <c r="Q40" s="13">
        <v>0</v>
      </c>
      <c r="R40" s="13">
        <f>SUMIFS(INDEX('12월 판매량-raw'!$E:$AP,,MATCH(R$4,'12월 판매량-raw'!$E$1:$AP$1,0)),'12월 판매량-raw'!$A:$A,$F40,'12월 판매량-raw'!$C:$C,$C40)</f>
        <v>0</v>
      </c>
      <c r="S40" s="13">
        <f>SUMIFS(INDEX('12월 판매량-raw'!$E:$BB,,MATCH(S$4,'12월 판매량-raw'!$E$1:$BB$1,0)),'12월 판매량-raw'!$A:$A,$F40,'12월 판매량-raw'!$C:$C,$C40)</f>
        <v>0</v>
      </c>
      <c r="T40" s="7">
        <f>SUMIFS(INDEX('1월 판매량-raw'!$E:$BB,,MATCH(T$4,'1월 판매량-raw'!$E$1:$BB$1,0)),'1월 판매량-raw'!$A:$A,$F40,'1월 판매량-raw'!$C:$C,$C40)</f>
        <v>0</v>
      </c>
      <c r="U40" s="7">
        <f>SUMIFS(INDEX('1월 판매량-raw'!$E:$BB,,MATCH(U$4,'1월 판매량-raw'!$E$1:$BB$1,0)),'1월 판매량-raw'!$A:$A,$F40,'1월 판매량-raw'!$C:$C,$C40)</f>
        <v>0</v>
      </c>
      <c r="V40" s="7">
        <f>SUMIFS(INDEX('1월 판매량-raw'!$E:$BB,,MATCH(V$4,'1월 판매량-raw'!$E$1:$BB$1,0)),'1월 판매량-raw'!$A:$A,$F40,'1월 판매량-raw'!$C:$C,$C40)</f>
        <v>0</v>
      </c>
      <c r="W40" s="7">
        <f>SUMIFS(INDEX('1월 판매량-raw'!$E:$BB,,MATCH(W$4,'1월 판매량-raw'!$E$1:$BB$1,0)),'1월 판매량-raw'!$A:$A,$F40,'1월 판매량-raw'!$C:$C,$C40)</f>
        <v>0</v>
      </c>
      <c r="X40" s="7">
        <f>SUMIFS(INDEX('2월 판매량-raw'!$E:$BB,,MATCH(X$4,'2월 판매량-raw'!$E$1:$BB$1,0)),'2월 판매량-raw'!$A:$A,$F40,'2월 판매량-raw'!$C:$C,$C40)</f>
        <v>0</v>
      </c>
      <c r="Y40" s="7">
        <f>SUMIFS(INDEX('2월 판매량-raw'!$E:$BB,,MATCH(Y$4,'2월 판매량-raw'!$E$1:$BB$1,0)),'2월 판매량-raw'!$A:$A,$F40,'2월 판매량-raw'!$C:$C,$C40)</f>
        <v>0</v>
      </c>
      <c r="Z40" s="207">
        <f>SUMIFS(INDEX('2월 판매량-raw'!$E:$BB,,MATCH(Z$4,'2월 판매량-raw'!$E$1:$BB$1,0)),'2월 판매량-raw'!$A:$A,$F40,'2월 판매량-raw'!$C:$C,$C40)</f>
        <v>0</v>
      </c>
      <c r="AA40" s="207">
        <f>SUMIFS(INDEX('2월 판매량-raw'!$E:$BB,,MATCH(AA$4,'2월 판매량-raw'!$E$1:$BB$1,0)),'2월 판매량-raw'!$A:$A,$F40,'2월 판매량-raw'!$C:$C,$C40)</f>
        <v>0</v>
      </c>
      <c r="AB40" s="7">
        <f>SUMIFS(INDEX('3월 판매량-raw'!$E:$BB,,MATCH(AB$4,'3월 판매량-raw'!$E$1:$BB$1,0)),'3월 판매량-raw'!$A:$A,$F40,'3월 판매량-raw'!$C:$C,$C40)</f>
        <v>0</v>
      </c>
      <c r="AC40" s="7">
        <f>SUMIFS(INDEX('3월 판매량-raw'!$E:$BB,,MATCH(AC$4,'3월 판매량-raw'!$E$1:$BB$1,0)),'3월 판매량-raw'!$A:$A,$F40,'3월 판매량-raw'!$C:$C,$C40)</f>
        <v>0</v>
      </c>
      <c r="AD40" s="7">
        <f>SUMIFS(INDEX('3월 판매량-raw'!$E:$BB,,MATCH(AD$4,'3월 판매량-raw'!$E$1:$BB$1,0)),'3월 판매량-raw'!$A:$A,$F40,'3월 판매량-raw'!$C:$C,$C40)</f>
        <v>0</v>
      </c>
      <c r="AE40" s="7">
        <f>SUMIFS(INDEX('3월 판매량-raw'!$E:$BB,,MATCH(AE$4,'3월 판매량-raw'!$E$1:$BB$1,0)),'3월 판매량-raw'!$A:$A,$F40,'3월 판매량-raw'!$C:$C,$C40)</f>
        <v>0</v>
      </c>
      <c r="AF40" s="7">
        <f>SUMIFS(INDEX('3월 판매량-raw'!$E:$BB,,MATCH(AF$4,'3월 판매량-raw'!$E$1:$BB$1,0)),'3월 판매량-raw'!$A:$A,$F40,'3월 판매량-raw'!$C:$C,$C40)</f>
        <v>0</v>
      </c>
      <c r="AG40" s="13">
        <f>SUMIFS(INDEX('4월 판매량-raw'!$E:$BB,,MATCH(AG$4,'4월 판매량-raw'!$E$1:$BB$1,0)),'4월 판매량-raw'!$A:$A,$F40,'4월 판매량-raw'!$C:$C,$C40)</f>
        <v>0</v>
      </c>
      <c r="AH40" s="13">
        <f>SUMIFS(INDEX('4월 판매량-raw'!$E:$BB,,MATCH(AH$4,'4월 판매량-raw'!$E$1:$BB$1,0)),'4월 판매량-raw'!$A:$A,$F40,'4월 판매량-raw'!$C:$C,$C40)</f>
        <v>0</v>
      </c>
      <c r="AI40" s="13">
        <f>SUMIFS(INDEX('4월 판매량-raw'!$E:$BB,,MATCH(AI$4,'4월 판매량-raw'!$E$1:$BB$1,0)),'4월 판매량-raw'!$A:$A,$F40,'4월 판매량-raw'!$C:$C,$C40)</f>
        <v>0</v>
      </c>
      <c r="AJ40" s="13">
        <f>SUMIFS(INDEX('4월 판매량-raw'!$E:$BB,,MATCH(AJ$4,'4월 판매량-raw'!$E$1:$BB$1,0)),'4월 판매량-raw'!$A:$A,$F40,'4월 판매량-raw'!$C:$C,$C40)</f>
        <v>0</v>
      </c>
      <c r="AK40" s="13">
        <f>SUMIFS(INDEX('5월 판매량-raw'!$E:$BB,,MATCH(AK$4,'5월 판매량-raw'!$E$1:$BB$1,0)),'5월 판매량-raw'!$A:$A,$F40,'5월 판매량-raw'!$C:$C,$C40)</f>
        <v>0</v>
      </c>
      <c r="AL40" s="13">
        <f>SUMIFS(INDEX('5월 판매량-raw'!$E:$BB,,MATCH(AL$4,'5월 판매량-raw'!$E$1:$BB$1,0)),'5월 판매량-raw'!$A:$A,$F40,'5월 판매량-raw'!$C:$C,$C40)</f>
        <v>0</v>
      </c>
      <c r="AM40" s="13">
        <f>SUMIFS(INDEX('5월 판매량-raw'!$E:$BB,,MATCH(AM$4,'5월 판매량-raw'!$E$1:$BB$1,0)),'5월 판매량-raw'!$A:$A,$F40,'5월 판매량-raw'!$C:$C,$C40)</f>
        <v>0</v>
      </c>
      <c r="AN40" s="13">
        <f>SUMIFS(INDEX('5월 판매량-raw'!$E:$BB,,MATCH(AN$4,'5월 판매량-raw'!$E$1:$BB$1,0)),'5월 판매량-raw'!$A:$A,$F40,'5월 판매량-raw'!$C:$C,$C40)</f>
        <v>0</v>
      </c>
      <c r="AO40" s="7">
        <f>SUMIFS(INDEX('6월 판매량-raw'!$E:$BB,,MATCH(AO$4,'6월 판매량-raw'!$E$1:$BB$1,0)),'6월 판매량-raw'!$A:$A,$F40,'6월 판매량-raw'!$C:$C,$C40)</f>
        <v>0</v>
      </c>
      <c r="AP40" s="7">
        <f>SUMIFS(INDEX('6월 판매량-raw'!$E:$BB,,MATCH(AP$4,'6월 판매량-raw'!$E$1:$BB$1,0)),'6월 판매량-raw'!$A:$A,$F40,'6월 판매량-raw'!$C:$C,$C40)</f>
        <v>0</v>
      </c>
      <c r="AQ40" s="7">
        <f>SUMIFS(INDEX('6월 판매량-raw'!$E:$BB,,MATCH(AQ$4,'6월 판매량-raw'!$E$1:$BB$1,0)),'6월 판매량-raw'!$A:$A,$F40,'6월 판매량-raw'!$C:$C,$C40)</f>
        <v>0</v>
      </c>
      <c r="AR40" s="7">
        <f>SUMIFS(INDEX('6월 판매량-raw'!$E:$BB,,MATCH(AR$4,'6월 판매량-raw'!$E$1:$BB$1,0)),'6월 판매량-raw'!$A:$A,$F40,'6월 판매량-raw'!$C:$C,$C40)</f>
        <v>0</v>
      </c>
      <c r="AS40" s="7">
        <f>SUMIFS(INDEX('6월 판매량-raw'!$E:$BB,,MATCH(AS$4,'6월 판매량-raw'!$E$1:$BB$1,0)),'6월 판매량-raw'!$A:$A,$F40,'6월 판매량-raw'!$C:$C,$C40)</f>
        <v>0</v>
      </c>
      <c r="AT40" s="7">
        <f>SUMIFS(INDEX('7월 판매량-raw'!$E:$BB,,MATCH(AT$4,'7월 판매량-raw'!$E$1:$BB$1,0)),'7월 판매량-raw'!$A:$A,$F40,'7월 판매량-raw'!$C:$C,$C40)</f>
        <v>0</v>
      </c>
      <c r="AU40" s="7">
        <f>SUMIFS(INDEX('7월 판매량-raw'!$E:$BB,,MATCH(AU$4,'7월 판매량-raw'!$E$1:$BB$1,0)),'7월 판매량-raw'!$A:$A,$F40,'7월 판매량-raw'!$C:$C,$C40)</f>
        <v>0</v>
      </c>
      <c r="AV40" s="7">
        <f>SUMIFS(INDEX('7월 판매량-raw'!$E:$BB,,MATCH(AV$4,'7월 판매량-raw'!$E$1:$BB$1,0)),'7월 판매량-raw'!$A:$A,$F40,'7월 판매량-raw'!$C:$C,$C40)</f>
        <v>0</v>
      </c>
      <c r="AW40" s="207">
        <f>SUMIFS(INDEX('7월 판매량-raw'!$E:$BB,,MATCH(AW$4,'7월 판매량-raw'!$E$1:$BB$1,0)),'7월 판매량-raw'!$A:$A,$F40,'7월 판매량-raw'!$C:$C,$C40)</f>
        <v>0</v>
      </c>
      <c r="AX40" s="7">
        <f>SUMIFS(INDEX('8월 판매량-raw'!$E:$BB,,MATCH(AX$4,'8월 판매량-raw'!$E$1:$BB$1,0)),'8월 판매량-raw'!$A:$A,$F40,'8월 판매량-raw'!$C:$C,$C40)</f>
        <v>0</v>
      </c>
      <c r="AY40" s="7">
        <f>SUMIFS(INDEX('8월 판매량-raw'!$E:$BB,,MATCH(AY$4,'8월 판매량-raw'!$E$1:$BB$1,0)),'8월 판매량-raw'!$A:$A,$F40,'8월 판매량-raw'!$C:$C,$C40)</f>
        <v>0</v>
      </c>
      <c r="AZ40" s="7">
        <f>SUMIFS(INDEX('8월 판매량-raw'!$E:$BB,,MATCH(AZ$4,'8월 판매량-raw'!$E$1:$BB$1,0)),'8월 판매량-raw'!$A:$A,$F40,'8월 판매량-raw'!$C:$C,$C40)</f>
        <v>0</v>
      </c>
      <c r="BA40" s="207">
        <f>SUMIFS(INDEX('8월 판매량-raw'!$E:$BB,,MATCH(BA$4,'8월 판매량-raw'!$E$1:$BB$1,0)),'8월 판매량-raw'!$A:$A,$F40,'8월 판매량-raw'!$C:$C,$C40)</f>
        <v>61</v>
      </c>
      <c r="BB40" s="15">
        <f>SUMIFS(INDEX('9월 판매량-raw'!$E:$BB,,MATCH(BB$4,'9월 판매량-raw'!$E$1:$BB$1,0)),'9월 판매량-raw'!$A:$A,$F40,'9월 판매량-raw'!$C:$C,$C40)</f>
        <v>92</v>
      </c>
      <c r="BC40" s="207">
        <f>SUMIFS(INDEX('9월 판매량-raw'!$E:$BB,,MATCH(BC$4,'9월 판매량-raw'!$E$1:$BB$1,0)),'9월 판매량-raw'!$A:$A,$F40,'9월 판매량-raw'!$C:$C,$C40)</f>
        <v>68</v>
      </c>
      <c r="BD40" s="207">
        <f>SUMIFS(INDEX('9월 판매량-raw'!$E:$BB,,MATCH(BD$4,'9월 판매량-raw'!$E$1:$BB$1,0)),'9월 판매량-raw'!$A:$A,$F40,'9월 판매량-raw'!$C:$C,$C40)</f>
        <v>94</v>
      </c>
      <c r="BE40" s="207">
        <f>SUMIFS(INDEX('9월 판매량-raw'!$E:$BB,,MATCH(BE$4,'9월 판매량-raw'!$E$1:$BB$1,0)),'9월 판매량-raw'!$A:$A,$F40,'9월 판매량-raw'!$C:$C,$C40)</f>
        <v>100</v>
      </c>
      <c r="BF40" s="207">
        <f>SUMIFS(INDEX('9월 판매량-raw'!$E:$BB,,MATCH(BF$4,'9월 판매량-raw'!$E$1:$BB$1,0)),'9월 판매량-raw'!$A:$A,$F40,'9월 판매량-raw'!$C:$C,$C40)</f>
        <v>0</v>
      </c>
      <c r="BG40" s="207">
        <f>BF40</f>
        <v>0</v>
      </c>
      <c r="BH40" s="7">
        <v>0</v>
      </c>
      <c r="BI40" s="7">
        <v>0</v>
      </c>
      <c r="BJ40" s="207">
        <v>0</v>
      </c>
      <c r="BK40" s="285">
        <f>BJ40</f>
        <v>0</v>
      </c>
      <c r="BL40" s="7">
        <v>0</v>
      </c>
      <c r="BM40" s="7">
        <v>0</v>
      </c>
      <c r="BN40" s="207">
        <v>0</v>
      </c>
      <c r="BO40" s="285">
        <f t="shared" si="8"/>
        <v>0</v>
      </c>
      <c r="BP40" s="207">
        <f t="shared" si="8"/>
        <v>0</v>
      </c>
      <c r="BQ40" s="207">
        <f t="shared" si="8"/>
        <v>0</v>
      </c>
      <c r="BR40" s="207">
        <f t="shared" si="8"/>
        <v>0</v>
      </c>
      <c r="BS40" s="207">
        <f t="shared" si="8"/>
        <v>0</v>
      </c>
    </row>
    <row r="41" spans="1:71" x14ac:dyDescent="0.3">
      <c r="A41" s="356" t="s">
        <v>16</v>
      </c>
      <c r="B41" s="343">
        <f>C41</f>
        <v>46170</v>
      </c>
      <c r="C41" s="35">
        <v>46170</v>
      </c>
      <c r="D41" s="35">
        <f t="shared" ref="D41:D46" si="9">C41-210</f>
        <v>45960</v>
      </c>
      <c r="E41" s="65">
        <f t="shared" ref="E41:E46" si="10">IF(D41="", "", INT((D41-DATE(2025,2,1))/7) + 1)</f>
        <v>39</v>
      </c>
      <c r="F41" s="10" t="s">
        <v>14</v>
      </c>
      <c r="G41" s="7">
        <f>SUMIFS(INDEX('10월'!$E:$AP,,MATCH(G$4,'10월'!$E$1:$AP$1,0)),'10월'!$A:$A,$F41,'10월'!$C:$C,$C41)</f>
        <v>0</v>
      </c>
      <c r="H41" s="7">
        <f>SUMIFS(INDEX('10월'!$E:$AP,,MATCH(H$4,'10월'!$E$1:$AP$1,0)),'10월'!$A:$A,$F41,'10월'!$C:$C,$C41)</f>
        <v>0</v>
      </c>
      <c r="I41" s="7">
        <f>SUMIFS(INDEX('10월'!$E:$AP,,MATCH(I$4,'10월'!$E$1:$AP$1,0)),'10월'!$A:$A,$F41,'10월'!$C:$C,$C41)</f>
        <v>0</v>
      </c>
      <c r="J41" s="7">
        <f>SUMIFS(INDEX('10월'!$E:$AP,,MATCH(J$4,'10월'!$E$1:$AP$1,0)),'10월'!$A:$A,$F41,'10월'!$C:$C,$C41)</f>
        <v>0</v>
      </c>
      <c r="K41" s="7">
        <f>SUMIFS(INDEX('11월'!$E:$AP,,MATCH(K$4,'11월'!$E$1:$AP$1,0)),'11월'!$A:$A,$F41,'11월'!$C:$C,$C41)</f>
        <v>0</v>
      </c>
      <c r="L41" s="7">
        <f>SUMIFS(INDEX('11월'!$E:$AP,,MATCH(L$4,'11월'!$E$1:$AP$1,0)),'11월'!$A:$A,$F41,'11월'!$C:$C,$C41)</f>
        <v>0</v>
      </c>
      <c r="M41" s="7">
        <v>0</v>
      </c>
      <c r="N41" s="13">
        <f>SUMIFS(INDEX('11월'!$E:$AP,,MATCH(N$4,'11월'!$E$1:$AP$1,0)),'11월'!$A:$A,$F41,'11월'!$C:$C,$C41)</f>
        <v>0</v>
      </c>
      <c r="O41" s="13">
        <f>SUMIFS(INDEX('12월 판매량-raw'!$E:$AP,,MATCH(O$4,'12월 판매량-raw'!$E$1:$AP$1,0)),'12월 판매량-raw'!$A:$A,$F41,'12월 판매량-raw'!$C:$C,$C41)</f>
        <v>0</v>
      </c>
      <c r="P41" s="13">
        <f>SUMIFS(INDEX('12월 판매량-raw'!$E:$AP,,MATCH(P$4,'12월 판매량-raw'!$E$1:$AP$1,0)),'12월 판매량-raw'!$A:$A,$F41,'12월 판매량-raw'!$C:$C,$C41)</f>
        <v>0</v>
      </c>
      <c r="Q41" s="7">
        <v>0</v>
      </c>
      <c r="R41" s="13">
        <f>SUMIFS(INDEX('12월 판매량-raw'!$E:$AP,,MATCH(R$4,'12월 판매량-raw'!$E$1:$AP$1,0)),'12월 판매량-raw'!$A:$A,$F41,'12월 판매량-raw'!$C:$C,$C41)</f>
        <v>0</v>
      </c>
      <c r="S41" s="13">
        <f>SUMIFS(INDEX('12월 판매량-raw'!$E:$BB,,MATCH(S$4,'12월 판매량-raw'!$E$1:$BB$1,0)),'12월 판매량-raw'!$A:$A,$F41,'12월 판매량-raw'!$C:$C,$C41)</f>
        <v>0</v>
      </c>
      <c r="T41" s="7">
        <f>SUMIFS(INDEX('1월 판매량-raw'!$E:$BB,,MATCH(T$4,'1월 판매량-raw'!$E$1:$BB$1,0)),'1월 판매량-raw'!$A:$A,$F41,'1월 판매량-raw'!$C:$C,$C41)</f>
        <v>0</v>
      </c>
      <c r="U41" s="7">
        <f>SUMIFS(INDEX('1월 판매량-raw'!$E:$BB,,MATCH(U$4,'1월 판매량-raw'!$E$1:$BB$1,0)),'1월 판매량-raw'!$A:$A,$F41,'1월 판매량-raw'!$C:$C,$C41)</f>
        <v>0</v>
      </c>
      <c r="V41" s="7">
        <f>SUMIFS(INDEX('1월 판매량-raw'!$E:$BB,,MATCH(V$4,'1월 판매량-raw'!$E$1:$BB$1,0)),'1월 판매량-raw'!$A:$A,$F41,'1월 판매량-raw'!$C:$C,$C41)</f>
        <v>0</v>
      </c>
      <c r="W41" s="7">
        <f>SUMIFS(INDEX('1월 판매량-raw'!$E:$BB,,MATCH(W$4,'1월 판매량-raw'!$E$1:$BB$1,0)),'1월 판매량-raw'!$A:$A,$F41,'1월 판매량-raw'!$C:$C,$C41)</f>
        <v>0</v>
      </c>
      <c r="X41" s="7">
        <f>SUMIFS(INDEX('2월 판매량-raw'!$E:$BB,,MATCH(X$4,'2월 판매량-raw'!$E$1:$BB$1,0)),'2월 판매량-raw'!$A:$A,$F41,'2월 판매량-raw'!$C:$C,$C41)</f>
        <v>0</v>
      </c>
      <c r="Y41" s="7">
        <f>SUMIFS(INDEX('2월 판매량-raw'!$E:$BB,,MATCH(Y$4,'2월 판매량-raw'!$E$1:$BB$1,0)),'2월 판매량-raw'!$A:$A,$F41,'2월 판매량-raw'!$C:$C,$C41)</f>
        <v>0</v>
      </c>
      <c r="Z41" s="207">
        <f>SUMIFS(INDEX('2월 판매량-raw'!$E:$BB,,MATCH(Z$4,'2월 판매량-raw'!$E$1:$BB$1,0)),'2월 판매량-raw'!$A:$A,$F41,'2월 판매량-raw'!$C:$C,$C41)</f>
        <v>0</v>
      </c>
      <c r="AA41" s="207">
        <f>SUMIFS(INDEX('2월 판매량-raw'!$E:$BB,,MATCH(AA$4,'2월 판매량-raw'!$E$1:$BB$1,0)),'2월 판매량-raw'!$A:$A,$F41,'2월 판매량-raw'!$C:$C,$C41)</f>
        <v>0</v>
      </c>
      <c r="AB41" s="15">
        <f>SUMIFS(INDEX('3월 판매량-raw'!$E:$BB,,MATCH(AB$4,'3월 판매량-raw'!$E$1:$BB$1,0)),'3월 판매량-raw'!$A:$A,$F41,'3월 판매량-raw'!$C:$C,$C41)</f>
        <v>0</v>
      </c>
      <c r="AC41" s="15">
        <f>SUMIFS(INDEX('3월 판매량-raw'!$E:$BB,,MATCH(AC$4,'3월 판매량-raw'!$E$1:$BB$1,0)),'3월 판매량-raw'!$A:$A,$F41,'3월 판매량-raw'!$C:$C,$C41)</f>
        <v>0</v>
      </c>
      <c r="AD41" s="15">
        <f>SUMIFS(INDEX('3월 판매량-raw'!$E:$BB,,MATCH(AD$4,'3월 판매량-raw'!$E$1:$BB$1,0)),'3월 판매량-raw'!$A:$A,$F41,'3월 판매량-raw'!$C:$C,$C41)</f>
        <v>0</v>
      </c>
      <c r="AE41" s="15">
        <f>SUMIFS(INDEX('3월 판매량-raw'!$E:$BB,,MATCH(AE$4,'3월 판매량-raw'!$E$1:$BB$1,0)),'3월 판매량-raw'!$A:$A,$F41,'3월 판매량-raw'!$C:$C,$C41)</f>
        <v>0</v>
      </c>
      <c r="AF41" s="15">
        <f>SUMIFS(INDEX('3월 판매량-raw'!$E:$BB,,MATCH(AF$4,'3월 판매량-raw'!$E$1:$BB$1,0)),'3월 판매량-raw'!$A:$A,$F41,'3월 판매량-raw'!$C:$C,$C41)</f>
        <v>0</v>
      </c>
      <c r="AG41" s="13">
        <f>SUMIFS(INDEX('4월 판매량-raw'!$E:$BB,,MATCH(AG$4,'4월 판매량-raw'!$E$1:$BB$1,0)),'4월 판매량-raw'!$A:$A,$F41,'4월 판매량-raw'!$C:$C,$C41)</f>
        <v>0</v>
      </c>
      <c r="AH41" s="13">
        <f>SUMIFS(INDEX('4월 판매량-raw'!$E:$BB,,MATCH(AH$4,'4월 판매량-raw'!$E$1:$BB$1,0)),'4월 판매량-raw'!$A:$A,$F41,'4월 판매량-raw'!$C:$C,$C41)</f>
        <v>0</v>
      </c>
      <c r="AI41" s="13">
        <f>SUMIFS(INDEX('4월 판매량-raw'!$E:$BB,,MATCH(AI$4,'4월 판매량-raw'!$E$1:$BB$1,0)),'4월 판매량-raw'!$A:$A,$F41,'4월 판매량-raw'!$C:$C,$C41)</f>
        <v>0</v>
      </c>
      <c r="AJ41" s="13">
        <f>SUMIFS(INDEX('4월 판매량-raw'!$E:$BB,,MATCH(AJ$4,'4월 판매량-raw'!$E$1:$BB$1,0)),'4월 판매량-raw'!$A:$A,$F41,'4월 판매량-raw'!$C:$C,$C41)</f>
        <v>0</v>
      </c>
      <c r="AK41" s="15">
        <f>SUMIFS(INDEX('5월 판매량-raw'!$E:$BB,,MATCH(AK$4,'5월 판매량-raw'!$E$1:$BB$1,0)),'5월 판매량-raw'!$A:$A,$F41,'5월 판매량-raw'!$C:$C,$C41)</f>
        <v>0</v>
      </c>
      <c r="AL41" s="15">
        <f>SUMIFS(INDEX('5월 판매량-raw'!$E:$BB,,MATCH(AL$4,'5월 판매량-raw'!$E$1:$BB$1,0)),'5월 판매량-raw'!$A:$A,$F41,'5월 판매량-raw'!$C:$C,$C41)</f>
        <v>0</v>
      </c>
      <c r="AM41" s="15">
        <f>SUMIFS(INDEX('5월 판매량-raw'!$E:$BB,,MATCH(AM$4,'5월 판매량-raw'!$E$1:$BB$1,0)),'5월 판매량-raw'!$A:$A,$F41,'5월 판매량-raw'!$C:$C,$C41)</f>
        <v>0</v>
      </c>
      <c r="AN41" s="15">
        <f>SUMIFS(INDEX('5월 판매량-raw'!$E:$BB,,MATCH(AN$4,'5월 판매량-raw'!$E$1:$BB$1,0)),'5월 판매량-raw'!$A:$A,$F41,'5월 판매량-raw'!$C:$C,$C41)</f>
        <v>0</v>
      </c>
      <c r="AO41" s="15">
        <f>SUMIFS(INDEX('6월 판매량-raw'!$E:$BB,,MATCH(AO$4,'6월 판매량-raw'!$E$1:$BB$1,0)),'6월 판매량-raw'!$A:$A,$F41,'6월 판매량-raw'!$C:$C,$C41)</f>
        <v>0</v>
      </c>
      <c r="AP41" s="15">
        <f>SUMIFS(INDEX('6월 판매량-raw'!$E:$BB,,MATCH(AP$4,'6월 판매량-raw'!$E$1:$BB$1,0)),'6월 판매량-raw'!$A:$A,$F41,'6월 판매량-raw'!$C:$C,$C41)</f>
        <v>0</v>
      </c>
      <c r="AQ41" s="15">
        <f>SUMIFS(INDEX('6월 판매량-raw'!$E:$BB,,MATCH(AQ$4,'6월 판매량-raw'!$E$1:$BB$1,0)),'6월 판매량-raw'!$A:$A,$F41,'6월 판매량-raw'!$C:$C,$C41)</f>
        <v>0</v>
      </c>
      <c r="AR41" s="15">
        <f>SUMIFS(INDEX('6월 판매량-raw'!$E:$BB,,MATCH(AR$4,'6월 판매량-raw'!$E$1:$BB$1,0)),'6월 판매량-raw'!$A:$A,$F41,'6월 판매량-raw'!$C:$C,$C41)</f>
        <v>0</v>
      </c>
      <c r="AS41" s="15">
        <f>SUMIFS(INDEX('6월 판매량-raw'!$E:$BB,,MATCH(AS$4,'6월 판매량-raw'!$E$1:$BB$1,0)),'6월 판매량-raw'!$A:$A,$F41,'6월 판매량-raw'!$C:$C,$C41)</f>
        <v>0</v>
      </c>
      <c r="AT41" s="15">
        <f>SUMIFS(INDEX('7월 판매량-raw'!$E:$BB,,MATCH(AT$4,'7월 판매량-raw'!$E$1:$BB$1,0)),'7월 판매량-raw'!$A:$A,$F41,'7월 판매량-raw'!$C:$C,$C41)</f>
        <v>0</v>
      </c>
      <c r="AU41" s="7">
        <f>SUMIFS(INDEX('7월 판매량-raw'!$E:$BB,,MATCH(AU$4,'7월 판매량-raw'!$E$1:$BB$1,0)),'7월 판매량-raw'!$A:$A,$F41,'7월 판매량-raw'!$C:$C,$C41)</f>
        <v>0</v>
      </c>
      <c r="AV41" s="7">
        <f>SUMIFS(INDEX('7월 판매량-raw'!$E:$BB,,MATCH(AV$4,'7월 판매량-raw'!$E$1:$BB$1,0)),'7월 판매량-raw'!$A:$A,$F41,'7월 판매량-raw'!$C:$C,$C41)</f>
        <v>0</v>
      </c>
      <c r="AW41" s="207">
        <f>SUMIFS(INDEX('7월 판매량-raw'!$E:$BB,,MATCH(AW$4,'7월 판매량-raw'!$E$1:$BB$1,0)),'7월 판매량-raw'!$A:$A,$F41,'7월 판매량-raw'!$C:$C,$C41)</f>
        <v>0</v>
      </c>
      <c r="AX41" s="15">
        <f>SUMIFS(INDEX('8월 판매량-raw'!$E:$BB,,MATCH(AX$4,'8월 판매량-raw'!$E$1:$BB$1,0)),'8월 판매량-raw'!$A:$A,$F41,'8월 판매량-raw'!$C:$C,$C41)</f>
        <v>0</v>
      </c>
      <c r="AY41" s="15">
        <f>SUMIFS(INDEX('8월 판매량-raw'!$E:$BB,,MATCH(AY$4,'8월 판매량-raw'!$E$1:$BB$1,0)),'8월 판매량-raw'!$A:$A,$F41,'8월 판매량-raw'!$C:$C,$C41)</f>
        <v>0</v>
      </c>
      <c r="AZ41" s="15">
        <f>SUMIFS(INDEX('8월 판매량-raw'!$E:$BB,,MATCH(AZ$4,'8월 판매량-raw'!$E$1:$BB$1,0)),'8월 판매량-raw'!$A:$A,$F41,'8월 판매량-raw'!$C:$C,$C41)</f>
        <v>0</v>
      </c>
      <c r="BA41" s="207">
        <f>SUMIFS(INDEX('8월 판매량-raw'!$E:$BB,,MATCH(BA$4,'8월 판매량-raw'!$E$1:$BB$1,0)),'8월 판매량-raw'!$A:$A,$F41,'8월 판매량-raw'!$C:$C,$C41)</f>
        <v>0</v>
      </c>
      <c r="BB41" s="15">
        <f>SUMIFS(INDEX('9월 판매량-raw'!$E:$BB,,MATCH(BB$4,'9월 판매량-raw'!$E$1:$BB$1,0)),'9월 판매량-raw'!$A:$A,$F41,'9월 판매량-raw'!$C:$C,$C41)</f>
        <v>0</v>
      </c>
      <c r="BC41" s="7">
        <f>SUMIFS(INDEX('9월 판매량-raw'!$E:$BB,,MATCH(BC$4,'9월 판매량-raw'!$E$1:$BB$1,0)),'9월 판매량-raw'!$A:$A,$F41,'9월 판매량-raw'!$C:$C,$C41)</f>
        <v>0</v>
      </c>
      <c r="BD41" s="7">
        <v>0</v>
      </c>
      <c r="BE41" s="207">
        <f>SUMIFS(INDEX('9월 판매량-raw'!$E:$BB,,MATCH(BE$4,'9월 판매량-raw'!$E$1:$BB$1,0)),'9월 판매량-raw'!$A:$A,$F41,'9월 판매량-raw'!$C:$C,$C41)</f>
        <v>0</v>
      </c>
      <c r="BF41" s="207">
        <v>0</v>
      </c>
      <c r="BG41" s="15">
        <v>0</v>
      </c>
      <c r="BH41" s="7">
        <f>BG39</f>
        <v>0</v>
      </c>
      <c r="BI41" s="7">
        <f>BH41</f>
        <v>0</v>
      </c>
      <c r="BJ41" s="207">
        <f>BI41</f>
        <v>0</v>
      </c>
      <c r="BK41" s="280">
        <v>0</v>
      </c>
      <c r="BL41" s="7">
        <f>BK39</f>
        <v>0</v>
      </c>
      <c r="BM41" s="7">
        <f t="shared" ref="BM41:BN46" si="11">BL41</f>
        <v>0</v>
      </c>
      <c r="BN41" s="207">
        <f t="shared" si="11"/>
        <v>0</v>
      </c>
      <c r="BO41" s="280">
        <v>0</v>
      </c>
      <c r="BP41" s="7">
        <v>0</v>
      </c>
      <c r="BQ41" s="7">
        <v>0</v>
      </c>
      <c r="BR41" s="207">
        <v>0</v>
      </c>
      <c r="BS41" s="207">
        <v>0</v>
      </c>
    </row>
    <row r="42" spans="1:71" x14ac:dyDescent="0.3">
      <c r="A42" s="357"/>
      <c r="B42" s="358"/>
      <c r="C42" s="35">
        <v>46170</v>
      </c>
      <c r="D42" s="35">
        <f t="shared" si="9"/>
        <v>45960</v>
      </c>
      <c r="E42" s="65">
        <f t="shared" si="10"/>
        <v>39</v>
      </c>
      <c r="F42" s="10" t="s">
        <v>33</v>
      </c>
      <c r="G42" s="7">
        <f>SUMIFS(INDEX('10월'!$E:$AP,,MATCH(G$4,'10월'!$E$1:$AP$1,0)),'10월'!$A:$A,$F42,'10월'!$C:$C,$C42)</f>
        <v>0</v>
      </c>
      <c r="H42" s="7">
        <f>SUMIFS(INDEX('10월'!$E:$AP,,MATCH(H$4,'10월'!$E$1:$AP$1,0)),'10월'!$A:$A,$F42,'10월'!$C:$C,$C42)</f>
        <v>0</v>
      </c>
      <c r="I42" s="7">
        <f>SUMIFS(INDEX('10월'!$E:$AP,,MATCH(I$4,'10월'!$E$1:$AP$1,0)),'10월'!$A:$A,$F42,'10월'!$C:$C,$C42)</f>
        <v>0</v>
      </c>
      <c r="J42" s="7">
        <f>SUMIFS(INDEX('10월'!$E:$AP,,MATCH(J$4,'10월'!$E$1:$AP$1,0)),'10월'!$A:$A,$F42,'10월'!$C:$C,$C42)</f>
        <v>0</v>
      </c>
      <c r="K42" s="7">
        <f>SUMIFS(INDEX('11월'!$E:$AP,,MATCH(K$4,'11월'!$E$1:$AP$1,0)),'11월'!$A:$A,$F42,'11월'!$C:$C,$C42)</f>
        <v>0</v>
      </c>
      <c r="L42" s="7">
        <f>SUMIFS(INDEX('11월'!$E:$AP,,MATCH(L$4,'11월'!$E$1:$AP$1,0)),'11월'!$A:$A,$F42,'11월'!$C:$C,$C42)</f>
        <v>0</v>
      </c>
      <c r="M42" s="7">
        <v>0</v>
      </c>
      <c r="N42" s="13">
        <f>SUMIFS(INDEX('11월'!$E:$AP,,MATCH(N$4,'11월'!$E$1:$AP$1,0)),'11월'!$A:$A,$F42,'11월'!$C:$C,$C42)</f>
        <v>0</v>
      </c>
      <c r="O42" s="13">
        <f>SUMIFS(INDEX('12월 판매량-raw'!$E:$AP,,MATCH(O$4,'12월 판매량-raw'!$E$1:$AP$1,0)),'12월 판매량-raw'!$A:$A,$F42,'12월 판매량-raw'!$C:$C,$C42)</f>
        <v>0</v>
      </c>
      <c r="P42" s="13">
        <f>SUMIFS(INDEX('12월 판매량-raw'!$E:$AP,,MATCH(P$4,'12월 판매량-raw'!$E$1:$AP$1,0)),'12월 판매량-raw'!$A:$A,$F42,'12월 판매량-raw'!$C:$C,$C42)</f>
        <v>0</v>
      </c>
      <c r="Q42" s="13">
        <v>0</v>
      </c>
      <c r="R42" s="13">
        <f>SUMIFS(INDEX('12월 판매량-raw'!$E:$AP,,MATCH(R$4,'12월 판매량-raw'!$E$1:$AP$1,0)),'12월 판매량-raw'!$A:$A,$F42,'12월 판매량-raw'!$C:$C,$C42)</f>
        <v>0</v>
      </c>
      <c r="S42" s="13">
        <f>SUMIFS(INDEX('12월 판매량-raw'!$E:$BB,,MATCH(S$4,'12월 판매량-raw'!$E$1:$BB$1,0)),'12월 판매량-raw'!$A:$A,$F42,'12월 판매량-raw'!$C:$C,$C42)</f>
        <v>0</v>
      </c>
      <c r="T42" s="7">
        <f>SUMIFS(INDEX('1월 판매량-raw'!$E:$BB,,MATCH(T$4,'1월 판매량-raw'!$E$1:$BB$1,0)),'1월 판매량-raw'!$A:$A,$F42,'1월 판매량-raw'!$C:$C,$C42)</f>
        <v>0</v>
      </c>
      <c r="U42" s="7">
        <f>SUMIFS(INDEX('1월 판매량-raw'!$E:$BB,,MATCH(U$4,'1월 판매량-raw'!$E$1:$BB$1,0)),'1월 판매량-raw'!$A:$A,$F42,'1월 판매량-raw'!$C:$C,$C42)</f>
        <v>0</v>
      </c>
      <c r="V42" s="7">
        <f>SUMIFS(INDEX('1월 판매량-raw'!$E:$BB,,MATCH(V$4,'1월 판매량-raw'!$E$1:$BB$1,0)),'1월 판매량-raw'!$A:$A,$F42,'1월 판매량-raw'!$C:$C,$C42)</f>
        <v>0</v>
      </c>
      <c r="W42" s="7">
        <f>SUMIFS(INDEX('1월 판매량-raw'!$E:$BB,,MATCH(W$4,'1월 판매량-raw'!$E$1:$BB$1,0)),'1월 판매량-raw'!$A:$A,$F42,'1월 판매량-raw'!$C:$C,$C42)</f>
        <v>0</v>
      </c>
      <c r="X42" s="7">
        <f>SUMIFS(INDEX('2월 판매량-raw'!$E:$BB,,MATCH(X$4,'2월 판매량-raw'!$E$1:$BB$1,0)),'2월 판매량-raw'!$A:$A,$F42,'2월 판매량-raw'!$C:$C,$C42)</f>
        <v>0</v>
      </c>
      <c r="Y42" s="7">
        <f>SUMIFS(INDEX('2월 판매량-raw'!$E:$BB,,MATCH(Y$4,'2월 판매량-raw'!$E$1:$BB$1,0)),'2월 판매량-raw'!$A:$A,$F42,'2월 판매량-raw'!$C:$C,$C42)</f>
        <v>0</v>
      </c>
      <c r="Z42" s="207">
        <f>SUMIFS(INDEX('2월 판매량-raw'!$E:$BB,,MATCH(Z$4,'2월 판매량-raw'!$E$1:$BB$1,0)),'2월 판매량-raw'!$A:$A,$F42,'2월 판매량-raw'!$C:$C,$C42)</f>
        <v>0</v>
      </c>
      <c r="AA42" s="207">
        <f>SUMIFS(INDEX('2월 판매량-raw'!$E:$BB,,MATCH(AA$4,'2월 판매량-raw'!$E$1:$BB$1,0)),'2월 판매량-raw'!$A:$A,$F42,'2월 판매량-raw'!$C:$C,$C42)</f>
        <v>0</v>
      </c>
      <c r="AB42" s="7">
        <f>SUMIFS(INDEX('3월 판매량-raw'!$E:$BB,,MATCH(AB$4,'3월 판매량-raw'!$E$1:$BB$1,0)),'3월 판매량-raw'!$A:$A,$F42,'3월 판매량-raw'!$C:$C,$C42)</f>
        <v>0</v>
      </c>
      <c r="AC42" s="7">
        <f>SUMIFS(INDEX('3월 판매량-raw'!$E:$BB,,MATCH(AC$4,'3월 판매량-raw'!$E$1:$BB$1,0)),'3월 판매량-raw'!$A:$A,$F42,'3월 판매량-raw'!$C:$C,$C42)</f>
        <v>0</v>
      </c>
      <c r="AD42" s="7">
        <f>SUMIFS(INDEX('3월 판매량-raw'!$E:$BB,,MATCH(AD$4,'3월 판매량-raw'!$E$1:$BB$1,0)),'3월 판매량-raw'!$A:$A,$F42,'3월 판매량-raw'!$C:$C,$C42)</f>
        <v>0</v>
      </c>
      <c r="AE42" s="7">
        <f>SUMIFS(INDEX('3월 판매량-raw'!$E:$BB,,MATCH(AE$4,'3월 판매량-raw'!$E$1:$BB$1,0)),'3월 판매량-raw'!$A:$A,$F42,'3월 판매량-raw'!$C:$C,$C42)</f>
        <v>0</v>
      </c>
      <c r="AF42" s="7">
        <f>SUMIFS(INDEX('3월 판매량-raw'!$E:$BB,,MATCH(AF$4,'3월 판매량-raw'!$E$1:$BB$1,0)),'3월 판매량-raw'!$A:$A,$F42,'3월 판매량-raw'!$C:$C,$C42)</f>
        <v>0</v>
      </c>
      <c r="AG42" s="13">
        <f>SUMIFS(INDEX('4월 판매량-raw'!$E:$BB,,MATCH(AG$4,'4월 판매량-raw'!$E$1:$BB$1,0)),'4월 판매량-raw'!$A:$A,$F42,'4월 판매량-raw'!$C:$C,$C42)</f>
        <v>0</v>
      </c>
      <c r="AH42" s="13">
        <f>SUMIFS(INDEX('4월 판매량-raw'!$E:$BB,,MATCH(AH$4,'4월 판매량-raw'!$E$1:$BB$1,0)),'4월 판매량-raw'!$A:$A,$F42,'4월 판매량-raw'!$C:$C,$C42)</f>
        <v>0</v>
      </c>
      <c r="AI42" s="13">
        <f>SUMIFS(INDEX('4월 판매량-raw'!$E:$BB,,MATCH(AI$4,'4월 판매량-raw'!$E$1:$BB$1,0)),'4월 판매량-raw'!$A:$A,$F42,'4월 판매량-raw'!$C:$C,$C42)</f>
        <v>0</v>
      </c>
      <c r="AJ42" s="13">
        <f>SUMIFS(INDEX('4월 판매량-raw'!$E:$BB,,MATCH(AJ$4,'4월 판매량-raw'!$E$1:$BB$1,0)),'4월 판매량-raw'!$A:$A,$F42,'4월 판매량-raw'!$C:$C,$C42)</f>
        <v>0</v>
      </c>
      <c r="AK42" s="13">
        <f>SUMIFS(INDEX('5월 판매량-raw'!$E:$BB,,MATCH(AK$4,'5월 판매량-raw'!$E$1:$BB$1,0)),'5월 판매량-raw'!$A:$A,$F42,'5월 판매량-raw'!$C:$C,$C42)</f>
        <v>0</v>
      </c>
      <c r="AL42" s="13">
        <f>SUMIFS(INDEX('5월 판매량-raw'!$E:$BB,,MATCH(AL$4,'5월 판매량-raw'!$E$1:$BB$1,0)),'5월 판매량-raw'!$A:$A,$F42,'5월 판매량-raw'!$C:$C,$C42)</f>
        <v>0</v>
      </c>
      <c r="AM42" s="13">
        <f>SUMIFS(INDEX('5월 판매량-raw'!$E:$BB,,MATCH(AM$4,'5월 판매량-raw'!$E$1:$BB$1,0)),'5월 판매량-raw'!$A:$A,$F42,'5월 판매량-raw'!$C:$C,$C42)</f>
        <v>0</v>
      </c>
      <c r="AN42" s="13">
        <f>SUMIFS(INDEX('5월 판매량-raw'!$E:$BB,,MATCH(AN$4,'5월 판매량-raw'!$E$1:$BB$1,0)),'5월 판매량-raw'!$A:$A,$F42,'5월 판매량-raw'!$C:$C,$C42)</f>
        <v>0</v>
      </c>
      <c r="AO42" s="7">
        <f>SUMIFS(INDEX('6월 판매량-raw'!$E:$BB,,MATCH(AO$4,'6월 판매량-raw'!$E$1:$BB$1,0)),'6월 판매량-raw'!$A:$A,$F42,'6월 판매량-raw'!$C:$C,$C42)</f>
        <v>0</v>
      </c>
      <c r="AP42" s="7">
        <f>SUMIFS(INDEX('6월 판매량-raw'!$E:$BB,,MATCH(AP$4,'6월 판매량-raw'!$E$1:$BB$1,0)),'6월 판매량-raw'!$A:$A,$F42,'6월 판매량-raw'!$C:$C,$C42)</f>
        <v>0</v>
      </c>
      <c r="AQ42" s="7">
        <f>SUMIFS(INDEX('6월 판매량-raw'!$E:$BB,,MATCH(AQ$4,'6월 판매량-raw'!$E$1:$BB$1,0)),'6월 판매량-raw'!$A:$A,$F42,'6월 판매량-raw'!$C:$C,$C42)</f>
        <v>0</v>
      </c>
      <c r="AR42" s="7">
        <f>SUMIFS(INDEX('6월 판매량-raw'!$E:$BB,,MATCH(AR$4,'6월 판매량-raw'!$E$1:$BB$1,0)),'6월 판매량-raw'!$A:$A,$F42,'6월 판매량-raw'!$C:$C,$C42)</f>
        <v>0</v>
      </c>
      <c r="AS42" s="7">
        <f>SUMIFS(INDEX('6월 판매량-raw'!$E:$BB,,MATCH(AS$4,'6월 판매량-raw'!$E$1:$BB$1,0)),'6월 판매량-raw'!$A:$A,$F42,'6월 판매량-raw'!$C:$C,$C42)</f>
        <v>0</v>
      </c>
      <c r="AT42" s="7">
        <f>SUMIFS(INDEX('7월 판매량-raw'!$E:$BB,,MATCH(AT$4,'7월 판매량-raw'!$E$1:$BB$1,0)),'7월 판매량-raw'!$A:$A,$F42,'7월 판매량-raw'!$C:$C,$C42)</f>
        <v>0</v>
      </c>
      <c r="AU42" s="7">
        <f>SUMIFS(INDEX('7월 판매량-raw'!$E:$BB,,MATCH(AU$4,'7월 판매량-raw'!$E$1:$BB$1,0)),'7월 판매량-raw'!$A:$A,$F42,'7월 판매량-raw'!$C:$C,$C42)</f>
        <v>0</v>
      </c>
      <c r="AV42" s="7">
        <f>SUMIFS(INDEX('7월 판매량-raw'!$E:$BB,,MATCH(AV$4,'7월 판매량-raw'!$E$1:$BB$1,0)),'7월 판매량-raw'!$A:$A,$F42,'7월 판매량-raw'!$C:$C,$C42)</f>
        <v>0</v>
      </c>
      <c r="AW42" s="207">
        <f>SUMIFS(INDEX('7월 판매량-raw'!$E:$BB,,MATCH(AW$4,'7월 판매량-raw'!$E$1:$BB$1,0)),'7월 판매량-raw'!$A:$A,$F42,'7월 판매량-raw'!$C:$C,$C42)</f>
        <v>0</v>
      </c>
      <c r="AX42" s="7">
        <f>SUMIFS(INDEX('8월 판매량-raw'!$E:$BB,,MATCH(AX$4,'8월 판매량-raw'!$E$1:$BB$1,0)),'8월 판매량-raw'!$A:$A,$F42,'8월 판매량-raw'!$C:$C,$C42)</f>
        <v>0</v>
      </c>
      <c r="AY42" s="7">
        <f>SUMIFS(INDEX('8월 판매량-raw'!$E:$BB,,MATCH(AY$4,'8월 판매량-raw'!$E$1:$BB$1,0)),'8월 판매량-raw'!$A:$A,$F42,'8월 판매량-raw'!$C:$C,$C42)</f>
        <v>0</v>
      </c>
      <c r="AZ42" s="7">
        <f>SUMIFS(INDEX('8월 판매량-raw'!$E:$BB,,MATCH(AZ$4,'8월 판매량-raw'!$E$1:$BB$1,0)),'8월 판매량-raw'!$A:$A,$F42,'8월 판매량-raw'!$C:$C,$C42)</f>
        <v>0</v>
      </c>
      <c r="BA42" s="207">
        <f>SUMIFS(INDEX('8월 판매량-raw'!$E:$BB,,MATCH(BA$4,'8월 판매량-raw'!$E$1:$BB$1,0)),'8월 판매량-raw'!$A:$A,$F42,'8월 판매량-raw'!$C:$C,$C42)</f>
        <v>0</v>
      </c>
      <c r="BB42" s="7">
        <f>SUMIFS(INDEX('9월 판매량-raw'!$E:$BB,,MATCH(BB$4,'9월 판매량-raw'!$E$1:$BB$1,0)),'9월 판매량-raw'!$A:$A,$F42,'9월 판매량-raw'!$C:$C,$C42)</f>
        <v>0</v>
      </c>
      <c r="BC42" s="7">
        <f>SUMIFS(INDEX('9월 판매량-raw'!$E:$BB,,MATCH(BC$4,'9월 판매량-raw'!$E$1:$BB$1,0)),'9월 판매량-raw'!$A:$A,$F42,'9월 판매량-raw'!$C:$C,$C42)</f>
        <v>0</v>
      </c>
      <c r="BD42" s="7">
        <v>0</v>
      </c>
      <c r="BE42" s="207">
        <f>SUMIFS(INDEX('9월 판매량-raw'!$E:$BB,,MATCH(BE$4,'9월 판매량-raw'!$E$1:$BB$1,0)),'9월 판매량-raw'!$A:$A,$F42,'9월 판매량-raw'!$C:$C,$C42)</f>
        <v>0</v>
      </c>
      <c r="BF42" s="207">
        <v>0</v>
      </c>
      <c r="BG42" s="15">
        <v>0</v>
      </c>
      <c r="BH42" s="7">
        <f>BG40</f>
        <v>0</v>
      </c>
      <c r="BI42" s="7">
        <f>BH42</f>
        <v>0</v>
      </c>
      <c r="BJ42" s="207">
        <f>BI42</f>
        <v>0</v>
      </c>
      <c r="BK42" s="280">
        <v>0</v>
      </c>
      <c r="BL42" s="7">
        <f>BK40</f>
        <v>0</v>
      </c>
      <c r="BM42" s="7">
        <f t="shared" si="11"/>
        <v>0</v>
      </c>
      <c r="BN42" s="207">
        <f t="shared" si="11"/>
        <v>0</v>
      </c>
      <c r="BO42" s="279">
        <v>0</v>
      </c>
      <c r="BP42" s="7">
        <v>0</v>
      </c>
      <c r="BQ42" s="7">
        <v>0</v>
      </c>
      <c r="BR42" s="207">
        <v>0</v>
      </c>
      <c r="BS42" s="207">
        <v>0</v>
      </c>
    </row>
    <row r="43" spans="1:71" x14ac:dyDescent="0.3">
      <c r="A43" s="351" t="s">
        <v>16</v>
      </c>
      <c r="B43" s="348">
        <f>C43</f>
        <v>46248</v>
      </c>
      <c r="C43" s="80">
        <v>46248</v>
      </c>
      <c r="D43" s="80">
        <f>C43-210</f>
        <v>46038</v>
      </c>
      <c r="E43" s="87">
        <f>IF(D43="", "", INT((D43-DATE(2025,2,1))/7) + 1)</f>
        <v>50</v>
      </c>
      <c r="F43" s="77" t="s">
        <v>14</v>
      </c>
      <c r="G43" s="79">
        <f>SUMIFS(INDEX('10월'!$E:$AP,,MATCH(G$4,'10월'!$E$1:$AP$1,0)),'10월'!$A:$A,$F43,'10월'!$C:$C,$C43)</f>
        <v>0</v>
      </c>
      <c r="H43" s="79">
        <f>SUMIFS(INDEX('10월'!$E:$AP,,MATCH(H$4,'10월'!$E$1:$AP$1,0)),'10월'!$A:$A,$F43,'10월'!$C:$C,$C43)</f>
        <v>0</v>
      </c>
      <c r="I43" s="79">
        <f>SUMIFS(INDEX('10월'!$E:$AP,,MATCH(I$4,'10월'!$E$1:$AP$1,0)),'10월'!$A:$A,$F43,'10월'!$C:$C,$C43)</f>
        <v>0</v>
      </c>
      <c r="J43" s="79">
        <f>SUMIFS(INDEX('10월'!$E:$AP,,MATCH(J$4,'10월'!$E$1:$AP$1,0)),'10월'!$A:$A,$F43,'10월'!$C:$C,$C43)</f>
        <v>0</v>
      </c>
      <c r="K43" s="79">
        <f>SUMIFS(INDEX('11월'!$E:$AP,,MATCH(K$4,'11월'!$E$1:$AP$1,0)),'11월'!$A:$A,$F43,'11월'!$C:$C,$C43)</f>
        <v>0</v>
      </c>
      <c r="L43" s="79">
        <f>SUMIFS(INDEX('11월'!$E:$AP,,MATCH(L$4,'11월'!$E$1:$AP$1,0)),'11월'!$A:$A,$F43,'11월'!$C:$C,$C43)</f>
        <v>0</v>
      </c>
      <c r="M43" s="79">
        <v>0</v>
      </c>
      <c r="N43" s="99">
        <f>SUMIFS(INDEX('11월'!$E:$AP,,MATCH(N$4,'11월'!$E$1:$AP$1,0)),'11월'!$A:$A,$F43,'11월'!$C:$C,$C43)</f>
        <v>0</v>
      </c>
      <c r="O43" s="99">
        <f>SUMIFS(INDEX('12월 판매량-raw'!$E:$AP,,MATCH(O$4,'12월 판매량-raw'!$E$1:$AP$1,0)),'12월 판매량-raw'!$A:$A,$F43,'12월 판매량-raw'!$C:$C,$C43)</f>
        <v>0</v>
      </c>
      <c r="P43" s="99">
        <f>SUMIFS(INDEX('12월 판매량-raw'!$E:$AP,,MATCH(P$4,'12월 판매량-raw'!$E$1:$AP$1,0)),'12월 판매량-raw'!$A:$A,$F43,'12월 판매량-raw'!$C:$C,$C43)</f>
        <v>0</v>
      </c>
      <c r="Q43" s="79">
        <v>0</v>
      </c>
      <c r="R43" s="99">
        <f>SUMIFS(INDEX('12월 판매량-raw'!$E:$AP,,MATCH(R$4,'12월 판매량-raw'!$E$1:$AP$1,0)),'12월 판매량-raw'!$A:$A,$F43,'12월 판매량-raw'!$C:$C,$C43)</f>
        <v>0</v>
      </c>
      <c r="S43" s="99">
        <f>SUMIFS(INDEX('12월 판매량-raw'!$E:$BB,,MATCH(S$4,'12월 판매량-raw'!$E$1:$BB$1,0)),'12월 판매량-raw'!$A:$A,$F43,'12월 판매량-raw'!$C:$C,$C43)</f>
        <v>0</v>
      </c>
      <c r="T43" s="79">
        <f>SUMIFS(INDEX('1월 판매량-raw'!$E:$BB,,MATCH(T$4,'1월 판매량-raw'!$E$1:$BB$1,0)),'1월 판매량-raw'!$A:$A,$F43,'1월 판매량-raw'!$C:$C,$C43)</f>
        <v>0</v>
      </c>
      <c r="U43" s="79">
        <f>SUMIFS(INDEX('1월 판매량-raw'!$E:$BB,,MATCH(U$4,'1월 판매량-raw'!$E$1:$BB$1,0)),'1월 판매량-raw'!$A:$A,$F43,'1월 판매량-raw'!$C:$C,$C43)</f>
        <v>0</v>
      </c>
      <c r="V43" s="79">
        <f>SUMIFS(INDEX('1월 판매량-raw'!$E:$BB,,MATCH(V$4,'1월 판매량-raw'!$E$1:$BB$1,0)),'1월 판매량-raw'!$A:$A,$F43,'1월 판매량-raw'!$C:$C,$C43)</f>
        <v>0</v>
      </c>
      <c r="W43" s="79">
        <f>SUMIFS(INDEX('1월 판매량-raw'!$E:$BB,,MATCH(W$4,'1월 판매량-raw'!$E$1:$BB$1,0)),'1월 판매량-raw'!$A:$A,$F43,'1월 판매량-raw'!$C:$C,$C43)</f>
        <v>0</v>
      </c>
      <c r="X43" s="79">
        <f>SUMIFS(INDEX('2월 판매량-raw'!$E:$BB,,MATCH(X$4,'2월 판매량-raw'!$E$1:$BB$1,0)),'2월 판매량-raw'!$A:$A,$F43,'2월 판매량-raw'!$C:$C,$C43)</f>
        <v>0</v>
      </c>
      <c r="Y43" s="79">
        <f>SUMIFS(INDEX('2월 판매량-raw'!$E:$BB,,MATCH(Y$4,'2월 판매량-raw'!$E$1:$BB$1,0)),'2월 판매량-raw'!$A:$A,$F43,'2월 판매량-raw'!$C:$C,$C43)</f>
        <v>0</v>
      </c>
      <c r="Z43" s="253">
        <f>SUMIFS(INDEX('2월 판매량-raw'!$E:$BB,,MATCH(Z$4,'2월 판매량-raw'!$E$1:$BB$1,0)),'2월 판매량-raw'!$A:$A,$F43,'2월 판매량-raw'!$C:$C,$C43)</f>
        <v>0</v>
      </c>
      <c r="AA43" s="253">
        <f>SUMIFS(INDEX('2월 판매량-raw'!$E:$BB,,MATCH(AA$4,'2월 판매량-raw'!$E$1:$BB$1,0)),'2월 판매량-raw'!$A:$A,$F43,'2월 판매량-raw'!$C:$C,$C43)</f>
        <v>0</v>
      </c>
      <c r="AB43" s="268">
        <f>SUMIFS(INDEX('3월 판매량-raw'!$E:$BB,,MATCH(AB$4,'3월 판매량-raw'!$E$1:$BB$1,0)),'3월 판매량-raw'!$A:$A,$F43,'3월 판매량-raw'!$C:$C,$C43)</f>
        <v>0</v>
      </c>
      <c r="AC43" s="268">
        <f>SUMIFS(INDEX('3월 판매량-raw'!$E:$BB,,MATCH(AC$4,'3월 판매량-raw'!$E$1:$BB$1,0)),'3월 판매량-raw'!$A:$A,$F43,'3월 판매량-raw'!$C:$C,$C43)</f>
        <v>0</v>
      </c>
      <c r="AD43" s="268">
        <f>SUMIFS(INDEX('3월 판매량-raw'!$E:$BB,,MATCH(AD$4,'3월 판매량-raw'!$E$1:$BB$1,0)),'3월 판매량-raw'!$A:$A,$F43,'3월 판매량-raw'!$C:$C,$C43)</f>
        <v>0</v>
      </c>
      <c r="AE43" s="268">
        <f>SUMIFS(INDEX('3월 판매량-raw'!$E:$BB,,MATCH(AE$4,'3월 판매량-raw'!$E$1:$BB$1,0)),'3월 판매량-raw'!$A:$A,$F43,'3월 판매량-raw'!$C:$C,$C43)</f>
        <v>0</v>
      </c>
      <c r="AF43" s="268">
        <f>SUMIFS(INDEX('3월 판매량-raw'!$E:$BB,,MATCH(AF$4,'3월 판매량-raw'!$E$1:$BB$1,0)),'3월 판매량-raw'!$A:$A,$F43,'3월 판매량-raw'!$C:$C,$C43)</f>
        <v>0</v>
      </c>
      <c r="AG43" s="99">
        <f>SUMIFS(INDEX('4월 판매량-raw'!$E:$BB,,MATCH(AG$4,'4월 판매량-raw'!$E$1:$BB$1,0)),'4월 판매량-raw'!$A:$A,$F43,'4월 판매량-raw'!$C:$C,$C43)</f>
        <v>0</v>
      </c>
      <c r="AH43" s="99">
        <f>SUMIFS(INDEX('4월 판매량-raw'!$E:$BB,,MATCH(AH$4,'4월 판매량-raw'!$E$1:$BB$1,0)),'4월 판매량-raw'!$A:$A,$F43,'4월 판매량-raw'!$C:$C,$C43)</f>
        <v>0</v>
      </c>
      <c r="AI43" s="99">
        <f>SUMIFS(INDEX('4월 판매량-raw'!$E:$BB,,MATCH(AI$4,'4월 판매량-raw'!$E$1:$BB$1,0)),'4월 판매량-raw'!$A:$A,$F43,'4월 판매량-raw'!$C:$C,$C43)</f>
        <v>0</v>
      </c>
      <c r="AJ43" s="99">
        <f>SUMIFS(INDEX('4월 판매량-raw'!$E:$BB,,MATCH(AJ$4,'4월 판매량-raw'!$E$1:$BB$1,0)),'4월 판매량-raw'!$A:$A,$F43,'4월 판매량-raw'!$C:$C,$C43)</f>
        <v>0</v>
      </c>
      <c r="AK43" s="268">
        <f>SUMIFS(INDEX('5월 판매량-raw'!$E:$BB,,MATCH(AK$4,'5월 판매량-raw'!$E$1:$BB$1,0)),'5월 판매량-raw'!$A:$A,$F43,'5월 판매량-raw'!$C:$C,$C43)</f>
        <v>0</v>
      </c>
      <c r="AL43" s="268">
        <f>SUMIFS(INDEX('5월 판매량-raw'!$E:$BB,,MATCH(AL$4,'5월 판매량-raw'!$E$1:$BB$1,0)),'5월 판매량-raw'!$A:$A,$F43,'5월 판매량-raw'!$C:$C,$C43)</f>
        <v>0</v>
      </c>
      <c r="AM43" s="268">
        <f>SUMIFS(INDEX('5월 판매량-raw'!$E:$BB,,MATCH(AM$4,'5월 판매량-raw'!$E$1:$BB$1,0)),'5월 판매량-raw'!$A:$A,$F43,'5월 판매량-raw'!$C:$C,$C43)</f>
        <v>0</v>
      </c>
      <c r="AN43" s="268">
        <f>SUMIFS(INDEX('5월 판매량-raw'!$E:$BB,,MATCH(AN$4,'5월 판매량-raw'!$E$1:$BB$1,0)),'5월 판매량-raw'!$A:$A,$F43,'5월 판매량-raw'!$C:$C,$C43)</f>
        <v>0</v>
      </c>
      <c r="AO43" s="268">
        <f>SUMIFS(INDEX('6월 판매량-raw'!$E:$BB,,MATCH(AO$4,'6월 판매량-raw'!$E$1:$BB$1,0)),'6월 판매량-raw'!$A:$A,$F43,'6월 판매량-raw'!$C:$C,$C43)</f>
        <v>0</v>
      </c>
      <c r="AP43" s="268">
        <f>SUMIFS(INDEX('6월 판매량-raw'!$E:$BB,,MATCH(AP$4,'6월 판매량-raw'!$E$1:$BB$1,0)),'6월 판매량-raw'!$A:$A,$F43,'6월 판매량-raw'!$C:$C,$C43)</f>
        <v>0</v>
      </c>
      <c r="AQ43" s="268">
        <f>SUMIFS(INDEX('6월 판매량-raw'!$E:$BB,,MATCH(AQ$4,'6월 판매량-raw'!$E$1:$BB$1,0)),'6월 판매량-raw'!$A:$A,$F43,'6월 판매량-raw'!$C:$C,$C43)</f>
        <v>0</v>
      </c>
      <c r="AR43" s="268">
        <f>SUMIFS(INDEX('6월 판매량-raw'!$E:$BB,,MATCH(AR$4,'6월 판매량-raw'!$E$1:$BB$1,0)),'6월 판매량-raw'!$A:$A,$F43,'6월 판매량-raw'!$C:$C,$C43)</f>
        <v>0</v>
      </c>
      <c r="AS43" s="268">
        <f>SUMIFS(INDEX('6월 판매량-raw'!$E:$BB,,MATCH(AS$4,'6월 판매량-raw'!$E$1:$BB$1,0)),'6월 판매량-raw'!$A:$A,$F43,'6월 판매량-raw'!$C:$C,$C43)</f>
        <v>0</v>
      </c>
      <c r="AT43" s="268">
        <f>SUMIFS(INDEX('7월 판매량-raw'!$E:$BB,,MATCH(AT$4,'7월 판매량-raw'!$E$1:$BB$1,0)),'7월 판매량-raw'!$A:$A,$F43,'7월 판매량-raw'!$C:$C,$C43)</f>
        <v>0</v>
      </c>
      <c r="AU43" s="79">
        <f>SUMIFS(INDEX('7월 판매량-raw'!$E:$BB,,MATCH(AU$4,'7월 판매량-raw'!$E$1:$BB$1,0)),'7월 판매량-raw'!$A:$A,$F43,'7월 판매량-raw'!$C:$C,$C43)</f>
        <v>0</v>
      </c>
      <c r="AV43" s="79">
        <f>SUMIFS(INDEX('7월 판매량-raw'!$E:$BB,,MATCH(AV$4,'7월 판매량-raw'!$E$1:$BB$1,0)),'7월 판매량-raw'!$A:$A,$F43,'7월 판매량-raw'!$C:$C,$C43)</f>
        <v>0</v>
      </c>
      <c r="AW43" s="253">
        <f>SUMIFS(INDEX('7월 판매량-raw'!$E:$BB,,MATCH(AW$4,'7월 판매량-raw'!$E$1:$BB$1,0)),'7월 판매량-raw'!$A:$A,$F43,'7월 판매량-raw'!$C:$C,$C43)</f>
        <v>0</v>
      </c>
      <c r="AX43" s="268">
        <f>SUMIFS(INDEX('8월 판매량-raw'!$E:$BB,,MATCH(AX$4,'8월 판매량-raw'!$E$1:$BB$1,0)),'8월 판매량-raw'!$A:$A,$F43,'8월 판매량-raw'!$C:$C,$C43)</f>
        <v>0</v>
      </c>
      <c r="AY43" s="268">
        <f>SUMIFS(INDEX('8월 판매량-raw'!$E:$BB,,MATCH(AY$4,'8월 판매량-raw'!$E$1:$BB$1,0)),'8월 판매량-raw'!$A:$A,$F43,'8월 판매량-raw'!$C:$C,$C43)</f>
        <v>0</v>
      </c>
      <c r="AZ43" s="268">
        <f>SUMIFS(INDEX('8월 판매량-raw'!$E:$BB,,MATCH(AZ$4,'8월 판매량-raw'!$E$1:$BB$1,0)),'8월 판매량-raw'!$A:$A,$F43,'8월 판매량-raw'!$C:$C,$C43)</f>
        <v>0</v>
      </c>
      <c r="BA43" s="253">
        <f>SUMIFS(INDEX('8월 판매량-raw'!$E:$BB,,MATCH(BA$4,'8월 판매량-raw'!$E$1:$BB$1,0)),'8월 판매량-raw'!$A:$A,$F43,'8월 판매량-raw'!$C:$C,$C43)</f>
        <v>0</v>
      </c>
      <c r="BB43" s="268">
        <f>SUMIFS(INDEX('9월 판매량-raw'!$E:$BB,,MATCH(BB$4,'9월 판매량-raw'!$E$1:$BB$1,0)),'9월 판매량-raw'!$A:$A,$F43,'9월 판매량-raw'!$C:$C,$C43)</f>
        <v>0</v>
      </c>
      <c r="BC43" s="79">
        <f>SUMIFS(INDEX('9월 판매량-raw'!$E:$BB,,MATCH(BC$4,'9월 판매량-raw'!$E$1:$BB$1,0)),'9월 판매량-raw'!$A:$A,$F43,'9월 판매량-raw'!$C:$C,$C43)</f>
        <v>0</v>
      </c>
      <c r="BD43" s="79">
        <v>0</v>
      </c>
      <c r="BE43" s="207">
        <f>SUMIFS(INDEX('9월 판매량-raw'!$E:$BB,,MATCH(BE$4,'9월 판매량-raw'!$E$1:$BB$1,0)),'9월 판매량-raw'!$A:$A,$F43,'9월 판매량-raw'!$C:$C,$C43)</f>
        <v>0</v>
      </c>
      <c r="BF43" s="253">
        <v>0</v>
      </c>
      <c r="BG43" s="268">
        <v>0</v>
      </c>
      <c r="BH43" s="79">
        <v>0</v>
      </c>
      <c r="BI43" s="79">
        <v>0</v>
      </c>
      <c r="BJ43" s="253">
        <v>0</v>
      </c>
      <c r="BK43" s="281">
        <f>BJ41</f>
        <v>0</v>
      </c>
      <c r="BL43" s="79">
        <f>BK43</f>
        <v>0</v>
      </c>
      <c r="BM43" s="79">
        <f t="shared" si="11"/>
        <v>0</v>
      </c>
      <c r="BN43" s="253">
        <f t="shared" si="11"/>
        <v>0</v>
      </c>
      <c r="BO43" s="281">
        <f t="shared" ref="BO43:BS46" si="12">BN43</f>
        <v>0</v>
      </c>
      <c r="BP43" s="79">
        <f t="shared" si="12"/>
        <v>0</v>
      </c>
      <c r="BQ43" s="79">
        <f t="shared" si="12"/>
        <v>0</v>
      </c>
      <c r="BR43" s="253">
        <f t="shared" si="12"/>
        <v>0</v>
      </c>
      <c r="BS43" s="253">
        <f t="shared" si="12"/>
        <v>0</v>
      </c>
    </row>
    <row r="44" spans="1:71" x14ac:dyDescent="0.3">
      <c r="A44" s="357"/>
      <c r="B44" s="358"/>
      <c r="C44" s="35">
        <v>46248</v>
      </c>
      <c r="D44" s="35">
        <f>C44-210</f>
        <v>46038</v>
      </c>
      <c r="E44" s="65">
        <f>IF(D44="", "", INT((D44-DATE(2025,2,1))/7) + 1)</f>
        <v>50</v>
      </c>
      <c r="F44" s="10" t="s">
        <v>33</v>
      </c>
      <c r="G44" s="7">
        <f>SUMIFS(INDEX('10월'!$E:$AP,,MATCH(G$4,'10월'!$E$1:$AP$1,0)),'10월'!$A:$A,$F44,'10월'!$C:$C,$C44)</f>
        <v>0</v>
      </c>
      <c r="H44" s="7">
        <f>SUMIFS(INDEX('10월'!$E:$AP,,MATCH(H$4,'10월'!$E$1:$AP$1,0)),'10월'!$A:$A,$F44,'10월'!$C:$C,$C44)</f>
        <v>0</v>
      </c>
      <c r="I44" s="7">
        <f>SUMIFS(INDEX('10월'!$E:$AP,,MATCH(I$4,'10월'!$E$1:$AP$1,0)),'10월'!$A:$A,$F44,'10월'!$C:$C,$C44)</f>
        <v>0</v>
      </c>
      <c r="J44" s="7">
        <f>SUMIFS(INDEX('10월'!$E:$AP,,MATCH(J$4,'10월'!$E$1:$AP$1,0)),'10월'!$A:$A,$F44,'10월'!$C:$C,$C44)</f>
        <v>0</v>
      </c>
      <c r="K44" s="7">
        <f>SUMIFS(INDEX('11월'!$E:$AP,,MATCH(K$4,'11월'!$E$1:$AP$1,0)),'11월'!$A:$A,$F44,'11월'!$C:$C,$C44)</f>
        <v>0</v>
      </c>
      <c r="L44" s="7">
        <f>SUMIFS(INDEX('11월'!$E:$AP,,MATCH(L$4,'11월'!$E$1:$AP$1,0)),'11월'!$A:$A,$F44,'11월'!$C:$C,$C44)</f>
        <v>0</v>
      </c>
      <c r="M44" s="7">
        <v>0</v>
      </c>
      <c r="N44" s="13">
        <f>SUMIFS(INDEX('11월'!$E:$AP,,MATCH(N$4,'11월'!$E$1:$AP$1,0)),'11월'!$A:$A,$F44,'11월'!$C:$C,$C44)</f>
        <v>0</v>
      </c>
      <c r="O44" s="13">
        <f>SUMIFS(INDEX('12월 판매량-raw'!$E:$AP,,MATCH(O$4,'12월 판매량-raw'!$E$1:$AP$1,0)),'12월 판매량-raw'!$A:$A,$F44,'12월 판매량-raw'!$C:$C,$C44)</f>
        <v>0</v>
      </c>
      <c r="P44" s="13">
        <f>SUMIFS(INDEX('12월 판매량-raw'!$E:$AP,,MATCH(P$4,'12월 판매량-raw'!$E$1:$AP$1,0)),'12월 판매량-raw'!$A:$A,$F44,'12월 판매량-raw'!$C:$C,$C44)</f>
        <v>0</v>
      </c>
      <c r="Q44" s="13">
        <v>0</v>
      </c>
      <c r="R44" s="13">
        <f>SUMIFS(INDEX('12월 판매량-raw'!$E:$AP,,MATCH(R$4,'12월 판매량-raw'!$E$1:$AP$1,0)),'12월 판매량-raw'!$A:$A,$F44,'12월 판매량-raw'!$C:$C,$C44)</f>
        <v>0</v>
      </c>
      <c r="S44" s="13">
        <f>SUMIFS(INDEX('12월 판매량-raw'!$E:$BB,,MATCH(S$4,'12월 판매량-raw'!$E$1:$BB$1,0)),'12월 판매량-raw'!$A:$A,$F44,'12월 판매량-raw'!$C:$C,$C44)</f>
        <v>0</v>
      </c>
      <c r="T44" s="7">
        <f>SUMIFS(INDEX('1월 판매량-raw'!$E:$BB,,MATCH(T$4,'1월 판매량-raw'!$E$1:$BB$1,0)),'1월 판매량-raw'!$A:$A,$F44,'1월 판매량-raw'!$C:$C,$C44)</f>
        <v>0</v>
      </c>
      <c r="U44" s="7">
        <f>SUMIFS(INDEX('1월 판매량-raw'!$E:$BB,,MATCH(U$4,'1월 판매량-raw'!$E$1:$BB$1,0)),'1월 판매량-raw'!$A:$A,$F44,'1월 판매량-raw'!$C:$C,$C44)</f>
        <v>0</v>
      </c>
      <c r="V44" s="7">
        <f>SUMIFS(INDEX('1월 판매량-raw'!$E:$BB,,MATCH(V$4,'1월 판매량-raw'!$E$1:$BB$1,0)),'1월 판매량-raw'!$A:$A,$F44,'1월 판매량-raw'!$C:$C,$C44)</f>
        <v>0</v>
      </c>
      <c r="W44" s="7">
        <f>SUMIFS(INDEX('1월 판매량-raw'!$E:$BB,,MATCH(W$4,'1월 판매량-raw'!$E$1:$BB$1,0)),'1월 판매량-raw'!$A:$A,$F44,'1월 판매량-raw'!$C:$C,$C44)</f>
        <v>0</v>
      </c>
      <c r="X44" s="7">
        <f>SUMIFS(INDEX('2월 판매량-raw'!$E:$BB,,MATCH(X$4,'2월 판매량-raw'!$E$1:$BB$1,0)),'2월 판매량-raw'!$A:$A,$F44,'2월 판매량-raw'!$C:$C,$C44)</f>
        <v>0</v>
      </c>
      <c r="Y44" s="7">
        <f>SUMIFS(INDEX('2월 판매량-raw'!$E:$BB,,MATCH(Y$4,'2월 판매량-raw'!$E$1:$BB$1,0)),'2월 판매량-raw'!$A:$A,$F44,'2월 판매량-raw'!$C:$C,$C44)</f>
        <v>0</v>
      </c>
      <c r="Z44" s="207">
        <f>SUMIFS(INDEX('2월 판매량-raw'!$E:$BB,,MATCH(Z$4,'2월 판매량-raw'!$E$1:$BB$1,0)),'2월 판매량-raw'!$A:$A,$F44,'2월 판매량-raw'!$C:$C,$C44)</f>
        <v>0</v>
      </c>
      <c r="AA44" s="207">
        <f>SUMIFS(INDEX('2월 판매량-raw'!$E:$BB,,MATCH(AA$4,'2월 판매량-raw'!$E$1:$BB$1,0)),'2월 판매량-raw'!$A:$A,$F44,'2월 판매량-raw'!$C:$C,$C44)</f>
        <v>0</v>
      </c>
      <c r="AB44" s="7">
        <f>SUMIFS(INDEX('3월 판매량-raw'!$E:$BB,,MATCH(AB$4,'3월 판매량-raw'!$E$1:$BB$1,0)),'3월 판매량-raw'!$A:$A,$F44,'3월 판매량-raw'!$C:$C,$C44)</f>
        <v>0</v>
      </c>
      <c r="AC44" s="7">
        <f>SUMIFS(INDEX('3월 판매량-raw'!$E:$BB,,MATCH(AC$4,'3월 판매량-raw'!$E$1:$BB$1,0)),'3월 판매량-raw'!$A:$A,$F44,'3월 판매량-raw'!$C:$C,$C44)</f>
        <v>0</v>
      </c>
      <c r="AD44" s="7">
        <f>SUMIFS(INDEX('3월 판매량-raw'!$E:$BB,,MATCH(AD$4,'3월 판매량-raw'!$E$1:$BB$1,0)),'3월 판매량-raw'!$A:$A,$F44,'3월 판매량-raw'!$C:$C,$C44)</f>
        <v>0</v>
      </c>
      <c r="AE44" s="7">
        <f>SUMIFS(INDEX('3월 판매량-raw'!$E:$BB,,MATCH(AE$4,'3월 판매량-raw'!$E$1:$BB$1,0)),'3월 판매량-raw'!$A:$A,$F44,'3월 판매량-raw'!$C:$C,$C44)</f>
        <v>0</v>
      </c>
      <c r="AF44" s="7">
        <f>SUMIFS(INDEX('3월 판매량-raw'!$E:$BB,,MATCH(AF$4,'3월 판매량-raw'!$E$1:$BB$1,0)),'3월 판매량-raw'!$A:$A,$F44,'3월 판매량-raw'!$C:$C,$C44)</f>
        <v>0</v>
      </c>
      <c r="AG44" s="13">
        <f>SUMIFS(INDEX('4월 판매량-raw'!$E:$BB,,MATCH(AG$4,'4월 판매량-raw'!$E$1:$BB$1,0)),'4월 판매량-raw'!$A:$A,$F44,'4월 판매량-raw'!$C:$C,$C44)</f>
        <v>0</v>
      </c>
      <c r="AH44" s="13">
        <f>SUMIFS(INDEX('4월 판매량-raw'!$E:$BB,,MATCH(AH$4,'4월 판매량-raw'!$E$1:$BB$1,0)),'4월 판매량-raw'!$A:$A,$F44,'4월 판매량-raw'!$C:$C,$C44)</f>
        <v>0</v>
      </c>
      <c r="AI44" s="13">
        <f>SUMIFS(INDEX('4월 판매량-raw'!$E:$BB,,MATCH(AI$4,'4월 판매량-raw'!$E$1:$BB$1,0)),'4월 판매량-raw'!$A:$A,$F44,'4월 판매량-raw'!$C:$C,$C44)</f>
        <v>0</v>
      </c>
      <c r="AJ44" s="13">
        <f>SUMIFS(INDEX('4월 판매량-raw'!$E:$BB,,MATCH(AJ$4,'4월 판매량-raw'!$E$1:$BB$1,0)),'4월 판매량-raw'!$A:$A,$F44,'4월 판매량-raw'!$C:$C,$C44)</f>
        <v>0</v>
      </c>
      <c r="AK44" s="13">
        <f>SUMIFS(INDEX('5월 판매량-raw'!$E:$BB,,MATCH(AK$4,'5월 판매량-raw'!$E$1:$BB$1,0)),'5월 판매량-raw'!$A:$A,$F44,'5월 판매량-raw'!$C:$C,$C44)</f>
        <v>0</v>
      </c>
      <c r="AL44" s="13">
        <f>SUMIFS(INDEX('5월 판매량-raw'!$E:$BB,,MATCH(AL$4,'5월 판매량-raw'!$E$1:$BB$1,0)),'5월 판매량-raw'!$A:$A,$F44,'5월 판매량-raw'!$C:$C,$C44)</f>
        <v>0</v>
      </c>
      <c r="AM44" s="13">
        <f>SUMIFS(INDEX('5월 판매량-raw'!$E:$BB,,MATCH(AM$4,'5월 판매량-raw'!$E$1:$BB$1,0)),'5월 판매량-raw'!$A:$A,$F44,'5월 판매량-raw'!$C:$C,$C44)</f>
        <v>0</v>
      </c>
      <c r="AN44" s="13">
        <f>SUMIFS(INDEX('5월 판매량-raw'!$E:$BB,,MATCH(AN$4,'5월 판매량-raw'!$E$1:$BB$1,0)),'5월 판매량-raw'!$A:$A,$F44,'5월 판매량-raw'!$C:$C,$C44)</f>
        <v>0</v>
      </c>
      <c r="AO44" s="7">
        <f>SUMIFS(INDEX('6월 판매량-raw'!$E:$BB,,MATCH(AO$4,'6월 판매량-raw'!$E$1:$BB$1,0)),'6월 판매량-raw'!$A:$A,$F44,'6월 판매량-raw'!$C:$C,$C44)</f>
        <v>0</v>
      </c>
      <c r="AP44" s="7">
        <f>SUMIFS(INDEX('6월 판매량-raw'!$E:$BB,,MATCH(AP$4,'6월 판매량-raw'!$E$1:$BB$1,0)),'6월 판매량-raw'!$A:$A,$F44,'6월 판매량-raw'!$C:$C,$C44)</f>
        <v>0</v>
      </c>
      <c r="AQ44" s="7">
        <f>SUMIFS(INDEX('6월 판매량-raw'!$E:$BB,,MATCH(AQ$4,'6월 판매량-raw'!$E$1:$BB$1,0)),'6월 판매량-raw'!$A:$A,$F44,'6월 판매량-raw'!$C:$C,$C44)</f>
        <v>0</v>
      </c>
      <c r="AR44" s="7">
        <f>SUMIFS(INDEX('6월 판매량-raw'!$E:$BB,,MATCH(AR$4,'6월 판매량-raw'!$E$1:$BB$1,0)),'6월 판매량-raw'!$A:$A,$F44,'6월 판매량-raw'!$C:$C,$C44)</f>
        <v>0</v>
      </c>
      <c r="AS44" s="7">
        <f>SUMIFS(INDEX('6월 판매량-raw'!$E:$BB,,MATCH(AS$4,'6월 판매량-raw'!$E$1:$BB$1,0)),'6월 판매량-raw'!$A:$A,$F44,'6월 판매량-raw'!$C:$C,$C44)</f>
        <v>0</v>
      </c>
      <c r="AT44" s="7">
        <f>SUMIFS(INDEX('7월 판매량-raw'!$E:$BB,,MATCH(AT$4,'7월 판매량-raw'!$E$1:$BB$1,0)),'7월 판매량-raw'!$A:$A,$F44,'7월 판매량-raw'!$C:$C,$C44)</f>
        <v>0</v>
      </c>
      <c r="AU44" s="7">
        <f>SUMIFS(INDEX('7월 판매량-raw'!$E:$BB,,MATCH(AU$4,'7월 판매량-raw'!$E$1:$BB$1,0)),'7월 판매량-raw'!$A:$A,$F44,'7월 판매량-raw'!$C:$C,$C44)</f>
        <v>0</v>
      </c>
      <c r="AV44" s="7">
        <f>SUMIFS(INDEX('7월 판매량-raw'!$E:$BB,,MATCH(AV$4,'7월 판매량-raw'!$E$1:$BB$1,0)),'7월 판매량-raw'!$A:$A,$F44,'7월 판매량-raw'!$C:$C,$C44)</f>
        <v>0</v>
      </c>
      <c r="AW44" s="207">
        <f>SUMIFS(INDEX('7월 판매량-raw'!$E:$BB,,MATCH(AW$4,'7월 판매량-raw'!$E$1:$BB$1,0)),'7월 판매량-raw'!$A:$A,$F44,'7월 판매량-raw'!$C:$C,$C44)</f>
        <v>0</v>
      </c>
      <c r="AX44" s="7">
        <f>SUMIFS(INDEX('8월 판매량-raw'!$E:$BB,,MATCH(AX$4,'8월 판매량-raw'!$E$1:$BB$1,0)),'8월 판매량-raw'!$A:$A,$F44,'8월 판매량-raw'!$C:$C,$C44)</f>
        <v>0</v>
      </c>
      <c r="AY44" s="7">
        <f>SUMIFS(INDEX('8월 판매량-raw'!$E:$BB,,MATCH(AY$4,'8월 판매량-raw'!$E$1:$BB$1,0)),'8월 판매량-raw'!$A:$A,$F44,'8월 판매량-raw'!$C:$C,$C44)</f>
        <v>0</v>
      </c>
      <c r="AZ44" s="7">
        <f>SUMIFS(INDEX('8월 판매량-raw'!$E:$BB,,MATCH(AZ$4,'8월 판매량-raw'!$E$1:$BB$1,0)),'8월 판매량-raw'!$A:$A,$F44,'8월 판매량-raw'!$C:$C,$C44)</f>
        <v>0</v>
      </c>
      <c r="BA44" s="207">
        <f>SUMIFS(INDEX('8월 판매량-raw'!$E:$BB,,MATCH(BA$4,'8월 판매량-raw'!$E$1:$BB$1,0)),'8월 판매량-raw'!$A:$A,$F44,'8월 판매량-raw'!$C:$C,$C44)</f>
        <v>0</v>
      </c>
      <c r="BB44" s="7">
        <f>SUMIFS(INDEX('9월 판매량-raw'!$E:$BB,,MATCH(BB$4,'9월 판매량-raw'!$E$1:$BB$1,0)),'9월 판매량-raw'!$A:$A,$F44,'9월 판매량-raw'!$C:$C,$C44)</f>
        <v>0</v>
      </c>
      <c r="BC44" s="7">
        <f>SUMIFS(INDEX('9월 판매량-raw'!$E:$BB,,MATCH(BC$4,'9월 판매량-raw'!$E$1:$BB$1,0)),'9월 판매량-raw'!$A:$A,$F44,'9월 판매량-raw'!$C:$C,$C44)</f>
        <v>0</v>
      </c>
      <c r="BD44" s="7">
        <v>0</v>
      </c>
      <c r="BE44" s="207">
        <f>SUMIFS(INDEX('9월 판매량-raw'!$E:$BB,,MATCH(BE$4,'9월 판매량-raw'!$E$1:$BB$1,0)),'9월 판매량-raw'!$A:$A,$F44,'9월 판매량-raw'!$C:$C,$C44)</f>
        <v>0</v>
      </c>
      <c r="BF44" s="207">
        <v>0</v>
      </c>
      <c r="BG44" s="7">
        <v>0</v>
      </c>
      <c r="BH44" s="7">
        <v>0</v>
      </c>
      <c r="BI44" s="7">
        <v>0</v>
      </c>
      <c r="BJ44" s="207">
        <v>0</v>
      </c>
      <c r="BK44" s="279">
        <f>BJ42</f>
        <v>0</v>
      </c>
      <c r="BL44" s="7">
        <f>BK44</f>
        <v>0</v>
      </c>
      <c r="BM44" s="7">
        <f t="shared" si="11"/>
        <v>0</v>
      </c>
      <c r="BN44" s="207">
        <f t="shared" si="11"/>
        <v>0</v>
      </c>
      <c r="BO44" s="279">
        <f t="shared" si="12"/>
        <v>0</v>
      </c>
      <c r="BP44" s="7">
        <f t="shared" si="12"/>
        <v>0</v>
      </c>
      <c r="BQ44" s="7">
        <f t="shared" si="12"/>
        <v>0</v>
      </c>
      <c r="BR44" s="207">
        <f t="shared" si="12"/>
        <v>0</v>
      </c>
      <c r="BS44" s="207">
        <f t="shared" si="12"/>
        <v>0</v>
      </c>
    </row>
    <row r="45" spans="1:71" x14ac:dyDescent="0.3">
      <c r="A45" s="351" t="s">
        <v>16</v>
      </c>
      <c r="B45" s="348">
        <v>46277</v>
      </c>
      <c r="C45" s="80">
        <v>46277</v>
      </c>
      <c r="D45" s="80">
        <f t="shared" si="9"/>
        <v>46067</v>
      </c>
      <c r="E45" s="87">
        <f t="shared" si="10"/>
        <v>55</v>
      </c>
      <c r="F45" s="77" t="s">
        <v>14</v>
      </c>
      <c r="G45" s="79">
        <f>SUMIFS(INDEX('10월'!$E:$AP,,MATCH(G$4,'10월'!$E$1:$AP$1,0)),'10월'!$A:$A,$F45,'10월'!$C:$C,$C45)</f>
        <v>0</v>
      </c>
      <c r="H45" s="79">
        <f>SUMIFS(INDEX('10월'!$E:$AP,,MATCH(H$4,'10월'!$E$1:$AP$1,0)),'10월'!$A:$A,$F45,'10월'!$C:$C,$C45)</f>
        <v>0</v>
      </c>
      <c r="I45" s="79">
        <f>SUMIFS(INDEX('10월'!$E:$AP,,MATCH(I$4,'10월'!$E$1:$AP$1,0)),'10월'!$A:$A,$F45,'10월'!$C:$C,$C45)</f>
        <v>0</v>
      </c>
      <c r="J45" s="79">
        <f>SUMIFS(INDEX('10월'!$E:$AP,,MATCH(J$4,'10월'!$E$1:$AP$1,0)),'10월'!$A:$A,$F45,'10월'!$C:$C,$C45)</f>
        <v>0</v>
      </c>
      <c r="K45" s="79">
        <f>SUMIFS(INDEX('11월'!$E:$AP,,MATCH(K$4,'11월'!$E$1:$AP$1,0)),'11월'!$A:$A,$F45,'11월'!$C:$C,$C45)</f>
        <v>0</v>
      </c>
      <c r="L45" s="79">
        <f>SUMIFS(INDEX('11월'!$E:$AP,,MATCH(L$4,'11월'!$E$1:$AP$1,0)),'11월'!$A:$A,$F45,'11월'!$C:$C,$C45)</f>
        <v>0</v>
      </c>
      <c r="M45" s="79">
        <v>0</v>
      </c>
      <c r="N45" s="99">
        <f>SUMIFS(INDEX('11월'!$E:$AP,,MATCH(N$4,'11월'!$E$1:$AP$1,0)),'11월'!$A:$A,$F45,'11월'!$C:$C,$C45)</f>
        <v>0</v>
      </c>
      <c r="O45" s="99">
        <f>SUMIFS(INDEX('12월 판매량-raw'!$E:$AP,,MATCH(O$4,'12월 판매량-raw'!$E$1:$AP$1,0)),'12월 판매량-raw'!$A:$A,$F45,'12월 판매량-raw'!$C:$C,$C45)</f>
        <v>0</v>
      </c>
      <c r="P45" s="99">
        <f>SUMIFS(INDEX('12월 판매량-raw'!$E:$AP,,MATCH(P$4,'12월 판매량-raw'!$E$1:$AP$1,0)),'12월 판매량-raw'!$A:$A,$F45,'12월 판매량-raw'!$C:$C,$C45)</f>
        <v>0</v>
      </c>
      <c r="Q45" s="79">
        <v>0</v>
      </c>
      <c r="R45" s="99">
        <f>SUMIFS(INDEX('12월 판매량-raw'!$E:$AP,,MATCH(R$4,'12월 판매량-raw'!$E$1:$AP$1,0)),'12월 판매량-raw'!$A:$A,$F45,'12월 판매량-raw'!$C:$C,$C45)</f>
        <v>0</v>
      </c>
      <c r="S45" s="99">
        <f>SUMIFS(INDEX('12월 판매량-raw'!$E:$BB,,MATCH(S$4,'12월 판매량-raw'!$E$1:$BB$1,0)),'12월 판매량-raw'!$A:$A,$F45,'12월 판매량-raw'!$C:$C,$C45)</f>
        <v>0</v>
      </c>
      <c r="T45" s="79">
        <f>SUMIFS(INDEX('1월 판매량-raw'!$E:$BB,,MATCH(T$4,'1월 판매량-raw'!$E$1:$BB$1,0)),'1월 판매량-raw'!$A:$A,$F45,'1월 판매량-raw'!$C:$C,$C45)</f>
        <v>0</v>
      </c>
      <c r="U45" s="79">
        <f>SUMIFS(INDEX('1월 판매량-raw'!$E:$BB,,MATCH(U$4,'1월 판매량-raw'!$E$1:$BB$1,0)),'1월 판매량-raw'!$A:$A,$F45,'1월 판매량-raw'!$C:$C,$C45)</f>
        <v>0</v>
      </c>
      <c r="V45" s="79">
        <f>SUMIFS(INDEX('1월 판매량-raw'!$E:$BB,,MATCH(V$4,'1월 판매량-raw'!$E$1:$BB$1,0)),'1월 판매량-raw'!$A:$A,$F45,'1월 판매량-raw'!$C:$C,$C45)</f>
        <v>0</v>
      </c>
      <c r="W45" s="79">
        <f>SUMIFS(INDEX('1월 판매량-raw'!$E:$BB,,MATCH(W$4,'1월 판매량-raw'!$E$1:$BB$1,0)),'1월 판매량-raw'!$A:$A,$F45,'1월 판매량-raw'!$C:$C,$C45)</f>
        <v>0</v>
      </c>
      <c r="X45" s="79">
        <f>SUMIFS(INDEX('2월 판매량-raw'!$E:$BB,,MATCH(X$4,'2월 판매량-raw'!$E$1:$BB$1,0)),'2월 판매량-raw'!$A:$A,$F45,'2월 판매량-raw'!$C:$C,$C45)</f>
        <v>0</v>
      </c>
      <c r="Y45" s="79">
        <f>SUMIFS(INDEX('2월 판매량-raw'!$E:$BB,,MATCH(Y$4,'2월 판매량-raw'!$E$1:$BB$1,0)),'2월 판매량-raw'!$A:$A,$F45,'2월 판매량-raw'!$C:$C,$C45)</f>
        <v>0</v>
      </c>
      <c r="Z45" s="253">
        <f>SUMIFS(INDEX('2월 판매량-raw'!$E:$BB,,MATCH(Z$4,'2월 판매량-raw'!$E$1:$BB$1,0)),'2월 판매량-raw'!$A:$A,$F45,'2월 판매량-raw'!$C:$C,$C45)</f>
        <v>0</v>
      </c>
      <c r="AA45" s="253">
        <f>SUMIFS(INDEX('2월 판매량-raw'!$E:$BB,,MATCH(AA$4,'2월 판매량-raw'!$E$1:$BB$1,0)),'2월 판매량-raw'!$A:$A,$F45,'2월 판매량-raw'!$C:$C,$C45)</f>
        <v>0</v>
      </c>
      <c r="AB45" s="268">
        <f>SUMIFS(INDEX('3월 판매량-raw'!$E:$BB,,MATCH(AB$4,'3월 판매량-raw'!$E$1:$BB$1,0)),'3월 판매량-raw'!$A:$A,$F45,'3월 판매량-raw'!$C:$C,$C45)</f>
        <v>0</v>
      </c>
      <c r="AC45" s="268">
        <f>SUMIFS(INDEX('3월 판매량-raw'!$E:$BB,,MATCH(AC$4,'3월 판매량-raw'!$E$1:$BB$1,0)),'3월 판매량-raw'!$A:$A,$F45,'3월 판매량-raw'!$C:$C,$C45)</f>
        <v>0</v>
      </c>
      <c r="AD45" s="268">
        <f>SUMIFS(INDEX('3월 판매량-raw'!$E:$BB,,MATCH(AD$4,'3월 판매량-raw'!$E$1:$BB$1,0)),'3월 판매량-raw'!$A:$A,$F45,'3월 판매량-raw'!$C:$C,$C45)</f>
        <v>0</v>
      </c>
      <c r="AE45" s="268">
        <f>SUMIFS(INDEX('3월 판매량-raw'!$E:$BB,,MATCH(AE$4,'3월 판매량-raw'!$E$1:$BB$1,0)),'3월 판매량-raw'!$A:$A,$F45,'3월 판매량-raw'!$C:$C,$C45)</f>
        <v>0</v>
      </c>
      <c r="AF45" s="268">
        <f>SUMIFS(INDEX('3월 판매량-raw'!$E:$BB,,MATCH(AF$4,'3월 판매량-raw'!$E$1:$BB$1,0)),'3월 판매량-raw'!$A:$A,$F45,'3월 판매량-raw'!$C:$C,$C45)</f>
        <v>0</v>
      </c>
      <c r="AG45" s="99">
        <f>SUMIFS(INDEX('4월 판매량-raw'!$E:$BB,,MATCH(AG$4,'4월 판매량-raw'!$E$1:$BB$1,0)),'4월 판매량-raw'!$A:$A,$F45,'4월 판매량-raw'!$C:$C,$C45)</f>
        <v>0</v>
      </c>
      <c r="AH45" s="99">
        <f>SUMIFS(INDEX('4월 판매량-raw'!$E:$BB,,MATCH(AH$4,'4월 판매량-raw'!$E$1:$BB$1,0)),'4월 판매량-raw'!$A:$A,$F45,'4월 판매량-raw'!$C:$C,$C45)</f>
        <v>0</v>
      </c>
      <c r="AI45" s="99">
        <f>SUMIFS(INDEX('4월 판매량-raw'!$E:$BB,,MATCH(AI$4,'4월 판매량-raw'!$E$1:$BB$1,0)),'4월 판매량-raw'!$A:$A,$F45,'4월 판매량-raw'!$C:$C,$C45)</f>
        <v>0</v>
      </c>
      <c r="AJ45" s="99">
        <f>SUMIFS(INDEX('4월 판매량-raw'!$E:$BB,,MATCH(AJ$4,'4월 판매량-raw'!$E$1:$BB$1,0)),'4월 판매량-raw'!$A:$A,$F45,'4월 판매량-raw'!$C:$C,$C45)</f>
        <v>0</v>
      </c>
      <c r="AK45" s="268">
        <f>SUMIFS(INDEX('5월 판매량-raw'!$E:$BB,,MATCH(AK$4,'5월 판매량-raw'!$E$1:$BB$1,0)),'5월 판매량-raw'!$A:$A,$F45,'5월 판매량-raw'!$C:$C,$C45)</f>
        <v>0</v>
      </c>
      <c r="AL45" s="268">
        <f>SUMIFS(INDEX('5월 판매량-raw'!$E:$BB,,MATCH(AL$4,'5월 판매량-raw'!$E$1:$BB$1,0)),'5월 판매량-raw'!$A:$A,$F45,'5월 판매량-raw'!$C:$C,$C45)</f>
        <v>0</v>
      </c>
      <c r="AM45" s="268">
        <f>SUMIFS(INDEX('5월 판매량-raw'!$E:$BB,,MATCH(AM$4,'5월 판매량-raw'!$E$1:$BB$1,0)),'5월 판매량-raw'!$A:$A,$F45,'5월 판매량-raw'!$C:$C,$C45)</f>
        <v>0</v>
      </c>
      <c r="AN45" s="268">
        <f>SUMIFS(INDEX('5월 판매량-raw'!$E:$BB,,MATCH(AN$4,'5월 판매량-raw'!$E$1:$BB$1,0)),'5월 판매량-raw'!$A:$A,$F45,'5월 판매량-raw'!$C:$C,$C45)</f>
        <v>0</v>
      </c>
      <c r="AO45" s="268">
        <f>SUMIFS(INDEX('6월 판매량-raw'!$E:$BB,,MATCH(AO$4,'6월 판매량-raw'!$E$1:$BB$1,0)),'6월 판매량-raw'!$A:$A,$F45,'6월 판매량-raw'!$C:$C,$C45)</f>
        <v>0</v>
      </c>
      <c r="AP45" s="268">
        <f>SUMIFS(INDEX('6월 판매량-raw'!$E:$BB,,MATCH(AP$4,'6월 판매량-raw'!$E$1:$BB$1,0)),'6월 판매량-raw'!$A:$A,$F45,'6월 판매량-raw'!$C:$C,$C45)</f>
        <v>0</v>
      </c>
      <c r="AQ45" s="268">
        <f>SUMIFS(INDEX('6월 판매량-raw'!$E:$BB,,MATCH(AQ$4,'6월 판매량-raw'!$E$1:$BB$1,0)),'6월 판매량-raw'!$A:$A,$F45,'6월 판매량-raw'!$C:$C,$C45)</f>
        <v>0</v>
      </c>
      <c r="AR45" s="268">
        <f>SUMIFS(INDEX('6월 판매량-raw'!$E:$BB,,MATCH(AR$4,'6월 판매량-raw'!$E$1:$BB$1,0)),'6월 판매량-raw'!$A:$A,$F45,'6월 판매량-raw'!$C:$C,$C45)</f>
        <v>0</v>
      </c>
      <c r="AS45" s="268">
        <f>SUMIFS(INDEX('6월 판매량-raw'!$E:$BB,,MATCH(AS$4,'6월 판매량-raw'!$E$1:$BB$1,0)),'6월 판매량-raw'!$A:$A,$F45,'6월 판매량-raw'!$C:$C,$C45)</f>
        <v>0</v>
      </c>
      <c r="AT45" s="268">
        <f>SUMIFS(INDEX('7월 판매량-raw'!$E:$BB,,MATCH(AT$4,'7월 판매량-raw'!$E$1:$BB$1,0)),'7월 판매량-raw'!$A:$A,$F45,'7월 판매량-raw'!$C:$C,$C45)</f>
        <v>0</v>
      </c>
      <c r="AU45" s="79">
        <f>SUMIFS(INDEX('7월 판매량-raw'!$E:$BB,,MATCH(AU$4,'7월 판매량-raw'!$E$1:$BB$1,0)),'7월 판매량-raw'!$A:$A,$F45,'7월 판매량-raw'!$C:$C,$C45)</f>
        <v>0</v>
      </c>
      <c r="AV45" s="79">
        <f>SUMIFS(INDEX('7월 판매량-raw'!$E:$BB,,MATCH(AV$4,'7월 판매량-raw'!$E$1:$BB$1,0)),'7월 판매량-raw'!$A:$A,$F45,'7월 판매량-raw'!$C:$C,$C45)</f>
        <v>0</v>
      </c>
      <c r="AW45" s="253">
        <f>SUMIFS(INDEX('7월 판매량-raw'!$E:$BB,,MATCH(AW$4,'7월 판매량-raw'!$E$1:$BB$1,0)),'7월 판매량-raw'!$A:$A,$F45,'7월 판매량-raw'!$C:$C,$C45)</f>
        <v>0</v>
      </c>
      <c r="AX45" s="268">
        <f>SUMIFS(INDEX('8월 판매량-raw'!$E:$BB,,MATCH(AX$4,'8월 판매량-raw'!$E$1:$BB$1,0)),'8월 판매량-raw'!$A:$A,$F45,'8월 판매량-raw'!$C:$C,$C45)</f>
        <v>0</v>
      </c>
      <c r="AY45" s="268">
        <f>SUMIFS(INDEX('8월 판매량-raw'!$E:$BB,,MATCH(AY$4,'8월 판매량-raw'!$E$1:$BB$1,0)),'8월 판매량-raw'!$A:$A,$F45,'8월 판매량-raw'!$C:$C,$C45)</f>
        <v>0</v>
      </c>
      <c r="AZ45" s="268">
        <f>SUMIFS(INDEX('8월 판매량-raw'!$E:$BB,,MATCH(AZ$4,'8월 판매량-raw'!$E$1:$BB$1,0)),'8월 판매량-raw'!$A:$A,$F45,'8월 판매량-raw'!$C:$C,$C45)</f>
        <v>0</v>
      </c>
      <c r="BA45" s="253">
        <f>SUMIFS(INDEX('8월 판매량-raw'!$E:$BB,,MATCH(BA$4,'8월 판매량-raw'!$E$1:$BB$1,0)),'8월 판매량-raw'!$A:$A,$F45,'8월 판매량-raw'!$C:$C,$C45)</f>
        <v>0</v>
      </c>
      <c r="BB45" s="268">
        <f>SUMIFS(INDEX('9월 판매량-raw'!$E:$BB,,MATCH(BB$4,'9월 판매량-raw'!$E$1:$BB$1,0)),'9월 판매량-raw'!$A:$A,$F45,'9월 판매량-raw'!$C:$C,$C45)</f>
        <v>0</v>
      </c>
      <c r="BC45" s="79">
        <f>SUMIFS(INDEX('9월 판매량-raw'!$E:$BB,,MATCH(BC$4,'9월 판매량-raw'!$E$1:$BB$1,0)),'9월 판매량-raw'!$A:$A,$F45,'9월 판매량-raw'!$C:$C,$C45)</f>
        <v>0</v>
      </c>
      <c r="BD45" s="79">
        <v>0</v>
      </c>
      <c r="BE45" s="207">
        <f>SUMIFS(INDEX('9월 판매량-raw'!$E:$BB,,MATCH(BE$4,'9월 판매량-raw'!$E$1:$BB$1,0)),'9월 판매량-raw'!$A:$A,$F45,'9월 판매량-raw'!$C:$C,$C45)</f>
        <v>0</v>
      </c>
      <c r="BF45" s="253">
        <v>0</v>
      </c>
      <c r="BG45" s="268">
        <v>0</v>
      </c>
      <c r="BH45" s="79">
        <v>0</v>
      </c>
      <c r="BI45" s="79">
        <v>0</v>
      </c>
      <c r="BJ45" s="253">
        <v>0</v>
      </c>
      <c r="BK45" s="281">
        <f>BJ39</f>
        <v>0</v>
      </c>
      <c r="BL45" s="79">
        <f>BK45</f>
        <v>0</v>
      </c>
      <c r="BM45" s="79">
        <f t="shared" si="11"/>
        <v>0</v>
      </c>
      <c r="BN45" s="253">
        <f t="shared" si="11"/>
        <v>0</v>
      </c>
      <c r="BO45" s="281">
        <f t="shared" si="12"/>
        <v>0</v>
      </c>
      <c r="BP45" s="79">
        <f t="shared" si="12"/>
        <v>0</v>
      </c>
      <c r="BQ45" s="79">
        <f t="shared" si="12"/>
        <v>0</v>
      </c>
      <c r="BR45" s="253">
        <f t="shared" si="12"/>
        <v>0</v>
      </c>
      <c r="BS45" s="253">
        <f t="shared" si="12"/>
        <v>0</v>
      </c>
    </row>
    <row r="46" spans="1:71" x14ac:dyDescent="0.3">
      <c r="A46" s="357"/>
      <c r="B46" s="358"/>
      <c r="C46" s="35">
        <v>46277</v>
      </c>
      <c r="D46" s="35">
        <f t="shared" si="9"/>
        <v>46067</v>
      </c>
      <c r="E46" s="65">
        <f t="shared" si="10"/>
        <v>55</v>
      </c>
      <c r="F46" s="10" t="s">
        <v>33</v>
      </c>
      <c r="G46" s="7">
        <f>SUMIFS(INDEX('10월'!$E:$AP,,MATCH(G$4,'10월'!$E$1:$AP$1,0)),'10월'!$A:$A,$F46,'10월'!$C:$C,$C46)</f>
        <v>0</v>
      </c>
      <c r="H46" s="7">
        <f>SUMIFS(INDEX('10월'!$E:$AP,,MATCH(H$4,'10월'!$E$1:$AP$1,0)),'10월'!$A:$A,$F46,'10월'!$C:$C,$C46)</f>
        <v>0</v>
      </c>
      <c r="I46" s="7">
        <f>SUMIFS(INDEX('10월'!$E:$AP,,MATCH(I$4,'10월'!$E$1:$AP$1,0)),'10월'!$A:$A,$F46,'10월'!$C:$C,$C46)</f>
        <v>0</v>
      </c>
      <c r="J46" s="7">
        <f>SUMIFS(INDEX('10월'!$E:$AP,,MATCH(J$4,'10월'!$E$1:$AP$1,0)),'10월'!$A:$A,$F46,'10월'!$C:$C,$C46)</f>
        <v>0</v>
      </c>
      <c r="K46" s="7">
        <f>SUMIFS(INDEX('11월'!$E:$AP,,MATCH(K$4,'11월'!$E$1:$AP$1,0)),'11월'!$A:$A,$F46,'11월'!$C:$C,$C46)</f>
        <v>0</v>
      </c>
      <c r="L46" s="7">
        <f>SUMIFS(INDEX('11월'!$E:$AP,,MATCH(L$4,'11월'!$E$1:$AP$1,0)),'11월'!$A:$A,$F46,'11월'!$C:$C,$C46)</f>
        <v>0</v>
      </c>
      <c r="M46" s="7">
        <v>0</v>
      </c>
      <c r="N46" s="13">
        <f>SUMIFS(INDEX('11월'!$E:$AP,,MATCH(N$4,'11월'!$E$1:$AP$1,0)),'11월'!$A:$A,$F46,'11월'!$C:$C,$C46)</f>
        <v>0</v>
      </c>
      <c r="O46" s="13">
        <f>SUMIFS(INDEX('12월 판매량-raw'!$E:$AP,,MATCH(O$4,'12월 판매량-raw'!$E$1:$AP$1,0)),'12월 판매량-raw'!$A:$A,$F46,'12월 판매량-raw'!$C:$C,$C46)</f>
        <v>0</v>
      </c>
      <c r="P46" s="13">
        <f>SUMIFS(INDEX('12월 판매량-raw'!$E:$AP,,MATCH(P$4,'12월 판매량-raw'!$E$1:$AP$1,0)),'12월 판매량-raw'!$A:$A,$F46,'12월 판매량-raw'!$C:$C,$C46)</f>
        <v>0</v>
      </c>
      <c r="Q46" s="13">
        <v>0</v>
      </c>
      <c r="R46" s="13">
        <f>SUMIFS(INDEX('12월 판매량-raw'!$E:$AP,,MATCH(R$4,'12월 판매량-raw'!$E$1:$AP$1,0)),'12월 판매량-raw'!$A:$A,$F46,'12월 판매량-raw'!$C:$C,$C46)</f>
        <v>0</v>
      </c>
      <c r="S46" s="13">
        <f>SUMIFS(INDEX('12월 판매량-raw'!$E:$BB,,MATCH(S$4,'12월 판매량-raw'!$E$1:$BB$1,0)),'12월 판매량-raw'!$A:$A,$F46,'12월 판매량-raw'!$C:$C,$C46)</f>
        <v>0</v>
      </c>
      <c r="T46" s="7">
        <f>SUMIFS(INDEX('1월 판매량-raw'!$E:$BB,,MATCH(T$4,'1월 판매량-raw'!$E$1:$BB$1,0)),'1월 판매량-raw'!$A:$A,$F46,'1월 판매량-raw'!$C:$C,$C46)</f>
        <v>0</v>
      </c>
      <c r="U46" s="7">
        <f>SUMIFS(INDEX('1월 판매량-raw'!$E:$BB,,MATCH(U$4,'1월 판매량-raw'!$E$1:$BB$1,0)),'1월 판매량-raw'!$A:$A,$F46,'1월 판매량-raw'!$C:$C,$C46)</f>
        <v>0</v>
      </c>
      <c r="V46" s="7">
        <f>SUMIFS(INDEX('1월 판매량-raw'!$E:$BB,,MATCH(V$4,'1월 판매량-raw'!$E$1:$BB$1,0)),'1월 판매량-raw'!$A:$A,$F46,'1월 판매량-raw'!$C:$C,$C46)</f>
        <v>0</v>
      </c>
      <c r="W46" s="7">
        <f>SUMIFS(INDEX('1월 판매량-raw'!$E:$BB,,MATCH(W$4,'1월 판매량-raw'!$E$1:$BB$1,0)),'1월 판매량-raw'!$A:$A,$F46,'1월 판매량-raw'!$C:$C,$C46)</f>
        <v>0</v>
      </c>
      <c r="X46" s="7">
        <f>SUMIFS(INDEX('2월 판매량-raw'!$E:$BB,,MATCH(X$4,'2월 판매량-raw'!$E$1:$BB$1,0)),'2월 판매량-raw'!$A:$A,$F46,'2월 판매량-raw'!$C:$C,$C46)</f>
        <v>0</v>
      </c>
      <c r="Y46" s="7">
        <f>SUMIFS(INDEX('2월 판매량-raw'!$E:$BB,,MATCH(Y$4,'2월 판매량-raw'!$E$1:$BB$1,0)),'2월 판매량-raw'!$A:$A,$F46,'2월 판매량-raw'!$C:$C,$C46)</f>
        <v>0</v>
      </c>
      <c r="Z46" s="207">
        <f>SUMIFS(INDEX('2월 판매량-raw'!$E:$BB,,MATCH(Z$4,'2월 판매량-raw'!$E$1:$BB$1,0)),'2월 판매량-raw'!$A:$A,$F46,'2월 판매량-raw'!$C:$C,$C46)</f>
        <v>0</v>
      </c>
      <c r="AA46" s="207">
        <f>SUMIFS(INDEX('2월 판매량-raw'!$E:$BB,,MATCH(AA$4,'2월 판매량-raw'!$E$1:$BB$1,0)),'2월 판매량-raw'!$A:$A,$F46,'2월 판매량-raw'!$C:$C,$C46)</f>
        <v>0</v>
      </c>
      <c r="AB46" s="7">
        <f>SUMIFS(INDEX('3월 판매량-raw'!$E:$BB,,MATCH(AB$4,'3월 판매량-raw'!$E$1:$BB$1,0)),'3월 판매량-raw'!$A:$A,$F46,'3월 판매량-raw'!$C:$C,$C46)</f>
        <v>0</v>
      </c>
      <c r="AC46" s="7">
        <f>SUMIFS(INDEX('3월 판매량-raw'!$E:$BB,,MATCH(AC$4,'3월 판매량-raw'!$E$1:$BB$1,0)),'3월 판매량-raw'!$A:$A,$F46,'3월 판매량-raw'!$C:$C,$C46)</f>
        <v>0</v>
      </c>
      <c r="AD46" s="7">
        <f>SUMIFS(INDEX('3월 판매량-raw'!$E:$BB,,MATCH(AD$4,'3월 판매량-raw'!$E$1:$BB$1,0)),'3월 판매량-raw'!$A:$A,$F46,'3월 판매량-raw'!$C:$C,$C46)</f>
        <v>0</v>
      </c>
      <c r="AE46" s="7">
        <f>SUMIFS(INDEX('3월 판매량-raw'!$E:$BB,,MATCH(AE$4,'3월 판매량-raw'!$E$1:$BB$1,0)),'3월 판매량-raw'!$A:$A,$F46,'3월 판매량-raw'!$C:$C,$C46)</f>
        <v>0</v>
      </c>
      <c r="AF46" s="7">
        <f>SUMIFS(INDEX('3월 판매량-raw'!$E:$BB,,MATCH(AF$4,'3월 판매량-raw'!$E$1:$BB$1,0)),'3월 판매량-raw'!$A:$A,$F46,'3월 판매량-raw'!$C:$C,$C46)</f>
        <v>0</v>
      </c>
      <c r="AG46" s="13">
        <f>SUMIFS(INDEX('4월 판매량-raw'!$E:$BB,,MATCH(AG$4,'4월 판매량-raw'!$E$1:$BB$1,0)),'4월 판매량-raw'!$A:$A,$F46,'4월 판매량-raw'!$C:$C,$C46)</f>
        <v>0</v>
      </c>
      <c r="AH46" s="13">
        <f>SUMIFS(INDEX('4월 판매량-raw'!$E:$BB,,MATCH(AH$4,'4월 판매량-raw'!$E$1:$BB$1,0)),'4월 판매량-raw'!$A:$A,$F46,'4월 판매량-raw'!$C:$C,$C46)</f>
        <v>0</v>
      </c>
      <c r="AI46" s="13">
        <f>SUMIFS(INDEX('4월 판매량-raw'!$E:$BB,,MATCH(AI$4,'4월 판매량-raw'!$E$1:$BB$1,0)),'4월 판매량-raw'!$A:$A,$F46,'4월 판매량-raw'!$C:$C,$C46)</f>
        <v>0</v>
      </c>
      <c r="AJ46" s="13">
        <f>SUMIFS(INDEX('4월 판매량-raw'!$E:$BB,,MATCH(AJ$4,'4월 판매량-raw'!$E$1:$BB$1,0)),'4월 판매량-raw'!$A:$A,$F46,'4월 판매량-raw'!$C:$C,$C46)</f>
        <v>0</v>
      </c>
      <c r="AK46" s="13">
        <f>SUMIFS(INDEX('5월 판매량-raw'!$E:$BB,,MATCH(AK$4,'5월 판매량-raw'!$E$1:$BB$1,0)),'5월 판매량-raw'!$A:$A,$F46,'5월 판매량-raw'!$C:$C,$C46)</f>
        <v>0</v>
      </c>
      <c r="AL46" s="13">
        <f>SUMIFS(INDEX('5월 판매량-raw'!$E:$BB,,MATCH(AL$4,'5월 판매량-raw'!$E$1:$BB$1,0)),'5월 판매량-raw'!$A:$A,$F46,'5월 판매량-raw'!$C:$C,$C46)</f>
        <v>0</v>
      </c>
      <c r="AM46" s="13">
        <f>SUMIFS(INDEX('5월 판매량-raw'!$E:$BB,,MATCH(AM$4,'5월 판매량-raw'!$E$1:$BB$1,0)),'5월 판매량-raw'!$A:$A,$F46,'5월 판매량-raw'!$C:$C,$C46)</f>
        <v>0</v>
      </c>
      <c r="AN46" s="13">
        <f>SUMIFS(INDEX('5월 판매량-raw'!$E:$BB,,MATCH(AN$4,'5월 판매량-raw'!$E$1:$BB$1,0)),'5월 판매량-raw'!$A:$A,$F46,'5월 판매량-raw'!$C:$C,$C46)</f>
        <v>0</v>
      </c>
      <c r="AO46" s="7">
        <f>SUMIFS(INDEX('6월 판매량-raw'!$E:$BB,,MATCH(AO$4,'6월 판매량-raw'!$E$1:$BB$1,0)),'6월 판매량-raw'!$A:$A,$F46,'6월 판매량-raw'!$C:$C,$C46)</f>
        <v>0</v>
      </c>
      <c r="AP46" s="7">
        <f>SUMIFS(INDEX('6월 판매량-raw'!$E:$BB,,MATCH(AP$4,'6월 판매량-raw'!$E$1:$BB$1,0)),'6월 판매량-raw'!$A:$A,$F46,'6월 판매량-raw'!$C:$C,$C46)</f>
        <v>0</v>
      </c>
      <c r="AQ46" s="7">
        <f>SUMIFS(INDEX('6월 판매량-raw'!$E:$BB,,MATCH(AQ$4,'6월 판매량-raw'!$E$1:$BB$1,0)),'6월 판매량-raw'!$A:$A,$F46,'6월 판매량-raw'!$C:$C,$C46)</f>
        <v>0</v>
      </c>
      <c r="AR46" s="7">
        <f>SUMIFS(INDEX('6월 판매량-raw'!$E:$BB,,MATCH(AR$4,'6월 판매량-raw'!$E$1:$BB$1,0)),'6월 판매량-raw'!$A:$A,$F46,'6월 판매량-raw'!$C:$C,$C46)</f>
        <v>0</v>
      </c>
      <c r="AS46" s="7">
        <f>SUMIFS(INDEX('6월 판매량-raw'!$E:$BB,,MATCH(AS$4,'6월 판매량-raw'!$E$1:$BB$1,0)),'6월 판매량-raw'!$A:$A,$F46,'6월 판매량-raw'!$C:$C,$C46)</f>
        <v>0</v>
      </c>
      <c r="AT46" s="7">
        <f>SUMIFS(INDEX('7월 판매량-raw'!$E:$BB,,MATCH(AT$4,'7월 판매량-raw'!$E$1:$BB$1,0)),'7월 판매량-raw'!$A:$A,$F46,'7월 판매량-raw'!$C:$C,$C46)</f>
        <v>0</v>
      </c>
      <c r="AU46" s="7">
        <f>SUMIFS(INDEX('7월 판매량-raw'!$E:$BB,,MATCH(AU$4,'7월 판매량-raw'!$E$1:$BB$1,0)),'7월 판매량-raw'!$A:$A,$F46,'7월 판매량-raw'!$C:$C,$C46)</f>
        <v>0</v>
      </c>
      <c r="AV46" s="7">
        <f>SUMIFS(INDEX('7월 판매량-raw'!$E:$BB,,MATCH(AV$4,'7월 판매량-raw'!$E$1:$BB$1,0)),'7월 판매량-raw'!$A:$A,$F46,'7월 판매량-raw'!$C:$C,$C46)</f>
        <v>0</v>
      </c>
      <c r="AW46" s="207">
        <f>SUMIFS(INDEX('7월 판매량-raw'!$E:$BB,,MATCH(AW$4,'7월 판매량-raw'!$E$1:$BB$1,0)),'7월 판매량-raw'!$A:$A,$F46,'7월 판매량-raw'!$C:$C,$C46)</f>
        <v>0</v>
      </c>
      <c r="AX46" s="7">
        <f>SUMIFS(INDEX('8월 판매량-raw'!$E:$BB,,MATCH(AX$4,'8월 판매량-raw'!$E$1:$BB$1,0)),'8월 판매량-raw'!$A:$A,$F46,'8월 판매량-raw'!$C:$C,$C46)</f>
        <v>0</v>
      </c>
      <c r="AY46" s="7">
        <f>SUMIFS(INDEX('8월 판매량-raw'!$E:$BB,,MATCH(AY$4,'8월 판매량-raw'!$E$1:$BB$1,0)),'8월 판매량-raw'!$A:$A,$F46,'8월 판매량-raw'!$C:$C,$C46)</f>
        <v>0</v>
      </c>
      <c r="AZ46" s="7">
        <f>SUMIFS(INDEX('8월 판매량-raw'!$E:$BB,,MATCH(AZ$4,'8월 판매량-raw'!$E$1:$BB$1,0)),'8월 판매량-raw'!$A:$A,$F46,'8월 판매량-raw'!$C:$C,$C46)</f>
        <v>0</v>
      </c>
      <c r="BA46" s="207">
        <f>SUMIFS(INDEX('8월 판매량-raw'!$E:$BB,,MATCH(BA$4,'8월 판매량-raw'!$E$1:$BB$1,0)),'8월 판매량-raw'!$A:$A,$F46,'8월 판매량-raw'!$C:$C,$C46)</f>
        <v>0</v>
      </c>
      <c r="BB46" s="7">
        <f>SUMIFS(INDEX('9월 판매량-raw'!$E:$BB,,MATCH(BB$4,'9월 판매량-raw'!$E$1:$BB$1,0)),'9월 판매량-raw'!$A:$A,$F46,'9월 판매량-raw'!$C:$C,$C46)</f>
        <v>0</v>
      </c>
      <c r="BC46" s="7">
        <f>SUMIFS(INDEX('9월 판매량-raw'!$E:$BB,,MATCH(BC$4,'9월 판매량-raw'!$E$1:$BB$1,0)),'9월 판매량-raw'!$A:$A,$F46,'9월 판매량-raw'!$C:$C,$C46)</f>
        <v>0</v>
      </c>
      <c r="BD46" s="7">
        <v>0</v>
      </c>
      <c r="BE46" s="207">
        <f>SUMIFS(INDEX('9월 판매량-raw'!$E:$BB,,MATCH(BE$4,'9월 판매량-raw'!$E$1:$BB$1,0)),'9월 판매량-raw'!$A:$A,$F46,'9월 판매량-raw'!$C:$C,$C46)</f>
        <v>0</v>
      </c>
      <c r="BF46" s="207">
        <v>0</v>
      </c>
      <c r="BG46" s="7">
        <v>0</v>
      </c>
      <c r="BH46" s="7">
        <v>0</v>
      </c>
      <c r="BI46" s="7">
        <v>0</v>
      </c>
      <c r="BJ46" s="207">
        <v>0</v>
      </c>
      <c r="BK46" s="279">
        <f>BJ40</f>
        <v>0</v>
      </c>
      <c r="BL46" s="7">
        <f>BK46</f>
        <v>0</v>
      </c>
      <c r="BM46" s="7">
        <f t="shared" si="11"/>
        <v>0</v>
      </c>
      <c r="BN46" s="207">
        <f t="shared" si="11"/>
        <v>0</v>
      </c>
      <c r="BO46" s="279">
        <f t="shared" si="12"/>
        <v>0</v>
      </c>
      <c r="BP46" s="7">
        <f t="shared" si="12"/>
        <v>0</v>
      </c>
      <c r="BQ46" s="7">
        <f t="shared" si="12"/>
        <v>0</v>
      </c>
      <c r="BR46" s="207">
        <f t="shared" si="12"/>
        <v>0</v>
      </c>
      <c r="BS46" s="207">
        <f t="shared" si="12"/>
        <v>0</v>
      </c>
    </row>
    <row r="47" spans="1:71" x14ac:dyDescent="0.3">
      <c r="A47" s="351" t="s">
        <v>16</v>
      </c>
      <c r="B47" s="348">
        <v>46297</v>
      </c>
      <c r="C47" s="80">
        <v>46297</v>
      </c>
      <c r="D47" s="80">
        <f t="shared" si="1"/>
        <v>46087</v>
      </c>
      <c r="E47" s="87">
        <f t="shared" si="2"/>
        <v>57</v>
      </c>
      <c r="F47" s="77" t="s">
        <v>14</v>
      </c>
      <c r="G47" s="79">
        <f>SUMIFS(INDEX('10월'!$E:$AP,,MATCH(G$4,'10월'!$E$1:$AP$1,0)),'10월'!$A:$A,$F47,'10월'!$C:$C,$C47)</f>
        <v>0</v>
      </c>
      <c r="H47" s="79">
        <f>SUMIFS(INDEX('10월'!$E:$AP,,MATCH(H$4,'10월'!$E$1:$AP$1,0)),'10월'!$A:$A,$F47,'10월'!$C:$C,$C47)</f>
        <v>0</v>
      </c>
      <c r="I47" s="79">
        <f>SUMIFS(INDEX('10월'!$E:$AP,,MATCH(I$4,'10월'!$E$1:$AP$1,0)),'10월'!$A:$A,$F47,'10월'!$C:$C,$C47)</f>
        <v>0</v>
      </c>
      <c r="J47" s="79">
        <f>SUMIFS(INDEX('10월'!$E:$AP,,MATCH(J$4,'10월'!$E$1:$AP$1,0)),'10월'!$A:$A,$F47,'10월'!$C:$C,$C47)</f>
        <v>0</v>
      </c>
      <c r="K47" s="79">
        <f>SUMIFS(INDEX('11월'!$E:$AP,,MATCH(K$4,'11월'!$E$1:$AP$1,0)),'11월'!$A:$A,$F47,'11월'!$C:$C,$C47)</f>
        <v>0</v>
      </c>
      <c r="L47" s="79">
        <f>SUMIFS(INDEX('11월'!$E:$AP,,MATCH(L$4,'11월'!$E$1:$AP$1,0)),'11월'!$A:$A,$F47,'11월'!$C:$C,$C47)</f>
        <v>0</v>
      </c>
      <c r="M47" s="79">
        <v>0</v>
      </c>
      <c r="N47" s="99">
        <f>SUMIFS(INDEX('11월'!$E:$AP,,MATCH(N$4,'11월'!$E$1:$AP$1,0)),'11월'!$A:$A,$F47,'11월'!$C:$C,$C47)</f>
        <v>0</v>
      </c>
      <c r="O47" s="99">
        <f>SUMIFS(INDEX('12월 판매량-raw'!$E:$AP,,MATCH(O$4,'12월 판매량-raw'!$E$1:$AP$1,0)),'12월 판매량-raw'!$A:$A,$F47,'12월 판매량-raw'!$C:$C,$C47)</f>
        <v>0</v>
      </c>
      <c r="P47" s="99">
        <f>SUMIFS(INDEX('12월 판매량-raw'!$E:$AP,,MATCH(P$4,'12월 판매량-raw'!$E$1:$AP$1,0)),'12월 판매량-raw'!$A:$A,$F47,'12월 판매량-raw'!$C:$C,$C47)</f>
        <v>0</v>
      </c>
      <c r="Q47" s="79">
        <v>0</v>
      </c>
      <c r="R47" s="99">
        <f>SUMIFS(INDEX('12월 판매량-raw'!$E:$AP,,MATCH(R$4,'12월 판매량-raw'!$E$1:$AP$1,0)),'12월 판매량-raw'!$A:$A,$F47,'12월 판매량-raw'!$C:$C,$C47)</f>
        <v>0</v>
      </c>
      <c r="S47" s="99">
        <f>SUMIFS(INDEX('12월 판매량-raw'!$E:$BB,,MATCH(S$4,'12월 판매량-raw'!$E$1:$BB$1,0)),'12월 판매량-raw'!$A:$A,$F47,'12월 판매량-raw'!$C:$C,$C47)</f>
        <v>0</v>
      </c>
      <c r="T47" s="79">
        <f>SUMIFS(INDEX('1월 판매량-raw'!$E:$BB,,MATCH(T$4,'1월 판매량-raw'!$E$1:$BB$1,0)),'1월 판매량-raw'!$A:$A,$F47,'1월 판매량-raw'!$C:$C,$C47)</f>
        <v>0</v>
      </c>
      <c r="U47" s="79">
        <f>SUMIFS(INDEX('1월 판매량-raw'!$E:$BB,,MATCH(U$4,'1월 판매량-raw'!$E$1:$BB$1,0)),'1월 판매량-raw'!$A:$A,$F47,'1월 판매량-raw'!$C:$C,$C47)</f>
        <v>0</v>
      </c>
      <c r="V47" s="79">
        <f>SUMIFS(INDEX('1월 판매량-raw'!$E:$BB,,MATCH(V$4,'1월 판매량-raw'!$E$1:$BB$1,0)),'1월 판매량-raw'!$A:$A,$F47,'1월 판매량-raw'!$C:$C,$C47)</f>
        <v>0</v>
      </c>
      <c r="W47" s="79">
        <f>SUMIFS(INDEX('1월 판매량-raw'!$E:$BB,,MATCH(W$4,'1월 판매량-raw'!$E$1:$BB$1,0)),'1월 판매량-raw'!$A:$A,$F47,'1월 판매량-raw'!$C:$C,$C47)</f>
        <v>0</v>
      </c>
      <c r="X47" s="79">
        <f>SUMIFS(INDEX('2월 판매량-raw'!$E:$BB,,MATCH(X$4,'2월 판매량-raw'!$E$1:$BB$1,0)),'2월 판매량-raw'!$A:$A,$F47,'2월 판매량-raw'!$C:$C,$C47)</f>
        <v>0</v>
      </c>
      <c r="Y47" s="79">
        <f>SUMIFS(INDEX('2월 판매량-raw'!$E:$BB,,MATCH(Y$4,'2월 판매량-raw'!$E$1:$BB$1,0)),'2월 판매량-raw'!$A:$A,$F47,'2월 판매량-raw'!$C:$C,$C47)</f>
        <v>0</v>
      </c>
      <c r="Z47" s="253">
        <f>SUMIFS(INDEX('2월 판매량-raw'!$E:$BB,,MATCH(Z$4,'2월 판매량-raw'!$E$1:$BB$1,0)),'2월 판매량-raw'!$A:$A,$F47,'2월 판매량-raw'!$C:$C,$C47)</f>
        <v>0</v>
      </c>
      <c r="AA47" s="253">
        <f>SUMIFS(INDEX('2월 판매량-raw'!$E:$BB,,MATCH(AA$4,'2월 판매량-raw'!$E$1:$BB$1,0)),'2월 판매량-raw'!$A:$A,$F47,'2월 판매량-raw'!$C:$C,$C47)</f>
        <v>0</v>
      </c>
      <c r="AB47" s="268">
        <f>SUMIFS(INDEX('3월 판매량-raw'!$E:$BB,,MATCH(AB$4,'3월 판매량-raw'!$E$1:$BB$1,0)),'3월 판매량-raw'!$A:$A,$F47,'3월 판매량-raw'!$C:$C,$C47)</f>
        <v>0</v>
      </c>
      <c r="AC47" s="268">
        <f>SUMIFS(INDEX('3월 판매량-raw'!$E:$BB,,MATCH(AC$4,'3월 판매량-raw'!$E$1:$BB$1,0)),'3월 판매량-raw'!$A:$A,$F47,'3월 판매량-raw'!$C:$C,$C47)</f>
        <v>0</v>
      </c>
      <c r="AD47" s="268">
        <f>SUMIFS(INDEX('3월 판매량-raw'!$E:$BB,,MATCH(AD$4,'3월 판매량-raw'!$E$1:$BB$1,0)),'3월 판매량-raw'!$A:$A,$F47,'3월 판매량-raw'!$C:$C,$C47)</f>
        <v>0</v>
      </c>
      <c r="AE47" s="268">
        <f>SUMIFS(INDEX('3월 판매량-raw'!$E:$BB,,MATCH(AE$4,'3월 판매량-raw'!$E$1:$BB$1,0)),'3월 판매량-raw'!$A:$A,$F47,'3월 판매량-raw'!$C:$C,$C47)</f>
        <v>0</v>
      </c>
      <c r="AF47" s="268">
        <f>SUMIFS(INDEX('3월 판매량-raw'!$E:$BB,,MATCH(AF$4,'3월 판매량-raw'!$E$1:$BB$1,0)),'3월 판매량-raw'!$A:$A,$F47,'3월 판매량-raw'!$C:$C,$C47)</f>
        <v>0</v>
      </c>
      <c r="AG47" s="99">
        <f>SUMIFS(INDEX('4월 판매량-raw'!$E:$BB,,MATCH(AG$4,'4월 판매량-raw'!$E$1:$BB$1,0)),'4월 판매량-raw'!$A:$A,$F47,'4월 판매량-raw'!$C:$C,$C47)</f>
        <v>0</v>
      </c>
      <c r="AH47" s="99">
        <f>SUMIFS(INDEX('4월 판매량-raw'!$E:$BB,,MATCH(AH$4,'4월 판매량-raw'!$E$1:$BB$1,0)),'4월 판매량-raw'!$A:$A,$F47,'4월 판매량-raw'!$C:$C,$C47)</f>
        <v>0</v>
      </c>
      <c r="AI47" s="99">
        <f>SUMIFS(INDEX('4월 판매량-raw'!$E:$BB,,MATCH(AI$4,'4월 판매량-raw'!$E$1:$BB$1,0)),'4월 판매량-raw'!$A:$A,$F47,'4월 판매량-raw'!$C:$C,$C47)</f>
        <v>0</v>
      </c>
      <c r="AJ47" s="99">
        <f>SUMIFS(INDEX('4월 판매량-raw'!$E:$BB,,MATCH(AJ$4,'4월 판매량-raw'!$E$1:$BB$1,0)),'4월 판매량-raw'!$A:$A,$F47,'4월 판매량-raw'!$C:$C,$C47)</f>
        <v>0</v>
      </c>
      <c r="AK47" s="268">
        <f>SUMIFS(INDEX('5월 판매량-raw'!$E:$BB,,MATCH(AK$4,'5월 판매량-raw'!$E$1:$BB$1,0)),'5월 판매량-raw'!$A:$A,$F47,'5월 판매량-raw'!$C:$C,$C47)</f>
        <v>0</v>
      </c>
      <c r="AL47" s="268">
        <f>SUMIFS(INDEX('5월 판매량-raw'!$E:$BB,,MATCH(AL$4,'5월 판매량-raw'!$E$1:$BB$1,0)),'5월 판매량-raw'!$A:$A,$F47,'5월 판매량-raw'!$C:$C,$C47)</f>
        <v>0</v>
      </c>
      <c r="AM47" s="268">
        <f>SUMIFS(INDEX('5월 판매량-raw'!$E:$BB,,MATCH(AM$4,'5월 판매량-raw'!$E$1:$BB$1,0)),'5월 판매량-raw'!$A:$A,$F47,'5월 판매량-raw'!$C:$C,$C47)</f>
        <v>0</v>
      </c>
      <c r="AN47" s="268">
        <f>SUMIFS(INDEX('5월 판매량-raw'!$E:$BB,,MATCH(AN$4,'5월 판매량-raw'!$E$1:$BB$1,0)),'5월 판매량-raw'!$A:$A,$F47,'5월 판매량-raw'!$C:$C,$C47)</f>
        <v>0</v>
      </c>
      <c r="AO47" s="268">
        <f>SUMIFS(INDEX('6월 판매량-raw'!$E:$BB,,MATCH(AO$4,'6월 판매량-raw'!$E$1:$BB$1,0)),'6월 판매량-raw'!$A:$A,$F47,'6월 판매량-raw'!$C:$C,$C47)</f>
        <v>0</v>
      </c>
      <c r="AP47" s="268">
        <f>SUMIFS(INDEX('6월 판매량-raw'!$E:$BB,,MATCH(AP$4,'6월 판매량-raw'!$E$1:$BB$1,0)),'6월 판매량-raw'!$A:$A,$F47,'6월 판매량-raw'!$C:$C,$C47)</f>
        <v>0</v>
      </c>
      <c r="AQ47" s="268">
        <f>SUMIFS(INDEX('6월 판매량-raw'!$E:$BB,,MATCH(AQ$4,'6월 판매량-raw'!$E$1:$BB$1,0)),'6월 판매량-raw'!$A:$A,$F47,'6월 판매량-raw'!$C:$C,$C47)</f>
        <v>0</v>
      </c>
      <c r="AR47" s="268">
        <f>SUMIFS(INDEX('6월 판매량-raw'!$E:$BB,,MATCH(AR$4,'6월 판매량-raw'!$E$1:$BB$1,0)),'6월 판매량-raw'!$A:$A,$F47,'6월 판매량-raw'!$C:$C,$C47)</f>
        <v>0</v>
      </c>
      <c r="AS47" s="268">
        <f>SUMIFS(INDEX('6월 판매량-raw'!$E:$BB,,MATCH(AS$4,'6월 판매량-raw'!$E$1:$BB$1,0)),'6월 판매량-raw'!$A:$A,$F47,'6월 판매량-raw'!$C:$C,$C47)</f>
        <v>0</v>
      </c>
      <c r="AT47" s="268">
        <f>SUMIFS(INDEX('7월 판매량-raw'!$E:$BB,,MATCH(AT$4,'7월 판매량-raw'!$E$1:$BB$1,0)),'7월 판매량-raw'!$A:$A,$F47,'7월 판매량-raw'!$C:$C,$C47)</f>
        <v>0</v>
      </c>
      <c r="AU47" s="79">
        <f>SUMIFS(INDEX('7월 판매량-raw'!$E:$BB,,MATCH(AU$4,'7월 판매량-raw'!$E$1:$BB$1,0)),'7월 판매량-raw'!$A:$A,$F47,'7월 판매량-raw'!$C:$C,$C47)</f>
        <v>0</v>
      </c>
      <c r="AV47" s="79">
        <f>SUMIFS(INDEX('7월 판매량-raw'!$E:$BB,,MATCH(AV$4,'7월 판매량-raw'!$E$1:$BB$1,0)),'7월 판매량-raw'!$A:$A,$F47,'7월 판매량-raw'!$C:$C,$C47)</f>
        <v>0</v>
      </c>
      <c r="AW47" s="253">
        <f>SUMIFS(INDEX('7월 판매량-raw'!$E:$BB,,MATCH(AW$4,'7월 판매량-raw'!$E$1:$BB$1,0)),'7월 판매량-raw'!$A:$A,$F47,'7월 판매량-raw'!$C:$C,$C47)</f>
        <v>0</v>
      </c>
      <c r="AX47" s="268">
        <f>SUMIFS(INDEX('8월 판매량-raw'!$E:$BB,,MATCH(AX$4,'8월 판매량-raw'!$E$1:$BB$1,0)),'8월 판매량-raw'!$A:$A,$F47,'8월 판매량-raw'!$C:$C,$C47)</f>
        <v>0</v>
      </c>
      <c r="AY47" s="268">
        <f>SUMIFS(INDEX('8월 판매량-raw'!$E:$BB,,MATCH(AY$4,'8월 판매량-raw'!$E$1:$BB$1,0)),'8월 판매량-raw'!$A:$A,$F47,'8월 판매량-raw'!$C:$C,$C47)</f>
        <v>0</v>
      </c>
      <c r="AZ47" s="268">
        <f>SUMIFS(INDEX('8월 판매량-raw'!$E:$BB,,MATCH(AZ$4,'8월 판매량-raw'!$E$1:$BB$1,0)),'8월 판매량-raw'!$A:$A,$F47,'8월 판매량-raw'!$C:$C,$C47)</f>
        <v>0</v>
      </c>
      <c r="BA47" s="253">
        <f>SUMIFS(INDEX('8월 판매량-raw'!$E:$BB,,MATCH(BA$4,'8월 판매량-raw'!$E$1:$BB$1,0)),'8월 판매량-raw'!$A:$A,$F47,'8월 판매량-raw'!$C:$C,$C47)</f>
        <v>0</v>
      </c>
      <c r="BB47" s="268">
        <f>SUMIFS(INDEX('9월 판매량-raw'!$E:$BB,,MATCH(BB$4,'9월 판매량-raw'!$E$1:$BB$1,0)),'9월 판매량-raw'!$A:$A,$F47,'9월 판매량-raw'!$C:$C,$C47)</f>
        <v>0</v>
      </c>
      <c r="BC47" s="79">
        <f>SUMIFS(INDEX('9월 판매량-raw'!$E:$BB,,MATCH(BC$4,'9월 판매량-raw'!$E$1:$BB$1,0)),'9월 판매량-raw'!$A:$A,$F47,'9월 판매량-raw'!$C:$C,$C47)</f>
        <v>0</v>
      </c>
      <c r="BD47" s="79">
        <v>0</v>
      </c>
      <c r="BE47" s="207">
        <f>SUMIFS(INDEX('9월 판매량-raw'!$E:$BB,,MATCH(BE$4,'9월 판매량-raw'!$E$1:$BB$1,0)),'9월 판매량-raw'!$A:$A,$F47,'9월 판매량-raw'!$C:$C,$C47)</f>
        <v>0</v>
      </c>
      <c r="BF47" s="253">
        <v>0</v>
      </c>
      <c r="BG47" s="268">
        <v>0</v>
      </c>
      <c r="BH47" s="79">
        <v>0</v>
      </c>
      <c r="BI47" s="79">
        <v>0</v>
      </c>
      <c r="BJ47" s="253">
        <v>0</v>
      </c>
      <c r="BK47" s="281">
        <v>0</v>
      </c>
      <c r="BL47" s="79">
        <v>0</v>
      </c>
      <c r="BM47" s="79">
        <v>0</v>
      </c>
      <c r="BN47" s="253">
        <v>0</v>
      </c>
      <c r="BO47" s="281">
        <v>0</v>
      </c>
      <c r="BP47" s="79">
        <v>0</v>
      </c>
      <c r="BQ47" s="79">
        <v>0</v>
      </c>
      <c r="BR47" s="253">
        <v>0</v>
      </c>
      <c r="BS47" s="253">
        <v>0</v>
      </c>
    </row>
    <row r="48" spans="1:71" ht="17.25" thickBot="1" x14ac:dyDescent="0.35">
      <c r="A48" s="352"/>
      <c r="B48" s="353"/>
      <c r="C48" s="36">
        <v>46297</v>
      </c>
      <c r="D48" s="36">
        <f t="shared" si="1"/>
        <v>46087</v>
      </c>
      <c r="E48" s="88">
        <f t="shared" si="2"/>
        <v>57</v>
      </c>
      <c r="F48" s="11" t="s">
        <v>33</v>
      </c>
      <c r="G48" s="8">
        <f>SUMIFS(INDEX('10월'!$E:$AP,,MATCH(G$4,'10월'!$E$1:$AP$1,0)),'10월'!$A:$A,$F48,'10월'!$C:$C,$C48)</f>
        <v>0</v>
      </c>
      <c r="H48" s="8">
        <f>SUMIFS(INDEX('10월'!$E:$AP,,MATCH(H$4,'10월'!$E$1:$AP$1,0)),'10월'!$A:$A,$F48,'10월'!$C:$C,$C48)</f>
        <v>0</v>
      </c>
      <c r="I48" s="8">
        <f>SUMIFS(INDEX('10월'!$E:$AP,,MATCH(I$4,'10월'!$E$1:$AP$1,0)),'10월'!$A:$A,$F48,'10월'!$C:$C,$C48)</f>
        <v>0</v>
      </c>
      <c r="J48" s="8">
        <f>SUMIFS(INDEX('10월'!$E:$AP,,MATCH(J$4,'10월'!$E$1:$AP$1,0)),'10월'!$A:$A,$F48,'10월'!$C:$C,$C48)</f>
        <v>0</v>
      </c>
      <c r="K48" s="8">
        <f>SUMIFS(INDEX('11월'!$E:$AP,,MATCH(K$4,'11월'!$E$1:$AP$1,0)),'11월'!$A:$A,$F48,'11월'!$C:$C,$C48)</f>
        <v>0</v>
      </c>
      <c r="L48" s="8">
        <f>SUMIFS(INDEX('11월'!$E:$AP,,MATCH(L$4,'11월'!$E$1:$AP$1,0)),'11월'!$A:$A,$F48,'11월'!$C:$C,$C48)</f>
        <v>0</v>
      </c>
      <c r="M48" s="8">
        <v>0</v>
      </c>
      <c r="N48" s="14">
        <f>SUMIFS(INDEX('11월'!$E:$AP,,MATCH(N$4,'11월'!$E$1:$AP$1,0)),'11월'!$A:$A,$F48,'11월'!$C:$C,$C48)</f>
        <v>0</v>
      </c>
      <c r="O48" s="14">
        <f>SUMIFS(INDEX('12월 판매량-raw'!$E:$AP,,MATCH(O$4,'12월 판매량-raw'!$E$1:$AP$1,0)),'12월 판매량-raw'!$A:$A,$F48,'12월 판매량-raw'!$C:$C,$C48)</f>
        <v>0</v>
      </c>
      <c r="P48" s="14">
        <f>SUMIFS(INDEX('12월 판매량-raw'!$E:$AP,,MATCH(P$4,'12월 판매량-raw'!$E$1:$AP$1,0)),'12월 판매량-raw'!$A:$A,$F48,'12월 판매량-raw'!$C:$C,$C48)</f>
        <v>0</v>
      </c>
      <c r="Q48" s="14">
        <v>0</v>
      </c>
      <c r="R48" s="14">
        <f>SUMIFS(INDEX('12월 판매량-raw'!$E:$AP,,MATCH(R$4,'12월 판매량-raw'!$E$1:$AP$1,0)),'12월 판매량-raw'!$A:$A,$F48,'12월 판매량-raw'!$C:$C,$C48)</f>
        <v>0</v>
      </c>
      <c r="S48" s="14">
        <f>SUMIFS(INDEX('12월 판매량-raw'!$E:$BB,,MATCH(S$4,'12월 판매량-raw'!$E$1:$BB$1,0)),'12월 판매량-raw'!$A:$A,$F48,'12월 판매량-raw'!$C:$C,$C48)</f>
        <v>0</v>
      </c>
      <c r="T48" s="8">
        <f>SUMIFS(INDEX('1월 판매량-raw'!$E:$BB,,MATCH(T$4,'1월 판매량-raw'!$E$1:$BB$1,0)),'1월 판매량-raw'!$A:$A,$F48,'1월 판매량-raw'!$C:$C,$C48)</f>
        <v>0</v>
      </c>
      <c r="U48" s="8">
        <f>SUMIFS(INDEX('1월 판매량-raw'!$E:$BB,,MATCH(U$4,'1월 판매량-raw'!$E$1:$BB$1,0)),'1월 판매량-raw'!$A:$A,$F48,'1월 판매량-raw'!$C:$C,$C48)</f>
        <v>0</v>
      </c>
      <c r="V48" s="8">
        <f>SUMIFS(INDEX('1월 판매량-raw'!$E:$BB,,MATCH(V$4,'1월 판매량-raw'!$E$1:$BB$1,0)),'1월 판매량-raw'!$A:$A,$F48,'1월 판매량-raw'!$C:$C,$C48)</f>
        <v>0</v>
      </c>
      <c r="W48" s="8">
        <f>SUMIFS(INDEX('1월 판매량-raw'!$E:$BB,,MATCH(W$4,'1월 판매량-raw'!$E$1:$BB$1,0)),'1월 판매량-raw'!$A:$A,$F48,'1월 판매량-raw'!$C:$C,$C48)</f>
        <v>0</v>
      </c>
      <c r="X48" s="8">
        <f>SUMIFS(INDEX('2월 판매량-raw'!$E:$BB,,MATCH(X$4,'2월 판매량-raw'!$E$1:$BB$1,0)),'2월 판매량-raw'!$A:$A,$F48,'2월 판매량-raw'!$C:$C,$C48)</f>
        <v>0</v>
      </c>
      <c r="Y48" s="8">
        <f>SUMIFS(INDEX('2월 판매량-raw'!$E:$BB,,MATCH(Y$4,'2월 판매량-raw'!$E$1:$BB$1,0)),'2월 판매량-raw'!$A:$A,$F48,'2월 판매량-raw'!$C:$C,$C48)</f>
        <v>0</v>
      </c>
      <c r="Z48" s="265">
        <f>SUMIFS(INDEX('2월 판매량-raw'!$E:$BB,,MATCH(Z$4,'2월 판매량-raw'!$E$1:$BB$1,0)),'2월 판매량-raw'!$A:$A,$F48,'2월 판매량-raw'!$C:$C,$C48)</f>
        <v>0</v>
      </c>
      <c r="AA48" s="265">
        <f>SUMIFS(INDEX('2월 판매량-raw'!$E:$BB,,MATCH(AA$4,'2월 판매량-raw'!$E$1:$BB$1,0)),'2월 판매량-raw'!$A:$A,$F48,'2월 판매량-raw'!$C:$C,$C48)</f>
        <v>0</v>
      </c>
      <c r="AB48" s="8">
        <f>SUMIFS(INDEX('3월 판매량-raw'!$E:$BB,,MATCH(AB$4,'3월 판매량-raw'!$E$1:$BB$1,0)),'3월 판매량-raw'!$A:$A,$F48,'3월 판매량-raw'!$C:$C,$C48)</f>
        <v>0</v>
      </c>
      <c r="AC48" s="8">
        <f>SUMIFS(INDEX('3월 판매량-raw'!$E:$BB,,MATCH(AC$4,'3월 판매량-raw'!$E$1:$BB$1,0)),'3월 판매량-raw'!$A:$A,$F48,'3월 판매량-raw'!$C:$C,$C48)</f>
        <v>0</v>
      </c>
      <c r="AD48" s="8">
        <f>SUMIFS(INDEX('3월 판매량-raw'!$E:$BB,,MATCH(AD$4,'3월 판매량-raw'!$E$1:$BB$1,0)),'3월 판매량-raw'!$A:$A,$F48,'3월 판매량-raw'!$C:$C,$C48)</f>
        <v>0</v>
      </c>
      <c r="AE48" s="8">
        <f>SUMIFS(INDEX('3월 판매량-raw'!$E:$BB,,MATCH(AE$4,'3월 판매량-raw'!$E$1:$BB$1,0)),'3월 판매량-raw'!$A:$A,$F48,'3월 판매량-raw'!$C:$C,$C48)</f>
        <v>0</v>
      </c>
      <c r="AF48" s="8">
        <f>SUMIFS(INDEX('3월 판매량-raw'!$E:$BB,,MATCH(AF$4,'3월 판매량-raw'!$E$1:$BB$1,0)),'3월 판매량-raw'!$A:$A,$F48,'3월 판매량-raw'!$C:$C,$C48)</f>
        <v>0</v>
      </c>
      <c r="AG48" s="14">
        <f>SUMIFS(INDEX('4월 판매량-raw'!$E:$BB,,MATCH(AG$4,'4월 판매량-raw'!$E$1:$BB$1,0)),'4월 판매량-raw'!$A:$A,$F48,'4월 판매량-raw'!$C:$C,$C48)</f>
        <v>0</v>
      </c>
      <c r="AH48" s="14">
        <f>SUMIFS(INDEX('4월 판매량-raw'!$E:$BB,,MATCH(AH$4,'4월 판매량-raw'!$E$1:$BB$1,0)),'4월 판매량-raw'!$A:$A,$F48,'4월 판매량-raw'!$C:$C,$C48)</f>
        <v>0</v>
      </c>
      <c r="AI48" s="14">
        <f>SUMIFS(INDEX('4월 판매량-raw'!$E:$BB,,MATCH(AI$4,'4월 판매량-raw'!$E$1:$BB$1,0)),'4월 판매량-raw'!$A:$A,$F48,'4월 판매량-raw'!$C:$C,$C48)</f>
        <v>0</v>
      </c>
      <c r="AJ48" s="14">
        <f>SUMIFS(INDEX('4월 판매량-raw'!$E:$BB,,MATCH(AJ$4,'4월 판매량-raw'!$E$1:$BB$1,0)),'4월 판매량-raw'!$A:$A,$F48,'4월 판매량-raw'!$C:$C,$C48)</f>
        <v>0</v>
      </c>
      <c r="AK48" s="14">
        <f>SUMIFS(INDEX('5월 판매량-raw'!$E:$BB,,MATCH(AK$4,'5월 판매량-raw'!$E$1:$BB$1,0)),'5월 판매량-raw'!$A:$A,$F48,'5월 판매량-raw'!$C:$C,$C48)</f>
        <v>0</v>
      </c>
      <c r="AL48" s="14">
        <f>SUMIFS(INDEX('5월 판매량-raw'!$E:$BB,,MATCH(AL$4,'5월 판매량-raw'!$E$1:$BB$1,0)),'5월 판매량-raw'!$A:$A,$F48,'5월 판매량-raw'!$C:$C,$C48)</f>
        <v>0</v>
      </c>
      <c r="AM48" s="14">
        <f>SUMIFS(INDEX('5월 판매량-raw'!$E:$BB,,MATCH(AM$4,'5월 판매량-raw'!$E$1:$BB$1,0)),'5월 판매량-raw'!$A:$A,$F48,'5월 판매량-raw'!$C:$C,$C48)</f>
        <v>0</v>
      </c>
      <c r="AN48" s="14">
        <f>SUMIFS(INDEX('5월 판매량-raw'!$E:$BB,,MATCH(AN$4,'5월 판매량-raw'!$E$1:$BB$1,0)),'5월 판매량-raw'!$A:$A,$F48,'5월 판매량-raw'!$C:$C,$C48)</f>
        <v>0</v>
      </c>
      <c r="AO48" s="8">
        <f>SUMIFS(INDEX('6월 판매량-raw'!$E:$BB,,MATCH(AO$4,'6월 판매량-raw'!$E$1:$BB$1,0)),'6월 판매량-raw'!$A:$A,$F48,'6월 판매량-raw'!$C:$C,$C48)</f>
        <v>0</v>
      </c>
      <c r="AP48" s="8">
        <f>SUMIFS(INDEX('6월 판매량-raw'!$E:$BB,,MATCH(AP$4,'6월 판매량-raw'!$E$1:$BB$1,0)),'6월 판매량-raw'!$A:$A,$F48,'6월 판매량-raw'!$C:$C,$C48)</f>
        <v>0</v>
      </c>
      <c r="AQ48" s="8">
        <f>SUMIFS(INDEX('6월 판매량-raw'!$E:$BB,,MATCH(AQ$4,'6월 판매량-raw'!$E$1:$BB$1,0)),'6월 판매량-raw'!$A:$A,$F48,'6월 판매량-raw'!$C:$C,$C48)</f>
        <v>0</v>
      </c>
      <c r="AR48" s="8">
        <f>SUMIFS(INDEX('6월 판매량-raw'!$E:$BB,,MATCH(AR$4,'6월 판매량-raw'!$E$1:$BB$1,0)),'6월 판매량-raw'!$A:$A,$F48,'6월 판매량-raw'!$C:$C,$C48)</f>
        <v>0</v>
      </c>
      <c r="AS48" s="8">
        <f>SUMIFS(INDEX('6월 판매량-raw'!$E:$BB,,MATCH(AS$4,'6월 판매량-raw'!$E$1:$BB$1,0)),'6월 판매량-raw'!$A:$A,$F48,'6월 판매량-raw'!$C:$C,$C48)</f>
        <v>0</v>
      </c>
      <c r="AT48" s="8">
        <f>SUMIFS(INDEX('7월 판매량-raw'!$E:$BB,,MATCH(AT$4,'7월 판매량-raw'!$E$1:$BB$1,0)),'7월 판매량-raw'!$A:$A,$F48,'7월 판매량-raw'!$C:$C,$C48)</f>
        <v>0</v>
      </c>
      <c r="AU48" s="8">
        <f>SUMIFS(INDEX('7월 판매량-raw'!$E:$BB,,MATCH(AU$4,'7월 판매량-raw'!$E$1:$BB$1,0)),'7월 판매량-raw'!$A:$A,$F48,'7월 판매량-raw'!$C:$C,$C48)</f>
        <v>0</v>
      </c>
      <c r="AV48" s="8">
        <f>SUMIFS(INDEX('7월 판매량-raw'!$E:$BB,,MATCH(AV$4,'7월 판매량-raw'!$E$1:$BB$1,0)),'7월 판매량-raw'!$A:$A,$F48,'7월 판매량-raw'!$C:$C,$C48)</f>
        <v>0</v>
      </c>
      <c r="AW48" s="265">
        <f>SUMIFS(INDEX('7월 판매량-raw'!$E:$BB,,MATCH(AW$4,'7월 판매량-raw'!$E$1:$BB$1,0)),'7월 판매량-raw'!$A:$A,$F48,'7월 판매량-raw'!$C:$C,$C48)</f>
        <v>0</v>
      </c>
      <c r="AX48" s="8">
        <f>SUMIFS(INDEX('8월 판매량-raw'!$E:$BB,,MATCH(AX$4,'8월 판매량-raw'!$E$1:$BB$1,0)),'8월 판매량-raw'!$A:$A,$F48,'8월 판매량-raw'!$C:$C,$C48)</f>
        <v>0</v>
      </c>
      <c r="AY48" s="8">
        <f>SUMIFS(INDEX('8월 판매량-raw'!$E:$BB,,MATCH(AY$4,'8월 판매량-raw'!$E$1:$BB$1,0)),'8월 판매량-raw'!$A:$A,$F48,'8월 판매량-raw'!$C:$C,$C48)</f>
        <v>0</v>
      </c>
      <c r="AZ48" s="8">
        <f>SUMIFS(INDEX('8월 판매량-raw'!$E:$BB,,MATCH(AZ$4,'8월 판매량-raw'!$E$1:$BB$1,0)),'8월 판매량-raw'!$A:$A,$F48,'8월 판매량-raw'!$C:$C,$C48)</f>
        <v>0</v>
      </c>
      <c r="BA48" s="265">
        <f>SUMIFS(INDEX('8월 판매량-raw'!$E:$BB,,MATCH(BA$4,'8월 판매량-raw'!$E$1:$BB$1,0)),'8월 판매량-raw'!$A:$A,$F48,'8월 판매량-raw'!$C:$C,$C48)</f>
        <v>0</v>
      </c>
      <c r="BB48" s="8">
        <f>SUMIFS(INDEX('9월 판매량-raw'!$E:$BB,,MATCH(BB$4,'9월 판매량-raw'!$E$1:$BB$1,0)),'9월 판매량-raw'!$A:$A,$F48,'9월 판매량-raw'!$C:$C,$C48)</f>
        <v>0</v>
      </c>
      <c r="BC48" s="8">
        <f>SUMIFS(INDEX('9월 판매량-raw'!$E:$BB,,MATCH(BC$4,'9월 판매량-raw'!$E$1:$BB$1,0)),'9월 판매량-raw'!$A:$A,$F48,'9월 판매량-raw'!$C:$C,$C48)</f>
        <v>0</v>
      </c>
      <c r="BD48" s="8">
        <v>0</v>
      </c>
      <c r="BE48" s="207">
        <f>SUMIFS(INDEX('9월 판매량-raw'!$E:$BB,,MATCH(BE$4,'9월 판매량-raw'!$E$1:$BB$1,0)),'9월 판매량-raw'!$A:$A,$F48,'9월 판매량-raw'!$C:$C,$C48)</f>
        <v>0</v>
      </c>
      <c r="BF48" s="265">
        <v>0</v>
      </c>
      <c r="BG48" s="8">
        <v>0</v>
      </c>
      <c r="BH48" s="8">
        <v>0</v>
      </c>
      <c r="BI48" s="8">
        <v>0</v>
      </c>
      <c r="BJ48" s="265">
        <v>0</v>
      </c>
      <c r="BK48" s="282">
        <v>0</v>
      </c>
      <c r="BL48" s="8">
        <v>0</v>
      </c>
      <c r="BM48" s="8">
        <v>0</v>
      </c>
      <c r="BN48" s="265">
        <v>0</v>
      </c>
      <c r="BO48" s="282">
        <v>0</v>
      </c>
      <c r="BP48" s="8">
        <v>0</v>
      </c>
      <c r="BQ48" s="8">
        <v>0</v>
      </c>
      <c r="BR48" s="265">
        <v>0</v>
      </c>
      <c r="BS48" s="265">
        <v>0</v>
      </c>
    </row>
    <row r="49" spans="1:71" x14ac:dyDescent="0.3">
      <c r="A49" s="309" t="s">
        <v>17</v>
      </c>
      <c r="B49" s="348">
        <f>C49</f>
        <v>45795</v>
      </c>
      <c r="C49" s="80">
        <v>45795</v>
      </c>
      <c r="D49" s="80">
        <f t="shared" si="1"/>
        <v>45585</v>
      </c>
      <c r="E49" s="87">
        <f t="shared" si="2"/>
        <v>-14</v>
      </c>
      <c r="F49" s="77" t="s">
        <v>14</v>
      </c>
      <c r="G49" s="79">
        <f>SUMIFS(INDEX('10월'!$E:$AP,,MATCH(G$4,'10월'!$E$1:$AP$1,0)),'10월'!$A:$A,$F49,'10월'!$C:$C,$C49)</f>
        <v>154</v>
      </c>
      <c r="H49" s="79">
        <f>SUMIFS(INDEX('10월'!$E:$AP,,MATCH(H$4,'10월'!$E$1:$AP$1,0)),'10월'!$A:$A,$F49,'10월'!$C:$C,$C49)</f>
        <v>151</v>
      </c>
      <c r="I49" s="79">
        <f>SUMIFS(INDEX('10월'!$E:$AP,,MATCH(I$4,'10월'!$E$1:$AP$1,0)),'10월'!$A:$A,$F49,'10월'!$C:$C,$C49)</f>
        <v>161</v>
      </c>
      <c r="J49" s="79">
        <f>SUMIFS(INDEX('10월'!$E:$AP,,MATCH(J$4,'10월'!$E$1:$AP$1,0)),'10월'!$A:$A,$F49,'10월'!$C:$C,$C49)</f>
        <v>125</v>
      </c>
      <c r="K49" s="79">
        <f>SUMIFS(INDEX('11월'!$E:$AP,,MATCH(K$4,'11월'!$E$1:$AP$1,0)),'11월'!$A:$A,$F49,'11월'!$C:$C,$C49)</f>
        <v>161</v>
      </c>
      <c r="L49" s="79">
        <f>SUMIFS(INDEX('11월'!$E:$AP,,MATCH(L$4,'11월'!$E$1:$AP$1,0)),'11월'!$A:$A,$F49,'11월'!$C:$C,$C49)</f>
        <v>122</v>
      </c>
      <c r="M49" s="79">
        <f>SUMIFS(INDEX('11월'!$E:$AP,,MATCH(M$4,'11월'!$E$1:$AP$1,0)),'11월'!$A:$A,$F49,'11월'!$C:$C,$C49)</f>
        <v>139</v>
      </c>
      <c r="N49" s="99">
        <f>SUMIFS(INDEX('11월'!$E:$AP,,MATCH(N$4,'11월'!$E$1:$AP$1,0)),'11월'!$A:$A,$F49,'11월'!$C:$C,$C49)</f>
        <v>122</v>
      </c>
      <c r="O49" s="99">
        <f>SUMIFS(INDEX('12월 판매량-raw'!$E:$AP,,MATCH(O$4,'12월 판매량-raw'!$E$1:$AP$1,0)),'12월 판매량-raw'!$A:$A,$F49,'12월 판매량-raw'!$C:$C,$C49)</f>
        <v>131</v>
      </c>
      <c r="P49" s="99">
        <f>SUMIFS(INDEX('12월 판매량-raw'!$E:$AP,,MATCH(P$4,'12월 판매량-raw'!$E$1:$AP$1,0)),'12월 판매량-raw'!$A:$A,$F49,'12월 판매량-raw'!$C:$C,$C49)</f>
        <v>112</v>
      </c>
      <c r="Q49" s="99">
        <f>SUMIFS(INDEX('12월 판매량-raw'!$E:$AP,,MATCH(Q$4,'12월 판매량-raw'!$E$1:$AP$1,0)),'12월 판매량-raw'!$A:$A,$F49,'12월 판매량-raw'!$C:$C,$C49)</f>
        <v>116</v>
      </c>
      <c r="R49" s="99">
        <f>SUMIFS(INDEX('12월 판매량-raw'!$E:$AP,,MATCH(R$4,'12월 판매량-raw'!$E$1:$AP$1,0)),'12월 판매량-raw'!$A:$A,$F49,'12월 판매량-raw'!$C:$C,$C49)</f>
        <v>134</v>
      </c>
      <c r="S49" s="99">
        <f>SUMIFS(INDEX('12월 판매량-raw'!$E:$BB,,MATCH(S$4,'12월 판매량-raw'!$E$1:$BB$1,0)),'12월 판매량-raw'!$A:$A,$F49,'12월 판매량-raw'!$C:$C,$C49)</f>
        <v>0</v>
      </c>
      <c r="T49" s="99">
        <f>SUMIFS(INDEX('1월 판매량-raw'!$E:$BB,,MATCH(T$4,'1월 판매량-raw'!$E$1:$BB$1,0)),'1월 판매량-raw'!$A:$A,$F49,'1월 판매량-raw'!$C:$C,$C49)</f>
        <v>0</v>
      </c>
      <c r="U49" s="99">
        <f>SUMIFS(INDEX('1월 판매량-raw'!$E:$BB,,MATCH(U$4,'1월 판매량-raw'!$E$1:$BB$1,0)),'1월 판매량-raw'!$A:$A,$F49,'1월 판매량-raw'!$C:$C,$C49)</f>
        <v>0</v>
      </c>
      <c r="V49" s="99">
        <f>SUMIFS(INDEX('1월 판매량-raw'!$E:$BB,,MATCH(V$4,'1월 판매량-raw'!$E$1:$BB$1,0)),'1월 판매량-raw'!$A:$A,$F49,'1월 판매량-raw'!$C:$C,$C49)</f>
        <v>0</v>
      </c>
      <c r="W49" s="99">
        <f>SUMIFS(INDEX('1월 판매량-raw'!$E:$BB,,MATCH(W$4,'1월 판매량-raw'!$E$1:$BB$1,0)),'1월 판매량-raw'!$A:$A,$F49,'1월 판매량-raw'!$C:$C,$C49)</f>
        <v>0</v>
      </c>
      <c r="X49" s="79">
        <f>SUMIFS(INDEX('2월 판매량-raw'!$E:$BB,,MATCH(X$4,'2월 판매량-raw'!$E$1:$BB$1,0)),'2월 판매량-raw'!$A:$A,$F49,'2월 판매량-raw'!$C:$C,$C49)</f>
        <v>0</v>
      </c>
      <c r="Y49" s="79">
        <f>SUMIFS(INDEX('2월 판매량-raw'!$E:$BB,,MATCH(Y$4,'2월 판매량-raw'!$E$1:$BB$1,0)),'2월 판매량-raw'!$A:$A,$F49,'2월 판매량-raw'!$C:$C,$C49)</f>
        <v>0</v>
      </c>
      <c r="Z49" s="253">
        <f>SUMIFS(INDEX('2월 판매량-raw'!$E:$BB,,MATCH(Z$4,'2월 판매량-raw'!$E$1:$BB$1,0)),'2월 판매량-raw'!$A:$A,$F49,'2월 판매량-raw'!$C:$C,$C49)</f>
        <v>0</v>
      </c>
      <c r="AA49" s="253">
        <f>SUMIFS(INDEX('2월 판매량-raw'!$E:$BB,,MATCH(AA$4,'2월 판매량-raw'!$E$1:$BB$1,0)),'2월 판매량-raw'!$A:$A,$F49,'2월 판매량-raw'!$C:$C,$C49)</f>
        <v>0</v>
      </c>
      <c r="AB49" s="79">
        <f>SUMIFS(INDEX('3월 판매량-raw'!$E:$BB,,MATCH(AB$4,'3월 판매량-raw'!$E$1:$BB$1,0)),'3월 판매량-raw'!$A:$A,$F49,'3월 판매량-raw'!$C:$C,$C49)</f>
        <v>0</v>
      </c>
      <c r="AC49" s="79">
        <f>SUMIFS(INDEX('3월 판매량-raw'!$E:$BB,,MATCH(AC$4,'3월 판매량-raw'!$E$1:$BB$1,0)),'3월 판매량-raw'!$A:$A,$F49,'3월 판매량-raw'!$C:$C,$C49)</f>
        <v>0</v>
      </c>
      <c r="AD49" s="79">
        <f>SUMIFS(INDEX('3월 판매량-raw'!$E:$BB,,MATCH(AD$4,'3월 판매량-raw'!$E$1:$BB$1,0)),'3월 판매량-raw'!$A:$A,$F49,'3월 판매량-raw'!$C:$C,$C49)</f>
        <v>0</v>
      </c>
      <c r="AE49" s="79">
        <f>SUMIFS(INDEX('3월 판매량-raw'!$E:$BB,,MATCH(AE$4,'3월 판매량-raw'!$E$1:$BB$1,0)),'3월 판매량-raw'!$A:$A,$F49,'3월 판매량-raw'!$C:$C,$C49)</f>
        <v>0</v>
      </c>
      <c r="AF49" s="79">
        <f>SUMIFS(INDEX('3월 판매량-raw'!$E:$BB,,MATCH(AF$4,'3월 판매량-raw'!$E$1:$BB$1,0)),'3월 판매량-raw'!$A:$A,$F49,'3월 판매량-raw'!$C:$C,$C49)</f>
        <v>0</v>
      </c>
      <c r="AG49" s="99">
        <f>SUMIFS(INDEX('4월 판매량-raw'!$E:$BB,,MATCH(AG$4,'4월 판매량-raw'!$E$1:$BB$1,0)),'4월 판매량-raw'!$A:$A,$F49,'4월 판매량-raw'!$C:$C,$C49)</f>
        <v>0</v>
      </c>
      <c r="AH49" s="99">
        <f>SUMIFS(INDEX('4월 판매량-raw'!$E:$BB,,MATCH(AH$4,'4월 판매량-raw'!$E$1:$BB$1,0)),'4월 판매량-raw'!$A:$A,$F49,'4월 판매량-raw'!$C:$C,$C49)</f>
        <v>0</v>
      </c>
      <c r="AI49" s="99">
        <f>SUMIFS(INDEX('4월 판매량-raw'!$E:$BB,,MATCH(AI$4,'4월 판매량-raw'!$E$1:$BB$1,0)),'4월 판매량-raw'!$A:$A,$F49,'4월 판매량-raw'!$C:$C,$C49)</f>
        <v>0</v>
      </c>
      <c r="AJ49" s="99">
        <f>SUMIFS(INDEX('4월 판매량-raw'!$E:$BB,,MATCH(AJ$4,'4월 판매량-raw'!$E$1:$BB$1,0)),'4월 판매량-raw'!$A:$A,$F49,'4월 판매량-raw'!$C:$C,$C49)</f>
        <v>0</v>
      </c>
      <c r="AK49" s="99">
        <f>SUMIFS(INDEX('5월 판매량-raw'!$E:$BB,,MATCH(AK$4,'5월 판매량-raw'!$E$1:$BB$1,0)),'5월 판매량-raw'!$A:$A,$F49,'5월 판매량-raw'!$C:$C,$C49)</f>
        <v>0</v>
      </c>
      <c r="AL49" s="99">
        <f>SUMIFS(INDEX('5월 판매량-raw'!$E:$BB,,MATCH(AL$4,'5월 판매량-raw'!$E$1:$BB$1,0)),'5월 판매량-raw'!$A:$A,$F49,'5월 판매량-raw'!$C:$C,$C49)</f>
        <v>0</v>
      </c>
      <c r="AM49" s="99">
        <f>SUMIFS(INDEX('5월 판매량-raw'!$E:$BB,,MATCH(AM$4,'5월 판매량-raw'!$E$1:$BB$1,0)),'5월 판매량-raw'!$A:$A,$F49,'5월 판매량-raw'!$C:$C,$C49)</f>
        <v>0</v>
      </c>
      <c r="AN49" s="99">
        <f>SUMIFS(INDEX('5월 판매량-raw'!$E:$BB,,MATCH(AN$4,'5월 판매량-raw'!$E$1:$BB$1,0)),'5월 판매량-raw'!$A:$A,$F49,'5월 판매량-raw'!$C:$C,$C49)</f>
        <v>0</v>
      </c>
      <c r="AO49" s="79">
        <f>SUMIFS(INDEX('6월 판매량-raw'!$E:$BB,,MATCH(AO$4,'6월 판매량-raw'!$E$1:$BB$1,0)),'6월 판매량-raw'!$A:$A,$F49,'6월 판매량-raw'!$C:$C,$C49)</f>
        <v>0</v>
      </c>
      <c r="AP49" s="79">
        <f>SUMIFS(INDEX('6월 판매량-raw'!$E:$BB,,MATCH(AP$4,'6월 판매량-raw'!$E$1:$BB$1,0)),'6월 판매량-raw'!$A:$A,$F49,'6월 판매량-raw'!$C:$C,$C49)</f>
        <v>0</v>
      </c>
      <c r="AQ49" s="79">
        <f>SUMIFS(INDEX('6월 판매량-raw'!$E:$BB,,MATCH(AQ$4,'6월 판매량-raw'!$E$1:$BB$1,0)),'6월 판매량-raw'!$A:$A,$F49,'6월 판매량-raw'!$C:$C,$C49)</f>
        <v>0</v>
      </c>
      <c r="AR49" s="79">
        <f>SUMIFS(INDEX('6월 판매량-raw'!$E:$BB,,MATCH(AR$4,'6월 판매량-raw'!$E$1:$BB$1,0)),'6월 판매량-raw'!$A:$A,$F49,'6월 판매량-raw'!$C:$C,$C49)</f>
        <v>0</v>
      </c>
      <c r="AS49" s="79">
        <f>SUMIFS(INDEX('6월 판매량-raw'!$E:$BB,,MATCH(AS$4,'6월 판매량-raw'!$E$1:$BB$1,0)),'6월 판매량-raw'!$A:$A,$F49,'6월 판매량-raw'!$C:$C,$C49)</f>
        <v>0</v>
      </c>
      <c r="AT49" s="79">
        <f>SUMIFS(INDEX('7월 판매량-raw'!$E:$BB,,MATCH(AT$4,'7월 판매량-raw'!$E$1:$BB$1,0)),'7월 판매량-raw'!$A:$A,$F49,'7월 판매량-raw'!$C:$C,$C49)</f>
        <v>0</v>
      </c>
      <c r="AU49" s="79">
        <f>SUMIFS(INDEX('7월 판매량-raw'!$E:$BB,,MATCH(AU$4,'7월 판매량-raw'!$E$1:$BB$1,0)),'7월 판매량-raw'!$A:$A,$F49,'7월 판매량-raw'!$C:$C,$C49)</f>
        <v>0</v>
      </c>
      <c r="AV49" s="79">
        <f>SUMIFS(INDEX('7월 판매량-raw'!$E:$BB,,MATCH(AV$4,'7월 판매량-raw'!$E$1:$BB$1,0)),'7월 판매량-raw'!$A:$A,$F49,'7월 판매량-raw'!$C:$C,$C49)</f>
        <v>0</v>
      </c>
      <c r="AW49" s="253">
        <f>SUMIFS(INDEX('7월 판매량-raw'!$E:$BB,,MATCH(AW$4,'7월 판매량-raw'!$E$1:$BB$1,0)),'7월 판매량-raw'!$A:$A,$F49,'7월 판매량-raw'!$C:$C,$C49)</f>
        <v>0</v>
      </c>
      <c r="AX49" s="79">
        <f>SUMIFS(INDEX('8월 판매량-raw'!$E:$BB,,MATCH(AX$4,'8월 판매량-raw'!$E$1:$BB$1,0)),'8월 판매량-raw'!$A:$A,$F49,'8월 판매량-raw'!$C:$C,$C49)</f>
        <v>0</v>
      </c>
      <c r="AY49" s="79">
        <f>SUMIFS(INDEX('8월 판매량-raw'!$E:$BB,,MATCH(AY$4,'8월 판매량-raw'!$E$1:$BB$1,0)),'8월 판매량-raw'!$A:$A,$F49,'8월 판매량-raw'!$C:$C,$C49)</f>
        <v>0</v>
      </c>
      <c r="AZ49" s="79">
        <f>SUMIFS(INDEX('8월 판매량-raw'!$E:$BB,,MATCH(AZ$4,'8월 판매량-raw'!$E$1:$BB$1,0)),'8월 판매량-raw'!$A:$A,$F49,'8월 판매량-raw'!$C:$C,$C49)</f>
        <v>0</v>
      </c>
      <c r="BA49" s="253">
        <f>SUMIFS(INDEX('8월 판매량-raw'!$E:$BB,,MATCH(BA$4,'8월 판매량-raw'!$E$1:$BB$1,0)),'8월 판매량-raw'!$A:$A,$F49,'8월 판매량-raw'!$C:$C,$C49)</f>
        <v>0</v>
      </c>
      <c r="BB49" s="79">
        <f>SUMIFS(INDEX('9월 판매량-raw'!$E:$BB,,MATCH(BB$4,'9월 판매량-raw'!$E$1:$BB$1,0)),'9월 판매량-raw'!$A:$A,$F49,'9월 판매량-raw'!$C:$C,$C49)</f>
        <v>0</v>
      </c>
      <c r="BC49" s="79">
        <f>SUMIFS(INDEX('9월 판매량-raw'!$E:$BB,,MATCH(BC$4,'9월 판매량-raw'!$E$1:$BB$1,0)),'9월 판매량-raw'!$A:$A,$F49,'9월 판매량-raw'!$C:$C,$C49)</f>
        <v>0</v>
      </c>
      <c r="BD49" s="79">
        <v>0</v>
      </c>
      <c r="BE49" s="253">
        <v>0</v>
      </c>
      <c r="BF49" s="253">
        <v>0</v>
      </c>
      <c r="BG49" s="79">
        <v>0</v>
      </c>
      <c r="BH49" s="79">
        <v>0</v>
      </c>
      <c r="BI49" s="79">
        <v>0</v>
      </c>
      <c r="BJ49" s="253">
        <v>0</v>
      </c>
      <c r="BK49" s="283">
        <v>0</v>
      </c>
      <c r="BL49" s="79">
        <v>0</v>
      </c>
      <c r="BM49" s="79">
        <v>0</v>
      </c>
      <c r="BN49" s="253">
        <v>0</v>
      </c>
      <c r="BO49" s="283">
        <v>0</v>
      </c>
      <c r="BP49" s="79">
        <v>0</v>
      </c>
      <c r="BQ49" s="79">
        <v>0</v>
      </c>
      <c r="BR49" s="253">
        <v>0</v>
      </c>
      <c r="BS49" s="253">
        <v>0</v>
      </c>
    </row>
    <row r="50" spans="1:71" x14ac:dyDescent="0.3">
      <c r="A50" s="358"/>
      <c r="B50" s="358"/>
      <c r="C50" s="35">
        <v>45795</v>
      </c>
      <c r="D50" s="35">
        <f t="shared" si="1"/>
        <v>45585</v>
      </c>
      <c r="E50" s="65">
        <f t="shared" si="2"/>
        <v>-14</v>
      </c>
      <c r="F50" s="10" t="s">
        <v>33</v>
      </c>
      <c r="G50" s="7">
        <f>SUMIFS(INDEX('10월'!$E:$AP,,MATCH(G$4,'10월'!$E$1:$AP$1,0)),'10월'!$A:$A,$F50,'10월'!$C:$C,$C50)</f>
        <v>52</v>
      </c>
      <c r="H50" s="7">
        <f>SUMIFS(INDEX('10월'!$E:$AP,,MATCH(H$4,'10월'!$E$1:$AP$1,0)),'10월'!$A:$A,$F50,'10월'!$C:$C,$C50)</f>
        <v>37</v>
      </c>
      <c r="I50" s="7">
        <f>SUMIFS(INDEX('10월'!$E:$AP,,MATCH(I$4,'10월'!$E$1:$AP$1,0)),'10월'!$A:$A,$F50,'10월'!$C:$C,$C50)</f>
        <v>64</v>
      </c>
      <c r="J50" s="7">
        <f>SUMIFS(INDEX('10월'!$E:$AP,,MATCH(J$4,'10월'!$E$1:$AP$1,0)),'10월'!$A:$A,$F50,'10월'!$C:$C,$C50)</f>
        <v>41</v>
      </c>
      <c r="K50" s="7">
        <f>SUMIFS(INDEX('11월'!$E:$AP,,MATCH(K$4,'11월'!$E$1:$AP$1,0)),'11월'!$A:$A,$F50,'11월'!$C:$C,$C50)</f>
        <v>42</v>
      </c>
      <c r="L50" s="7">
        <f>SUMIFS(INDEX('11월'!$E:$AP,,MATCH(L$4,'11월'!$E$1:$AP$1,0)),'11월'!$A:$A,$F50,'11월'!$C:$C,$C50)</f>
        <v>50</v>
      </c>
      <c r="M50" s="7">
        <f>SUMIFS(INDEX('11월'!$E:$AP,,MATCH(M$4,'11월'!$E$1:$AP$1,0)),'11월'!$A:$A,$F50,'11월'!$C:$C,$C50)</f>
        <v>57</v>
      </c>
      <c r="N50" s="13">
        <f>SUMIFS(INDEX('11월'!$E:$AP,,MATCH(N$4,'11월'!$E$1:$AP$1,0)),'11월'!$A:$A,$F50,'11월'!$C:$C,$C50)</f>
        <v>0</v>
      </c>
      <c r="O50" s="13">
        <f>SUMIFS(INDEX('12월 판매량-raw'!$E:$AP,,MATCH(O$4,'12월 판매량-raw'!$E$1:$AP$1,0)),'12월 판매량-raw'!$A:$A,$F50,'12월 판매량-raw'!$C:$C,$C50)</f>
        <v>0</v>
      </c>
      <c r="P50" s="13">
        <f>SUMIFS(INDEX('12월 판매량-raw'!$E:$AP,,MATCH(P$4,'12월 판매량-raw'!$E$1:$AP$1,0)),'12월 판매량-raw'!$A:$A,$F50,'12월 판매량-raw'!$C:$C,$C50)</f>
        <v>0</v>
      </c>
      <c r="Q50" s="13">
        <f>SUMIFS(INDEX('12월 판매량-raw'!$E:$AP,,MATCH(Q$4,'12월 판매량-raw'!$E$1:$AP$1,0)),'12월 판매량-raw'!$A:$A,$F50,'12월 판매량-raw'!$C:$C,$C50)</f>
        <v>0</v>
      </c>
      <c r="R50" s="13">
        <f>SUMIFS(INDEX('12월 판매량-raw'!$E:$AP,,MATCH(R$4,'12월 판매량-raw'!$E$1:$AP$1,0)),'12월 판매량-raw'!$A:$A,$F50,'12월 판매량-raw'!$C:$C,$C50)</f>
        <v>0</v>
      </c>
      <c r="S50" s="13">
        <f>SUMIFS(INDEX('12월 판매량-raw'!$E:$BB,,MATCH(S$4,'12월 판매량-raw'!$E$1:$BB$1,0)),'12월 판매량-raw'!$A:$A,$F50,'12월 판매량-raw'!$C:$C,$C50)</f>
        <v>0</v>
      </c>
      <c r="T50" s="13">
        <f>SUMIFS(INDEX('1월 판매량-raw'!$E:$BB,,MATCH(T$4,'1월 판매량-raw'!$E$1:$BB$1,0)),'1월 판매량-raw'!$A:$A,$F50,'1월 판매량-raw'!$C:$C,$C50)</f>
        <v>0</v>
      </c>
      <c r="U50" s="13">
        <f>SUMIFS(INDEX('1월 판매량-raw'!$E:$BB,,MATCH(U$4,'1월 판매량-raw'!$E$1:$BB$1,0)),'1월 판매량-raw'!$A:$A,$F50,'1월 판매량-raw'!$C:$C,$C50)</f>
        <v>0</v>
      </c>
      <c r="V50" s="13">
        <f>SUMIFS(INDEX('1월 판매량-raw'!$E:$BB,,MATCH(V$4,'1월 판매량-raw'!$E$1:$BB$1,0)),'1월 판매량-raw'!$A:$A,$F50,'1월 판매량-raw'!$C:$C,$C50)</f>
        <v>0</v>
      </c>
      <c r="W50" s="13">
        <f>SUMIFS(INDEX('1월 판매량-raw'!$E:$BB,,MATCH(W$4,'1월 판매량-raw'!$E$1:$BB$1,0)),'1월 판매량-raw'!$A:$A,$F50,'1월 판매량-raw'!$C:$C,$C50)</f>
        <v>0</v>
      </c>
      <c r="X50" s="7">
        <f>SUMIFS(INDEX('2월 판매량-raw'!$E:$BB,,MATCH(X$4,'2월 판매량-raw'!$E$1:$BB$1,0)),'2월 판매량-raw'!$A:$A,$F50,'2월 판매량-raw'!$C:$C,$C50)</f>
        <v>0</v>
      </c>
      <c r="Y50" s="7">
        <f>SUMIFS(INDEX('2월 판매량-raw'!$E:$BB,,MATCH(Y$4,'2월 판매량-raw'!$E$1:$BB$1,0)),'2월 판매량-raw'!$A:$A,$F50,'2월 판매량-raw'!$C:$C,$C50)</f>
        <v>0</v>
      </c>
      <c r="Z50" s="207">
        <f>SUMIFS(INDEX('2월 판매량-raw'!$E:$BB,,MATCH(Z$4,'2월 판매량-raw'!$E$1:$BB$1,0)),'2월 판매량-raw'!$A:$A,$F50,'2월 판매량-raw'!$C:$C,$C50)</f>
        <v>0</v>
      </c>
      <c r="AA50" s="207">
        <f>SUMIFS(INDEX('2월 판매량-raw'!$E:$BB,,MATCH(AA$4,'2월 판매량-raw'!$E$1:$BB$1,0)),'2월 판매량-raw'!$A:$A,$F50,'2월 판매량-raw'!$C:$C,$C50)</f>
        <v>0</v>
      </c>
      <c r="AB50" s="7">
        <f>SUMIFS(INDEX('3월 판매량-raw'!$E:$BB,,MATCH(AB$4,'3월 판매량-raw'!$E$1:$BB$1,0)),'3월 판매량-raw'!$A:$A,$F50,'3월 판매량-raw'!$C:$C,$C50)</f>
        <v>0</v>
      </c>
      <c r="AC50" s="7">
        <f>SUMIFS(INDEX('3월 판매량-raw'!$E:$BB,,MATCH(AC$4,'3월 판매량-raw'!$E$1:$BB$1,0)),'3월 판매량-raw'!$A:$A,$F50,'3월 판매량-raw'!$C:$C,$C50)</f>
        <v>0</v>
      </c>
      <c r="AD50" s="7">
        <f>SUMIFS(INDEX('3월 판매량-raw'!$E:$BB,,MATCH(AD$4,'3월 판매량-raw'!$E$1:$BB$1,0)),'3월 판매량-raw'!$A:$A,$F50,'3월 판매량-raw'!$C:$C,$C50)</f>
        <v>0</v>
      </c>
      <c r="AE50" s="7">
        <f>SUMIFS(INDEX('3월 판매량-raw'!$E:$BB,,MATCH(AE$4,'3월 판매량-raw'!$E$1:$BB$1,0)),'3월 판매량-raw'!$A:$A,$F50,'3월 판매량-raw'!$C:$C,$C50)</f>
        <v>0</v>
      </c>
      <c r="AF50" s="7">
        <f>SUMIFS(INDEX('3월 판매량-raw'!$E:$BB,,MATCH(AF$4,'3월 판매량-raw'!$E$1:$BB$1,0)),'3월 판매량-raw'!$A:$A,$F50,'3월 판매량-raw'!$C:$C,$C50)</f>
        <v>0</v>
      </c>
      <c r="AG50" s="13">
        <f>SUMIFS(INDEX('4월 판매량-raw'!$E:$BB,,MATCH(AG$4,'4월 판매량-raw'!$E$1:$BB$1,0)),'4월 판매량-raw'!$A:$A,$F50,'4월 판매량-raw'!$C:$C,$C50)</f>
        <v>0</v>
      </c>
      <c r="AH50" s="13">
        <f>SUMIFS(INDEX('4월 판매량-raw'!$E:$BB,,MATCH(AH$4,'4월 판매량-raw'!$E$1:$BB$1,0)),'4월 판매량-raw'!$A:$A,$F50,'4월 판매량-raw'!$C:$C,$C50)</f>
        <v>0</v>
      </c>
      <c r="AI50" s="13">
        <f>SUMIFS(INDEX('4월 판매량-raw'!$E:$BB,,MATCH(AI$4,'4월 판매량-raw'!$E$1:$BB$1,0)),'4월 판매량-raw'!$A:$A,$F50,'4월 판매량-raw'!$C:$C,$C50)</f>
        <v>0</v>
      </c>
      <c r="AJ50" s="13">
        <f>SUMIFS(INDEX('4월 판매량-raw'!$E:$BB,,MATCH(AJ$4,'4월 판매량-raw'!$E$1:$BB$1,0)),'4월 판매량-raw'!$A:$A,$F50,'4월 판매량-raw'!$C:$C,$C50)</f>
        <v>0</v>
      </c>
      <c r="AK50" s="13">
        <f>SUMIFS(INDEX('5월 판매량-raw'!$E:$BB,,MATCH(AK$4,'5월 판매량-raw'!$E$1:$BB$1,0)),'5월 판매량-raw'!$A:$A,$F50,'5월 판매량-raw'!$C:$C,$C50)</f>
        <v>0</v>
      </c>
      <c r="AL50" s="13">
        <f>SUMIFS(INDEX('5월 판매량-raw'!$E:$BB,,MATCH(AL$4,'5월 판매량-raw'!$E$1:$BB$1,0)),'5월 판매량-raw'!$A:$A,$F50,'5월 판매량-raw'!$C:$C,$C50)</f>
        <v>0</v>
      </c>
      <c r="AM50" s="13">
        <f>SUMIFS(INDEX('5월 판매량-raw'!$E:$BB,,MATCH(AM$4,'5월 판매량-raw'!$E$1:$BB$1,0)),'5월 판매량-raw'!$A:$A,$F50,'5월 판매량-raw'!$C:$C,$C50)</f>
        <v>0</v>
      </c>
      <c r="AN50" s="13">
        <f>SUMIFS(INDEX('5월 판매량-raw'!$E:$BB,,MATCH(AN$4,'5월 판매량-raw'!$E$1:$BB$1,0)),'5월 판매량-raw'!$A:$A,$F50,'5월 판매량-raw'!$C:$C,$C50)</f>
        <v>0</v>
      </c>
      <c r="AO50" s="7">
        <f>SUMIFS(INDEX('6월 판매량-raw'!$E:$BB,,MATCH(AO$4,'6월 판매량-raw'!$E$1:$BB$1,0)),'6월 판매량-raw'!$A:$A,$F50,'6월 판매량-raw'!$C:$C,$C50)</f>
        <v>0</v>
      </c>
      <c r="AP50" s="7">
        <f>SUMIFS(INDEX('6월 판매량-raw'!$E:$BB,,MATCH(AP$4,'6월 판매량-raw'!$E$1:$BB$1,0)),'6월 판매량-raw'!$A:$A,$F50,'6월 판매량-raw'!$C:$C,$C50)</f>
        <v>0</v>
      </c>
      <c r="AQ50" s="7">
        <f>SUMIFS(INDEX('6월 판매량-raw'!$E:$BB,,MATCH(AQ$4,'6월 판매량-raw'!$E$1:$BB$1,0)),'6월 판매량-raw'!$A:$A,$F50,'6월 판매량-raw'!$C:$C,$C50)</f>
        <v>0</v>
      </c>
      <c r="AR50" s="7">
        <f>SUMIFS(INDEX('6월 판매량-raw'!$E:$BB,,MATCH(AR$4,'6월 판매량-raw'!$E$1:$BB$1,0)),'6월 판매량-raw'!$A:$A,$F50,'6월 판매량-raw'!$C:$C,$C50)</f>
        <v>0</v>
      </c>
      <c r="AS50" s="7">
        <f>SUMIFS(INDEX('6월 판매량-raw'!$E:$BB,,MATCH(AS$4,'6월 판매량-raw'!$E$1:$BB$1,0)),'6월 판매량-raw'!$A:$A,$F50,'6월 판매량-raw'!$C:$C,$C50)</f>
        <v>0</v>
      </c>
      <c r="AT50" s="7">
        <f>SUMIFS(INDEX('7월 판매량-raw'!$E:$BB,,MATCH(AT$4,'7월 판매량-raw'!$E$1:$BB$1,0)),'7월 판매량-raw'!$A:$A,$F50,'7월 판매량-raw'!$C:$C,$C50)</f>
        <v>0</v>
      </c>
      <c r="AU50" s="7">
        <f>SUMIFS(INDEX('7월 판매량-raw'!$E:$BB,,MATCH(AU$4,'7월 판매량-raw'!$E$1:$BB$1,0)),'7월 판매량-raw'!$A:$A,$F50,'7월 판매량-raw'!$C:$C,$C50)</f>
        <v>0</v>
      </c>
      <c r="AV50" s="7">
        <f>SUMIFS(INDEX('7월 판매량-raw'!$E:$BB,,MATCH(AV$4,'7월 판매량-raw'!$E$1:$BB$1,0)),'7월 판매량-raw'!$A:$A,$F50,'7월 판매량-raw'!$C:$C,$C50)</f>
        <v>0</v>
      </c>
      <c r="AW50" s="207">
        <f>SUMIFS(INDEX('7월 판매량-raw'!$E:$BB,,MATCH(AW$4,'7월 판매량-raw'!$E$1:$BB$1,0)),'7월 판매량-raw'!$A:$A,$F50,'7월 판매량-raw'!$C:$C,$C50)</f>
        <v>0</v>
      </c>
      <c r="AX50" s="7">
        <f>SUMIFS(INDEX('8월 판매량-raw'!$E:$BB,,MATCH(AX$4,'8월 판매량-raw'!$E$1:$BB$1,0)),'8월 판매량-raw'!$A:$A,$F50,'8월 판매량-raw'!$C:$C,$C50)</f>
        <v>0</v>
      </c>
      <c r="AY50" s="7">
        <f>SUMIFS(INDEX('8월 판매량-raw'!$E:$BB,,MATCH(AY$4,'8월 판매량-raw'!$E$1:$BB$1,0)),'8월 판매량-raw'!$A:$A,$F50,'8월 판매량-raw'!$C:$C,$C50)</f>
        <v>0</v>
      </c>
      <c r="AZ50" s="7">
        <f>SUMIFS(INDEX('8월 판매량-raw'!$E:$BB,,MATCH(AZ$4,'8월 판매량-raw'!$E$1:$BB$1,0)),'8월 판매량-raw'!$A:$A,$F50,'8월 판매량-raw'!$C:$C,$C50)</f>
        <v>0</v>
      </c>
      <c r="BA50" s="207">
        <f>SUMIFS(INDEX('8월 판매량-raw'!$E:$BB,,MATCH(BA$4,'8월 판매량-raw'!$E$1:$BB$1,0)),'8월 판매량-raw'!$A:$A,$F50,'8월 판매량-raw'!$C:$C,$C50)</f>
        <v>0</v>
      </c>
      <c r="BB50" s="7">
        <f>SUMIFS(INDEX('9월 판매량-raw'!$E:$BB,,MATCH(BB$4,'9월 판매량-raw'!$E$1:$BB$1,0)),'9월 판매량-raw'!$A:$A,$F50,'9월 판매량-raw'!$C:$C,$C50)</f>
        <v>0</v>
      </c>
      <c r="BC50" s="7">
        <f>SUMIFS(INDEX('9월 판매량-raw'!$E:$BB,,MATCH(BC$4,'9월 판매량-raw'!$E$1:$BB$1,0)),'9월 판매량-raw'!$A:$A,$F50,'9월 판매량-raw'!$C:$C,$C50)</f>
        <v>0</v>
      </c>
      <c r="BD50" s="7">
        <v>0</v>
      </c>
      <c r="BE50" s="207">
        <v>0</v>
      </c>
      <c r="BF50" s="207">
        <v>0</v>
      </c>
      <c r="BG50" s="7">
        <v>0</v>
      </c>
      <c r="BH50" s="7">
        <v>0</v>
      </c>
      <c r="BI50" s="7">
        <v>0</v>
      </c>
      <c r="BJ50" s="207">
        <v>0</v>
      </c>
      <c r="BK50" s="279">
        <v>0</v>
      </c>
      <c r="BL50" s="7">
        <v>0</v>
      </c>
      <c r="BM50" s="7">
        <v>0</v>
      </c>
      <c r="BN50" s="207">
        <v>0</v>
      </c>
      <c r="BO50" s="279">
        <v>0</v>
      </c>
      <c r="BP50" s="7">
        <v>0</v>
      </c>
      <c r="BQ50" s="7">
        <v>0</v>
      </c>
      <c r="BR50" s="207">
        <v>0</v>
      </c>
      <c r="BS50" s="207">
        <v>0</v>
      </c>
    </row>
    <row r="51" spans="1:71" x14ac:dyDescent="0.3">
      <c r="A51" s="308" t="s">
        <v>17</v>
      </c>
      <c r="B51" s="343">
        <f>C51</f>
        <v>45850</v>
      </c>
      <c r="C51" s="35">
        <v>45850</v>
      </c>
      <c r="D51" s="35">
        <f t="shared" si="1"/>
        <v>45640</v>
      </c>
      <c r="E51" s="65">
        <f t="shared" si="2"/>
        <v>-6</v>
      </c>
      <c r="F51" s="10" t="s">
        <v>14</v>
      </c>
      <c r="G51" s="7">
        <f>SUMIFS(INDEX('10월'!$E:$AP,,MATCH(G$4,'10월'!$E$1:$AP$1,0)),'10월'!$A:$A,$F51,'10월'!$C:$C,$C51)</f>
        <v>0</v>
      </c>
      <c r="H51" s="7">
        <f>SUMIFS(INDEX('10월'!$E:$AP,,MATCH(H$4,'10월'!$E$1:$AP$1,0)),'10월'!$A:$A,$F51,'10월'!$C:$C,$C51)</f>
        <v>0</v>
      </c>
      <c r="I51" s="7">
        <f>SUMIFS(INDEX('10월'!$E:$AP,,MATCH(I$4,'10월'!$E$1:$AP$1,0)),'10월'!$A:$A,$F51,'10월'!$C:$C,$C51)</f>
        <v>0</v>
      </c>
      <c r="J51" s="7">
        <f>SUMIFS(INDEX('10월'!$E:$AP,,MATCH(J$4,'10월'!$E$1:$AP$1,0)),'10월'!$A:$A,$F51,'10월'!$C:$C,$C51)</f>
        <v>0</v>
      </c>
      <c r="K51" s="7">
        <f>SUMIFS(INDEX('11월'!$E:$AP,,MATCH(K$4,'11월'!$E$1:$AP$1,0)),'11월'!$A:$A,$F51,'11월'!$C:$C,$C51)</f>
        <v>0</v>
      </c>
      <c r="L51" s="7">
        <f>SUMIFS(INDEX('11월'!$E:$AP,,MATCH(L$4,'11월'!$E$1:$AP$1,0)),'11월'!$A:$A,$F51,'11월'!$C:$C,$C51)</f>
        <v>0</v>
      </c>
      <c r="M51" s="7">
        <v>0</v>
      </c>
      <c r="N51" s="13">
        <f>SUMIFS(INDEX('11월'!$E:$AP,,MATCH(N$4,'11월'!$E$1:$AP$1,0)),'11월'!$A:$A,$F51,'11월'!$C:$C,$C51)</f>
        <v>0</v>
      </c>
      <c r="O51" s="13">
        <f>SUMIFS(INDEX('12월 판매량-raw'!$E:$AP,,MATCH(O$4,'12월 판매량-raw'!$E$1:$AP$1,0)),'12월 판매량-raw'!$A:$A,$F51,'12월 판매량-raw'!$C:$C,$C51)</f>
        <v>0</v>
      </c>
      <c r="P51" s="13">
        <f>SUMIFS(INDEX('12월 판매량-raw'!$E:$AP,,MATCH(P$4,'12월 판매량-raw'!$E$1:$AP$1,0)),'12월 판매량-raw'!$A:$A,$F51,'12월 판매량-raw'!$C:$C,$C51)</f>
        <v>0</v>
      </c>
      <c r="Q51" s="13">
        <f>SUMIFS(INDEX('12월 판매량-raw'!$E:$AP,,MATCH(Q$4,'12월 판매량-raw'!$E$1:$AP$1,0)),'12월 판매량-raw'!$A:$A,$F51,'12월 판매량-raw'!$C:$C,$C51)</f>
        <v>0</v>
      </c>
      <c r="R51" s="13">
        <f>SUMIFS(INDEX('12월 판매량-raw'!$E:$AP,,MATCH(R$4,'12월 판매량-raw'!$E$1:$AP$1,0)),'12월 판매량-raw'!$A:$A,$F51,'12월 판매량-raw'!$C:$C,$C51)</f>
        <v>0</v>
      </c>
      <c r="S51" s="13">
        <f>SUMIFS(INDEX('12월 판매량-raw'!$E:$BB,,MATCH(S$4,'12월 판매량-raw'!$E$1:$BB$1,0)),'12월 판매량-raw'!$A:$A,$F51,'12월 판매량-raw'!$C:$C,$C51)</f>
        <v>156</v>
      </c>
      <c r="T51" s="13">
        <f>SUMIFS(INDEX('1월 판매량-raw'!$E:$BB,,MATCH(T$4,'1월 판매량-raw'!$E$1:$BB$1,0)),'1월 판매량-raw'!$A:$A,$F51,'1월 판매량-raw'!$C:$C,$C51)</f>
        <v>151</v>
      </c>
      <c r="U51" s="13">
        <f>SUMIFS(INDEX('1월 판매량-raw'!$E:$BB,,MATCH(U$4,'1월 판매량-raw'!$E$1:$BB$1,0)),'1월 판매량-raw'!$A:$A,$F51,'1월 판매량-raw'!$C:$C,$C51)</f>
        <v>93</v>
      </c>
      <c r="V51" s="13">
        <f>SUMIFS(INDEX('1월 판매량-raw'!$E:$BB,,MATCH(V$4,'1월 판매량-raw'!$E$1:$BB$1,0)),'1월 판매량-raw'!$A:$A,$F51,'1월 판매량-raw'!$C:$C,$C51)</f>
        <v>109</v>
      </c>
      <c r="W51" s="13">
        <f>SUMIFS(INDEX('1월 판매량-raw'!$E:$BB,,MATCH(W$4,'1월 판매량-raw'!$E$1:$BB$1,0)),'1월 판매량-raw'!$A:$A,$F51,'1월 판매량-raw'!$C:$C,$C51)</f>
        <v>149</v>
      </c>
      <c r="X51" s="7">
        <f>SUMIFS(INDEX('2월 판매량-raw'!$E:$BB,,MATCH(X$4,'2월 판매량-raw'!$E$1:$BB$1,0)),'2월 판매량-raw'!$A:$A,$F51,'2월 판매량-raw'!$C:$C,$C51)</f>
        <v>131</v>
      </c>
      <c r="Y51" s="7">
        <f>SUMIFS(INDEX('2월 판매량-raw'!$E:$BB,,MATCH(Y$4,'2월 판매량-raw'!$E$1:$BB$1,0)),'2월 판매량-raw'!$A:$A,$F51,'2월 판매량-raw'!$C:$C,$C51)</f>
        <v>130</v>
      </c>
      <c r="Z51" s="207">
        <v>0</v>
      </c>
      <c r="AA51" s="207">
        <v>0</v>
      </c>
      <c r="AB51" s="15">
        <f>SUMIFS(INDEX('3월 판매량-raw'!$E:$BB,,MATCH(AB$4,'3월 판매량-raw'!$E$1:$BB$1,0)),'3월 판매량-raw'!$A:$A,$F51,'3월 판매량-raw'!$C:$C,$C51)</f>
        <v>0</v>
      </c>
      <c r="AC51" s="15">
        <f>SUMIFS(INDEX('3월 판매량-raw'!$E:$BB,,MATCH(AC$4,'3월 판매량-raw'!$E$1:$BB$1,0)),'3월 판매량-raw'!$A:$A,$F51,'3월 판매량-raw'!$C:$C,$C51)</f>
        <v>0</v>
      </c>
      <c r="AD51" s="15">
        <f>SUMIFS(INDEX('3월 판매량-raw'!$E:$BB,,MATCH(AD$4,'3월 판매량-raw'!$E$1:$BB$1,0)),'3월 판매량-raw'!$A:$A,$F51,'3월 판매량-raw'!$C:$C,$C51)</f>
        <v>0</v>
      </c>
      <c r="AE51" s="15">
        <f>SUMIFS(INDEX('3월 판매량-raw'!$E:$BB,,MATCH(AE$4,'3월 판매량-raw'!$E$1:$BB$1,0)),'3월 판매량-raw'!$A:$A,$F51,'3월 판매량-raw'!$C:$C,$C51)</f>
        <v>0</v>
      </c>
      <c r="AF51" s="15">
        <f>SUMIFS(INDEX('3월 판매량-raw'!$E:$BB,,MATCH(AF$4,'3월 판매량-raw'!$E$1:$BB$1,0)),'3월 판매량-raw'!$A:$A,$F51,'3월 판매량-raw'!$C:$C,$C51)</f>
        <v>0</v>
      </c>
      <c r="AG51" s="13">
        <f>SUMIFS(INDEX('4월 판매량-raw'!$E:$BB,,MATCH(AG$4,'4월 판매량-raw'!$E$1:$BB$1,0)),'4월 판매량-raw'!$A:$A,$F51,'4월 판매량-raw'!$C:$C,$C51)</f>
        <v>0</v>
      </c>
      <c r="AH51" s="13">
        <f>SUMIFS(INDEX('4월 판매량-raw'!$E:$BB,,MATCH(AH$4,'4월 판매량-raw'!$E$1:$BB$1,0)),'4월 판매량-raw'!$A:$A,$F51,'4월 판매량-raw'!$C:$C,$C51)</f>
        <v>0</v>
      </c>
      <c r="AI51" s="13">
        <f>SUMIFS(INDEX('4월 판매량-raw'!$E:$BB,,MATCH(AI$4,'4월 판매량-raw'!$E$1:$BB$1,0)),'4월 판매량-raw'!$A:$A,$F51,'4월 판매량-raw'!$C:$C,$C51)</f>
        <v>0</v>
      </c>
      <c r="AJ51" s="13">
        <f>SUMIFS(INDEX('4월 판매량-raw'!$E:$BB,,MATCH(AJ$4,'4월 판매량-raw'!$E$1:$BB$1,0)),'4월 판매량-raw'!$A:$A,$F51,'4월 판매량-raw'!$C:$C,$C51)</f>
        <v>0</v>
      </c>
      <c r="AK51" s="15">
        <f>SUMIFS(INDEX('5월 판매량-raw'!$E:$BB,,MATCH(AK$4,'5월 판매량-raw'!$E$1:$BB$1,0)),'5월 판매량-raw'!$A:$A,$F51,'5월 판매량-raw'!$C:$C,$C51)</f>
        <v>0</v>
      </c>
      <c r="AL51" s="15">
        <f>SUMIFS(INDEX('5월 판매량-raw'!$E:$BB,,MATCH(AL$4,'5월 판매량-raw'!$E$1:$BB$1,0)),'5월 판매량-raw'!$A:$A,$F51,'5월 판매량-raw'!$C:$C,$C51)</f>
        <v>0</v>
      </c>
      <c r="AM51" s="15">
        <f>SUMIFS(INDEX('5월 판매량-raw'!$E:$BB,,MATCH(AM$4,'5월 판매량-raw'!$E$1:$BB$1,0)),'5월 판매량-raw'!$A:$A,$F51,'5월 판매량-raw'!$C:$C,$C51)</f>
        <v>0</v>
      </c>
      <c r="AN51" s="15">
        <f>SUMIFS(INDEX('5월 판매량-raw'!$E:$BB,,MATCH(AN$4,'5월 판매량-raw'!$E$1:$BB$1,0)),'5월 판매량-raw'!$A:$A,$F51,'5월 판매량-raw'!$C:$C,$C51)</f>
        <v>0</v>
      </c>
      <c r="AO51" s="15">
        <f>SUMIFS(INDEX('6월 판매량-raw'!$E:$BB,,MATCH(AO$4,'6월 판매량-raw'!$E$1:$BB$1,0)),'6월 판매량-raw'!$A:$A,$F51,'6월 판매량-raw'!$C:$C,$C51)</f>
        <v>0</v>
      </c>
      <c r="AP51" s="15">
        <f>SUMIFS(INDEX('6월 판매량-raw'!$E:$BB,,MATCH(AP$4,'6월 판매량-raw'!$E$1:$BB$1,0)),'6월 판매량-raw'!$A:$A,$F51,'6월 판매량-raw'!$C:$C,$C51)</f>
        <v>0</v>
      </c>
      <c r="AQ51" s="15">
        <f>SUMIFS(INDEX('6월 판매량-raw'!$E:$BB,,MATCH(AQ$4,'6월 판매량-raw'!$E$1:$BB$1,0)),'6월 판매량-raw'!$A:$A,$F51,'6월 판매량-raw'!$C:$C,$C51)</f>
        <v>0</v>
      </c>
      <c r="AR51" s="15">
        <f>SUMIFS(INDEX('6월 판매량-raw'!$E:$BB,,MATCH(AR$4,'6월 판매량-raw'!$E$1:$BB$1,0)),'6월 판매량-raw'!$A:$A,$F51,'6월 판매량-raw'!$C:$C,$C51)</f>
        <v>0</v>
      </c>
      <c r="AS51" s="15">
        <f>SUMIFS(INDEX('6월 판매량-raw'!$E:$BB,,MATCH(AS$4,'6월 판매량-raw'!$E$1:$BB$1,0)),'6월 판매량-raw'!$A:$A,$F51,'6월 판매량-raw'!$C:$C,$C51)</f>
        <v>0</v>
      </c>
      <c r="AT51" s="15">
        <f>SUMIFS(INDEX('7월 판매량-raw'!$E:$BB,,MATCH(AT$4,'7월 판매량-raw'!$E$1:$BB$1,0)),'7월 판매량-raw'!$A:$A,$F51,'7월 판매량-raw'!$C:$C,$C51)</f>
        <v>0</v>
      </c>
      <c r="AU51" s="7">
        <f>SUMIFS(INDEX('7월 판매량-raw'!$E:$BB,,MATCH(AU$4,'7월 판매량-raw'!$E$1:$BB$1,0)),'7월 판매량-raw'!$A:$A,$F51,'7월 판매량-raw'!$C:$C,$C51)</f>
        <v>0</v>
      </c>
      <c r="AV51" s="7">
        <f>SUMIFS(INDEX('7월 판매량-raw'!$E:$BB,,MATCH(AV$4,'7월 판매량-raw'!$E$1:$BB$1,0)),'7월 판매량-raw'!$A:$A,$F51,'7월 판매량-raw'!$C:$C,$C51)</f>
        <v>0</v>
      </c>
      <c r="AW51" s="207">
        <f>SUMIFS(INDEX('7월 판매량-raw'!$E:$BB,,MATCH(AW$4,'7월 판매량-raw'!$E$1:$BB$1,0)),'7월 판매량-raw'!$A:$A,$F51,'7월 판매량-raw'!$C:$C,$C51)</f>
        <v>0</v>
      </c>
      <c r="AX51" s="15">
        <f>SUMIFS(INDEX('8월 판매량-raw'!$E:$BB,,MATCH(AX$4,'8월 판매량-raw'!$E$1:$BB$1,0)),'8월 판매량-raw'!$A:$A,$F51,'8월 판매량-raw'!$C:$C,$C51)</f>
        <v>0</v>
      </c>
      <c r="AY51" s="15">
        <f>SUMIFS(INDEX('8월 판매량-raw'!$E:$BB,,MATCH(AY$4,'8월 판매량-raw'!$E$1:$BB$1,0)),'8월 판매량-raw'!$A:$A,$F51,'8월 판매량-raw'!$C:$C,$C51)</f>
        <v>0</v>
      </c>
      <c r="AZ51" s="15">
        <f>SUMIFS(INDEX('8월 판매량-raw'!$E:$BB,,MATCH(AZ$4,'8월 판매량-raw'!$E$1:$BB$1,0)),'8월 판매량-raw'!$A:$A,$F51,'8월 판매량-raw'!$C:$C,$C51)</f>
        <v>0</v>
      </c>
      <c r="BA51" s="207">
        <f>SUMIFS(INDEX('8월 판매량-raw'!$E:$BB,,MATCH(BA$4,'8월 판매량-raw'!$E$1:$BB$1,0)),'8월 판매량-raw'!$A:$A,$F51,'8월 판매량-raw'!$C:$C,$C51)</f>
        <v>0</v>
      </c>
      <c r="BB51" s="15">
        <f>SUMIFS(INDEX('9월 판매량-raw'!$E:$BB,,MATCH(BB$4,'9월 판매량-raw'!$E$1:$BB$1,0)),'9월 판매량-raw'!$A:$A,$F51,'9월 판매량-raw'!$C:$C,$C51)</f>
        <v>0</v>
      </c>
      <c r="BC51" s="7">
        <f>SUMIFS(INDEX('9월 판매량-raw'!$E:$BB,,MATCH(BC$4,'9월 판매량-raw'!$E$1:$BB$1,0)),'9월 판매량-raw'!$A:$A,$F51,'9월 판매량-raw'!$C:$C,$C51)</f>
        <v>0</v>
      </c>
      <c r="BD51" s="7">
        <v>0</v>
      </c>
      <c r="BE51" s="207">
        <v>0</v>
      </c>
      <c r="BF51" s="207">
        <v>0</v>
      </c>
      <c r="BG51" s="15">
        <v>0</v>
      </c>
      <c r="BH51" s="7">
        <v>0</v>
      </c>
      <c r="BI51" s="7">
        <v>0</v>
      </c>
      <c r="BJ51" s="207">
        <v>0</v>
      </c>
      <c r="BK51" s="280">
        <v>0</v>
      </c>
      <c r="BL51" s="7">
        <v>0</v>
      </c>
      <c r="BM51" s="7">
        <v>0</v>
      </c>
      <c r="BN51" s="207">
        <v>0</v>
      </c>
      <c r="BO51" s="280">
        <v>0</v>
      </c>
      <c r="BP51" s="7">
        <v>0</v>
      </c>
      <c r="BQ51" s="7">
        <v>0</v>
      </c>
      <c r="BR51" s="207">
        <v>0</v>
      </c>
      <c r="BS51" s="207">
        <v>0</v>
      </c>
    </row>
    <row r="52" spans="1:71" x14ac:dyDescent="0.3">
      <c r="A52" s="358"/>
      <c r="B52" s="358"/>
      <c r="C52" s="35">
        <v>45850</v>
      </c>
      <c r="D52" s="35">
        <f t="shared" si="1"/>
        <v>45640</v>
      </c>
      <c r="E52" s="65">
        <f t="shared" si="2"/>
        <v>-6</v>
      </c>
      <c r="F52" s="10" t="s">
        <v>33</v>
      </c>
      <c r="G52" s="7">
        <f>SUMIFS(INDEX('10월'!$E:$AP,,MATCH(G$4,'10월'!$E$1:$AP$1,0)),'10월'!$A:$A,$F52,'10월'!$C:$C,$C52)</f>
        <v>0</v>
      </c>
      <c r="H52" s="7">
        <f>SUMIFS(INDEX('10월'!$E:$AP,,MATCH(H$4,'10월'!$E$1:$AP$1,0)),'10월'!$A:$A,$F52,'10월'!$C:$C,$C52)</f>
        <v>0</v>
      </c>
      <c r="I52" s="7">
        <f>SUMIFS(INDEX('10월'!$E:$AP,,MATCH(I$4,'10월'!$E$1:$AP$1,0)),'10월'!$A:$A,$F52,'10월'!$C:$C,$C52)</f>
        <v>0</v>
      </c>
      <c r="J52" s="7">
        <f>SUMIFS(INDEX('10월'!$E:$AP,,MATCH(J$4,'10월'!$E$1:$AP$1,0)),'10월'!$A:$A,$F52,'10월'!$C:$C,$C52)</f>
        <v>0</v>
      </c>
      <c r="K52" s="7">
        <f>SUMIFS(INDEX('11월'!$E:$AP,,MATCH(K$4,'11월'!$E$1:$AP$1,0)),'11월'!$A:$A,$F52,'11월'!$C:$C,$C52)</f>
        <v>0</v>
      </c>
      <c r="L52" s="7">
        <f>SUMIFS(INDEX('11월'!$E:$AP,,MATCH(L$4,'11월'!$E$1:$AP$1,0)),'11월'!$A:$A,$F52,'11월'!$C:$C,$C52)</f>
        <v>0</v>
      </c>
      <c r="M52" s="7">
        <f>SUMIFS(INDEX('11월'!$E:$AP,,MATCH(M$4,'11월'!$E$1:$AP$1,0)),'11월'!$A:$A,$F52,'11월'!$C:$C,$C52)</f>
        <v>0</v>
      </c>
      <c r="N52" s="13">
        <f>SUMIFS(INDEX('11월'!$E:$AP,,MATCH(N$4,'11월'!$E$1:$AP$1,0)),'11월'!$A:$A,$F52,'11월'!$C:$C,$C52)</f>
        <v>43</v>
      </c>
      <c r="O52" s="13">
        <f>SUMIFS(INDEX('12월 판매량-raw'!$E:$AP,,MATCH(O$4,'12월 판매량-raw'!$E$1:$AP$1,0)),'12월 판매량-raw'!$A:$A,$F52,'12월 판매량-raw'!$C:$C,$C52)</f>
        <v>43</v>
      </c>
      <c r="P52" s="13">
        <f>SUMIFS(INDEX('12월 판매량-raw'!$E:$AP,,MATCH(P$4,'12월 판매량-raw'!$E$1:$AP$1,0)),'12월 판매량-raw'!$A:$A,$F52,'12월 판매량-raw'!$C:$C,$C52)</f>
        <v>39</v>
      </c>
      <c r="Q52" s="13">
        <f>SUMIFS(INDEX('12월 판매량-raw'!$E:$AP,,MATCH(Q$4,'12월 판매량-raw'!$E$1:$AP$1,0)),'12월 판매량-raw'!$A:$A,$F52,'12월 판매량-raw'!$C:$C,$C52)</f>
        <v>0</v>
      </c>
      <c r="R52" s="13">
        <f>SUMIFS(INDEX('12월 판매량-raw'!$E:$AP,,MATCH(R$4,'12월 판매량-raw'!$E$1:$AP$1,0)),'12월 판매량-raw'!$A:$A,$F52,'12월 판매량-raw'!$C:$C,$C52)</f>
        <v>0</v>
      </c>
      <c r="S52" s="13">
        <f>SUMIFS(INDEX('12월 판매량-raw'!$E:$BB,,MATCH(S$4,'12월 판매량-raw'!$E$1:$BB$1,0)),'12월 판매량-raw'!$A:$A,$F52,'12월 판매량-raw'!$C:$C,$C52)</f>
        <v>0</v>
      </c>
      <c r="T52" s="13">
        <f>SUMIFS(INDEX('1월 판매량-raw'!$E:$BB,,MATCH(T$4,'1월 판매량-raw'!$E$1:$BB$1,0)),'1월 판매량-raw'!$A:$A,$F52,'1월 판매량-raw'!$C:$C,$C52)</f>
        <v>0</v>
      </c>
      <c r="U52" s="13">
        <f>SUMIFS(INDEX('1월 판매량-raw'!$E:$BB,,MATCH(U$4,'1월 판매량-raw'!$E$1:$BB$1,0)),'1월 판매량-raw'!$A:$A,$F52,'1월 판매량-raw'!$C:$C,$C52)</f>
        <v>0</v>
      </c>
      <c r="V52" s="13">
        <f>SUMIFS(INDEX('1월 판매량-raw'!$E:$BB,,MATCH(V$4,'1월 판매량-raw'!$E$1:$BB$1,0)),'1월 판매량-raw'!$A:$A,$F52,'1월 판매량-raw'!$C:$C,$C52)</f>
        <v>0</v>
      </c>
      <c r="W52" s="13">
        <f>SUMIFS(INDEX('1월 판매량-raw'!$E:$BB,,MATCH(W$4,'1월 판매량-raw'!$E$1:$BB$1,0)),'1월 판매량-raw'!$A:$A,$F52,'1월 판매량-raw'!$C:$C,$C52)</f>
        <v>0</v>
      </c>
      <c r="X52" s="7">
        <f>SUMIFS(INDEX('2월 판매량-raw'!$E:$BB,,MATCH(X$4,'2월 판매량-raw'!$E$1:$BB$1,0)),'2월 판매량-raw'!$A:$A,$F52,'2월 판매량-raw'!$C:$C,$C52)</f>
        <v>0</v>
      </c>
      <c r="Y52" s="7">
        <f>SUMIFS(INDEX('2월 판매량-raw'!$E:$BB,,MATCH(Y$4,'2월 판매량-raw'!$E$1:$BB$1,0)),'2월 판매량-raw'!$A:$A,$F52,'2월 판매량-raw'!$C:$C,$C52)</f>
        <v>0</v>
      </c>
      <c r="Z52" s="207">
        <f>SUMIFS(INDEX('2월 판매량-raw'!$E:$BB,,MATCH(Z$4,'2월 판매량-raw'!$E$1:$BB$1,0)),'2월 판매량-raw'!$A:$A,$F52,'2월 판매량-raw'!$C:$C,$C52)</f>
        <v>0</v>
      </c>
      <c r="AA52" s="207">
        <f>SUMIFS(INDEX('2월 판매량-raw'!$E:$BB,,MATCH(AA$4,'2월 판매량-raw'!$E$1:$BB$1,0)),'2월 판매량-raw'!$A:$A,$F52,'2월 판매량-raw'!$C:$C,$C52)</f>
        <v>0</v>
      </c>
      <c r="AB52" s="7">
        <f>SUMIFS(INDEX('3월 판매량-raw'!$E:$BB,,MATCH(AB$4,'3월 판매량-raw'!$E$1:$BB$1,0)),'3월 판매량-raw'!$A:$A,$F52,'3월 판매량-raw'!$C:$C,$C52)</f>
        <v>0</v>
      </c>
      <c r="AC52" s="7">
        <f>SUMIFS(INDEX('3월 판매량-raw'!$E:$BB,,MATCH(AC$4,'3월 판매량-raw'!$E$1:$BB$1,0)),'3월 판매량-raw'!$A:$A,$F52,'3월 판매량-raw'!$C:$C,$C52)</f>
        <v>0</v>
      </c>
      <c r="AD52" s="7">
        <f>SUMIFS(INDEX('3월 판매량-raw'!$E:$BB,,MATCH(AD$4,'3월 판매량-raw'!$E$1:$BB$1,0)),'3월 판매량-raw'!$A:$A,$F52,'3월 판매량-raw'!$C:$C,$C52)</f>
        <v>0</v>
      </c>
      <c r="AE52" s="7">
        <f>SUMIFS(INDEX('3월 판매량-raw'!$E:$BB,,MATCH(AE$4,'3월 판매량-raw'!$E$1:$BB$1,0)),'3월 판매량-raw'!$A:$A,$F52,'3월 판매량-raw'!$C:$C,$C52)</f>
        <v>0</v>
      </c>
      <c r="AF52" s="7">
        <f>SUMIFS(INDEX('3월 판매량-raw'!$E:$BB,,MATCH(AF$4,'3월 판매량-raw'!$E$1:$BB$1,0)),'3월 판매량-raw'!$A:$A,$F52,'3월 판매량-raw'!$C:$C,$C52)</f>
        <v>0</v>
      </c>
      <c r="AG52" s="13">
        <f>SUMIFS(INDEX('4월 판매량-raw'!$E:$BB,,MATCH(AG$4,'4월 판매량-raw'!$E$1:$BB$1,0)),'4월 판매량-raw'!$A:$A,$F52,'4월 판매량-raw'!$C:$C,$C52)</f>
        <v>0</v>
      </c>
      <c r="AH52" s="13">
        <f>SUMIFS(INDEX('4월 판매량-raw'!$E:$BB,,MATCH(AH$4,'4월 판매량-raw'!$E$1:$BB$1,0)),'4월 판매량-raw'!$A:$A,$F52,'4월 판매량-raw'!$C:$C,$C52)</f>
        <v>0</v>
      </c>
      <c r="AI52" s="13">
        <f>SUMIFS(INDEX('4월 판매량-raw'!$E:$BB,,MATCH(AI$4,'4월 판매량-raw'!$E$1:$BB$1,0)),'4월 판매량-raw'!$A:$A,$F52,'4월 판매량-raw'!$C:$C,$C52)</f>
        <v>0</v>
      </c>
      <c r="AJ52" s="13">
        <f>SUMIFS(INDEX('4월 판매량-raw'!$E:$BB,,MATCH(AJ$4,'4월 판매량-raw'!$E$1:$BB$1,0)),'4월 판매량-raw'!$A:$A,$F52,'4월 판매량-raw'!$C:$C,$C52)</f>
        <v>0</v>
      </c>
      <c r="AK52" s="13">
        <f>SUMIFS(INDEX('5월 판매량-raw'!$E:$BB,,MATCH(AK$4,'5월 판매량-raw'!$E$1:$BB$1,0)),'5월 판매량-raw'!$A:$A,$F52,'5월 판매량-raw'!$C:$C,$C52)</f>
        <v>0</v>
      </c>
      <c r="AL52" s="13">
        <f>SUMIFS(INDEX('5월 판매량-raw'!$E:$BB,,MATCH(AL$4,'5월 판매량-raw'!$E$1:$BB$1,0)),'5월 판매량-raw'!$A:$A,$F52,'5월 판매량-raw'!$C:$C,$C52)</f>
        <v>0</v>
      </c>
      <c r="AM52" s="13">
        <f>SUMIFS(INDEX('5월 판매량-raw'!$E:$BB,,MATCH(AM$4,'5월 판매량-raw'!$E$1:$BB$1,0)),'5월 판매량-raw'!$A:$A,$F52,'5월 판매량-raw'!$C:$C,$C52)</f>
        <v>0</v>
      </c>
      <c r="AN52" s="13">
        <f>SUMIFS(INDEX('5월 판매량-raw'!$E:$BB,,MATCH(AN$4,'5월 판매량-raw'!$E$1:$BB$1,0)),'5월 판매량-raw'!$A:$A,$F52,'5월 판매량-raw'!$C:$C,$C52)</f>
        <v>0</v>
      </c>
      <c r="AO52" s="7">
        <f>SUMIFS(INDEX('6월 판매량-raw'!$E:$BB,,MATCH(AO$4,'6월 판매량-raw'!$E$1:$BB$1,0)),'6월 판매량-raw'!$A:$A,$F52,'6월 판매량-raw'!$C:$C,$C52)</f>
        <v>0</v>
      </c>
      <c r="AP52" s="7">
        <f>SUMIFS(INDEX('6월 판매량-raw'!$E:$BB,,MATCH(AP$4,'6월 판매량-raw'!$E$1:$BB$1,0)),'6월 판매량-raw'!$A:$A,$F52,'6월 판매량-raw'!$C:$C,$C52)</f>
        <v>0</v>
      </c>
      <c r="AQ52" s="7">
        <f>SUMIFS(INDEX('6월 판매량-raw'!$E:$BB,,MATCH(AQ$4,'6월 판매량-raw'!$E$1:$BB$1,0)),'6월 판매량-raw'!$A:$A,$F52,'6월 판매량-raw'!$C:$C,$C52)</f>
        <v>0</v>
      </c>
      <c r="AR52" s="7">
        <f>SUMIFS(INDEX('6월 판매량-raw'!$E:$BB,,MATCH(AR$4,'6월 판매량-raw'!$E$1:$BB$1,0)),'6월 판매량-raw'!$A:$A,$F52,'6월 판매량-raw'!$C:$C,$C52)</f>
        <v>0</v>
      </c>
      <c r="AS52" s="7">
        <f>SUMIFS(INDEX('6월 판매량-raw'!$E:$BB,,MATCH(AS$4,'6월 판매량-raw'!$E$1:$BB$1,0)),'6월 판매량-raw'!$A:$A,$F52,'6월 판매량-raw'!$C:$C,$C52)</f>
        <v>0</v>
      </c>
      <c r="AT52" s="7">
        <f>SUMIFS(INDEX('7월 판매량-raw'!$E:$BB,,MATCH(AT$4,'7월 판매량-raw'!$E$1:$BB$1,0)),'7월 판매량-raw'!$A:$A,$F52,'7월 판매량-raw'!$C:$C,$C52)</f>
        <v>0</v>
      </c>
      <c r="AU52" s="7">
        <f>SUMIFS(INDEX('7월 판매량-raw'!$E:$BB,,MATCH(AU$4,'7월 판매량-raw'!$E$1:$BB$1,0)),'7월 판매량-raw'!$A:$A,$F52,'7월 판매량-raw'!$C:$C,$C52)</f>
        <v>0</v>
      </c>
      <c r="AV52" s="7">
        <f>SUMIFS(INDEX('7월 판매량-raw'!$E:$BB,,MATCH(AV$4,'7월 판매량-raw'!$E$1:$BB$1,0)),'7월 판매량-raw'!$A:$A,$F52,'7월 판매량-raw'!$C:$C,$C52)</f>
        <v>0</v>
      </c>
      <c r="AW52" s="207">
        <f>SUMIFS(INDEX('7월 판매량-raw'!$E:$BB,,MATCH(AW$4,'7월 판매량-raw'!$E$1:$BB$1,0)),'7월 판매량-raw'!$A:$A,$F52,'7월 판매량-raw'!$C:$C,$C52)</f>
        <v>0</v>
      </c>
      <c r="AX52" s="7">
        <f>SUMIFS(INDEX('8월 판매량-raw'!$E:$BB,,MATCH(AX$4,'8월 판매량-raw'!$E$1:$BB$1,0)),'8월 판매량-raw'!$A:$A,$F52,'8월 판매량-raw'!$C:$C,$C52)</f>
        <v>0</v>
      </c>
      <c r="AY52" s="7">
        <f>SUMIFS(INDEX('8월 판매량-raw'!$E:$BB,,MATCH(AY$4,'8월 판매량-raw'!$E$1:$BB$1,0)),'8월 판매량-raw'!$A:$A,$F52,'8월 판매량-raw'!$C:$C,$C52)</f>
        <v>0</v>
      </c>
      <c r="AZ52" s="7">
        <f>SUMIFS(INDEX('8월 판매량-raw'!$E:$BB,,MATCH(AZ$4,'8월 판매량-raw'!$E$1:$BB$1,0)),'8월 판매량-raw'!$A:$A,$F52,'8월 판매량-raw'!$C:$C,$C52)</f>
        <v>0</v>
      </c>
      <c r="BA52" s="207">
        <f>SUMIFS(INDEX('8월 판매량-raw'!$E:$BB,,MATCH(BA$4,'8월 판매량-raw'!$E$1:$BB$1,0)),'8월 판매량-raw'!$A:$A,$F52,'8월 판매량-raw'!$C:$C,$C52)</f>
        <v>0</v>
      </c>
      <c r="BB52" s="7">
        <f>SUMIFS(INDEX('9월 판매량-raw'!$E:$BB,,MATCH(BB$4,'9월 판매량-raw'!$E$1:$BB$1,0)),'9월 판매량-raw'!$A:$A,$F52,'9월 판매량-raw'!$C:$C,$C52)</f>
        <v>0</v>
      </c>
      <c r="BC52" s="7">
        <f>SUMIFS(INDEX('9월 판매량-raw'!$E:$BB,,MATCH(BC$4,'9월 판매량-raw'!$E$1:$BB$1,0)),'9월 판매량-raw'!$A:$A,$F52,'9월 판매량-raw'!$C:$C,$C52)</f>
        <v>0</v>
      </c>
      <c r="BD52" s="7">
        <v>0</v>
      </c>
      <c r="BE52" s="207">
        <v>0</v>
      </c>
      <c r="BF52" s="207">
        <v>0</v>
      </c>
      <c r="BG52" s="7">
        <v>0</v>
      </c>
      <c r="BH52" s="7">
        <v>0</v>
      </c>
      <c r="BI52" s="7">
        <v>0</v>
      </c>
      <c r="BJ52" s="207">
        <v>0</v>
      </c>
      <c r="BK52" s="279">
        <v>0</v>
      </c>
      <c r="BL52" s="7">
        <v>0</v>
      </c>
      <c r="BM52" s="7">
        <v>0</v>
      </c>
      <c r="BN52" s="207">
        <v>0</v>
      </c>
      <c r="BO52" s="279">
        <v>0</v>
      </c>
      <c r="BP52" s="7">
        <v>0</v>
      </c>
      <c r="BQ52" s="7">
        <v>0</v>
      </c>
      <c r="BR52" s="207">
        <v>0</v>
      </c>
      <c r="BS52" s="207">
        <v>0</v>
      </c>
    </row>
    <row r="53" spans="1:71" x14ac:dyDescent="0.3">
      <c r="A53" s="308" t="s">
        <v>17</v>
      </c>
      <c r="B53" s="343">
        <f>C53</f>
        <v>45874</v>
      </c>
      <c r="C53" s="35">
        <v>45874</v>
      </c>
      <c r="D53" s="35">
        <f t="shared" si="1"/>
        <v>45664</v>
      </c>
      <c r="E53" s="65">
        <f t="shared" si="2"/>
        <v>-3</v>
      </c>
      <c r="F53" s="10" t="s">
        <v>14</v>
      </c>
      <c r="G53" s="7">
        <f>SUMIFS(INDEX('10월'!$E:$AP,,MATCH(G$4,'10월'!$E$1:$AP$1,0)),'10월'!$A:$A,$F53,'10월'!$C:$C,$C53)</f>
        <v>0</v>
      </c>
      <c r="H53" s="7">
        <f>SUMIFS(INDEX('10월'!$E:$AP,,MATCH(H$4,'10월'!$E$1:$AP$1,0)),'10월'!$A:$A,$F53,'10월'!$C:$C,$C53)</f>
        <v>0</v>
      </c>
      <c r="I53" s="7">
        <f>SUMIFS(INDEX('10월'!$E:$AP,,MATCH(I$4,'10월'!$E$1:$AP$1,0)),'10월'!$A:$A,$F53,'10월'!$C:$C,$C53)</f>
        <v>0</v>
      </c>
      <c r="J53" s="7">
        <f>SUMIFS(INDEX('10월'!$E:$AP,,MATCH(J$4,'10월'!$E$1:$AP$1,0)),'10월'!$A:$A,$F53,'10월'!$C:$C,$C53)</f>
        <v>0</v>
      </c>
      <c r="K53" s="7">
        <f>SUMIFS(INDEX('11월'!$E:$AP,,MATCH(K$4,'11월'!$E$1:$AP$1,0)),'11월'!$A:$A,$F53,'11월'!$C:$C,$C53)</f>
        <v>0</v>
      </c>
      <c r="L53" s="7">
        <f>SUMIFS(INDEX('11월'!$E:$AP,,MATCH(L$4,'11월'!$E$1:$AP$1,0)),'11월'!$A:$A,$F53,'11월'!$C:$C,$C53)</f>
        <v>0</v>
      </c>
      <c r="M53" s="7">
        <v>0</v>
      </c>
      <c r="N53" s="13">
        <f>SUMIFS(INDEX('11월'!$E:$AP,,MATCH(N$4,'11월'!$E$1:$AP$1,0)),'11월'!$A:$A,$F53,'11월'!$C:$C,$C53)</f>
        <v>0</v>
      </c>
      <c r="O53" s="13">
        <f>SUMIFS(INDEX('12월 판매량-raw'!$E:$AP,,MATCH(O$4,'12월 판매량-raw'!$E$1:$AP$1,0)),'12월 판매량-raw'!$A:$A,$F53,'12월 판매량-raw'!$C:$C,$C53)</f>
        <v>0</v>
      </c>
      <c r="P53" s="13">
        <f>SUMIFS(INDEX('12월 판매량-raw'!$E:$AP,,MATCH(P$4,'12월 판매량-raw'!$E$1:$AP$1,0)),'12월 판매량-raw'!$A:$A,$F53,'12월 판매량-raw'!$C:$C,$C53)</f>
        <v>0</v>
      </c>
      <c r="Q53" s="13">
        <f>SUMIFS(INDEX('12월 판매량-raw'!$E:$AP,,MATCH(Q$4,'12월 판매량-raw'!$E$1:$AP$1,0)),'12월 판매량-raw'!$A:$A,$F53,'12월 판매량-raw'!$C:$C,$C53)</f>
        <v>0</v>
      </c>
      <c r="R53" s="13">
        <f>SUMIFS(INDEX('12월 판매량-raw'!$E:$AP,,MATCH(R$4,'12월 판매량-raw'!$E$1:$AP$1,0)),'12월 판매량-raw'!$A:$A,$F53,'12월 판매량-raw'!$C:$C,$C53)</f>
        <v>0</v>
      </c>
      <c r="S53" s="13">
        <f>SUMIFS(INDEX('12월 판매량-raw'!$E:$BB,,MATCH(S$4,'12월 판매량-raw'!$E$1:$BB$1,0)),'12월 판매량-raw'!$A:$A,$F53,'12월 판매량-raw'!$C:$C,$C53)</f>
        <v>0</v>
      </c>
      <c r="T53" s="13">
        <f>SUMIFS(INDEX('1월 판매량-raw'!$E:$BB,,MATCH(T$4,'1월 판매량-raw'!$E$1:$BB$1,0)),'1월 판매량-raw'!$A:$A,$F53,'1월 판매량-raw'!$C:$C,$C53)</f>
        <v>0</v>
      </c>
      <c r="U53" s="13">
        <f>SUMIFS(INDEX('1월 판매량-raw'!$E:$BB,,MATCH(U$4,'1월 판매량-raw'!$E$1:$BB$1,0)),'1월 판매량-raw'!$A:$A,$F53,'1월 판매량-raw'!$C:$C,$C53)</f>
        <v>0</v>
      </c>
      <c r="V53" s="13">
        <v>0</v>
      </c>
      <c r="W53" s="13">
        <v>0</v>
      </c>
      <c r="X53" s="7">
        <f>SUMIFS(INDEX('2월 판매량-raw'!$E:$BB,,MATCH(X$4,'2월 판매량-raw'!$E$1:$BB$1,0)),'2월 판매량-raw'!$A:$A,$F53,'2월 판매량-raw'!$C:$C,$C53)</f>
        <v>0</v>
      </c>
      <c r="Y53" s="7">
        <f>SUMIFS(INDEX('2월 판매량-raw'!$E:$BB,,MATCH(Y$4,'2월 판매량-raw'!$E$1:$BB$1,0)),'2월 판매량-raw'!$A:$A,$F53,'2월 판매량-raw'!$C:$C,$C53)</f>
        <v>0</v>
      </c>
      <c r="Z53" s="207">
        <f>SUMIFS(INDEX('2월 판매량-raw'!$E:$BB,,MATCH(Z$4,'2월 판매량-raw'!$E$1:$BB$1,0)),'2월 판매량-raw'!$A:$A,$F53,'2월 판매량-raw'!$C:$C,$C53)</f>
        <v>0</v>
      </c>
      <c r="AA53" s="207">
        <f>SUMIFS(INDEX('2월 판매량-raw'!$E:$BB,,MATCH(AA$4,'2월 판매량-raw'!$E$1:$BB$1,0)),'2월 판매량-raw'!$A:$A,$F53,'2월 판매량-raw'!$C:$C,$C53)</f>
        <v>0</v>
      </c>
      <c r="AB53" s="15">
        <f>SUMIFS(INDEX('3월 판매량-raw'!$E:$BB,,MATCH(AB$4,'3월 판매량-raw'!$E$1:$BB$1,0)),'3월 판매량-raw'!$A:$A,$F53,'3월 판매량-raw'!$C:$C,$C53)</f>
        <v>0</v>
      </c>
      <c r="AC53" s="15">
        <f>SUMIFS(INDEX('3월 판매량-raw'!$E:$BB,,MATCH(AC$4,'3월 판매량-raw'!$E$1:$BB$1,0)),'3월 판매량-raw'!$A:$A,$F53,'3월 판매량-raw'!$C:$C,$C53)</f>
        <v>0</v>
      </c>
      <c r="AD53" s="15">
        <f>SUMIFS(INDEX('3월 판매량-raw'!$E:$BB,,MATCH(AD$4,'3월 판매량-raw'!$E$1:$BB$1,0)),'3월 판매량-raw'!$A:$A,$F53,'3월 판매량-raw'!$C:$C,$C53)</f>
        <v>0</v>
      </c>
      <c r="AE53" s="15">
        <f>SUMIFS(INDEX('3월 판매량-raw'!$E:$BB,,MATCH(AE$4,'3월 판매량-raw'!$E$1:$BB$1,0)),'3월 판매량-raw'!$A:$A,$F53,'3월 판매량-raw'!$C:$C,$C53)</f>
        <v>0</v>
      </c>
      <c r="AF53" s="15">
        <f>SUMIFS(INDEX('3월 판매량-raw'!$E:$BB,,MATCH(AF$4,'3월 판매량-raw'!$E$1:$BB$1,0)),'3월 판매량-raw'!$A:$A,$F53,'3월 판매량-raw'!$C:$C,$C53)</f>
        <v>0</v>
      </c>
      <c r="AG53" s="13">
        <f>SUMIFS(INDEX('4월 판매량-raw'!$E:$BB,,MATCH(AG$4,'4월 판매량-raw'!$E$1:$BB$1,0)),'4월 판매량-raw'!$A:$A,$F53,'4월 판매량-raw'!$C:$C,$C53)</f>
        <v>0</v>
      </c>
      <c r="AH53" s="13">
        <f>SUMIFS(INDEX('4월 판매량-raw'!$E:$BB,,MATCH(AH$4,'4월 판매량-raw'!$E$1:$BB$1,0)),'4월 판매량-raw'!$A:$A,$F53,'4월 판매량-raw'!$C:$C,$C53)</f>
        <v>0</v>
      </c>
      <c r="AI53" s="13">
        <f>SUMIFS(INDEX('4월 판매량-raw'!$E:$BB,,MATCH(AI$4,'4월 판매량-raw'!$E$1:$BB$1,0)),'4월 판매량-raw'!$A:$A,$F53,'4월 판매량-raw'!$C:$C,$C53)</f>
        <v>0</v>
      </c>
      <c r="AJ53" s="13">
        <f>SUMIFS(INDEX('4월 판매량-raw'!$E:$BB,,MATCH(AJ$4,'4월 판매량-raw'!$E$1:$BB$1,0)),'4월 판매량-raw'!$A:$A,$F53,'4월 판매량-raw'!$C:$C,$C53)</f>
        <v>0</v>
      </c>
      <c r="AK53" s="15">
        <f>SUMIFS(INDEX('5월 판매량-raw'!$E:$BB,,MATCH(AK$4,'5월 판매량-raw'!$E$1:$BB$1,0)),'5월 판매량-raw'!$A:$A,$F53,'5월 판매량-raw'!$C:$C,$C53)</f>
        <v>0</v>
      </c>
      <c r="AL53" s="15">
        <f>SUMIFS(INDEX('5월 판매량-raw'!$E:$BB,,MATCH(AL$4,'5월 판매량-raw'!$E$1:$BB$1,0)),'5월 판매량-raw'!$A:$A,$F53,'5월 판매량-raw'!$C:$C,$C53)</f>
        <v>0</v>
      </c>
      <c r="AM53" s="15">
        <f>SUMIFS(INDEX('5월 판매량-raw'!$E:$BB,,MATCH(AM$4,'5월 판매량-raw'!$E$1:$BB$1,0)),'5월 판매량-raw'!$A:$A,$F53,'5월 판매량-raw'!$C:$C,$C53)</f>
        <v>0</v>
      </c>
      <c r="AN53" s="15">
        <f>SUMIFS(INDEX('5월 판매량-raw'!$E:$BB,,MATCH(AN$4,'5월 판매량-raw'!$E$1:$BB$1,0)),'5월 판매량-raw'!$A:$A,$F53,'5월 판매량-raw'!$C:$C,$C53)</f>
        <v>0</v>
      </c>
      <c r="AO53" s="15">
        <f>SUMIFS(INDEX('6월 판매량-raw'!$E:$BB,,MATCH(AO$4,'6월 판매량-raw'!$E$1:$BB$1,0)),'6월 판매량-raw'!$A:$A,$F53,'6월 판매량-raw'!$C:$C,$C53)</f>
        <v>0</v>
      </c>
      <c r="AP53" s="15">
        <f>SUMIFS(INDEX('6월 판매량-raw'!$E:$BB,,MATCH(AP$4,'6월 판매량-raw'!$E$1:$BB$1,0)),'6월 판매량-raw'!$A:$A,$F53,'6월 판매량-raw'!$C:$C,$C53)</f>
        <v>0</v>
      </c>
      <c r="AQ53" s="15">
        <f>SUMIFS(INDEX('6월 판매량-raw'!$E:$BB,,MATCH(AQ$4,'6월 판매량-raw'!$E$1:$BB$1,0)),'6월 판매량-raw'!$A:$A,$F53,'6월 판매량-raw'!$C:$C,$C53)</f>
        <v>0</v>
      </c>
      <c r="AR53" s="15">
        <f>SUMIFS(INDEX('6월 판매량-raw'!$E:$BB,,MATCH(AR$4,'6월 판매량-raw'!$E$1:$BB$1,0)),'6월 판매량-raw'!$A:$A,$F53,'6월 판매량-raw'!$C:$C,$C53)</f>
        <v>0</v>
      </c>
      <c r="AS53" s="15">
        <f>SUMIFS(INDEX('6월 판매량-raw'!$E:$BB,,MATCH(AS$4,'6월 판매량-raw'!$E$1:$BB$1,0)),'6월 판매량-raw'!$A:$A,$F53,'6월 판매량-raw'!$C:$C,$C53)</f>
        <v>0</v>
      </c>
      <c r="AT53" s="15">
        <f>SUMIFS(INDEX('7월 판매량-raw'!$E:$BB,,MATCH(AT$4,'7월 판매량-raw'!$E$1:$BB$1,0)),'7월 판매량-raw'!$A:$A,$F53,'7월 판매량-raw'!$C:$C,$C53)</f>
        <v>0</v>
      </c>
      <c r="AU53" s="7">
        <f>SUMIFS(INDEX('7월 판매량-raw'!$E:$BB,,MATCH(AU$4,'7월 판매량-raw'!$E$1:$BB$1,0)),'7월 판매량-raw'!$A:$A,$F53,'7월 판매량-raw'!$C:$C,$C53)</f>
        <v>0</v>
      </c>
      <c r="AV53" s="7">
        <f>SUMIFS(INDEX('7월 판매량-raw'!$E:$BB,,MATCH(AV$4,'7월 판매량-raw'!$E$1:$BB$1,0)),'7월 판매량-raw'!$A:$A,$F53,'7월 판매량-raw'!$C:$C,$C53)</f>
        <v>0</v>
      </c>
      <c r="AW53" s="207">
        <f>SUMIFS(INDEX('7월 판매량-raw'!$E:$BB,,MATCH(AW$4,'7월 판매량-raw'!$E$1:$BB$1,0)),'7월 판매량-raw'!$A:$A,$F53,'7월 판매량-raw'!$C:$C,$C53)</f>
        <v>0</v>
      </c>
      <c r="AX53" s="15">
        <f>SUMIFS(INDEX('8월 판매량-raw'!$E:$BB,,MATCH(AX$4,'8월 판매량-raw'!$E$1:$BB$1,0)),'8월 판매량-raw'!$A:$A,$F53,'8월 판매량-raw'!$C:$C,$C53)</f>
        <v>0</v>
      </c>
      <c r="AY53" s="15">
        <f>SUMIFS(INDEX('8월 판매량-raw'!$E:$BB,,MATCH(AY$4,'8월 판매량-raw'!$E$1:$BB$1,0)),'8월 판매량-raw'!$A:$A,$F53,'8월 판매량-raw'!$C:$C,$C53)</f>
        <v>0</v>
      </c>
      <c r="AZ53" s="15">
        <f>SUMIFS(INDEX('8월 판매량-raw'!$E:$BB,,MATCH(AZ$4,'8월 판매량-raw'!$E$1:$BB$1,0)),'8월 판매량-raw'!$A:$A,$F53,'8월 판매량-raw'!$C:$C,$C53)</f>
        <v>0</v>
      </c>
      <c r="BA53" s="207">
        <f>SUMIFS(INDEX('8월 판매량-raw'!$E:$BB,,MATCH(BA$4,'8월 판매량-raw'!$E$1:$BB$1,0)),'8월 판매량-raw'!$A:$A,$F53,'8월 판매량-raw'!$C:$C,$C53)</f>
        <v>0</v>
      </c>
      <c r="BB53" s="15">
        <f>SUMIFS(INDEX('9월 판매량-raw'!$E:$BB,,MATCH(BB$4,'9월 판매량-raw'!$E$1:$BB$1,0)),'9월 판매량-raw'!$A:$A,$F53,'9월 판매량-raw'!$C:$C,$C53)</f>
        <v>0</v>
      </c>
      <c r="BC53" s="7">
        <f>SUMIFS(INDEX('9월 판매량-raw'!$E:$BB,,MATCH(BC$4,'9월 판매량-raw'!$E$1:$BB$1,0)),'9월 판매량-raw'!$A:$A,$F53,'9월 판매량-raw'!$C:$C,$C53)</f>
        <v>0</v>
      </c>
      <c r="BD53" s="7">
        <v>0</v>
      </c>
      <c r="BE53" s="207">
        <v>0</v>
      </c>
      <c r="BF53" s="207">
        <v>0</v>
      </c>
      <c r="BG53" s="15">
        <v>0</v>
      </c>
      <c r="BH53" s="7">
        <v>0</v>
      </c>
      <c r="BI53" s="7">
        <v>0</v>
      </c>
      <c r="BJ53" s="207">
        <v>0</v>
      </c>
      <c r="BK53" s="280">
        <v>0</v>
      </c>
      <c r="BL53" s="7">
        <v>0</v>
      </c>
      <c r="BM53" s="7">
        <v>0</v>
      </c>
      <c r="BN53" s="207">
        <v>0</v>
      </c>
      <c r="BO53" s="280">
        <v>0</v>
      </c>
      <c r="BP53" s="7">
        <v>0</v>
      </c>
      <c r="BQ53" s="7">
        <v>0</v>
      </c>
      <c r="BR53" s="207">
        <v>0</v>
      </c>
      <c r="BS53" s="207">
        <v>0</v>
      </c>
    </row>
    <row r="54" spans="1:71" ht="17.25" thickBot="1" x14ac:dyDescent="0.35">
      <c r="A54" s="309"/>
      <c r="B54" s="309"/>
      <c r="C54" s="71">
        <v>45874</v>
      </c>
      <c r="D54" s="71">
        <f t="shared" si="1"/>
        <v>45664</v>
      </c>
      <c r="E54" s="252">
        <f t="shared" si="2"/>
        <v>-3</v>
      </c>
      <c r="F54" s="69" t="s">
        <v>33</v>
      </c>
      <c r="G54" s="171">
        <f>SUMIFS(INDEX('10월'!$E:$AP,,MATCH(G$4,'10월'!$E$1:$AP$1,0)),'10월'!$A:$A,$F54,'10월'!$C:$C,$C54)</f>
        <v>0</v>
      </c>
      <c r="H54" s="171">
        <f>SUMIFS(INDEX('10월'!$E:$AP,,MATCH(H$4,'10월'!$E$1:$AP$1,0)),'10월'!$A:$A,$F54,'10월'!$C:$C,$C54)</f>
        <v>0</v>
      </c>
      <c r="I54" s="171">
        <f>SUMIFS(INDEX('10월'!$E:$AP,,MATCH(I$4,'10월'!$E$1:$AP$1,0)),'10월'!$A:$A,$F54,'10월'!$C:$C,$C54)</f>
        <v>0</v>
      </c>
      <c r="J54" s="171">
        <f>SUMIFS(INDEX('10월'!$E:$AP,,MATCH(J$4,'10월'!$E$1:$AP$1,0)),'10월'!$A:$A,$F54,'10월'!$C:$C,$C54)</f>
        <v>0</v>
      </c>
      <c r="K54" s="171">
        <f>SUMIFS(INDEX('11월'!$E:$AP,,MATCH(K$4,'11월'!$E$1:$AP$1,0)),'11월'!$A:$A,$F54,'11월'!$C:$C,$C54)</f>
        <v>0</v>
      </c>
      <c r="L54" s="171">
        <f>SUMIFS(INDEX('11월'!$E:$AP,,MATCH(L$4,'11월'!$E$1:$AP$1,0)),'11월'!$A:$A,$F54,'11월'!$C:$C,$C54)</f>
        <v>0</v>
      </c>
      <c r="M54" s="171">
        <v>0</v>
      </c>
      <c r="N54" s="159">
        <f>SUMIFS(INDEX('11월'!$E:$AP,,MATCH(N$4,'11월'!$E$1:$AP$1,0)),'11월'!$A:$A,$F54,'11월'!$C:$C,$C54)</f>
        <v>0</v>
      </c>
      <c r="O54" s="159">
        <f>SUMIFS(INDEX('12월 판매량-raw'!$E:$AP,,MATCH(O$4,'12월 판매량-raw'!$E$1:$AP$1,0)),'12월 판매량-raw'!$A:$A,$F54,'12월 판매량-raw'!$C:$C,$C54)</f>
        <v>0</v>
      </c>
      <c r="P54" s="159">
        <f>SUMIFS(INDEX('12월 판매량-raw'!$E:$AP,,MATCH(P$4,'12월 판매량-raw'!$E$1:$AP$1,0)),'12월 판매량-raw'!$A:$A,$F54,'12월 판매량-raw'!$C:$C,$C54)</f>
        <v>0</v>
      </c>
      <c r="Q54" s="159">
        <f>SUMIFS(INDEX('12월 판매량-raw'!$E:$AP,,MATCH(Q$4,'12월 판매량-raw'!$E$1:$AP$1,0)),'12월 판매량-raw'!$A:$A,$F54,'12월 판매량-raw'!$C:$C,$C54)</f>
        <v>39</v>
      </c>
      <c r="R54" s="159">
        <f>SUMIFS(INDEX('12월 판매량-raw'!$E:$AP,,MATCH(R$4,'12월 판매량-raw'!$E$1:$AP$1,0)),'12월 판매량-raw'!$A:$A,$F54,'12월 판매량-raw'!$C:$C,$C54)</f>
        <v>47</v>
      </c>
      <c r="S54" s="159">
        <f>SUMIFS(INDEX('12월 판매량-raw'!$E:$BB,,MATCH(S$4,'12월 판매량-raw'!$E$1:$BB$1,0)),'12월 판매량-raw'!$A:$A,$F54,'12월 판매량-raw'!$C:$C,$C54)</f>
        <v>46</v>
      </c>
      <c r="T54" s="159">
        <f>SUMIFS(INDEX('1월 판매량-raw'!$E:$BB,,MATCH(T$4,'1월 판매량-raw'!$E$1:$BB$1,0)),'1월 판매량-raw'!$A:$A,$F54,'1월 판매량-raw'!$C:$C,$C54)</f>
        <v>68</v>
      </c>
      <c r="U54" s="159">
        <f>SUMIFS(INDEX('1월 판매량-raw'!$E:$BB,,MATCH(U$4,'1월 판매량-raw'!$E$1:$BB$1,0)),'1월 판매량-raw'!$A:$A,$F54,'1월 판매량-raw'!$C:$C,$C54)</f>
        <v>34</v>
      </c>
      <c r="V54" s="159">
        <f>SUMIFS(INDEX('1월 판매량-raw'!$E:$BB,,MATCH(V$4,'1월 판매량-raw'!$E$1:$BB$1,0)),'1월 판매량-raw'!$A:$A,$F54,'1월 판매량-raw'!$C:$C,$C54)</f>
        <v>35</v>
      </c>
      <c r="W54" s="159">
        <f>SUMIFS(INDEX('1월 판매량-raw'!$E:$BB,,MATCH(W$4,'1월 판매량-raw'!$E$1:$BB$1,0)),'1월 판매량-raw'!$A:$A,$F54,'1월 판매량-raw'!$C:$C,$C54)</f>
        <v>41</v>
      </c>
      <c r="X54" s="171">
        <f>SUMIFS(INDEX('2월 판매량-raw'!$E:$BB,,MATCH(X$4,'2월 판매량-raw'!$E$1:$BB$1,0)),'2월 판매량-raw'!$A:$A,$F54,'2월 판매량-raw'!$C:$C,$C54)</f>
        <v>39</v>
      </c>
      <c r="Y54" s="171">
        <f>SUMIFS(INDEX('2월 판매량-raw'!$E:$BB,,MATCH(Y$4,'2월 판매량-raw'!$E$1:$BB$1,0)),'2월 판매량-raw'!$A:$A,$F54,'2월 판매량-raw'!$C:$C,$C54)</f>
        <v>52</v>
      </c>
      <c r="Z54" s="261">
        <f>SUMIFS(INDEX('2월 판매량-raw'!$E:$BB,,MATCH(Z$4,'2월 판매량-raw'!$E$1:$BB$1,0)),'2월 판매량-raw'!$A:$A,$F54,'2월 판매량-raw'!$C:$C,$C54)</f>
        <v>49</v>
      </c>
      <c r="AA54" s="261">
        <f>SUMIFS(INDEX('2월 판매량-raw'!$E:$BB,,MATCH(AA$4,'2월 판매량-raw'!$E$1:$BB$1,0)),'2월 판매량-raw'!$A:$A,$F54,'2월 판매량-raw'!$C:$C,$C54)</f>
        <v>49</v>
      </c>
      <c r="AB54" s="171">
        <f>SUMIFS(INDEX('3월 판매량-raw'!$E:$BB,,MATCH(AB$4,'3월 판매량-raw'!$E$1:$BB$1,0)),'3월 판매량-raw'!$A:$A,$F54,'3월 판매량-raw'!$C:$C,$C54)</f>
        <v>0</v>
      </c>
      <c r="AC54" s="171">
        <f>SUMIFS(INDEX('3월 판매량-raw'!$E:$BB,,MATCH(AC$4,'3월 판매량-raw'!$E$1:$BB$1,0)),'3월 판매량-raw'!$A:$A,$F54,'3월 판매량-raw'!$C:$C,$C54)</f>
        <v>0</v>
      </c>
      <c r="AD54" s="171">
        <f>SUMIFS(INDEX('3월 판매량-raw'!$E:$BB,,MATCH(AD$4,'3월 판매량-raw'!$E$1:$BB$1,0)),'3월 판매량-raw'!$A:$A,$F54,'3월 판매량-raw'!$C:$C,$C54)</f>
        <v>0</v>
      </c>
      <c r="AE54" s="171">
        <f>SUMIFS(INDEX('3월 판매량-raw'!$E:$BB,,MATCH(AE$4,'3월 판매량-raw'!$E$1:$BB$1,0)),'3월 판매량-raw'!$A:$A,$F54,'3월 판매량-raw'!$C:$C,$C54)</f>
        <v>0</v>
      </c>
      <c r="AF54" s="171">
        <f>SUMIFS(INDEX('3월 판매량-raw'!$E:$BB,,MATCH(AF$4,'3월 판매량-raw'!$E$1:$BB$1,0)),'3월 판매량-raw'!$A:$A,$F54,'3월 판매량-raw'!$C:$C,$C54)</f>
        <v>0</v>
      </c>
      <c r="AG54" s="159">
        <f>SUMIFS(INDEX('4월 판매량-raw'!$E:$BB,,MATCH(AG$4,'4월 판매량-raw'!$E$1:$BB$1,0)),'4월 판매량-raw'!$A:$A,$F54,'4월 판매량-raw'!$C:$C,$C54)</f>
        <v>0</v>
      </c>
      <c r="AH54" s="159">
        <f>SUMIFS(INDEX('4월 판매량-raw'!$E:$BB,,MATCH(AH$4,'4월 판매량-raw'!$E$1:$BB$1,0)),'4월 판매량-raw'!$A:$A,$F54,'4월 판매량-raw'!$C:$C,$C54)</f>
        <v>0</v>
      </c>
      <c r="AI54" s="159">
        <f>SUMIFS(INDEX('4월 판매량-raw'!$E:$BB,,MATCH(AI$4,'4월 판매량-raw'!$E$1:$BB$1,0)),'4월 판매량-raw'!$A:$A,$F54,'4월 판매량-raw'!$C:$C,$C54)</f>
        <v>0</v>
      </c>
      <c r="AJ54" s="159">
        <f>SUMIFS(INDEX('4월 판매량-raw'!$E:$BB,,MATCH(AJ$4,'4월 판매량-raw'!$E$1:$BB$1,0)),'4월 판매량-raw'!$A:$A,$F54,'4월 판매량-raw'!$C:$C,$C54)</f>
        <v>0</v>
      </c>
      <c r="AK54" s="159">
        <f>SUMIFS(INDEX('5월 판매량-raw'!$E:$BB,,MATCH(AK$4,'5월 판매량-raw'!$E$1:$BB$1,0)),'5월 판매량-raw'!$A:$A,$F54,'5월 판매량-raw'!$C:$C,$C54)</f>
        <v>0</v>
      </c>
      <c r="AL54" s="159">
        <f>SUMIFS(INDEX('5월 판매량-raw'!$E:$BB,,MATCH(AL$4,'5월 판매량-raw'!$E$1:$BB$1,0)),'5월 판매량-raw'!$A:$A,$F54,'5월 판매량-raw'!$C:$C,$C54)</f>
        <v>0</v>
      </c>
      <c r="AM54" s="159">
        <f>SUMIFS(INDEX('5월 판매량-raw'!$E:$BB,,MATCH(AM$4,'5월 판매량-raw'!$E$1:$BB$1,0)),'5월 판매량-raw'!$A:$A,$F54,'5월 판매량-raw'!$C:$C,$C54)</f>
        <v>0</v>
      </c>
      <c r="AN54" s="159">
        <f>SUMIFS(INDEX('5월 판매량-raw'!$E:$BB,,MATCH(AN$4,'5월 판매량-raw'!$E$1:$BB$1,0)),'5월 판매량-raw'!$A:$A,$F54,'5월 판매량-raw'!$C:$C,$C54)</f>
        <v>0</v>
      </c>
      <c r="AO54" s="171">
        <f>SUMIFS(INDEX('6월 판매량-raw'!$E:$BB,,MATCH(AO$4,'6월 판매량-raw'!$E$1:$BB$1,0)),'6월 판매량-raw'!$A:$A,$F54,'6월 판매량-raw'!$C:$C,$C54)</f>
        <v>0</v>
      </c>
      <c r="AP54" s="171">
        <f>SUMIFS(INDEX('6월 판매량-raw'!$E:$BB,,MATCH(AP$4,'6월 판매량-raw'!$E$1:$BB$1,0)),'6월 판매량-raw'!$A:$A,$F54,'6월 판매량-raw'!$C:$C,$C54)</f>
        <v>0</v>
      </c>
      <c r="AQ54" s="171">
        <f>SUMIFS(INDEX('6월 판매량-raw'!$E:$BB,,MATCH(AQ$4,'6월 판매량-raw'!$E$1:$BB$1,0)),'6월 판매량-raw'!$A:$A,$F54,'6월 판매량-raw'!$C:$C,$C54)</f>
        <v>0</v>
      </c>
      <c r="AR54" s="171">
        <f>SUMIFS(INDEX('6월 판매량-raw'!$E:$BB,,MATCH(AR$4,'6월 판매량-raw'!$E$1:$BB$1,0)),'6월 판매량-raw'!$A:$A,$F54,'6월 판매량-raw'!$C:$C,$C54)</f>
        <v>0</v>
      </c>
      <c r="AS54" s="171">
        <f>SUMIFS(INDEX('6월 판매량-raw'!$E:$BB,,MATCH(AS$4,'6월 판매량-raw'!$E$1:$BB$1,0)),'6월 판매량-raw'!$A:$A,$F54,'6월 판매량-raw'!$C:$C,$C54)</f>
        <v>0</v>
      </c>
      <c r="AT54" s="171">
        <f>SUMIFS(INDEX('7월 판매량-raw'!$E:$BB,,MATCH(AT$4,'7월 판매량-raw'!$E$1:$BB$1,0)),'7월 판매량-raw'!$A:$A,$F54,'7월 판매량-raw'!$C:$C,$C54)</f>
        <v>0</v>
      </c>
      <c r="AU54" s="171">
        <f>SUMIFS(INDEX('7월 판매량-raw'!$E:$BB,,MATCH(AU$4,'7월 판매량-raw'!$E$1:$BB$1,0)),'7월 판매량-raw'!$A:$A,$F54,'7월 판매량-raw'!$C:$C,$C54)</f>
        <v>0</v>
      </c>
      <c r="AV54" s="171">
        <f>SUMIFS(INDEX('7월 판매량-raw'!$E:$BB,,MATCH(AV$4,'7월 판매량-raw'!$E$1:$BB$1,0)),'7월 판매량-raw'!$A:$A,$F54,'7월 판매량-raw'!$C:$C,$C54)</f>
        <v>0</v>
      </c>
      <c r="AW54" s="261">
        <f>SUMIFS(INDEX('7월 판매량-raw'!$E:$BB,,MATCH(AW$4,'7월 판매량-raw'!$E$1:$BB$1,0)),'7월 판매량-raw'!$A:$A,$F54,'7월 판매량-raw'!$C:$C,$C54)</f>
        <v>0</v>
      </c>
      <c r="AX54" s="171">
        <f>SUMIFS(INDEX('8월 판매량-raw'!$E:$BB,,MATCH(AX$4,'8월 판매량-raw'!$E$1:$BB$1,0)),'8월 판매량-raw'!$A:$A,$F54,'8월 판매량-raw'!$C:$C,$C54)</f>
        <v>0</v>
      </c>
      <c r="AY54" s="171">
        <f>SUMIFS(INDEX('8월 판매량-raw'!$E:$BB,,MATCH(AY$4,'8월 판매량-raw'!$E$1:$BB$1,0)),'8월 판매량-raw'!$A:$A,$F54,'8월 판매량-raw'!$C:$C,$C54)</f>
        <v>0</v>
      </c>
      <c r="AZ54" s="171">
        <f>SUMIFS(INDEX('8월 판매량-raw'!$E:$BB,,MATCH(AZ$4,'8월 판매량-raw'!$E$1:$BB$1,0)),'8월 판매량-raw'!$A:$A,$F54,'8월 판매량-raw'!$C:$C,$C54)</f>
        <v>0</v>
      </c>
      <c r="BA54" s="261">
        <f>SUMIFS(INDEX('8월 판매량-raw'!$E:$BB,,MATCH(BA$4,'8월 판매량-raw'!$E$1:$BB$1,0)),'8월 판매량-raw'!$A:$A,$F54,'8월 판매량-raw'!$C:$C,$C54)</f>
        <v>0</v>
      </c>
      <c r="BB54" s="171">
        <f>SUMIFS(INDEX('9월 판매량-raw'!$E:$BB,,MATCH(BB$4,'9월 판매량-raw'!$E$1:$BB$1,0)),'9월 판매량-raw'!$A:$A,$F54,'9월 판매량-raw'!$C:$C,$C54)</f>
        <v>0</v>
      </c>
      <c r="BC54" s="171">
        <f>SUMIFS(INDEX('9월 판매량-raw'!$E:$BB,,MATCH(BC$4,'9월 판매량-raw'!$E$1:$BB$1,0)),'9월 판매량-raw'!$A:$A,$F54,'9월 판매량-raw'!$C:$C,$C54)</f>
        <v>0</v>
      </c>
      <c r="BD54" s="171">
        <v>0</v>
      </c>
      <c r="BE54" s="261">
        <v>0</v>
      </c>
      <c r="BF54" s="261">
        <v>0</v>
      </c>
      <c r="BG54" s="171">
        <v>0</v>
      </c>
      <c r="BH54" s="171">
        <v>0</v>
      </c>
      <c r="BI54" s="171">
        <v>0</v>
      </c>
      <c r="BJ54" s="261">
        <v>0</v>
      </c>
      <c r="BK54" s="284">
        <v>0</v>
      </c>
      <c r="BL54" s="171">
        <v>0</v>
      </c>
      <c r="BM54" s="171">
        <v>0</v>
      </c>
      <c r="BN54" s="261">
        <v>0</v>
      </c>
      <c r="BO54" s="284">
        <v>0</v>
      </c>
      <c r="BP54" s="171">
        <v>0</v>
      </c>
      <c r="BQ54" s="171">
        <v>0</v>
      </c>
      <c r="BR54" s="261">
        <v>0</v>
      </c>
      <c r="BS54" s="261">
        <v>0</v>
      </c>
    </row>
    <row r="55" spans="1:71" x14ac:dyDescent="0.3">
      <c r="A55" s="359" t="s">
        <v>17</v>
      </c>
      <c r="B55" s="339">
        <f>C55</f>
        <v>46120</v>
      </c>
      <c r="C55" s="34">
        <v>46120</v>
      </c>
      <c r="D55" s="34">
        <f t="shared" si="1"/>
        <v>45910</v>
      </c>
      <c r="E55" s="262">
        <f t="shared" si="2"/>
        <v>32</v>
      </c>
      <c r="F55" s="9" t="s">
        <v>14</v>
      </c>
      <c r="G55" s="6">
        <f>SUMIFS(INDEX('10월'!$E:$AP,,MATCH(G$4,'10월'!$E$1:$AP$1,0)),'10월'!$A:$A,$F55,'10월'!$C:$C,$C55)</f>
        <v>0</v>
      </c>
      <c r="H55" s="6">
        <f>SUMIFS(INDEX('10월'!$E:$AP,,MATCH(H$4,'10월'!$E$1:$AP$1,0)),'10월'!$A:$A,$F55,'10월'!$C:$C,$C55)</f>
        <v>0</v>
      </c>
      <c r="I55" s="6">
        <f>SUMIFS(INDEX('10월'!$E:$AP,,MATCH(I$4,'10월'!$E$1:$AP$1,0)),'10월'!$A:$A,$F55,'10월'!$C:$C,$C55)</f>
        <v>0</v>
      </c>
      <c r="J55" s="6">
        <f>SUMIFS(INDEX('10월'!$E:$AP,,MATCH(J$4,'10월'!$E$1:$AP$1,0)),'10월'!$A:$A,$F55,'10월'!$C:$C,$C55)</f>
        <v>0</v>
      </c>
      <c r="K55" s="6">
        <f>SUMIFS(INDEX('11월'!$E:$AP,,MATCH(K$4,'11월'!$E$1:$AP$1,0)),'11월'!$A:$A,$F55,'11월'!$C:$C,$C55)</f>
        <v>0</v>
      </c>
      <c r="L55" s="6">
        <f>SUMIFS(INDEX('11월'!$E:$AP,,MATCH(L$4,'11월'!$E$1:$AP$1,0)),'11월'!$A:$A,$F55,'11월'!$C:$C,$C55)</f>
        <v>0</v>
      </c>
      <c r="M55" s="6">
        <v>0</v>
      </c>
      <c r="N55" s="39">
        <f>SUMIFS(INDEX('11월'!$E:$AP,,MATCH(N$4,'11월'!$E$1:$AP$1,0)),'11월'!$A:$A,$F55,'11월'!$C:$C,$C55)</f>
        <v>0</v>
      </c>
      <c r="O55" s="39">
        <f>SUMIFS(INDEX('12월 판매량-raw'!$E:$AP,,MATCH(O$4,'12월 판매량-raw'!$E$1:$AP$1,0)),'12월 판매량-raw'!$A:$A,$F55,'12월 판매량-raw'!$C:$C,$C55)</f>
        <v>0</v>
      </c>
      <c r="P55" s="39">
        <f>SUMIFS(INDEX('12월 판매량-raw'!$E:$AP,,MATCH(P$4,'12월 판매량-raw'!$E$1:$AP$1,0)),'12월 판매량-raw'!$A:$A,$F55,'12월 판매량-raw'!$C:$C,$C55)</f>
        <v>0</v>
      </c>
      <c r="Q55" s="39">
        <f>SUMIFS(INDEX('12월 판매량-raw'!$E:$AP,,MATCH(Q$4,'12월 판매량-raw'!$E$1:$AP$1,0)),'12월 판매량-raw'!$A:$A,$F55,'12월 판매량-raw'!$C:$C,$C55)</f>
        <v>0</v>
      </c>
      <c r="R55" s="39">
        <f>SUMIFS(INDEX('12월 판매량-raw'!$E:$AP,,MATCH(R$4,'12월 판매량-raw'!$E$1:$AP$1,0)),'12월 판매량-raw'!$A:$A,$F55,'12월 판매량-raw'!$C:$C,$C55)</f>
        <v>0</v>
      </c>
      <c r="S55" s="39">
        <f>SUMIFS(INDEX('12월 판매량-raw'!$E:$BB,,MATCH(S$4,'12월 판매량-raw'!$E$1:$BB$1,0)),'12월 판매량-raw'!$A:$A,$F55,'12월 판매량-raw'!$C:$C,$C55)</f>
        <v>0</v>
      </c>
      <c r="T55" s="39">
        <f>SUMIFS(INDEX('1월 판매량-raw'!$E:$BB,,MATCH(T$4,'1월 판매량-raw'!$E$1:$BB$1,0)),'1월 판매량-raw'!$A:$A,$F55,'1월 판매량-raw'!$C:$C,$C55)</f>
        <v>0</v>
      </c>
      <c r="U55" s="39">
        <f>SUMIFS(INDEX('1월 판매량-raw'!$E:$BB,,MATCH(U$4,'1월 판매량-raw'!$E$1:$BB$1,0)),'1월 판매량-raw'!$A:$A,$F55,'1월 판매량-raw'!$C:$C,$C55)</f>
        <v>0</v>
      </c>
      <c r="V55" s="39">
        <v>0</v>
      </c>
      <c r="W55" s="39">
        <v>0</v>
      </c>
      <c r="X55" s="6">
        <f>SUMIFS(INDEX('2월 판매량-raw'!$E:$BB,,MATCH(X$4,'2월 판매량-raw'!$E$1:$BB$1,0)),'2월 판매량-raw'!$A:$A,$F55,'2월 판매량-raw'!$C:$C,$C55)</f>
        <v>0</v>
      </c>
      <c r="Y55" s="6">
        <f>SUMIFS(INDEX('2월 판매량-raw'!$E:$BB,,MATCH(Y$4,'2월 판매량-raw'!$E$1:$BB$1,0)),'2월 판매량-raw'!$A:$A,$F55,'2월 판매량-raw'!$C:$C,$C55)</f>
        <v>0</v>
      </c>
      <c r="Z55" s="263">
        <f>SUMIFS(INDEX('2월 판매량-raw'!$E:$BB,,MATCH(Z$4,'2월 판매량-raw'!$E$1:$BB$1,0)),'2월 판매량-raw'!$A:$A,$F55,'2월 판매량-raw'!$C:$C,$C55)</f>
        <v>0</v>
      </c>
      <c r="AA55" s="263">
        <f>SUMIFS(INDEX('2월 판매량-raw'!$E:$BB,,MATCH(AA$4,'2월 판매량-raw'!$E$1:$BB$1,0)),'2월 판매량-raw'!$A:$A,$F55,'2월 판매량-raw'!$C:$C,$C55)</f>
        <v>0</v>
      </c>
      <c r="AB55" s="264">
        <f>SUMIFS(INDEX('3월 판매량-raw'!$E:$BB,,MATCH(AB$4,'3월 판매량-raw'!$E$1:$BB$1,0)),'3월 판매량-raw'!$A:$A,$F55,'3월 판매량-raw'!$C:$C,$C55)</f>
        <v>249</v>
      </c>
      <c r="AC55" s="264">
        <f>SUMIFS(INDEX('3월 판매량-raw'!$E:$BB,,MATCH(AC$4,'3월 판매량-raw'!$E$1:$BB$1,0)),'3월 판매량-raw'!$A:$A,$F55,'3월 판매량-raw'!$C:$C,$C55)</f>
        <v>154</v>
      </c>
      <c r="AD55" s="264">
        <f>SUMIFS(INDEX('3월 판매량-raw'!$E:$BB,,MATCH(AD$4,'3월 판매량-raw'!$E$1:$BB$1,0)),'3월 판매량-raw'!$A:$A,$F55,'3월 판매량-raw'!$C:$C,$C55)</f>
        <v>182</v>
      </c>
      <c r="AE55" s="264">
        <f>SUMIFS(INDEX('3월 판매량-raw'!$E:$BB,,MATCH(AE$4,'3월 판매량-raw'!$E$1:$BB$1,0)),'3월 판매량-raw'!$A:$A,$F55,'3월 판매량-raw'!$C:$C,$C55)</f>
        <v>188</v>
      </c>
      <c r="AF55" s="264">
        <f>SUMIFS(INDEX('3월 판매량-raw'!$E:$BB,,MATCH(AF$4,'3월 판매량-raw'!$E$1:$BB$1,0)),'3월 판매량-raw'!$A:$A,$F55,'3월 판매량-raw'!$C:$C,$C55)</f>
        <v>181</v>
      </c>
      <c r="AG55" s="39">
        <f>SUMIFS(INDEX('4월 판매량-raw'!$E:$BB,,MATCH(AG$4,'4월 판매량-raw'!$E$1:$BB$1,0)),'4월 판매량-raw'!$A:$A,$F55,'4월 판매량-raw'!$C:$C,$C55)</f>
        <v>170</v>
      </c>
      <c r="AH55" s="39">
        <f>SUMIFS(INDEX('4월 판매량-raw'!$E:$BB,,MATCH(AH$4,'4월 판매량-raw'!$E$1:$BB$1,0)),'4월 판매량-raw'!$A:$A,$F55,'4월 판매량-raw'!$C:$C,$C55)</f>
        <v>152</v>
      </c>
      <c r="AI55" s="39">
        <f>SUMIFS(INDEX('4월 판매량-raw'!$E:$BB,,MATCH(AI$4,'4월 판매량-raw'!$E$1:$BB$1,0)),'4월 판매량-raw'!$A:$A,$F55,'4월 판매량-raw'!$C:$C,$C55)</f>
        <v>194</v>
      </c>
      <c r="AJ55" s="39">
        <f>SUMIFS(INDEX('4월 판매량-raw'!$E:$BB,,MATCH(AJ$4,'4월 판매량-raw'!$E$1:$BB$1,0)),'4월 판매량-raw'!$A:$A,$F55,'4월 판매량-raw'!$C:$C,$C55)</f>
        <v>180</v>
      </c>
      <c r="AK55" s="264">
        <f>SUMIFS(INDEX('5월 판매량-raw'!$E:$BB,,MATCH(AK$4,'5월 판매량-raw'!$E$1:$BB$1,0)),'5월 판매량-raw'!$A:$A,$F55,'5월 판매량-raw'!$C:$C,$C55)</f>
        <v>174</v>
      </c>
      <c r="AL55" s="264">
        <f>SUMIFS(INDEX('5월 판매량-raw'!$E:$BB,,MATCH(AL$4,'5월 판매량-raw'!$E$1:$BB$1,0)),'5월 판매량-raw'!$A:$A,$F55,'5월 판매량-raw'!$C:$C,$C55)</f>
        <v>161</v>
      </c>
      <c r="AM55" s="264">
        <f>SUMIFS(INDEX('5월 판매량-raw'!$E:$BB,,MATCH(AM$4,'5월 판매량-raw'!$E$1:$BB$1,0)),'5월 판매량-raw'!$A:$A,$F55,'5월 판매량-raw'!$C:$C,$C55)</f>
        <v>181</v>
      </c>
      <c r="AN55" s="264">
        <f>SUMIFS(INDEX('5월 판매량-raw'!$E:$BB,,MATCH(AN$4,'5월 판매량-raw'!$E$1:$BB$1,0)),'5월 판매량-raw'!$A:$A,$F55,'5월 판매량-raw'!$C:$C,$C55)</f>
        <v>173</v>
      </c>
      <c r="AO55" s="264">
        <f>SUMIFS(INDEX('6월 판매량-raw'!$E:$BB,,MATCH(AO$4,'6월 판매량-raw'!$E$1:$BB$1,0)),'6월 판매량-raw'!$A:$A,$F55,'6월 판매량-raw'!$C:$C,$C55)</f>
        <v>173</v>
      </c>
      <c r="AP55" s="264">
        <f>SUMIFS(INDEX('6월 판매량-raw'!$E:$BB,,MATCH(AP$4,'6월 판매량-raw'!$E$1:$BB$1,0)),'6월 판매량-raw'!$A:$A,$F55,'6월 판매량-raw'!$C:$C,$C55)</f>
        <v>206</v>
      </c>
      <c r="AQ55" s="264">
        <f>SUMIFS(INDEX('6월 판매량-raw'!$E:$BB,,MATCH(AQ$4,'6월 판매량-raw'!$E$1:$BB$1,0)),'6월 판매량-raw'!$A:$A,$F55,'6월 판매량-raw'!$C:$C,$C55)</f>
        <v>164</v>
      </c>
      <c r="AR55" s="264">
        <f>SUMIFS(INDEX('6월 판매량-raw'!$E:$BB,,MATCH(AR$4,'6월 판매량-raw'!$E$1:$BB$1,0)),'6월 판매량-raw'!$A:$A,$F55,'6월 판매량-raw'!$C:$C,$C55)</f>
        <v>170</v>
      </c>
      <c r="AS55" s="264">
        <f>SUMIFS(INDEX('6월 판매량-raw'!$E:$BB,,MATCH(AS$4,'6월 판매량-raw'!$E$1:$BB$1,0)),'6월 판매량-raw'!$A:$A,$F55,'6월 판매량-raw'!$C:$C,$C55)</f>
        <v>169</v>
      </c>
      <c r="AT55" s="264">
        <f>SUMIFS(INDEX('7월 판매량-raw'!$E:$BB,,MATCH(AT$4,'7월 판매량-raw'!$E$1:$BB$1,0)),'7월 판매량-raw'!$A:$A,$F55,'7월 판매량-raw'!$C:$C,$C55)</f>
        <v>172</v>
      </c>
      <c r="AU55" s="264">
        <f>SUMIFS(INDEX('7월 판매량-raw'!$E:$BB,,MATCH(AU$4,'7월 판매량-raw'!$E$1:$BB$1,0)),'7월 판매량-raw'!$A:$A,$F55,'7월 판매량-raw'!$C:$C,$C55)</f>
        <v>190</v>
      </c>
      <c r="AV55" s="264">
        <f>SUMIFS(INDEX('7월 판매량-raw'!$E:$BB,,MATCH(AV$4,'7월 판매량-raw'!$E$1:$BB$1,0)),'7월 판매량-raw'!$A:$A,$F55,'7월 판매량-raw'!$C:$C,$C55)</f>
        <v>189</v>
      </c>
      <c r="AW55" s="264">
        <f>SUMIFS(INDEX('7월 판매량-raw'!$E:$BB,,MATCH(AW$4,'7월 판매량-raw'!$E$1:$BB$1,0)),'7월 판매량-raw'!$A:$A,$F55,'7월 판매량-raw'!$C:$C,$C55)</f>
        <v>170</v>
      </c>
      <c r="AX55" s="264">
        <f>SUMIFS(INDEX('8월 판매량-raw'!$E:$BB,,MATCH(AX$4,'8월 판매량-raw'!$E$1:$BB$1,0)),'8월 판매량-raw'!$A:$A,$F55,'8월 판매량-raw'!$C:$C,$C55)</f>
        <v>140</v>
      </c>
      <c r="AY55" s="264">
        <f>SUMIFS(INDEX('8월 판매량-raw'!$E:$BB,,MATCH(AY$4,'8월 판매량-raw'!$E$1:$BB$1,0)),'8월 판매량-raw'!$A:$A,$F55,'8월 판매량-raw'!$C:$C,$C55)</f>
        <v>144</v>
      </c>
      <c r="AZ55" s="264">
        <f>SUMIFS(INDEX('8월 판매량-raw'!$E:$BB,,MATCH(AZ$4,'8월 판매량-raw'!$E$1:$BB$1,0)),'8월 판매량-raw'!$A:$A,$F55,'8월 판매량-raw'!$C:$C,$C55)</f>
        <v>0</v>
      </c>
      <c r="BA55" s="264">
        <f>SUMIFS(INDEX('8월 판매량-raw'!$E:$BB,,MATCH(BA$4,'8월 판매량-raw'!$E$1:$BB$1,0)),'8월 판매량-raw'!$A:$A,$F55,'8월 판매량-raw'!$C:$C,$C55)</f>
        <v>0</v>
      </c>
      <c r="BB55" s="264">
        <f>SUMIFS(INDEX('9월 판매량-raw'!$E:$BB,,MATCH(BB$4,'9월 판매량-raw'!$E$1:$BB$1,0)),'9월 판매량-raw'!$A:$A,$F55,'9월 판매량-raw'!$C:$C,$C55)</f>
        <v>0</v>
      </c>
      <c r="BC55" s="264">
        <f>SUMIFS(INDEX('9월 판매량-raw'!$E:$BB,,MATCH(BC$4,'9월 판매량-raw'!$E$1:$BB$1,0)),'9월 판매량-raw'!$A:$A,$F55,'9월 판매량-raw'!$C:$C,$C55)</f>
        <v>0</v>
      </c>
      <c r="BD55" s="6">
        <v>0</v>
      </c>
      <c r="BE55" s="263">
        <v>0</v>
      </c>
      <c r="BF55" s="263">
        <v>0</v>
      </c>
      <c r="BG55" s="264">
        <v>0</v>
      </c>
      <c r="BH55" s="6">
        <v>0</v>
      </c>
      <c r="BI55" s="6">
        <v>0</v>
      </c>
      <c r="BJ55" s="263">
        <v>0</v>
      </c>
      <c r="BK55" s="278">
        <v>0</v>
      </c>
      <c r="BL55" s="6">
        <v>0</v>
      </c>
      <c r="BM55" s="6">
        <v>0</v>
      </c>
      <c r="BN55" s="263">
        <v>0</v>
      </c>
      <c r="BO55" s="278">
        <v>0</v>
      </c>
      <c r="BP55" s="264">
        <v>0</v>
      </c>
      <c r="BQ55" s="6">
        <v>0</v>
      </c>
      <c r="BR55" s="263">
        <v>0</v>
      </c>
      <c r="BS55" s="263">
        <v>0</v>
      </c>
    </row>
    <row r="56" spans="1:71" x14ac:dyDescent="0.3">
      <c r="A56" s="357"/>
      <c r="B56" s="358"/>
      <c r="C56" s="35">
        <v>46120</v>
      </c>
      <c r="D56" s="35">
        <f t="shared" si="1"/>
        <v>45910</v>
      </c>
      <c r="E56" s="65">
        <f t="shared" si="2"/>
        <v>32</v>
      </c>
      <c r="F56" s="10" t="s">
        <v>33</v>
      </c>
      <c r="G56" s="7">
        <f>SUMIFS(INDEX('10월'!$E:$AP,,MATCH(G$4,'10월'!$E$1:$AP$1,0)),'10월'!$A:$A,$F56,'10월'!$C:$C,$C56)</f>
        <v>0</v>
      </c>
      <c r="H56" s="7">
        <f>SUMIFS(INDEX('10월'!$E:$AP,,MATCH(H$4,'10월'!$E$1:$AP$1,0)),'10월'!$A:$A,$F56,'10월'!$C:$C,$C56)</f>
        <v>0</v>
      </c>
      <c r="I56" s="7">
        <f>SUMIFS(INDEX('10월'!$E:$AP,,MATCH(I$4,'10월'!$E$1:$AP$1,0)),'10월'!$A:$A,$F56,'10월'!$C:$C,$C56)</f>
        <v>0</v>
      </c>
      <c r="J56" s="7">
        <f>SUMIFS(INDEX('10월'!$E:$AP,,MATCH(J$4,'10월'!$E$1:$AP$1,0)),'10월'!$A:$A,$F56,'10월'!$C:$C,$C56)</f>
        <v>0</v>
      </c>
      <c r="K56" s="7">
        <f>SUMIFS(INDEX('11월'!$E:$AP,,MATCH(K$4,'11월'!$E$1:$AP$1,0)),'11월'!$A:$A,$F56,'11월'!$C:$C,$C56)</f>
        <v>0</v>
      </c>
      <c r="L56" s="7">
        <f>SUMIFS(INDEX('11월'!$E:$AP,,MATCH(L$4,'11월'!$E$1:$AP$1,0)),'11월'!$A:$A,$F56,'11월'!$C:$C,$C56)</f>
        <v>0</v>
      </c>
      <c r="M56" s="7">
        <v>0</v>
      </c>
      <c r="N56" s="13">
        <f>SUMIFS(INDEX('11월'!$E:$AP,,MATCH(N$4,'11월'!$E$1:$AP$1,0)),'11월'!$A:$A,$F56,'11월'!$C:$C,$C56)</f>
        <v>0</v>
      </c>
      <c r="O56" s="13">
        <f>SUMIFS(INDEX('12월 판매량-raw'!$E:$AP,,MATCH(O$4,'12월 판매량-raw'!$E$1:$AP$1,0)),'12월 판매량-raw'!$A:$A,$F56,'12월 판매량-raw'!$C:$C,$C56)</f>
        <v>0</v>
      </c>
      <c r="P56" s="13">
        <f>SUMIFS(INDEX('12월 판매량-raw'!$E:$AP,,MATCH(P$4,'12월 판매량-raw'!$E$1:$AP$1,0)),'12월 판매량-raw'!$A:$A,$F56,'12월 판매량-raw'!$C:$C,$C56)</f>
        <v>0</v>
      </c>
      <c r="Q56" s="13">
        <f>SUMIFS(INDEX('12월 판매량-raw'!$E:$AP,,MATCH(Q$4,'12월 판매량-raw'!$E$1:$AP$1,0)),'12월 판매량-raw'!$A:$A,$F56,'12월 판매량-raw'!$C:$C,$C56)</f>
        <v>0</v>
      </c>
      <c r="R56" s="13">
        <f>SUMIFS(INDEX('12월 판매량-raw'!$E:$AP,,MATCH(R$4,'12월 판매량-raw'!$E$1:$AP$1,0)),'12월 판매량-raw'!$A:$A,$F56,'12월 판매량-raw'!$C:$C,$C56)</f>
        <v>0</v>
      </c>
      <c r="S56" s="13">
        <f>SUMIFS(INDEX('12월 판매량-raw'!$E:$BB,,MATCH(S$4,'12월 판매량-raw'!$E$1:$BB$1,0)),'12월 판매량-raw'!$A:$A,$F56,'12월 판매량-raw'!$C:$C,$C56)</f>
        <v>0</v>
      </c>
      <c r="T56" s="13">
        <f>SUMIFS(INDEX('1월 판매량-raw'!$E:$BB,,MATCH(T$4,'1월 판매량-raw'!$E$1:$BB$1,0)),'1월 판매량-raw'!$A:$A,$F56,'1월 판매량-raw'!$C:$C,$C56)</f>
        <v>0</v>
      </c>
      <c r="U56" s="13">
        <f>SUMIFS(INDEX('1월 판매량-raw'!$E:$BB,,MATCH(U$4,'1월 판매량-raw'!$E$1:$BB$1,0)),'1월 판매량-raw'!$A:$A,$F56,'1월 판매량-raw'!$C:$C,$C56)</f>
        <v>0</v>
      </c>
      <c r="V56" s="13">
        <f>SUMIFS(INDEX('1월 판매량-raw'!$E:$BB,,MATCH(V$4,'1월 판매량-raw'!$E$1:$BB$1,0)),'1월 판매량-raw'!$A:$A,$F56,'1월 판매량-raw'!$C:$C,$C56)</f>
        <v>0</v>
      </c>
      <c r="W56" s="13">
        <f>SUMIFS(INDEX('1월 판매량-raw'!$E:$BB,,MATCH(W$4,'1월 판매량-raw'!$E$1:$BB$1,0)),'1월 판매량-raw'!$A:$A,$F56,'1월 판매량-raw'!$C:$C,$C56)</f>
        <v>0</v>
      </c>
      <c r="X56" s="7">
        <f>SUMIFS(INDEX('2월 판매량-raw'!$E:$BB,,MATCH(X$4,'2월 판매량-raw'!$E$1:$BB$1,0)),'2월 판매량-raw'!$A:$A,$F56,'2월 판매량-raw'!$C:$C,$C56)</f>
        <v>0</v>
      </c>
      <c r="Y56" s="7">
        <f>SUMIFS(INDEX('2월 판매량-raw'!$E:$BB,,MATCH(Y$4,'2월 판매량-raw'!$E$1:$BB$1,0)),'2월 판매량-raw'!$A:$A,$F56,'2월 판매량-raw'!$C:$C,$C56)</f>
        <v>0</v>
      </c>
      <c r="Z56" s="207">
        <f>SUMIFS(INDEX('2월 판매량-raw'!$E:$BB,,MATCH(Z$4,'2월 판매량-raw'!$E$1:$BB$1,0)),'2월 판매량-raw'!$A:$A,$F56,'2월 판매량-raw'!$C:$C,$C56)</f>
        <v>0</v>
      </c>
      <c r="AA56" s="207">
        <f>SUMIFS(INDEX('2월 판매량-raw'!$E:$BB,,MATCH(AA$4,'2월 판매량-raw'!$E$1:$BB$1,0)),'2월 판매량-raw'!$A:$A,$F56,'2월 판매량-raw'!$C:$C,$C56)</f>
        <v>0</v>
      </c>
      <c r="AB56" s="7">
        <f>SUMIFS(INDEX('3월 판매량-raw'!$E:$BB,,MATCH(AB$4,'3월 판매량-raw'!$E$1:$BB$1,0)),'3월 판매량-raw'!$A:$A,$F56,'3월 판매량-raw'!$C:$C,$C56)</f>
        <v>66</v>
      </c>
      <c r="AC56" s="7">
        <f>SUMIFS(INDEX('3월 판매량-raw'!$E:$BB,,MATCH(AC$4,'3월 판매량-raw'!$E$1:$BB$1,0)),'3월 판매량-raw'!$A:$A,$F56,'3월 판매량-raw'!$C:$C,$C56)</f>
        <v>53</v>
      </c>
      <c r="AD56" s="7">
        <f>SUMIFS(INDEX('3월 판매량-raw'!$E:$BB,,MATCH(AD$4,'3월 판매량-raw'!$E$1:$BB$1,0)),'3월 판매량-raw'!$A:$A,$F56,'3월 판매량-raw'!$C:$C,$C56)</f>
        <v>48</v>
      </c>
      <c r="AE56" s="7">
        <f>SUMIFS(INDEX('3월 판매량-raw'!$E:$BB,,MATCH(AE$4,'3월 판매량-raw'!$E$1:$BB$1,0)),'3월 판매량-raw'!$A:$A,$F56,'3월 판매량-raw'!$C:$C,$C56)</f>
        <v>54</v>
      </c>
      <c r="AF56" s="7">
        <f>SUMIFS(INDEX('3월 판매량-raw'!$E:$BB,,MATCH(AF$4,'3월 판매량-raw'!$E$1:$BB$1,0)),'3월 판매량-raw'!$A:$A,$F56,'3월 판매량-raw'!$C:$C,$C56)</f>
        <v>40</v>
      </c>
      <c r="AG56" s="13">
        <f>SUMIFS(INDEX('4월 판매량-raw'!$E:$BB,,MATCH(AG$4,'4월 판매량-raw'!$E$1:$BB$1,0)),'4월 판매량-raw'!$A:$A,$F56,'4월 판매량-raw'!$C:$C,$C56)</f>
        <v>57</v>
      </c>
      <c r="AH56" s="13">
        <f>SUMIFS(INDEX('4월 판매량-raw'!$E:$BB,,MATCH(AH$4,'4월 판매량-raw'!$E$1:$BB$1,0)),'4월 판매량-raw'!$A:$A,$F56,'4월 판매량-raw'!$C:$C,$C56)</f>
        <v>60</v>
      </c>
      <c r="AI56" s="13">
        <f>SUMIFS(INDEX('4월 판매량-raw'!$E:$BB,,MATCH(AI$4,'4월 판매량-raw'!$E$1:$BB$1,0)),'4월 판매량-raw'!$A:$A,$F56,'4월 판매량-raw'!$C:$C,$C56)</f>
        <v>53</v>
      </c>
      <c r="AJ56" s="13">
        <f>SUMIFS(INDEX('4월 판매량-raw'!$E:$BB,,MATCH(AJ$4,'4월 판매량-raw'!$E$1:$BB$1,0)),'4월 판매량-raw'!$A:$A,$F56,'4월 판매량-raw'!$C:$C,$C56)</f>
        <v>60</v>
      </c>
      <c r="AK56" s="13">
        <f>SUMIFS(INDEX('5월 판매량-raw'!$E:$BB,,MATCH(AK$4,'5월 판매량-raw'!$E$1:$BB$1,0)),'5월 판매량-raw'!$A:$A,$F56,'5월 판매량-raw'!$C:$C,$C56)</f>
        <v>62</v>
      </c>
      <c r="AL56" s="13">
        <f>SUMIFS(INDEX('5월 판매량-raw'!$E:$BB,,MATCH(AL$4,'5월 판매량-raw'!$E$1:$BB$1,0)),'5월 판매량-raw'!$A:$A,$F56,'5월 판매량-raw'!$C:$C,$C56)</f>
        <v>73</v>
      </c>
      <c r="AM56" s="13">
        <f>SUMIFS(INDEX('5월 판매량-raw'!$E:$BB,,MATCH(AM$4,'5월 판매량-raw'!$E$1:$BB$1,0)),'5월 판매량-raw'!$A:$A,$F56,'5월 판매량-raw'!$C:$C,$C56)</f>
        <v>49</v>
      </c>
      <c r="AN56" s="13">
        <f>SUMIFS(INDEX('5월 판매량-raw'!$E:$BB,,MATCH(AN$4,'5월 판매량-raw'!$E$1:$BB$1,0)),'5월 판매량-raw'!$A:$A,$F56,'5월 판매량-raw'!$C:$C,$C56)</f>
        <v>57</v>
      </c>
      <c r="AO56" s="7">
        <f>SUMIFS(INDEX('6월 판매량-raw'!$E:$BB,,MATCH(AO$4,'6월 판매량-raw'!$E$1:$BB$1,0)),'6월 판매량-raw'!$A:$A,$F56,'6월 판매량-raw'!$C:$C,$C56)</f>
        <v>66</v>
      </c>
      <c r="AP56" s="7">
        <f>SUMIFS(INDEX('6월 판매량-raw'!$E:$BB,,MATCH(AP$4,'6월 판매량-raw'!$E$1:$BB$1,0)),'6월 판매량-raw'!$A:$A,$F56,'6월 판매량-raw'!$C:$C,$C56)</f>
        <v>68</v>
      </c>
      <c r="AQ56" s="7">
        <f>SUMIFS(INDEX('6월 판매량-raw'!$E:$BB,,MATCH(AQ$4,'6월 판매량-raw'!$E$1:$BB$1,0)),'6월 판매량-raw'!$A:$A,$F56,'6월 판매량-raw'!$C:$C,$C56)</f>
        <v>53</v>
      </c>
      <c r="AR56" s="7">
        <f>SUMIFS(INDEX('6월 판매량-raw'!$E:$BB,,MATCH(AR$4,'6월 판매량-raw'!$E$1:$BB$1,0)),'6월 판매량-raw'!$A:$A,$F56,'6월 판매량-raw'!$C:$C,$C56)</f>
        <v>57</v>
      </c>
      <c r="AS56" s="7">
        <f>SUMIFS(INDEX('6월 판매량-raw'!$E:$BB,,MATCH(AS$4,'6월 판매량-raw'!$E$1:$BB$1,0)),'6월 판매량-raw'!$A:$A,$F56,'6월 판매량-raw'!$C:$C,$C56)</f>
        <v>59</v>
      </c>
      <c r="AT56" s="7">
        <f>SUMIFS(INDEX('7월 판매량-raw'!$E:$BB,,MATCH(AT$4,'7월 판매량-raw'!$E$1:$BB$1,0)),'7월 판매량-raw'!$A:$A,$F56,'7월 판매량-raw'!$C:$C,$C56)</f>
        <v>54</v>
      </c>
      <c r="AU56" s="7">
        <f>SUMIFS(INDEX('7월 판매량-raw'!$E:$BB,,MATCH(AU$4,'7월 판매량-raw'!$E$1:$BB$1,0)),'7월 판매량-raw'!$A:$A,$F56,'7월 판매량-raw'!$C:$C,$C56)</f>
        <v>72</v>
      </c>
      <c r="AV56" s="7">
        <f>SUMIFS(INDEX('7월 판매량-raw'!$E:$BB,,MATCH(AV$4,'7월 판매량-raw'!$E$1:$BB$1,0)),'7월 판매량-raw'!$A:$A,$F56,'7월 판매량-raw'!$C:$C,$C56)</f>
        <v>65</v>
      </c>
      <c r="AW56" s="7">
        <f>SUMIFS(INDEX('7월 판매량-raw'!$E:$BB,,MATCH(AW$4,'7월 판매량-raw'!$E$1:$BB$1,0)),'7월 판매량-raw'!$A:$A,$F56,'7월 판매량-raw'!$C:$C,$C56)</f>
        <v>55</v>
      </c>
      <c r="AX56" s="7">
        <f>SUMIFS(INDEX('8월 판매량-raw'!$E:$BB,,MATCH(AX$4,'8월 판매량-raw'!$E$1:$BB$1,0)),'8월 판매량-raw'!$A:$A,$F56,'8월 판매량-raw'!$C:$C,$C56)</f>
        <v>44</v>
      </c>
      <c r="AY56" s="7">
        <f>SUMIFS(INDEX('8월 판매량-raw'!$E:$BB,,MATCH(AY$4,'8월 판매량-raw'!$E$1:$BB$1,0)),'8월 판매량-raw'!$A:$A,$F56,'8월 판매량-raw'!$C:$C,$C56)</f>
        <v>33</v>
      </c>
      <c r="AZ56" s="7">
        <f>SUMIFS(INDEX('8월 판매량-raw'!$E:$BB,,MATCH(AZ$4,'8월 판매량-raw'!$E$1:$BB$1,0)),'8월 판매량-raw'!$A:$A,$F56,'8월 판매량-raw'!$C:$C,$C56)</f>
        <v>0</v>
      </c>
      <c r="BA56" s="7">
        <f>SUMIFS(INDEX('8월 판매량-raw'!$E:$BB,,MATCH(BA$4,'8월 판매량-raw'!$E$1:$BB$1,0)),'8월 판매량-raw'!$A:$A,$F56,'8월 판매량-raw'!$C:$C,$C56)</f>
        <v>0</v>
      </c>
      <c r="BB56" s="7">
        <f>SUMIFS(INDEX('9월 판매량-raw'!$E:$BB,,MATCH(BB$4,'9월 판매량-raw'!$E$1:$BB$1,0)),'9월 판매량-raw'!$A:$A,$F56,'9월 판매량-raw'!$C:$C,$C56)</f>
        <v>0</v>
      </c>
      <c r="BC56" s="7">
        <f>SUMIFS(INDEX('9월 판매량-raw'!$E:$BB,,MATCH(BC$4,'9월 판매량-raw'!$E$1:$BB$1,0)),'9월 판매량-raw'!$A:$A,$F56,'9월 판매량-raw'!$C:$C,$C56)</f>
        <v>0</v>
      </c>
      <c r="BD56" s="7">
        <v>0</v>
      </c>
      <c r="BE56" s="207">
        <v>0</v>
      </c>
      <c r="BF56" s="207">
        <v>0</v>
      </c>
      <c r="BG56" s="7">
        <v>0</v>
      </c>
      <c r="BH56" s="7">
        <v>0</v>
      </c>
      <c r="BI56" s="7">
        <v>0</v>
      </c>
      <c r="BJ56" s="207">
        <v>0</v>
      </c>
      <c r="BK56" s="279">
        <v>0</v>
      </c>
      <c r="BL56" s="7">
        <v>0</v>
      </c>
      <c r="BM56" s="7">
        <v>0</v>
      </c>
      <c r="BN56" s="207">
        <v>0</v>
      </c>
      <c r="BO56" s="279">
        <v>0</v>
      </c>
      <c r="BP56" s="7">
        <v>0</v>
      </c>
      <c r="BQ56" s="7">
        <v>0</v>
      </c>
      <c r="BR56" s="207">
        <v>0</v>
      </c>
      <c r="BS56" s="207">
        <v>0</v>
      </c>
    </row>
    <row r="57" spans="1:71" x14ac:dyDescent="0.3">
      <c r="A57" s="351" t="s">
        <v>17</v>
      </c>
      <c r="B57" s="348">
        <f>C57</f>
        <v>46284</v>
      </c>
      <c r="C57" s="80">
        <v>46284</v>
      </c>
      <c r="D57" s="80">
        <f>C57-210</f>
        <v>46074</v>
      </c>
      <c r="E57" s="87">
        <f>IF(D57="", "", INT((D57-DATE(2025,2,1))/7) + 1)</f>
        <v>56</v>
      </c>
      <c r="F57" s="77" t="s">
        <v>14</v>
      </c>
      <c r="G57" s="79">
        <f>SUMIFS(INDEX('10월'!$E:$AP,,MATCH(G$4,'10월'!$E$1:$AP$1,0)),'10월'!$A:$A,$F57,'10월'!$C:$C,$C57)</f>
        <v>0</v>
      </c>
      <c r="H57" s="79">
        <f>SUMIFS(INDEX('10월'!$E:$AP,,MATCH(H$4,'10월'!$E$1:$AP$1,0)),'10월'!$A:$A,$F57,'10월'!$C:$C,$C57)</f>
        <v>0</v>
      </c>
      <c r="I57" s="79">
        <f>SUMIFS(INDEX('10월'!$E:$AP,,MATCH(I$4,'10월'!$E$1:$AP$1,0)),'10월'!$A:$A,$F57,'10월'!$C:$C,$C57)</f>
        <v>0</v>
      </c>
      <c r="J57" s="79">
        <f>SUMIFS(INDEX('10월'!$E:$AP,,MATCH(J$4,'10월'!$E$1:$AP$1,0)),'10월'!$A:$A,$F57,'10월'!$C:$C,$C57)</f>
        <v>0</v>
      </c>
      <c r="K57" s="79">
        <f>SUMIFS(INDEX('11월'!$E:$AP,,MATCH(K$4,'11월'!$E$1:$AP$1,0)),'11월'!$A:$A,$F57,'11월'!$C:$C,$C57)</f>
        <v>0</v>
      </c>
      <c r="L57" s="79">
        <f>SUMIFS(INDEX('11월'!$E:$AP,,MATCH(L$4,'11월'!$E$1:$AP$1,0)),'11월'!$A:$A,$F57,'11월'!$C:$C,$C57)</f>
        <v>0</v>
      </c>
      <c r="M57" s="79">
        <v>0</v>
      </c>
      <c r="N57" s="99">
        <f>SUMIFS(INDEX('11월'!$E:$AP,,MATCH(N$4,'11월'!$E$1:$AP$1,0)),'11월'!$A:$A,$F57,'11월'!$C:$C,$C57)</f>
        <v>0</v>
      </c>
      <c r="O57" s="99">
        <f>SUMIFS(INDEX('12월 판매량-raw'!$E:$AP,,MATCH(O$4,'12월 판매량-raw'!$E$1:$AP$1,0)),'12월 판매량-raw'!$A:$A,$F57,'12월 판매량-raw'!$C:$C,$C57)</f>
        <v>0</v>
      </c>
      <c r="P57" s="99">
        <f>SUMIFS(INDEX('12월 판매량-raw'!$E:$AP,,MATCH(P$4,'12월 판매량-raw'!$E$1:$AP$1,0)),'12월 판매량-raw'!$A:$A,$F57,'12월 판매량-raw'!$C:$C,$C57)</f>
        <v>0</v>
      </c>
      <c r="Q57" s="99">
        <f>SUMIFS(INDEX('12월 판매량-raw'!$E:$AP,,MATCH(Q$4,'12월 판매량-raw'!$E$1:$AP$1,0)),'12월 판매량-raw'!$A:$A,$F57,'12월 판매량-raw'!$C:$C,$C57)</f>
        <v>0</v>
      </c>
      <c r="R57" s="99">
        <f>SUMIFS(INDEX('12월 판매량-raw'!$E:$AP,,MATCH(R$4,'12월 판매량-raw'!$E$1:$AP$1,0)),'12월 판매량-raw'!$A:$A,$F57,'12월 판매량-raw'!$C:$C,$C57)</f>
        <v>0</v>
      </c>
      <c r="S57" s="99">
        <f>SUMIFS(INDEX('12월 판매량-raw'!$E:$BB,,MATCH(S$4,'12월 판매량-raw'!$E$1:$BB$1,0)),'12월 판매량-raw'!$A:$A,$F57,'12월 판매량-raw'!$C:$C,$C57)</f>
        <v>0</v>
      </c>
      <c r="T57" s="99">
        <f>SUMIFS(INDEX('1월 판매량-raw'!$E:$BB,,MATCH(T$4,'1월 판매량-raw'!$E$1:$BB$1,0)),'1월 판매량-raw'!$A:$A,$F57,'1월 판매량-raw'!$C:$C,$C57)</f>
        <v>0</v>
      </c>
      <c r="U57" s="99">
        <f>SUMIFS(INDEX('1월 판매량-raw'!$E:$BB,,MATCH(U$4,'1월 판매량-raw'!$E$1:$BB$1,0)),'1월 판매량-raw'!$A:$A,$F57,'1월 판매량-raw'!$C:$C,$C57)</f>
        <v>0</v>
      </c>
      <c r="V57" s="99">
        <v>0</v>
      </c>
      <c r="W57" s="99">
        <v>0</v>
      </c>
      <c r="X57" s="79">
        <f>SUMIFS(INDEX('2월 판매량-raw'!$E:$BB,,MATCH(X$4,'2월 판매량-raw'!$E$1:$BB$1,0)),'2월 판매량-raw'!$A:$A,$F57,'2월 판매량-raw'!$C:$C,$C57)</f>
        <v>0</v>
      </c>
      <c r="Y57" s="79">
        <f>SUMIFS(INDEX('2월 판매량-raw'!$E:$BB,,MATCH(Y$4,'2월 판매량-raw'!$E$1:$BB$1,0)),'2월 판매량-raw'!$A:$A,$F57,'2월 판매량-raw'!$C:$C,$C57)</f>
        <v>0</v>
      </c>
      <c r="Z57" s="253">
        <f>SUMIFS(INDEX('2월 판매량-raw'!$E:$BB,,MATCH(Z$4,'2월 판매량-raw'!$E$1:$BB$1,0)),'2월 판매량-raw'!$A:$A,$F57,'2월 판매량-raw'!$C:$C,$C57)</f>
        <v>0</v>
      </c>
      <c r="AA57" s="253">
        <f>SUMIFS(INDEX('2월 판매량-raw'!$E:$BB,,MATCH(AA$4,'2월 판매량-raw'!$E$1:$BB$1,0)),'2월 판매량-raw'!$A:$A,$F57,'2월 판매량-raw'!$C:$C,$C57)</f>
        <v>0</v>
      </c>
      <c r="AB57" s="268">
        <f>SUMIFS(INDEX('3월 판매량-raw'!$E:$BB,,MATCH(AB$4,'3월 판매량-raw'!$E$1:$BB$1,0)),'3월 판매량-raw'!$A:$A,$F57,'3월 판매량-raw'!$C:$C,$C57)</f>
        <v>0</v>
      </c>
      <c r="AC57" s="268">
        <f>SUMIFS(INDEX('3월 판매량-raw'!$E:$BB,,MATCH(AC$4,'3월 판매량-raw'!$E$1:$BB$1,0)),'3월 판매량-raw'!$A:$A,$F57,'3월 판매량-raw'!$C:$C,$C57)</f>
        <v>0</v>
      </c>
      <c r="AD57" s="268">
        <f>SUMIFS(INDEX('3월 판매량-raw'!$E:$BB,,MATCH(AD$4,'3월 판매량-raw'!$E$1:$BB$1,0)),'3월 판매량-raw'!$A:$A,$F57,'3월 판매량-raw'!$C:$C,$C57)</f>
        <v>0</v>
      </c>
      <c r="AE57" s="268">
        <f>SUMIFS(INDEX('3월 판매량-raw'!$E:$BB,,MATCH(AE$4,'3월 판매량-raw'!$E$1:$BB$1,0)),'3월 판매량-raw'!$A:$A,$F57,'3월 판매량-raw'!$C:$C,$C57)</f>
        <v>0</v>
      </c>
      <c r="AF57" s="268">
        <f>SUMIFS(INDEX('3월 판매량-raw'!$E:$BB,,MATCH(AF$4,'3월 판매량-raw'!$E$1:$BB$1,0)),'3월 판매량-raw'!$A:$A,$F57,'3월 판매량-raw'!$C:$C,$C57)</f>
        <v>0</v>
      </c>
      <c r="AG57" s="99">
        <f>SUMIFS(INDEX('4월 판매량-raw'!$E:$BB,,MATCH(AG$4,'4월 판매량-raw'!$E$1:$BB$1,0)),'4월 판매량-raw'!$A:$A,$F57,'4월 판매량-raw'!$C:$C,$C57)</f>
        <v>0</v>
      </c>
      <c r="AH57" s="99">
        <f>SUMIFS(INDEX('4월 판매량-raw'!$E:$BB,,MATCH(AH$4,'4월 판매량-raw'!$E$1:$BB$1,0)),'4월 판매량-raw'!$A:$A,$F57,'4월 판매량-raw'!$C:$C,$C57)</f>
        <v>0</v>
      </c>
      <c r="AI57" s="99">
        <f>SUMIFS(INDEX('4월 판매량-raw'!$E:$BB,,MATCH(AI$4,'4월 판매량-raw'!$E$1:$BB$1,0)),'4월 판매량-raw'!$A:$A,$F57,'4월 판매량-raw'!$C:$C,$C57)</f>
        <v>0</v>
      </c>
      <c r="AJ57" s="99">
        <f>SUMIFS(INDEX('4월 판매량-raw'!$E:$BB,,MATCH(AJ$4,'4월 판매량-raw'!$E$1:$BB$1,0)),'4월 판매량-raw'!$A:$A,$F57,'4월 판매량-raw'!$C:$C,$C57)</f>
        <v>0</v>
      </c>
      <c r="AK57" s="268">
        <f>SUMIFS(INDEX('5월 판매량-raw'!$E:$BB,,MATCH(AK$4,'5월 판매량-raw'!$E$1:$BB$1,0)),'5월 판매량-raw'!$A:$A,$F57,'5월 판매량-raw'!$C:$C,$C57)</f>
        <v>0</v>
      </c>
      <c r="AL57" s="268">
        <f>SUMIFS(INDEX('5월 판매량-raw'!$E:$BB,,MATCH(AL$4,'5월 판매량-raw'!$E$1:$BB$1,0)),'5월 판매량-raw'!$A:$A,$F57,'5월 판매량-raw'!$C:$C,$C57)</f>
        <v>0</v>
      </c>
      <c r="AM57" s="268">
        <f>SUMIFS(INDEX('5월 판매량-raw'!$E:$BB,,MATCH(AM$4,'5월 판매량-raw'!$E$1:$BB$1,0)),'5월 판매량-raw'!$A:$A,$F57,'5월 판매량-raw'!$C:$C,$C57)</f>
        <v>0</v>
      </c>
      <c r="AN57" s="268">
        <f>SUMIFS(INDEX('5월 판매량-raw'!$E:$BB,,MATCH(AN$4,'5월 판매량-raw'!$E$1:$BB$1,0)),'5월 판매량-raw'!$A:$A,$F57,'5월 판매량-raw'!$C:$C,$C57)</f>
        <v>0</v>
      </c>
      <c r="AO57" s="268">
        <f>SUMIFS(INDEX('6월 판매량-raw'!$E:$BB,,MATCH(AO$4,'6월 판매량-raw'!$E$1:$BB$1,0)),'6월 판매량-raw'!$A:$A,$F57,'6월 판매량-raw'!$C:$C,$C57)</f>
        <v>0</v>
      </c>
      <c r="AP57" s="268">
        <f>SUMIFS(INDEX('6월 판매량-raw'!$E:$BB,,MATCH(AP$4,'6월 판매량-raw'!$E$1:$BB$1,0)),'6월 판매량-raw'!$A:$A,$F57,'6월 판매량-raw'!$C:$C,$C57)</f>
        <v>0</v>
      </c>
      <c r="AQ57" s="268">
        <f>SUMIFS(INDEX('6월 판매량-raw'!$E:$BB,,MATCH(AQ$4,'6월 판매량-raw'!$E$1:$BB$1,0)),'6월 판매량-raw'!$A:$A,$F57,'6월 판매량-raw'!$C:$C,$C57)</f>
        <v>0</v>
      </c>
      <c r="AR57" s="268">
        <f>SUMIFS(INDEX('6월 판매량-raw'!$E:$BB,,MATCH(AR$4,'6월 판매량-raw'!$E$1:$BB$1,0)),'6월 판매량-raw'!$A:$A,$F57,'6월 판매량-raw'!$C:$C,$C57)</f>
        <v>0</v>
      </c>
      <c r="AS57" s="268">
        <f>SUMIFS(INDEX('6월 판매량-raw'!$E:$BB,,MATCH(AS$4,'6월 판매량-raw'!$E$1:$BB$1,0)),'6월 판매량-raw'!$A:$A,$F57,'6월 판매량-raw'!$C:$C,$C57)</f>
        <v>0</v>
      </c>
      <c r="AT57" s="268">
        <f>SUMIFS(INDEX('7월 판매량-raw'!$E:$BB,,MATCH(AT$4,'7월 판매량-raw'!$E$1:$BB$1,0)),'7월 판매량-raw'!$A:$A,$F57,'7월 판매량-raw'!$C:$C,$C57)</f>
        <v>0</v>
      </c>
      <c r="AU57" s="268">
        <f>SUMIFS(INDEX('7월 판매량-raw'!$E:$BB,,MATCH(AU$4,'7월 판매량-raw'!$E$1:$BB$1,0)),'7월 판매량-raw'!$A:$A,$F57,'7월 판매량-raw'!$C:$C,$C57)</f>
        <v>0</v>
      </c>
      <c r="AV57" s="268">
        <f>SUMIFS(INDEX('7월 판매량-raw'!$E:$BB,,MATCH(AV$4,'7월 판매량-raw'!$E$1:$BB$1,0)),'7월 판매량-raw'!$A:$A,$F57,'7월 판매량-raw'!$C:$C,$C57)</f>
        <v>0</v>
      </c>
      <c r="AW57" s="268">
        <f>SUMIFS(INDEX('7월 판매량-raw'!$E:$BB,,MATCH(AW$4,'7월 판매량-raw'!$E$1:$BB$1,0)),'7월 판매량-raw'!$A:$A,$F57,'7월 판매량-raw'!$C:$C,$C57)</f>
        <v>0</v>
      </c>
      <c r="AX57" s="268">
        <f>SUMIFS(INDEX('8월 판매량-raw'!$E:$BB,,MATCH(AX$4,'8월 판매량-raw'!$E$1:$BB$1,0)),'8월 판매량-raw'!$A:$A,$F57,'8월 판매량-raw'!$C:$C,$C57)</f>
        <v>0</v>
      </c>
      <c r="AY57" s="268">
        <f>SUMIFS(INDEX('8월 판매량-raw'!$E:$BB,,MATCH(AY$4,'8월 판매량-raw'!$E$1:$BB$1,0)),'8월 판매량-raw'!$A:$A,$F57,'8월 판매량-raw'!$C:$C,$C57)</f>
        <v>0</v>
      </c>
      <c r="AZ57" s="268">
        <f>SUMIFS(INDEX('8월 판매량-raw'!$E:$BB,,MATCH(AZ$4,'8월 판매량-raw'!$E$1:$BB$1,0)),'8월 판매량-raw'!$A:$A,$F57,'8월 판매량-raw'!$C:$C,$C57)</f>
        <v>114</v>
      </c>
      <c r="BA57" s="268">
        <f>SUMIFS(INDEX('8월 판매량-raw'!$E:$BB,,MATCH(BA$4,'8월 판매량-raw'!$E$1:$BB$1,0)),'8월 판매량-raw'!$A:$A,$F57,'8월 판매량-raw'!$C:$C,$C57)</f>
        <v>154</v>
      </c>
      <c r="BB57" s="268">
        <f>SUMIFS(INDEX('9월 판매량-raw'!$E:$BB,,MATCH(BB$4,'9월 판매량-raw'!$E$1:$BB$1,0)),'9월 판매량-raw'!$A:$A,$F57,'9월 판매량-raw'!$C:$C,$C57)</f>
        <v>145</v>
      </c>
      <c r="BC57" s="268">
        <f>SUMIFS(INDEX('9월 판매량-raw'!$E:$BB,,MATCH(BC$4,'9월 판매량-raw'!$E$1:$BB$1,0)),'9월 판매량-raw'!$A:$A,$F57,'9월 판매량-raw'!$C:$C,$C57)</f>
        <v>175</v>
      </c>
      <c r="BD57" s="268">
        <f>SUMIFS(INDEX('9월 판매량-raw'!$E:$BB,,MATCH(BD$4,'9월 판매량-raw'!$E$1:$BB$1,0)),'9월 판매량-raw'!$A:$A,$F57,'9월 판매량-raw'!$C:$C,$C57)</f>
        <v>158</v>
      </c>
      <c r="BE57" s="268">
        <f>SUMIFS(INDEX('9월 판매량-raw'!$E:$BB,,MATCH(BE$4,'9월 판매량-raw'!$E$1:$BB$1,0)),'9월 판매량-raw'!$A:$A,$F57,'9월 판매량-raw'!$C:$C,$C57)</f>
        <v>180</v>
      </c>
      <c r="BF57" s="253">
        <v>0</v>
      </c>
      <c r="BG57" s="268">
        <f t="shared" ref="BG57:BS57" si="13">BF57</f>
        <v>0</v>
      </c>
      <c r="BH57" s="79">
        <f t="shared" si="13"/>
        <v>0</v>
      </c>
      <c r="BI57" s="79">
        <f t="shared" si="13"/>
        <v>0</v>
      </c>
      <c r="BJ57" s="253">
        <f t="shared" si="13"/>
        <v>0</v>
      </c>
      <c r="BK57" s="281">
        <f t="shared" si="13"/>
        <v>0</v>
      </c>
      <c r="BL57" s="79">
        <f t="shared" si="13"/>
        <v>0</v>
      </c>
      <c r="BM57" s="79">
        <f t="shared" si="13"/>
        <v>0</v>
      </c>
      <c r="BN57" s="253">
        <f t="shared" si="13"/>
        <v>0</v>
      </c>
      <c r="BO57" s="281">
        <f t="shared" si="13"/>
        <v>0</v>
      </c>
      <c r="BP57" s="268">
        <f t="shared" si="13"/>
        <v>0</v>
      </c>
      <c r="BQ57" s="79">
        <f t="shared" si="13"/>
        <v>0</v>
      </c>
      <c r="BR57" s="253">
        <f t="shared" si="13"/>
        <v>0</v>
      </c>
      <c r="BS57" s="253">
        <f t="shared" si="13"/>
        <v>0</v>
      </c>
    </row>
    <row r="58" spans="1:71" ht="17.25" thickBot="1" x14ac:dyDescent="0.35">
      <c r="A58" s="352"/>
      <c r="B58" s="353"/>
      <c r="C58" s="36">
        <v>46284</v>
      </c>
      <c r="D58" s="36">
        <f>C58-210</f>
        <v>46074</v>
      </c>
      <c r="E58" s="88">
        <f>IF(D58="", "", INT((D58-DATE(2025,2,1))/7) + 1)</f>
        <v>56</v>
      </c>
      <c r="F58" s="11" t="s">
        <v>33</v>
      </c>
      <c r="G58" s="8">
        <f>SUMIFS(INDEX('10월'!$E:$AP,,MATCH(G$4,'10월'!$E$1:$AP$1,0)),'10월'!$A:$A,$F58,'10월'!$C:$C,$C58)</f>
        <v>0</v>
      </c>
      <c r="H58" s="8">
        <f>SUMIFS(INDEX('10월'!$E:$AP,,MATCH(H$4,'10월'!$E$1:$AP$1,0)),'10월'!$A:$A,$F58,'10월'!$C:$C,$C58)</f>
        <v>0</v>
      </c>
      <c r="I58" s="8">
        <f>SUMIFS(INDEX('10월'!$E:$AP,,MATCH(I$4,'10월'!$E$1:$AP$1,0)),'10월'!$A:$A,$F58,'10월'!$C:$C,$C58)</f>
        <v>0</v>
      </c>
      <c r="J58" s="8">
        <f>SUMIFS(INDEX('10월'!$E:$AP,,MATCH(J$4,'10월'!$E$1:$AP$1,0)),'10월'!$A:$A,$F58,'10월'!$C:$C,$C58)</f>
        <v>0</v>
      </c>
      <c r="K58" s="8">
        <f>SUMIFS(INDEX('11월'!$E:$AP,,MATCH(K$4,'11월'!$E$1:$AP$1,0)),'11월'!$A:$A,$F58,'11월'!$C:$C,$C58)</f>
        <v>0</v>
      </c>
      <c r="L58" s="8">
        <f>SUMIFS(INDEX('11월'!$E:$AP,,MATCH(L$4,'11월'!$E$1:$AP$1,0)),'11월'!$A:$A,$F58,'11월'!$C:$C,$C58)</f>
        <v>0</v>
      </c>
      <c r="M58" s="8">
        <v>0</v>
      </c>
      <c r="N58" s="14">
        <f>SUMIFS(INDEX('11월'!$E:$AP,,MATCH(N$4,'11월'!$E$1:$AP$1,0)),'11월'!$A:$A,$F58,'11월'!$C:$C,$C58)</f>
        <v>0</v>
      </c>
      <c r="O58" s="14">
        <f>SUMIFS(INDEX('12월 판매량-raw'!$E:$AP,,MATCH(O$4,'12월 판매량-raw'!$E$1:$AP$1,0)),'12월 판매량-raw'!$A:$A,$F58,'12월 판매량-raw'!$C:$C,$C58)</f>
        <v>0</v>
      </c>
      <c r="P58" s="14">
        <f>SUMIFS(INDEX('12월 판매량-raw'!$E:$AP,,MATCH(P$4,'12월 판매량-raw'!$E$1:$AP$1,0)),'12월 판매량-raw'!$A:$A,$F58,'12월 판매량-raw'!$C:$C,$C58)</f>
        <v>0</v>
      </c>
      <c r="Q58" s="14">
        <f>SUMIFS(INDEX('12월 판매량-raw'!$E:$AP,,MATCH(Q$4,'12월 판매량-raw'!$E$1:$AP$1,0)),'12월 판매량-raw'!$A:$A,$F58,'12월 판매량-raw'!$C:$C,$C58)</f>
        <v>0</v>
      </c>
      <c r="R58" s="14">
        <f>SUMIFS(INDEX('12월 판매량-raw'!$E:$AP,,MATCH(R$4,'12월 판매량-raw'!$E$1:$AP$1,0)),'12월 판매량-raw'!$A:$A,$F58,'12월 판매량-raw'!$C:$C,$C58)</f>
        <v>0</v>
      </c>
      <c r="S58" s="14">
        <f>SUMIFS(INDEX('12월 판매량-raw'!$E:$BB,,MATCH(S$4,'12월 판매량-raw'!$E$1:$BB$1,0)),'12월 판매량-raw'!$A:$A,$F58,'12월 판매량-raw'!$C:$C,$C58)</f>
        <v>0</v>
      </c>
      <c r="T58" s="14">
        <f>SUMIFS(INDEX('1월 판매량-raw'!$E:$BB,,MATCH(T$4,'1월 판매량-raw'!$E$1:$BB$1,0)),'1월 판매량-raw'!$A:$A,$F58,'1월 판매량-raw'!$C:$C,$C58)</f>
        <v>0</v>
      </c>
      <c r="U58" s="14">
        <f>SUMIFS(INDEX('1월 판매량-raw'!$E:$BB,,MATCH(U$4,'1월 판매량-raw'!$E$1:$BB$1,0)),'1월 판매량-raw'!$A:$A,$F58,'1월 판매량-raw'!$C:$C,$C58)</f>
        <v>0</v>
      </c>
      <c r="V58" s="14">
        <f>SUMIFS(INDEX('1월 판매량-raw'!$E:$BB,,MATCH(V$4,'1월 판매량-raw'!$E$1:$BB$1,0)),'1월 판매량-raw'!$A:$A,$F58,'1월 판매량-raw'!$C:$C,$C58)</f>
        <v>0</v>
      </c>
      <c r="W58" s="14">
        <f>SUMIFS(INDEX('1월 판매량-raw'!$E:$BB,,MATCH(W$4,'1월 판매량-raw'!$E$1:$BB$1,0)),'1월 판매량-raw'!$A:$A,$F58,'1월 판매량-raw'!$C:$C,$C58)</f>
        <v>0</v>
      </c>
      <c r="X58" s="8">
        <f>SUMIFS(INDEX('2월 판매량-raw'!$E:$BB,,MATCH(X$4,'2월 판매량-raw'!$E$1:$BB$1,0)),'2월 판매량-raw'!$A:$A,$F58,'2월 판매량-raw'!$C:$C,$C58)</f>
        <v>0</v>
      </c>
      <c r="Y58" s="8">
        <f>SUMIFS(INDEX('2월 판매량-raw'!$E:$BB,,MATCH(Y$4,'2월 판매량-raw'!$E$1:$BB$1,0)),'2월 판매량-raw'!$A:$A,$F58,'2월 판매량-raw'!$C:$C,$C58)</f>
        <v>0</v>
      </c>
      <c r="Z58" s="265">
        <f>SUMIFS(INDEX('2월 판매량-raw'!$E:$BB,,MATCH(Z$4,'2월 판매량-raw'!$E$1:$BB$1,0)),'2월 판매량-raw'!$A:$A,$F58,'2월 판매량-raw'!$C:$C,$C58)</f>
        <v>0</v>
      </c>
      <c r="AA58" s="265">
        <f>SUMIFS(INDEX('2월 판매량-raw'!$E:$BB,,MATCH(AA$4,'2월 판매량-raw'!$E$1:$BB$1,0)),'2월 판매량-raw'!$A:$A,$F58,'2월 판매량-raw'!$C:$C,$C58)</f>
        <v>0</v>
      </c>
      <c r="AB58" s="8">
        <f>SUMIFS(INDEX('3월 판매량-raw'!$E:$BB,,MATCH(AB$4,'3월 판매량-raw'!$E$1:$BB$1,0)),'3월 판매량-raw'!$A:$A,$F58,'3월 판매량-raw'!$C:$C,$C58)</f>
        <v>0</v>
      </c>
      <c r="AC58" s="8">
        <f>SUMIFS(INDEX('3월 판매량-raw'!$E:$BB,,MATCH(AC$4,'3월 판매량-raw'!$E$1:$BB$1,0)),'3월 판매량-raw'!$A:$A,$F58,'3월 판매량-raw'!$C:$C,$C58)</f>
        <v>0</v>
      </c>
      <c r="AD58" s="8">
        <f>SUMIFS(INDEX('3월 판매량-raw'!$E:$BB,,MATCH(AD$4,'3월 판매량-raw'!$E$1:$BB$1,0)),'3월 판매량-raw'!$A:$A,$F58,'3월 판매량-raw'!$C:$C,$C58)</f>
        <v>0</v>
      </c>
      <c r="AE58" s="8">
        <f>SUMIFS(INDEX('3월 판매량-raw'!$E:$BB,,MATCH(AE$4,'3월 판매량-raw'!$E$1:$BB$1,0)),'3월 판매량-raw'!$A:$A,$F58,'3월 판매량-raw'!$C:$C,$C58)</f>
        <v>0</v>
      </c>
      <c r="AF58" s="8">
        <f>SUMIFS(INDEX('3월 판매량-raw'!$E:$BB,,MATCH(AF$4,'3월 판매량-raw'!$E$1:$BB$1,0)),'3월 판매량-raw'!$A:$A,$F58,'3월 판매량-raw'!$C:$C,$C58)</f>
        <v>0</v>
      </c>
      <c r="AG58" s="14">
        <f>SUMIFS(INDEX('4월 판매량-raw'!$E:$BB,,MATCH(AG$4,'4월 판매량-raw'!$E$1:$BB$1,0)),'4월 판매량-raw'!$A:$A,$F58,'4월 판매량-raw'!$C:$C,$C58)</f>
        <v>0</v>
      </c>
      <c r="AH58" s="14">
        <f>SUMIFS(INDEX('4월 판매량-raw'!$E:$BB,,MATCH(AH$4,'4월 판매량-raw'!$E$1:$BB$1,0)),'4월 판매량-raw'!$A:$A,$F58,'4월 판매량-raw'!$C:$C,$C58)</f>
        <v>0</v>
      </c>
      <c r="AI58" s="14">
        <f>SUMIFS(INDEX('4월 판매량-raw'!$E:$BB,,MATCH(AI$4,'4월 판매량-raw'!$E$1:$BB$1,0)),'4월 판매량-raw'!$A:$A,$F58,'4월 판매량-raw'!$C:$C,$C58)</f>
        <v>0</v>
      </c>
      <c r="AJ58" s="14">
        <f>SUMIFS(INDEX('4월 판매량-raw'!$E:$BB,,MATCH(AJ$4,'4월 판매량-raw'!$E$1:$BB$1,0)),'4월 판매량-raw'!$A:$A,$F58,'4월 판매량-raw'!$C:$C,$C58)</f>
        <v>0</v>
      </c>
      <c r="AK58" s="14">
        <f>SUMIFS(INDEX('5월 판매량-raw'!$E:$BB,,MATCH(AK$4,'5월 판매량-raw'!$E$1:$BB$1,0)),'5월 판매량-raw'!$A:$A,$F58,'5월 판매량-raw'!$C:$C,$C58)</f>
        <v>0</v>
      </c>
      <c r="AL58" s="14">
        <f>SUMIFS(INDEX('5월 판매량-raw'!$E:$BB,,MATCH(AL$4,'5월 판매량-raw'!$E$1:$BB$1,0)),'5월 판매량-raw'!$A:$A,$F58,'5월 판매량-raw'!$C:$C,$C58)</f>
        <v>0</v>
      </c>
      <c r="AM58" s="14">
        <f>SUMIFS(INDEX('5월 판매량-raw'!$E:$BB,,MATCH(AM$4,'5월 판매량-raw'!$E$1:$BB$1,0)),'5월 판매량-raw'!$A:$A,$F58,'5월 판매량-raw'!$C:$C,$C58)</f>
        <v>0</v>
      </c>
      <c r="AN58" s="14">
        <f>SUMIFS(INDEX('5월 판매량-raw'!$E:$BB,,MATCH(AN$4,'5월 판매량-raw'!$E$1:$BB$1,0)),'5월 판매량-raw'!$A:$A,$F58,'5월 판매량-raw'!$C:$C,$C58)</f>
        <v>0</v>
      </c>
      <c r="AO58" s="8">
        <f>SUMIFS(INDEX('6월 판매량-raw'!$E:$BB,,MATCH(AO$4,'6월 판매량-raw'!$E$1:$BB$1,0)),'6월 판매량-raw'!$A:$A,$F58,'6월 판매량-raw'!$C:$C,$C58)</f>
        <v>0</v>
      </c>
      <c r="AP58" s="8">
        <f>SUMIFS(INDEX('6월 판매량-raw'!$E:$BB,,MATCH(AP$4,'6월 판매량-raw'!$E$1:$BB$1,0)),'6월 판매량-raw'!$A:$A,$F58,'6월 판매량-raw'!$C:$C,$C58)</f>
        <v>0</v>
      </c>
      <c r="AQ58" s="8">
        <f>SUMIFS(INDEX('6월 판매량-raw'!$E:$BB,,MATCH(AQ$4,'6월 판매량-raw'!$E$1:$BB$1,0)),'6월 판매량-raw'!$A:$A,$F58,'6월 판매량-raw'!$C:$C,$C58)</f>
        <v>0</v>
      </c>
      <c r="AR58" s="8">
        <f>SUMIFS(INDEX('6월 판매량-raw'!$E:$BB,,MATCH(AR$4,'6월 판매량-raw'!$E$1:$BB$1,0)),'6월 판매량-raw'!$A:$A,$F58,'6월 판매량-raw'!$C:$C,$C58)</f>
        <v>0</v>
      </c>
      <c r="AS58" s="8">
        <f>SUMIFS(INDEX('6월 판매량-raw'!$E:$BB,,MATCH(AS$4,'6월 판매량-raw'!$E$1:$BB$1,0)),'6월 판매량-raw'!$A:$A,$F58,'6월 판매량-raw'!$C:$C,$C58)</f>
        <v>0</v>
      </c>
      <c r="AT58" s="8">
        <f>SUMIFS(INDEX('7월 판매량-raw'!$E:$BB,,MATCH(AT$4,'7월 판매량-raw'!$E$1:$BB$1,0)),'7월 판매량-raw'!$A:$A,$F58,'7월 판매량-raw'!$C:$C,$C58)</f>
        <v>0</v>
      </c>
      <c r="AU58" s="8">
        <f>SUMIFS(INDEX('7월 판매량-raw'!$E:$BB,,MATCH(AU$4,'7월 판매량-raw'!$E$1:$BB$1,0)),'7월 판매량-raw'!$A:$A,$F58,'7월 판매량-raw'!$C:$C,$C58)</f>
        <v>0</v>
      </c>
      <c r="AV58" s="8">
        <f>SUMIFS(INDEX('7월 판매량-raw'!$E:$BB,,MATCH(AV$4,'7월 판매량-raw'!$E$1:$BB$1,0)),'7월 판매량-raw'!$A:$A,$F58,'7월 판매량-raw'!$C:$C,$C58)</f>
        <v>0</v>
      </c>
      <c r="AW58" s="8">
        <f>SUMIFS(INDEX('7월 판매량-raw'!$E:$BB,,MATCH(AW$4,'7월 판매량-raw'!$E$1:$BB$1,0)),'7월 판매량-raw'!$A:$A,$F58,'7월 판매량-raw'!$C:$C,$C58)</f>
        <v>0</v>
      </c>
      <c r="AX58" s="8">
        <f>SUMIFS(INDEX('8월 판매량-raw'!$E:$BB,,MATCH(AX$4,'8월 판매량-raw'!$E$1:$BB$1,0)),'8월 판매량-raw'!$A:$A,$F58,'8월 판매량-raw'!$C:$C,$C58)</f>
        <v>0</v>
      </c>
      <c r="AY58" s="8">
        <f>SUMIFS(INDEX('8월 판매량-raw'!$E:$BB,,MATCH(AY$4,'8월 판매량-raw'!$E$1:$BB$1,0)),'8월 판매량-raw'!$A:$A,$F58,'8월 판매량-raw'!$C:$C,$C58)</f>
        <v>0</v>
      </c>
      <c r="AZ58" s="8">
        <f>SUMIFS(INDEX('8월 판매량-raw'!$E:$BB,,MATCH(AZ$4,'8월 판매량-raw'!$E$1:$BB$1,0)),'8월 판매량-raw'!$A:$A,$F58,'8월 판매량-raw'!$C:$C,$C58)</f>
        <v>59</v>
      </c>
      <c r="BA58" s="8">
        <f>SUMIFS(INDEX('8월 판매량-raw'!$E:$BB,,MATCH(BA$4,'8월 판매량-raw'!$E$1:$BB$1,0)),'8월 판매량-raw'!$A:$A,$F58,'8월 판매량-raw'!$C:$C,$C58)</f>
        <v>35</v>
      </c>
      <c r="BB58" s="8">
        <f>SUMIFS(INDEX('9월 판매량-raw'!$E:$BB,,MATCH(BB$4,'9월 판매량-raw'!$E$1:$BB$1,0)),'9월 판매량-raw'!$A:$A,$F58,'9월 판매량-raw'!$C:$C,$C58)</f>
        <v>43</v>
      </c>
      <c r="BC58" s="8">
        <f>SUMIFS(INDEX('9월 판매량-raw'!$E:$BB,,MATCH(BC$4,'9월 판매량-raw'!$E$1:$BB$1,0)),'9월 판매량-raw'!$A:$A,$F58,'9월 판매량-raw'!$C:$C,$C58)</f>
        <v>27</v>
      </c>
      <c r="BD58" s="8">
        <f>SUMIFS(INDEX('9월 판매량-raw'!$E:$BB,,MATCH(BD$4,'9월 판매량-raw'!$E$1:$BB$1,0)),'9월 판매량-raw'!$A:$A,$F58,'9월 판매량-raw'!$C:$C,$C58)</f>
        <v>23</v>
      </c>
      <c r="BE58" s="8">
        <f>SUMIFS(INDEX('9월 판매량-raw'!$E:$BB,,MATCH(BE$4,'9월 판매량-raw'!$E$1:$BB$1,0)),'9월 판매량-raw'!$A:$A,$F58,'9월 판매량-raw'!$C:$C,$C58)</f>
        <v>20</v>
      </c>
      <c r="BF58" s="265">
        <v>0</v>
      </c>
      <c r="BG58" s="8">
        <f t="shared" ref="BG58:BS58" si="14">BF58</f>
        <v>0</v>
      </c>
      <c r="BH58" s="8">
        <f t="shared" si="14"/>
        <v>0</v>
      </c>
      <c r="BI58" s="8">
        <f t="shared" si="14"/>
        <v>0</v>
      </c>
      <c r="BJ58" s="265">
        <f t="shared" si="14"/>
        <v>0</v>
      </c>
      <c r="BK58" s="282">
        <f t="shared" si="14"/>
        <v>0</v>
      </c>
      <c r="BL58" s="8">
        <f t="shared" si="14"/>
        <v>0</v>
      </c>
      <c r="BM58" s="8">
        <f t="shared" si="14"/>
        <v>0</v>
      </c>
      <c r="BN58" s="265">
        <f t="shared" si="14"/>
        <v>0</v>
      </c>
      <c r="BO58" s="282">
        <f t="shared" si="14"/>
        <v>0</v>
      </c>
      <c r="BP58" s="8">
        <f t="shared" si="14"/>
        <v>0</v>
      </c>
      <c r="BQ58" s="8">
        <f t="shared" si="14"/>
        <v>0</v>
      </c>
      <c r="BR58" s="265">
        <f t="shared" si="14"/>
        <v>0</v>
      </c>
      <c r="BS58" s="265">
        <f t="shared" si="14"/>
        <v>0</v>
      </c>
    </row>
  </sheetData>
  <mergeCells count="75">
    <mergeCell ref="A35:A36"/>
    <mergeCell ref="A47:A48"/>
    <mergeCell ref="A37:A38"/>
    <mergeCell ref="B37:B38"/>
    <mergeCell ref="B39:B40"/>
    <mergeCell ref="A41:A42"/>
    <mergeCell ref="B41:B42"/>
    <mergeCell ref="A45:A46"/>
    <mergeCell ref="B45:B46"/>
    <mergeCell ref="A43:A44"/>
    <mergeCell ref="B43:B44"/>
    <mergeCell ref="A39:A40"/>
    <mergeCell ref="A55:A56"/>
    <mergeCell ref="B55:B56"/>
    <mergeCell ref="A49:A50"/>
    <mergeCell ref="A51:A52"/>
    <mergeCell ref="A53:A54"/>
    <mergeCell ref="B49:B50"/>
    <mergeCell ref="B51:B52"/>
    <mergeCell ref="B53:B54"/>
    <mergeCell ref="AT3:AW3"/>
    <mergeCell ref="AX3:BA3"/>
    <mergeCell ref="BB3:BF3"/>
    <mergeCell ref="BG3:BJ3"/>
    <mergeCell ref="K3:N3"/>
    <mergeCell ref="AG3:AJ3"/>
    <mergeCell ref="T3:W3"/>
    <mergeCell ref="X3:AA3"/>
    <mergeCell ref="O3:S3"/>
    <mergeCell ref="AO3:AS3"/>
    <mergeCell ref="AB3:AF3"/>
    <mergeCell ref="B3:B4"/>
    <mergeCell ref="F3:F4"/>
    <mergeCell ref="G3:J3"/>
    <mergeCell ref="D3:D4"/>
    <mergeCell ref="A3:A4"/>
    <mergeCell ref="C3:C4"/>
    <mergeCell ref="E3:E4"/>
    <mergeCell ref="A11:A12"/>
    <mergeCell ref="A13:A14"/>
    <mergeCell ref="B31:B32"/>
    <mergeCell ref="B33:B34"/>
    <mergeCell ref="B35:B36"/>
    <mergeCell ref="A15:A16"/>
    <mergeCell ref="A17:A18"/>
    <mergeCell ref="A25:A26"/>
    <mergeCell ref="A27:A28"/>
    <mergeCell ref="A29:A30"/>
    <mergeCell ref="A19:A20"/>
    <mergeCell ref="B19:B20"/>
    <mergeCell ref="A23:A24"/>
    <mergeCell ref="B23:B24"/>
    <mergeCell ref="A31:A32"/>
    <mergeCell ref="A33:A34"/>
    <mergeCell ref="B5:B6"/>
    <mergeCell ref="B7:B8"/>
    <mergeCell ref="B9:B10"/>
    <mergeCell ref="B11:B12"/>
    <mergeCell ref="B13:B14"/>
    <mergeCell ref="A57:A58"/>
    <mergeCell ref="B57:B58"/>
    <mergeCell ref="BK3:BN3"/>
    <mergeCell ref="BO3:BS3"/>
    <mergeCell ref="A21:A22"/>
    <mergeCell ref="B21:B22"/>
    <mergeCell ref="B47:B48"/>
    <mergeCell ref="A5:A6"/>
    <mergeCell ref="A7:A8"/>
    <mergeCell ref="A9:A10"/>
    <mergeCell ref="AK3:AN3"/>
    <mergeCell ref="B15:B16"/>
    <mergeCell ref="B17:B18"/>
    <mergeCell ref="B25:B26"/>
    <mergeCell ref="B27:B28"/>
    <mergeCell ref="B29:B30"/>
  </mergeCells>
  <phoneticPr fontId="3" type="noConversion"/>
  <conditionalFormatting sqref="X13:BS58">
    <cfRule type="expression" dxfId="16" priority="2">
      <formula>COLUMN(X13) - COLUMN($X$13) &lt; $E13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DB97-25C4-4440-B32C-258E76E56E0A}">
  <sheetPr codeName="Sheet5"/>
  <dimension ref="A1:AS74"/>
  <sheetViews>
    <sheetView topLeftCell="B1" workbookViewId="0"/>
  </sheetViews>
  <sheetFormatPr defaultRowHeight="16.5" x14ac:dyDescent="0.3"/>
  <cols>
    <col min="1" max="1" width="15.25" hidden="1" customWidth="1"/>
    <col min="2" max="2" width="13.875" customWidth="1"/>
    <col min="3" max="3" width="9.75" style="41" bestFit="1" customWidth="1"/>
    <col min="4" max="4" width="16.25" style="1" bestFit="1" customWidth="1"/>
    <col min="5" max="11" width="5.5" bestFit="1" customWidth="1"/>
    <col min="12" max="14" width="7.125" bestFit="1" customWidth="1"/>
    <col min="15" max="21" width="5.5" bestFit="1" customWidth="1"/>
    <col min="22" max="22" width="6.75" bestFit="1" customWidth="1"/>
    <col min="23" max="24" width="7.125" bestFit="1" customWidth="1"/>
    <col min="25" max="31" width="5.5" bestFit="1" customWidth="1"/>
    <col min="32" max="32" width="6.625" bestFit="1" customWidth="1"/>
    <col min="33" max="34" width="7.125" bestFit="1" customWidth="1"/>
    <col min="35" max="41" width="5.5" bestFit="1" customWidth="1"/>
    <col min="42" max="42" width="6.75" bestFit="1" customWidth="1"/>
    <col min="43" max="44" width="7.125" bestFit="1" customWidth="1"/>
  </cols>
  <sheetData>
    <row r="1" spans="1:45" x14ac:dyDescent="0.3">
      <c r="A1" s="19"/>
      <c r="B1" s="19"/>
      <c r="C1" s="42"/>
      <c r="D1" s="19"/>
      <c r="E1" s="22">
        <v>1</v>
      </c>
      <c r="F1" s="22">
        <v>2</v>
      </c>
      <c r="G1" s="22">
        <v>3</v>
      </c>
      <c r="H1" s="22">
        <v>4</v>
      </c>
      <c r="I1" s="22">
        <v>5</v>
      </c>
      <c r="J1" s="22">
        <v>6</v>
      </c>
      <c r="K1" s="23">
        <v>7</v>
      </c>
      <c r="L1" s="93" t="s">
        <v>21</v>
      </c>
      <c r="M1" s="24" t="s">
        <v>13</v>
      </c>
      <c r="N1" s="24" t="s">
        <v>7</v>
      </c>
      <c r="O1" s="94">
        <v>8</v>
      </c>
      <c r="P1" s="22">
        <v>9</v>
      </c>
      <c r="Q1" s="22">
        <v>10</v>
      </c>
      <c r="R1" s="22">
        <v>11</v>
      </c>
      <c r="S1" s="22">
        <v>12</v>
      </c>
      <c r="T1" s="22">
        <v>13</v>
      </c>
      <c r="U1" s="23">
        <v>14</v>
      </c>
      <c r="V1" s="24" t="s">
        <v>22</v>
      </c>
      <c r="W1" s="24" t="s">
        <v>13</v>
      </c>
      <c r="X1" s="24" t="s">
        <v>7</v>
      </c>
      <c r="Y1" s="22">
        <v>15</v>
      </c>
      <c r="Z1" s="22">
        <v>16</v>
      </c>
      <c r="AA1" s="22">
        <v>17</v>
      </c>
      <c r="AB1" s="22">
        <v>18</v>
      </c>
      <c r="AC1" s="22">
        <v>19</v>
      </c>
      <c r="AD1" s="22">
        <v>20</v>
      </c>
      <c r="AE1" s="23">
        <v>21</v>
      </c>
      <c r="AF1" s="24" t="s">
        <v>23</v>
      </c>
      <c r="AG1" s="24" t="s">
        <v>13</v>
      </c>
      <c r="AH1" s="24" t="s">
        <v>7</v>
      </c>
      <c r="AI1" s="22">
        <v>22</v>
      </c>
      <c r="AJ1" s="22">
        <v>23</v>
      </c>
      <c r="AK1" s="22">
        <v>24</v>
      </c>
      <c r="AL1" s="22">
        <v>25</v>
      </c>
      <c r="AM1" s="22">
        <v>26</v>
      </c>
      <c r="AN1" s="22">
        <v>27</v>
      </c>
      <c r="AO1" s="23">
        <v>28</v>
      </c>
      <c r="AP1" s="24" t="s">
        <v>24</v>
      </c>
      <c r="AQ1" s="24" t="s">
        <v>13</v>
      </c>
      <c r="AR1" s="24" t="s">
        <v>7</v>
      </c>
      <c r="AS1" s="17"/>
    </row>
    <row r="2" spans="1:45" x14ac:dyDescent="0.3">
      <c r="A2" s="367" t="s">
        <v>13</v>
      </c>
      <c r="B2" s="367" t="s">
        <v>13</v>
      </c>
      <c r="C2" s="364"/>
      <c r="D2" s="19" t="s">
        <v>60</v>
      </c>
      <c r="E2" s="18">
        <f t="shared" ref="E2:E7" si="0">SUMIF($D$8:$D$53,$D2,E$8:E$53)-E42</f>
        <v>176</v>
      </c>
      <c r="F2" s="18">
        <f t="shared" ref="F2:K2" si="1">SUMIF($D$8:$D$53,$D2,F$8:F$53)-F42</f>
        <v>186</v>
      </c>
      <c r="G2" s="18">
        <f t="shared" si="1"/>
        <v>179</v>
      </c>
      <c r="H2" s="18">
        <f t="shared" si="1"/>
        <v>193</v>
      </c>
      <c r="I2" s="18">
        <f t="shared" si="1"/>
        <v>143</v>
      </c>
      <c r="J2" s="18">
        <f t="shared" si="1"/>
        <v>153</v>
      </c>
      <c r="K2" s="18">
        <f t="shared" si="1"/>
        <v>188</v>
      </c>
      <c r="L2" s="90">
        <f t="shared" ref="L2:L7" si="2">SUMIF($D$8:$D$53,$D2,L$8:L$53)-L42</f>
        <v>1218</v>
      </c>
      <c r="M2" s="25">
        <v>2034</v>
      </c>
      <c r="N2" s="25">
        <f t="shared" ref="N2:N7" si="3">M2-L2</f>
        <v>816</v>
      </c>
      <c r="O2" s="21">
        <f>SUMIF($D$8:$D$53,$D2,O$8:O$53)-O42</f>
        <v>143</v>
      </c>
      <c r="P2" s="18">
        <f t="shared" ref="P2:U2" si="4">SUMIF($D$8:$D$53,$D2,P$8:P$53)-P42</f>
        <v>167</v>
      </c>
      <c r="Q2" s="18">
        <f t="shared" si="4"/>
        <v>149</v>
      </c>
      <c r="R2" s="18">
        <f t="shared" si="4"/>
        <v>184</v>
      </c>
      <c r="S2" s="18">
        <f t="shared" si="4"/>
        <v>150</v>
      </c>
      <c r="T2" s="18">
        <f t="shared" si="4"/>
        <v>125</v>
      </c>
      <c r="U2" s="18">
        <f t="shared" si="4"/>
        <v>176</v>
      </c>
      <c r="V2" s="25">
        <f t="shared" ref="V2:V7" si="5">SUMIF($D$8:$D$53,$D2,V$8:V$53)-V42</f>
        <v>1094</v>
      </c>
      <c r="W2" s="25">
        <v>2114</v>
      </c>
      <c r="X2" s="25">
        <f t="shared" ref="X2:X7" si="6">W2-V2</f>
        <v>1020</v>
      </c>
      <c r="Y2" s="18">
        <f>SUMIF($D$8:$D$53,$D2,Y$8:Y$53)-Y42</f>
        <v>172</v>
      </c>
      <c r="Z2" s="18">
        <f t="shared" ref="Z2:AE2" si="7">SUMIF($D$8:$D$53,$D2,Z$8:Z$53)-Z42</f>
        <v>179</v>
      </c>
      <c r="AA2" s="18">
        <f t="shared" si="7"/>
        <v>161</v>
      </c>
      <c r="AB2" s="18">
        <f t="shared" si="7"/>
        <v>190</v>
      </c>
      <c r="AC2" s="18">
        <f t="shared" si="7"/>
        <v>187</v>
      </c>
      <c r="AD2" s="18">
        <f t="shared" si="7"/>
        <v>209</v>
      </c>
      <c r="AE2" s="18">
        <f t="shared" si="7"/>
        <v>172</v>
      </c>
      <c r="AF2" s="25">
        <f t="shared" ref="AF2:AF7" si="8">SUMIF($D$8:$D$53,$D2,AF$8:AF$53)-AF42</f>
        <v>1270</v>
      </c>
      <c r="AG2" s="25">
        <v>2443</v>
      </c>
      <c r="AH2" s="25">
        <f t="shared" ref="AH2:AH7" si="9">AG2-AF2</f>
        <v>1173</v>
      </c>
      <c r="AI2" s="18">
        <f>SUMIF($D$8:$D$53,$D2,AI$8:AI$53)-AI42</f>
        <v>136</v>
      </c>
      <c r="AJ2" s="18">
        <f t="shared" ref="AJ2:AO2" si="10">SUMIF($D$8:$D$53,$D2,AJ$8:AJ$53)-AJ42</f>
        <v>159</v>
      </c>
      <c r="AK2" s="18">
        <f t="shared" si="10"/>
        <v>195</v>
      </c>
      <c r="AL2" s="18">
        <f t="shared" si="10"/>
        <v>179</v>
      </c>
      <c r="AM2" s="18">
        <f t="shared" si="10"/>
        <v>197</v>
      </c>
      <c r="AN2" s="18">
        <f t="shared" si="10"/>
        <v>128</v>
      </c>
      <c r="AO2" s="18">
        <f t="shared" si="10"/>
        <v>185</v>
      </c>
      <c r="AP2" s="25">
        <f t="shared" ref="AP2:AP7" si="11">SUMIF($D$8:$D$53,$D2,AP$8:AP$53)-AP42</f>
        <v>1179</v>
      </c>
      <c r="AQ2" s="25">
        <v>2206</v>
      </c>
      <c r="AR2" s="25">
        <f t="shared" ref="AR2:AR7" si="12">AQ2-AP2</f>
        <v>1027</v>
      </c>
      <c r="AS2" s="17"/>
    </row>
    <row r="3" spans="1:45" x14ac:dyDescent="0.3">
      <c r="A3" s="368"/>
      <c r="B3" s="368"/>
      <c r="C3" s="365"/>
      <c r="D3" s="19" t="s">
        <v>62</v>
      </c>
      <c r="E3" s="18">
        <f t="shared" si="0"/>
        <v>221</v>
      </c>
      <c r="F3" s="18">
        <f t="shared" ref="F3:K3" si="13">SUMIF($D$8:$D$53,$D3,F$8:F$53)-F43</f>
        <v>192</v>
      </c>
      <c r="G3" s="18">
        <f t="shared" si="13"/>
        <v>187</v>
      </c>
      <c r="H3" s="18">
        <f t="shared" si="13"/>
        <v>188</v>
      </c>
      <c r="I3" s="18">
        <f t="shared" si="13"/>
        <v>169</v>
      </c>
      <c r="J3" s="18">
        <f t="shared" si="13"/>
        <v>196</v>
      </c>
      <c r="K3" s="18">
        <f t="shared" si="13"/>
        <v>160</v>
      </c>
      <c r="L3" s="90">
        <f t="shared" si="2"/>
        <v>1313</v>
      </c>
      <c r="M3" s="25">
        <v>1823</v>
      </c>
      <c r="N3" s="25">
        <f t="shared" si="3"/>
        <v>510</v>
      </c>
      <c r="O3" s="21">
        <f t="shared" ref="O3:U3" si="14">SUMIF($D$8:$D$53,$D3,O$8:O$53)-O43</f>
        <v>184</v>
      </c>
      <c r="P3" s="18">
        <f t="shared" si="14"/>
        <v>196</v>
      </c>
      <c r="Q3" s="18">
        <f t="shared" si="14"/>
        <v>194</v>
      </c>
      <c r="R3" s="18">
        <f t="shared" si="14"/>
        <v>233</v>
      </c>
      <c r="S3" s="18">
        <f t="shared" si="14"/>
        <v>162</v>
      </c>
      <c r="T3" s="18">
        <f t="shared" si="14"/>
        <v>202</v>
      </c>
      <c r="U3" s="18">
        <f t="shared" si="14"/>
        <v>166</v>
      </c>
      <c r="V3" s="25">
        <f t="shared" si="5"/>
        <v>1337</v>
      </c>
      <c r="W3" s="25">
        <v>2064</v>
      </c>
      <c r="X3" s="25">
        <f t="shared" si="6"/>
        <v>727</v>
      </c>
      <c r="Y3" s="18">
        <f t="shared" ref="Y3:AE3" si="15">SUMIF($D$8:$D$53,$D3,Y$8:Y$53)-Y43</f>
        <v>167</v>
      </c>
      <c r="Z3" s="18">
        <f t="shared" si="15"/>
        <v>155</v>
      </c>
      <c r="AA3" s="18">
        <f t="shared" si="15"/>
        <v>182</v>
      </c>
      <c r="AB3" s="18">
        <f t="shared" si="15"/>
        <v>173</v>
      </c>
      <c r="AC3" s="18">
        <f t="shared" si="15"/>
        <v>174</v>
      </c>
      <c r="AD3" s="18">
        <f t="shared" si="15"/>
        <v>126</v>
      </c>
      <c r="AE3" s="18">
        <f t="shared" si="15"/>
        <v>179</v>
      </c>
      <c r="AF3" s="25">
        <f t="shared" si="8"/>
        <v>1156</v>
      </c>
      <c r="AG3" s="25">
        <v>1996</v>
      </c>
      <c r="AH3" s="25">
        <f t="shared" si="9"/>
        <v>840</v>
      </c>
      <c r="AI3" s="18">
        <f t="shared" ref="AI3:AO3" si="16">SUMIF($D$8:$D$53,$D3,AI$8:AI$53)-AI43</f>
        <v>180</v>
      </c>
      <c r="AJ3" s="18">
        <f t="shared" si="16"/>
        <v>173</v>
      </c>
      <c r="AK3" s="18">
        <f t="shared" si="16"/>
        <v>184</v>
      </c>
      <c r="AL3" s="18">
        <f t="shared" si="16"/>
        <v>169</v>
      </c>
      <c r="AM3" s="18">
        <f t="shared" si="16"/>
        <v>213</v>
      </c>
      <c r="AN3" s="18">
        <f t="shared" si="16"/>
        <v>171</v>
      </c>
      <c r="AO3" s="18">
        <f t="shared" si="16"/>
        <v>195</v>
      </c>
      <c r="AP3" s="25">
        <f t="shared" si="11"/>
        <v>1285</v>
      </c>
      <c r="AQ3" s="25">
        <v>1852</v>
      </c>
      <c r="AR3" s="25">
        <f t="shared" si="12"/>
        <v>567</v>
      </c>
      <c r="AS3" s="17"/>
    </row>
    <row r="4" spans="1:45" x14ac:dyDescent="0.3">
      <c r="A4" s="368"/>
      <c r="B4" s="368"/>
      <c r="C4" s="365"/>
      <c r="D4" s="19" t="s">
        <v>61</v>
      </c>
      <c r="E4" s="18">
        <f t="shared" si="0"/>
        <v>119</v>
      </c>
      <c r="F4" s="18">
        <f t="shared" ref="F4:K4" si="17">SUMIF($D$8:$D$53,$D4,F$8:F$53)-F44</f>
        <v>81</v>
      </c>
      <c r="G4" s="18">
        <f t="shared" si="17"/>
        <v>83</v>
      </c>
      <c r="H4" s="18">
        <f t="shared" si="17"/>
        <v>97</v>
      </c>
      <c r="I4" s="18">
        <f t="shared" si="17"/>
        <v>100</v>
      </c>
      <c r="J4" s="18">
        <f t="shared" si="17"/>
        <v>103</v>
      </c>
      <c r="K4" s="18">
        <f t="shared" si="17"/>
        <v>87</v>
      </c>
      <c r="L4" s="90">
        <f t="shared" si="2"/>
        <v>670</v>
      </c>
      <c r="M4" s="25">
        <v>765</v>
      </c>
      <c r="N4" s="25">
        <f t="shared" si="3"/>
        <v>95</v>
      </c>
      <c r="O4" s="21">
        <f t="shared" ref="O4:U4" si="18">SUMIF($D$8:$D$53,$D4,O$8:O$53)-O44</f>
        <v>72</v>
      </c>
      <c r="P4" s="18">
        <f t="shared" si="18"/>
        <v>78</v>
      </c>
      <c r="Q4" s="18">
        <f t="shared" si="18"/>
        <v>79</v>
      </c>
      <c r="R4" s="18">
        <f t="shared" si="18"/>
        <v>115</v>
      </c>
      <c r="S4" s="18">
        <f t="shared" si="18"/>
        <v>74</v>
      </c>
      <c r="T4" s="18">
        <f t="shared" si="18"/>
        <v>88</v>
      </c>
      <c r="U4" s="18">
        <f t="shared" si="18"/>
        <v>72</v>
      </c>
      <c r="V4" s="25">
        <f t="shared" si="5"/>
        <v>578</v>
      </c>
      <c r="W4" s="25">
        <v>681</v>
      </c>
      <c r="X4" s="25">
        <f t="shared" si="6"/>
        <v>103</v>
      </c>
      <c r="Y4" s="18">
        <f t="shared" ref="Y4:AE4" si="19">SUMIF($D$8:$D$53,$D4,Y$8:Y$53)-Y44</f>
        <v>96</v>
      </c>
      <c r="Z4" s="18">
        <f t="shared" si="19"/>
        <v>86</v>
      </c>
      <c r="AA4" s="18">
        <f t="shared" si="19"/>
        <v>66</v>
      </c>
      <c r="AB4" s="18">
        <f t="shared" si="19"/>
        <v>130</v>
      </c>
      <c r="AC4" s="18">
        <f t="shared" si="19"/>
        <v>89</v>
      </c>
      <c r="AD4" s="18">
        <f t="shared" si="19"/>
        <v>99</v>
      </c>
      <c r="AE4" s="18">
        <f t="shared" si="19"/>
        <v>118</v>
      </c>
      <c r="AF4" s="25">
        <f t="shared" si="8"/>
        <v>684</v>
      </c>
      <c r="AG4" s="25">
        <v>789</v>
      </c>
      <c r="AH4" s="25">
        <f t="shared" si="9"/>
        <v>105</v>
      </c>
      <c r="AI4" s="18">
        <f t="shared" ref="AI4:AO4" si="20">SUMIF($D$8:$D$53,$D4,AI$8:AI$53)-AI44</f>
        <v>82</v>
      </c>
      <c r="AJ4" s="18">
        <f t="shared" si="20"/>
        <v>60</v>
      </c>
      <c r="AK4" s="18">
        <f t="shared" si="20"/>
        <v>86</v>
      </c>
      <c r="AL4" s="18">
        <f t="shared" si="20"/>
        <v>90</v>
      </c>
      <c r="AM4" s="18">
        <f t="shared" si="20"/>
        <v>90</v>
      </c>
      <c r="AN4" s="18">
        <f t="shared" si="20"/>
        <v>63</v>
      </c>
      <c r="AO4" s="18">
        <f t="shared" si="20"/>
        <v>72</v>
      </c>
      <c r="AP4" s="25">
        <f t="shared" si="11"/>
        <v>543</v>
      </c>
      <c r="AQ4" s="25">
        <v>642</v>
      </c>
      <c r="AR4" s="25">
        <f t="shared" si="12"/>
        <v>99</v>
      </c>
      <c r="AS4" s="17"/>
    </row>
    <row r="5" spans="1:45" x14ac:dyDescent="0.3">
      <c r="A5" s="368"/>
      <c r="B5" s="368"/>
      <c r="C5" s="365"/>
      <c r="D5" s="19" t="s">
        <v>63</v>
      </c>
      <c r="E5" s="18">
        <f t="shared" si="0"/>
        <v>253</v>
      </c>
      <c r="F5" s="18">
        <f t="shared" ref="F5:K5" si="21">SUMIF($D$8:$D$53,$D5,F$8:F$53)-F45</f>
        <v>241</v>
      </c>
      <c r="G5" s="18">
        <f t="shared" si="21"/>
        <v>297</v>
      </c>
      <c r="H5" s="18">
        <f t="shared" si="21"/>
        <v>221</v>
      </c>
      <c r="I5" s="18">
        <f t="shared" si="21"/>
        <v>219</v>
      </c>
      <c r="J5" s="18">
        <f t="shared" si="21"/>
        <v>236</v>
      </c>
      <c r="K5" s="18">
        <f t="shared" si="21"/>
        <v>192</v>
      </c>
      <c r="L5" s="90">
        <f t="shared" si="2"/>
        <v>1659</v>
      </c>
      <c r="M5" s="25">
        <v>2665</v>
      </c>
      <c r="N5" s="25">
        <f t="shared" si="3"/>
        <v>1006</v>
      </c>
      <c r="O5" s="21">
        <f t="shared" ref="O5:U5" si="22">SUMIF($D$8:$D$53,$D5,O$8:O$53)-O45</f>
        <v>192</v>
      </c>
      <c r="P5" s="18">
        <f t="shared" si="22"/>
        <v>253</v>
      </c>
      <c r="Q5" s="18">
        <f t="shared" si="22"/>
        <v>240</v>
      </c>
      <c r="R5" s="18">
        <f t="shared" si="22"/>
        <v>289</v>
      </c>
      <c r="S5" s="18">
        <f t="shared" si="22"/>
        <v>188</v>
      </c>
      <c r="T5" s="18">
        <f t="shared" si="22"/>
        <v>245</v>
      </c>
      <c r="U5" s="18">
        <f t="shared" si="22"/>
        <v>228</v>
      </c>
      <c r="V5" s="25">
        <f t="shared" si="5"/>
        <v>1635</v>
      </c>
      <c r="W5" s="25">
        <v>2639</v>
      </c>
      <c r="X5" s="25">
        <f t="shared" si="6"/>
        <v>1004</v>
      </c>
      <c r="Y5" s="18">
        <f t="shared" ref="Y5:AE5" si="23">SUMIF($D$8:$D$53,$D5,Y$8:Y$53)-Y45</f>
        <v>267</v>
      </c>
      <c r="Z5" s="18">
        <f t="shared" si="23"/>
        <v>194</v>
      </c>
      <c r="AA5" s="18">
        <f t="shared" si="23"/>
        <v>276</v>
      </c>
      <c r="AB5" s="18">
        <f t="shared" si="23"/>
        <v>335</v>
      </c>
      <c r="AC5" s="18">
        <f t="shared" si="23"/>
        <v>227</v>
      </c>
      <c r="AD5" s="18">
        <f t="shared" si="23"/>
        <v>228</v>
      </c>
      <c r="AE5" s="18">
        <f t="shared" si="23"/>
        <v>196</v>
      </c>
      <c r="AF5" s="25">
        <f t="shared" si="8"/>
        <v>1723</v>
      </c>
      <c r="AG5" s="25">
        <v>2770</v>
      </c>
      <c r="AH5" s="25">
        <f t="shared" si="9"/>
        <v>1047</v>
      </c>
      <c r="AI5" s="18">
        <f t="shared" ref="AI5:AO5" si="24">SUMIF($D$8:$D$53,$D5,AI$8:AI$53)-AI45</f>
        <v>224</v>
      </c>
      <c r="AJ5" s="18">
        <f t="shared" si="24"/>
        <v>218</v>
      </c>
      <c r="AK5" s="18">
        <f t="shared" si="24"/>
        <v>195</v>
      </c>
      <c r="AL5" s="18">
        <f t="shared" si="24"/>
        <v>224</v>
      </c>
      <c r="AM5" s="18">
        <f t="shared" si="24"/>
        <v>243</v>
      </c>
      <c r="AN5" s="18">
        <f t="shared" si="24"/>
        <v>177</v>
      </c>
      <c r="AO5" s="18">
        <f t="shared" si="24"/>
        <v>207</v>
      </c>
      <c r="AP5" s="25">
        <f t="shared" si="11"/>
        <v>1488</v>
      </c>
      <c r="AQ5" s="25">
        <v>2354</v>
      </c>
      <c r="AR5" s="25">
        <f t="shared" si="12"/>
        <v>866</v>
      </c>
      <c r="AS5" s="17"/>
    </row>
    <row r="6" spans="1:45" x14ac:dyDescent="0.3">
      <c r="A6" s="368"/>
      <c r="B6" s="368"/>
      <c r="C6" s="365"/>
      <c r="D6" s="19" t="s">
        <v>64</v>
      </c>
      <c r="E6" s="18">
        <f t="shared" si="0"/>
        <v>288</v>
      </c>
      <c r="F6" s="18">
        <f t="shared" ref="F6:K6" si="25">SUMIF($D$8:$D$53,$D6,F$8:F$53)-F46</f>
        <v>218</v>
      </c>
      <c r="G6" s="18">
        <f t="shared" si="25"/>
        <v>233</v>
      </c>
      <c r="H6" s="18">
        <f t="shared" si="25"/>
        <v>223</v>
      </c>
      <c r="I6" s="18">
        <f t="shared" si="25"/>
        <v>214</v>
      </c>
      <c r="J6" s="18">
        <f t="shared" si="25"/>
        <v>205</v>
      </c>
      <c r="K6" s="18">
        <f t="shared" si="25"/>
        <v>270</v>
      </c>
      <c r="L6" s="90">
        <f t="shared" si="2"/>
        <v>1651</v>
      </c>
      <c r="M6" s="25">
        <v>2324</v>
      </c>
      <c r="N6" s="25">
        <f t="shared" si="3"/>
        <v>673</v>
      </c>
      <c r="O6" s="21">
        <f t="shared" ref="O6:U6" si="26">SUMIF($D$8:$D$53,$D6,O$8:O$53)-O46</f>
        <v>252</v>
      </c>
      <c r="P6" s="18">
        <f t="shared" si="26"/>
        <v>226</v>
      </c>
      <c r="Q6" s="18">
        <f t="shared" si="26"/>
        <v>233</v>
      </c>
      <c r="R6" s="18">
        <f t="shared" si="26"/>
        <v>432</v>
      </c>
      <c r="S6" s="18">
        <f t="shared" si="26"/>
        <v>215</v>
      </c>
      <c r="T6" s="18">
        <f t="shared" si="26"/>
        <v>258</v>
      </c>
      <c r="U6" s="18">
        <f t="shared" si="26"/>
        <v>255</v>
      </c>
      <c r="V6" s="25">
        <f t="shared" si="5"/>
        <v>1871</v>
      </c>
      <c r="W6" s="25">
        <v>2553</v>
      </c>
      <c r="X6" s="25">
        <f t="shared" si="6"/>
        <v>682</v>
      </c>
      <c r="Y6" s="18">
        <f t="shared" ref="Y6:AE6" si="27">SUMIF($D$8:$D$53,$D6,Y$8:Y$53)-Y46</f>
        <v>217</v>
      </c>
      <c r="Z6" s="18">
        <f t="shared" si="27"/>
        <v>241</v>
      </c>
      <c r="AA6" s="18">
        <f t="shared" si="27"/>
        <v>211</v>
      </c>
      <c r="AB6" s="18">
        <f t="shared" si="27"/>
        <v>284</v>
      </c>
      <c r="AC6" s="18">
        <f t="shared" si="27"/>
        <v>229</v>
      </c>
      <c r="AD6" s="18">
        <f t="shared" si="27"/>
        <v>234</v>
      </c>
      <c r="AE6" s="18">
        <f t="shared" si="27"/>
        <v>268</v>
      </c>
      <c r="AF6" s="25">
        <f t="shared" si="8"/>
        <v>1684</v>
      </c>
      <c r="AG6" s="25">
        <v>2408</v>
      </c>
      <c r="AH6" s="25">
        <f t="shared" si="9"/>
        <v>724</v>
      </c>
      <c r="AI6" s="18">
        <f t="shared" ref="AI6:AO6" si="28">SUMIF($D$8:$D$53,$D6,AI$8:AI$53)-AI46</f>
        <v>231</v>
      </c>
      <c r="AJ6" s="18">
        <f t="shared" si="28"/>
        <v>235</v>
      </c>
      <c r="AK6" s="18">
        <f t="shared" si="28"/>
        <v>214</v>
      </c>
      <c r="AL6" s="18">
        <f t="shared" si="28"/>
        <v>248</v>
      </c>
      <c r="AM6" s="18">
        <f t="shared" si="28"/>
        <v>271</v>
      </c>
      <c r="AN6" s="18">
        <f t="shared" si="28"/>
        <v>200</v>
      </c>
      <c r="AO6" s="18">
        <f t="shared" si="28"/>
        <v>264</v>
      </c>
      <c r="AP6" s="25">
        <f t="shared" si="11"/>
        <v>1663</v>
      </c>
      <c r="AQ6" s="25">
        <v>2297</v>
      </c>
      <c r="AR6" s="25">
        <f t="shared" si="12"/>
        <v>634</v>
      </c>
      <c r="AS6" s="17"/>
    </row>
    <row r="7" spans="1:45" ht="17.25" thickBot="1" x14ac:dyDescent="0.35">
      <c r="A7" s="371"/>
      <c r="B7" s="369"/>
      <c r="C7" s="366"/>
      <c r="D7" s="53" t="s">
        <v>65</v>
      </c>
      <c r="E7" s="54">
        <f t="shared" si="0"/>
        <v>122</v>
      </c>
      <c r="F7" s="54">
        <f t="shared" ref="F7:K7" si="29">SUMIF($D$8:$D$53,$D7,F$8:F$53)-F47</f>
        <v>134</v>
      </c>
      <c r="G7" s="54">
        <f t="shared" si="29"/>
        <v>100</v>
      </c>
      <c r="H7" s="54">
        <f t="shared" si="29"/>
        <v>108</v>
      </c>
      <c r="I7" s="54">
        <f t="shared" si="29"/>
        <v>106</v>
      </c>
      <c r="J7" s="54">
        <f t="shared" si="29"/>
        <v>91</v>
      </c>
      <c r="K7" s="54">
        <f t="shared" si="29"/>
        <v>106</v>
      </c>
      <c r="L7" s="91">
        <f t="shared" si="2"/>
        <v>767</v>
      </c>
      <c r="M7" s="26">
        <v>908</v>
      </c>
      <c r="N7" s="26">
        <f t="shared" si="3"/>
        <v>141</v>
      </c>
      <c r="O7" s="57">
        <f t="shared" ref="O7:U7" si="30">SUMIF($D$8:$D$53,$D7,O$8:O$53)-O47</f>
        <v>69</v>
      </c>
      <c r="P7" s="54">
        <f t="shared" si="30"/>
        <v>77</v>
      </c>
      <c r="Q7" s="54">
        <f t="shared" si="30"/>
        <v>117</v>
      </c>
      <c r="R7" s="54">
        <f t="shared" si="30"/>
        <v>191</v>
      </c>
      <c r="S7" s="54">
        <f t="shared" si="30"/>
        <v>120</v>
      </c>
      <c r="T7" s="54">
        <f t="shared" si="30"/>
        <v>58</v>
      </c>
      <c r="U7" s="54">
        <f t="shared" si="30"/>
        <v>127</v>
      </c>
      <c r="V7" s="26">
        <f t="shared" si="5"/>
        <v>759</v>
      </c>
      <c r="W7" s="26">
        <v>933</v>
      </c>
      <c r="X7" s="26">
        <f t="shared" si="6"/>
        <v>174</v>
      </c>
      <c r="Y7" s="54">
        <f t="shared" ref="Y7:AE7" si="31">SUMIF($D$8:$D$53,$D7,Y$8:Y$53)-Y47</f>
        <v>94</v>
      </c>
      <c r="Z7" s="54">
        <f t="shared" si="31"/>
        <v>82</v>
      </c>
      <c r="AA7" s="54">
        <f t="shared" si="31"/>
        <v>86</v>
      </c>
      <c r="AB7" s="54">
        <f t="shared" si="31"/>
        <v>98</v>
      </c>
      <c r="AC7" s="54">
        <f t="shared" si="31"/>
        <v>106</v>
      </c>
      <c r="AD7" s="54">
        <f t="shared" si="31"/>
        <v>101</v>
      </c>
      <c r="AE7" s="54">
        <f t="shared" si="31"/>
        <v>104</v>
      </c>
      <c r="AF7" s="26">
        <f t="shared" si="8"/>
        <v>671</v>
      </c>
      <c r="AG7" s="26">
        <v>822</v>
      </c>
      <c r="AH7" s="26">
        <f t="shared" si="9"/>
        <v>151</v>
      </c>
      <c r="AI7" s="54">
        <f t="shared" ref="AI7:AO7" si="32">SUMIF($D$8:$D$53,$D7,AI$8:AI$53)-AI47</f>
        <v>97</v>
      </c>
      <c r="AJ7" s="54">
        <f t="shared" si="32"/>
        <v>102</v>
      </c>
      <c r="AK7" s="54">
        <f t="shared" si="32"/>
        <v>92</v>
      </c>
      <c r="AL7" s="54">
        <f t="shared" si="32"/>
        <v>86</v>
      </c>
      <c r="AM7" s="54">
        <f t="shared" si="32"/>
        <v>104</v>
      </c>
      <c r="AN7" s="54">
        <f t="shared" si="32"/>
        <v>93</v>
      </c>
      <c r="AO7" s="54">
        <f t="shared" si="32"/>
        <v>126</v>
      </c>
      <c r="AP7" s="26">
        <f t="shared" si="11"/>
        <v>700</v>
      </c>
      <c r="AQ7" s="26">
        <v>842</v>
      </c>
      <c r="AR7" s="26">
        <f t="shared" si="12"/>
        <v>142</v>
      </c>
      <c r="AS7" s="17"/>
    </row>
    <row r="8" spans="1:45" x14ac:dyDescent="0.3">
      <c r="A8" s="46" t="s">
        <v>66</v>
      </c>
      <c r="B8" s="342" t="s">
        <v>66</v>
      </c>
      <c r="C8" s="43">
        <v>45743</v>
      </c>
      <c r="D8" s="19" t="s">
        <v>54</v>
      </c>
      <c r="E8" s="18">
        <v>127</v>
      </c>
      <c r="F8" s="18">
        <v>137</v>
      </c>
      <c r="G8" s="18">
        <v>131</v>
      </c>
      <c r="H8" s="18">
        <v>127</v>
      </c>
      <c r="I8" s="18">
        <v>99</v>
      </c>
      <c r="J8" s="18">
        <v>111</v>
      </c>
      <c r="K8" s="20">
        <v>158</v>
      </c>
      <c r="L8" s="90">
        <f>SUM(E8:K8)</f>
        <v>890</v>
      </c>
      <c r="M8" s="25"/>
      <c r="N8" s="51"/>
      <c r="O8" s="21">
        <v>98</v>
      </c>
      <c r="P8" s="18">
        <v>127</v>
      </c>
      <c r="Q8" s="18">
        <v>119</v>
      </c>
      <c r="R8" s="18">
        <v>135</v>
      </c>
      <c r="S8" s="18">
        <v>99</v>
      </c>
      <c r="T8" s="18">
        <v>104</v>
      </c>
      <c r="U8" s="20">
        <v>119</v>
      </c>
      <c r="V8" s="25">
        <f>SUM(O8:U8)</f>
        <v>801</v>
      </c>
      <c r="W8" s="25"/>
      <c r="X8" s="25"/>
      <c r="Y8" s="21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20">
        <v>0</v>
      </c>
      <c r="AF8" s="25">
        <f>SUM(Y8:AE8)</f>
        <v>0</v>
      </c>
      <c r="AG8" s="25"/>
      <c r="AH8" s="25"/>
      <c r="AI8" s="21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20">
        <v>0</v>
      </c>
      <c r="AP8" s="25">
        <f>SUM(AI8:AO8)</f>
        <v>0</v>
      </c>
      <c r="AQ8" s="25"/>
      <c r="AR8" s="25"/>
      <c r="AS8" s="16"/>
    </row>
    <row r="9" spans="1:45" x14ac:dyDescent="0.3">
      <c r="A9" s="47" t="str">
        <f t="shared" ref="A9:A14" si="33">A8</f>
        <v>쿠팡</v>
      </c>
      <c r="B9" s="350"/>
      <c r="C9" s="43">
        <v>45768</v>
      </c>
      <c r="D9" s="19" t="s">
        <v>54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20">
        <v>0</v>
      </c>
      <c r="L9" s="90">
        <f t="shared" ref="L9:L53" si="34">SUM(E9:K9)</f>
        <v>0</v>
      </c>
      <c r="M9" s="25"/>
      <c r="N9" s="25"/>
      <c r="O9" s="21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20">
        <v>0</v>
      </c>
      <c r="V9" s="25">
        <f t="shared" ref="V9:V53" si="35">SUM(O9:U9)</f>
        <v>0</v>
      </c>
      <c r="W9" s="25"/>
      <c r="X9" s="25"/>
      <c r="Y9" s="21">
        <v>127</v>
      </c>
      <c r="Z9" s="18">
        <v>139</v>
      </c>
      <c r="AA9" s="18">
        <v>124</v>
      </c>
      <c r="AB9" s="18">
        <v>126</v>
      </c>
      <c r="AC9" s="18">
        <v>124</v>
      </c>
      <c r="AD9" s="18">
        <v>153</v>
      </c>
      <c r="AE9" s="20">
        <v>132</v>
      </c>
      <c r="AF9" s="25">
        <f t="shared" ref="AF9:AF53" si="36">SUM(Y9:AE9)</f>
        <v>925</v>
      </c>
      <c r="AG9" s="25"/>
      <c r="AH9" s="25"/>
      <c r="AI9" s="21">
        <v>113</v>
      </c>
      <c r="AJ9" s="18">
        <v>125</v>
      </c>
      <c r="AK9" s="18">
        <v>137</v>
      </c>
      <c r="AL9" s="18">
        <v>120</v>
      </c>
      <c r="AM9" s="18">
        <v>124</v>
      </c>
      <c r="AN9" s="18">
        <v>108</v>
      </c>
      <c r="AO9" s="20">
        <v>125</v>
      </c>
      <c r="AP9" s="25">
        <f t="shared" ref="AP9:AP53" si="37">SUM(AI9:AO9)</f>
        <v>852</v>
      </c>
      <c r="AQ9" s="25"/>
      <c r="AR9" s="25"/>
      <c r="AS9" s="16"/>
    </row>
    <row r="10" spans="1:45" x14ac:dyDescent="0.3">
      <c r="A10" s="47" t="str">
        <f t="shared" si="33"/>
        <v>쿠팡</v>
      </c>
      <c r="B10" s="350"/>
      <c r="C10" s="43">
        <v>45803</v>
      </c>
      <c r="D10" s="19" t="s">
        <v>55</v>
      </c>
      <c r="E10" s="18">
        <v>176</v>
      </c>
      <c r="F10" s="18">
        <v>155</v>
      </c>
      <c r="G10" s="18">
        <v>140</v>
      </c>
      <c r="H10" s="18">
        <v>156</v>
      </c>
      <c r="I10" s="18">
        <v>139</v>
      </c>
      <c r="J10" s="18">
        <v>143</v>
      </c>
      <c r="K10" s="20">
        <v>126</v>
      </c>
      <c r="L10" s="90">
        <f t="shared" si="34"/>
        <v>1035</v>
      </c>
      <c r="M10" s="25"/>
      <c r="N10" s="25"/>
      <c r="O10" s="21">
        <v>156</v>
      </c>
      <c r="P10" s="18">
        <v>155</v>
      </c>
      <c r="Q10" s="18">
        <v>142</v>
      </c>
      <c r="R10" s="18">
        <v>129</v>
      </c>
      <c r="S10" s="18">
        <v>117</v>
      </c>
      <c r="T10" s="18">
        <v>174</v>
      </c>
      <c r="U10" s="20">
        <v>138</v>
      </c>
      <c r="V10" s="25">
        <f t="shared" si="35"/>
        <v>1011</v>
      </c>
      <c r="W10" s="25"/>
      <c r="X10" s="25"/>
      <c r="Y10" s="21">
        <v>132</v>
      </c>
      <c r="Z10" s="18">
        <v>104</v>
      </c>
      <c r="AA10" s="18">
        <v>145</v>
      </c>
      <c r="AB10" s="18">
        <v>114</v>
      </c>
      <c r="AC10" s="18">
        <v>124</v>
      </c>
      <c r="AD10" s="18">
        <v>95</v>
      </c>
      <c r="AE10" s="20">
        <v>145</v>
      </c>
      <c r="AF10" s="25">
        <f t="shared" si="36"/>
        <v>859</v>
      </c>
      <c r="AG10" s="25"/>
      <c r="AH10" s="25"/>
      <c r="AI10" s="21">
        <v>144</v>
      </c>
      <c r="AJ10" s="18">
        <v>142</v>
      </c>
      <c r="AK10" s="18">
        <v>143</v>
      </c>
      <c r="AL10" s="18">
        <v>120</v>
      </c>
      <c r="AM10" s="18">
        <v>170</v>
      </c>
      <c r="AN10" s="18">
        <v>146</v>
      </c>
      <c r="AO10" s="20">
        <v>149</v>
      </c>
      <c r="AP10" s="25">
        <f t="shared" si="37"/>
        <v>1014</v>
      </c>
      <c r="AQ10" s="25"/>
      <c r="AR10" s="25"/>
      <c r="AS10" s="16"/>
    </row>
    <row r="11" spans="1:45" x14ac:dyDescent="0.3">
      <c r="A11" s="47" t="str">
        <f t="shared" si="33"/>
        <v>쿠팡</v>
      </c>
      <c r="B11" s="350"/>
      <c r="C11" s="43">
        <v>45795</v>
      </c>
      <c r="D11" s="19" t="s">
        <v>56</v>
      </c>
      <c r="E11" s="18">
        <v>86</v>
      </c>
      <c r="F11" s="18">
        <v>54</v>
      </c>
      <c r="G11" s="18">
        <v>63</v>
      </c>
      <c r="H11" s="18">
        <v>71</v>
      </c>
      <c r="I11" s="18">
        <v>70</v>
      </c>
      <c r="J11" s="18">
        <v>65</v>
      </c>
      <c r="K11" s="20">
        <v>55</v>
      </c>
      <c r="L11" s="90">
        <f t="shared" si="34"/>
        <v>464</v>
      </c>
      <c r="M11" s="25"/>
      <c r="N11" s="25"/>
      <c r="O11" s="21">
        <v>54</v>
      </c>
      <c r="P11" s="18">
        <v>62</v>
      </c>
      <c r="Q11" s="18">
        <v>45</v>
      </c>
      <c r="R11" s="18">
        <v>59</v>
      </c>
      <c r="S11" s="18">
        <v>35</v>
      </c>
      <c r="T11" s="18">
        <v>61</v>
      </c>
      <c r="U11" s="20">
        <v>50</v>
      </c>
      <c r="V11" s="25">
        <f t="shared" si="35"/>
        <v>366</v>
      </c>
      <c r="W11" s="25"/>
      <c r="X11" s="25"/>
      <c r="Y11" s="21">
        <v>66</v>
      </c>
      <c r="Z11" s="18">
        <v>70</v>
      </c>
      <c r="AA11" s="18">
        <v>39</v>
      </c>
      <c r="AB11" s="18">
        <v>64</v>
      </c>
      <c r="AC11" s="18">
        <v>42</v>
      </c>
      <c r="AD11" s="18">
        <v>65</v>
      </c>
      <c r="AE11" s="20">
        <v>73</v>
      </c>
      <c r="AF11" s="25">
        <f t="shared" si="36"/>
        <v>419</v>
      </c>
      <c r="AG11" s="25"/>
      <c r="AH11" s="25"/>
      <c r="AI11" s="21">
        <v>51</v>
      </c>
      <c r="AJ11" s="18">
        <v>43</v>
      </c>
      <c r="AK11" s="18">
        <v>61</v>
      </c>
      <c r="AL11" s="18">
        <v>68</v>
      </c>
      <c r="AM11" s="18">
        <v>58</v>
      </c>
      <c r="AN11" s="18">
        <v>47</v>
      </c>
      <c r="AO11" s="20">
        <v>49</v>
      </c>
      <c r="AP11" s="25">
        <f t="shared" si="37"/>
        <v>377</v>
      </c>
      <c r="AQ11" s="25"/>
      <c r="AR11" s="25"/>
      <c r="AS11" s="16"/>
    </row>
    <row r="12" spans="1:45" x14ac:dyDescent="0.3">
      <c r="A12" s="47" t="str">
        <f t="shared" si="33"/>
        <v>쿠팡</v>
      </c>
      <c r="B12" s="350"/>
      <c r="C12" s="43">
        <v>46122</v>
      </c>
      <c r="D12" s="19" t="s">
        <v>57</v>
      </c>
      <c r="E12" s="18">
        <v>179</v>
      </c>
      <c r="F12" s="18">
        <v>175</v>
      </c>
      <c r="G12" s="18">
        <v>214</v>
      </c>
      <c r="H12" s="18">
        <v>153</v>
      </c>
      <c r="I12" s="18">
        <v>154</v>
      </c>
      <c r="J12" s="18">
        <v>156</v>
      </c>
      <c r="K12" s="20">
        <v>140</v>
      </c>
      <c r="L12" s="90">
        <f t="shared" si="34"/>
        <v>1171</v>
      </c>
      <c r="M12" s="25"/>
      <c r="N12" s="25"/>
      <c r="O12" s="21">
        <v>137</v>
      </c>
      <c r="P12" s="18">
        <v>174</v>
      </c>
      <c r="Q12" s="18">
        <v>183</v>
      </c>
      <c r="R12" s="18">
        <v>144</v>
      </c>
      <c r="S12" s="18">
        <v>136</v>
      </c>
      <c r="T12" s="18">
        <v>206</v>
      </c>
      <c r="U12" s="20">
        <v>145</v>
      </c>
      <c r="V12" s="25">
        <f t="shared" si="35"/>
        <v>1125</v>
      </c>
      <c r="W12" s="25"/>
      <c r="X12" s="25"/>
      <c r="Y12" s="21">
        <v>187</v>
      </c>
      <c r="Z12" s="18">
        <v>130</v>
      </c>
      <c r="AA12" s="18">
        <v>212</v>
      </c>
      <c r="AB12" s="18">
        <v>177</v>
      </c>
      <c r="AC12" s="18">
        <v>144</v>
      </c>
      <c r="AD12" s="18">
        <v>135</v>
      </c>
      <c r="AE12" s="20">
        <v>122</v>
      </c>
      <c r="AF12" s="25">
        <f t="shared" si="36"/>
        <v>1107</v>
      </c>
      <c r="AG12" s="25"/>
      <c r="AH12" s="25"/>
      <c r="AI12" s="21">
        <v>150</v>
      </c>
      <c r="AJ12" s="18">
        <v>180</v>
      </c>
      <c r="AK12" s="18">
        <v>140</v>
      </c>
      <c r="AL12" s="18">
        <v>160</v>
      </c>
      <c r="AM12" s="18">
        <v>183</v>
      </c>
      <c r="AN12" s="18">
        <v>141</v>
      </c>
      <c r="AO12" s="20">
        <v>153</v>
      </c>
      <c r="AP12" s="25">
        <f t="shared" si="37"/>
        <v>1107</v>
      </c>
      <c r="AQ12" s="25"/>
      <c r="AR12" s="25"/>
      <c r="AS12" s="16"/>
    </row>
    <row r="13" spans="1:45" x14ac:dyDescent="0.3">
      <c r="A13" s="47" t="str">
        <f t="shared" si="33"/>
        <v>쿠팡</v>
      </c>
      <c r="B13" s="350"/>
      <c r="C13" s="43">
        <v>46067</v>
      </c>
      <c r="D13" s="19" t="s">
        <v>58</v>
      </c>
      <c r="E13" s="18">
        <v>205</v>
      </c>
      <c r="F13" s="18">
        <v>149</v>
      </c>
      <c r="G13" s="18">
        <v>162</v>
      </c>
      <c r="H13" s="18">
        <v>161</v>
      </c>
      <c r="I13" s="18">
        <v>127</v>
      </c>
      <c r="J13" s="18">
        <v>118</v>
      </c>
      <c r="K13" s="20">
        <v>181</v>
      </c>
      <c r="L13" s="90">
        <f t="shared" si="34"/>
        <v>1103</v>
      </c>
      <c r="M13" s="25"/>
      <c r="N13" s="25"/>
      <c r="O13" s="21">
        <v>169</v>
      </c>
      <c r="P13" s="18">
        <v>147</v>
      </c>
      <c r="Q13" s="18">
        <v>163</v>
      </c>
      <c r="R13" s="18">
        <v>174</v>
      </c>
      <c r="S13" s="18">
        <v>139</v>
      </c>
      <c r="T13" s="18">
        <v>209</v>
      </c>
      <c r="U13" s="20">
        <v>166</v>
      </c>
      <c r="V13" s="25">
        <f t="shared" si="35"/>
        <v>1167</v>
      </c>
      <c r="W13" s="25"/>
      <c r="X13" s="25"/>
      <c r="Y13" s="21">
        <v>144</v>
      </c>
      <c r="Z13" s="18">
        <v>160</v>
      </c>
      <c r="AA13" s="18">
        <v>156</v>
      </c>
      <c r="AB13" s="18">
        <v>131</v>
      </c>
      <c r="AC13" s="18">
        <v>140</v>
      </c>
      <c r="AD13" s="18">
        <v>142</v>
      </c>
      <c r="AE13" s="20">
        <v>180</v>
      </c>
      <c r="AF13" s="25">
        <f t="shared" si="36"/>
        <v>1053</v>
      </c>
      <c r="AG13" s="25"/>
      <c r="AH13" s="25"/>
      <c r="AI13" s="21">
        <v>152</v>
      </c>
      <c r="AJ13" s="18">
        <v>176</v>
      </c>
      <c r="AK13" s="18">
        <v>123</v>
      </c>
      <c r="AL13" s="18">
        <v>173</v>
      </c>
      <c r="AM13" s="18">
        <v>171</v>
      </c>
      <c r="AN13" s="18">
        <v>158</v>
      </c>
      <c r="AO13" s="20">
        <v>175</v>
      </c>
      <c r="AP13" s="25">
        <f t="shared" si="37"/>
        <v>1128</v>
      </c>
      <c r="AQ13" s="25"/>
      <c r="AR13" s="25"/>
      <c r="AS13" s="16"/>
    </row>
    <row r="14" spans="1:45" x14ac:dyDescent="0.3">
      <c r="A14" s="47" t="str">
        <f t="shared" si="33"/>
        <v>쿠팡</v>
      </c>
      <c r="B14" s="350"/>
      <c r="C14" s="43">
        <v>46089</v>
      </c>
      <c r="D14" s="19" t="s">
        <v>59</v>
      </c>
      <c r="E14" s="18">
        <v>69</v>
      </c>
      <c r="F14" s="18">
        <v>75</v>
      </c>
      <c r="G14" s="18">
        <v>64</v>
      </c>
      <c r="H14" s="18">
        <v>64</v>
      </c>
      <c r="I14" s="18">
        <v>64</v>
      </c>
      <c r="J14" s="18">
        <v>50</v>
      </c>
      <c r="K14" s="20">
        <v>59</v>
      </c>
      <c r="L14" s="90">
        <f t="shared" si="34"/>
        <v>445</v>
      </c>
      <c r="M14" s="25"/>
      <c r="N14" s="25"/>
      <c r="O14" s="21">
        <v>41</v>
      </c>
      <c r="P14" s="18">
        <v>47</v>
      </c>
      <c r="Q14" s="18">
        <v>69</v>
      </c>
      <c r="R14" s="18">
        <v>63</v>
      </c>
      <c r="S14" s="18">
        <v>66</v>
      </c>
      <c r="T14" s="18">
        <v>39</v>
      </c>
      <c r="U14" s="20">
        <v>75</v>
      </c>
      <c r="V14" s="25">
        <f t="shared" si="35"/>
        <v>400</v>
      </c>
      <c r="W14" s="25"/>
      <c r="X14" s="25"/>
      <c r="Y14" s="21">
        <v>44</v>
      </c>
      <c r="Z14" s="18">
        <v>45</v>
      </c>
      <c r="AA14" s="18">
        <v>45</v>
      </c>
      <c r="AB14" s="18">
        <v>46</v>
      </c>
      <c r="AC14" s="18">
        <v>54</v>
      </c>
      <c r="AD14" s="18">
        <v>57</v>
      </c>
      <c r="AE14" s="20">
        <v>76</v>
      </c>
      <c r="AF14" s="25">
        <f t="shared" si="36"/>
        <v>367</v>
      </c>
      <c r="AG14" s="25"/>
      <c r="AH14" s="25"/>
      <c r="AI14" s="21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20">
        <v>0</v>
      </c>
      <c r="AP14" s="25">
        <f t="shared" si="37"/>
        <v>0</v>
      </c>
      <c r="AQ14" s="25"/>
      <c r="AR14" s="25"/>
      <c r="AS14" s="16"/>
    </row>
    <row r="15" spans="1:45" ht="17.25" thickBot="1" x14ac:dyDescent="0.35">
      <c r="A15" s="48" t="str">
        <f>A13</f>
        <v>쿠팡</v>
      </c>
      <c r="B15" s="338"/>
      <c r="C15" s="55">
        <v>46158</v>
      </c>
      <c r="D15" s="53" t="s">
        <v>59</v>
      </c>
      <c r="E15" s="54">
        <v>0</v>
      </c>
      <c r="F15" s="54">
        <v>0</v>
      </c>
      <c r="G15" s="54">
        <v>0</v>
      </c>
      <c r="H15" s="54">
        <v>0</v>
      </c>
      <c r="I15" s="54">
        <v>0</v>
      </c>
      <c r="J15" s="54">
        <v>0</v>
      </c>
      <c r="K15" s="56">
        <v>0</v>
      </c>
      <c r="L15" s="91">
        <f t="shared" si="34"/>
        <v>0</v>
      </c>
      <c r="M15" s="26"/>
      <c r="N15" s="26"/>
      <c r="O15" s="57">
        <v>0</v>
      </c>
      <c r="P15" s="54">
        <v>0</v>
      </c>
      <c r="Q15" s="54">
        <v>0</v>
      </c>
      <c r="R15" s="54">
        <v>0</v>
      </c>
      <c r="S15" s="54">
        <v>0</v>
      </c>
      <c r="T15" s="54">
        <v>0</v>
      </c>
      <c r="U15" s="56">
        <v>0</v>
      </c>
      <c r="V15" s="26">
        <f t="shared" si="35"/>
        <v>0</v>
      </c>
      <c r="W15" s="26"/>
      <c r="X15" s="26"/>
      <c r="Y15" s="57">
        <v>0</v>
      </c>
      <c r="Z15" s="54">
        <v>0</v>
      </c>
      <c r="AA15" s="54">
        <v>0</v>
      </c>
      <c r="AB15" s="54">
        <v>0</v>
      </c>
      <c r="AC15" s="54">
        <v>0</v>
      </c>
      <c r="AD15" s="54">
        <v>0</v>
      </c>
      <c r="AE15" s="56">
        <v>0</v>
      </c>
      <c r="AF15" s="26">
        <f t="shared" si="36"/>
        <v>0</v>
      </c>
      <c r="AG15" s="26"/>
      <c r="AH15" s="26"/>
      <c r="AI15" s="57">
        <v>53</v>
      </c>
      <c r="AJ15" s="54">
        <v>71</v>
      </c>
      <c r="AK15" s="54">
        <v>48</v>
      </c>
      <c r="AL15" s="54">
        <v>51</v>
      </c>
      <c r="AM15" s="54">
        <v>49</v>
      </c>
      <c r="AN15" s="54">
        <v>71</v>
      </c>
      <c r="AO15" s="56">
        <v>61</v>
      </c>
      <c r="AP15" s="26">
        <f t="shared" si="37"/>
        <v>404</v>
      </c>
      <c r="AQ15" s="26"/>
      <c r="AR15" s="26"/>
      <c r="AS15" s="16"/>
    </row>
    <row r="16" spans="1:45" x14ac:dyDescent="0.3">
      <c r="A16" s="46" t="s">
        <v>35</v>
      </c>
      <c r="B16" s="342" t="s">
        <v>35</v>
      </c>
      <c r="C16" s="43">
        <v>45915</v>
      </c>
      <c r="D16" s="19" t="s">
        <v>54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20">
        <v>0</v>
      </c>
      <c r="L16" s="90">
        <f t="shared" si="34"/>
        <v>0</v>
      </c>
      <c r="M16" s="25"/>
      <c r="N16" s="25"/>
      <c r="O16" s="21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20">
        <v>0</v>
      </c>
      <c r="V16" s="25">
        <f t="shared" si="35"/>
        <v>0</v>
      </c>
      <c r="W16" s="25"/>
      <c r="X16" s="25"/>
      <c r="Y16" s="21">
        <v>0</v>
      </c>
      <c r="Z16" s="18">
        <v>0</v>
      </c>
      <c r="AA16" s="18">
        <v>0</v>
      </c>
      <c r="AB16" s="18">
        <v>20</v>
      </c>
      <c r="AC16" s="18">
        <v>0</v>
      </c>
      <c r="AD16" s="18">
        <v>0</v>
      </c>
      <c r="AE16" s="20">
        <v>0</v>
      </c>
      <c r="AF16" s="25">
        <f t="shared" si="36"/>
        <v>20</v>
      </c>
      <c r="AG16" s="25"/>
      <c r="AH16" s="25"/>
      <c r="AI16" s="21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20">
        <v>0</v>
      </c>
      <c r="AP16" s="25">
        <f t="shared" si="37"/>
        <v>0</v>
      </c>
      <c r="AQ16" s="25"/>
      <c r="AR16" s="25"/>
      <c r="AS16" s="16"/>
    </row>
    <row r="17" spans="1:45" x14ac:dyDescent="0.3">
      <c r="A17" s="47" t="s">
        <v>35</v>
      </c>
      <c r="B17" s="350"/>
      <c r="C17" s="43">
        <v>45803</v>
      </c>
      <c r="D17" s="19" t="s">
        <v>55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20">
        <v>0</v>
      </c>
      <c r="L17" s="90">
        <f t="shared" si="34"/>
        <v>0</v>
      </c>
      <c r="M17" s="25"/>
      <c r="N17" s="25"/>
      <c r="O17" s="21">
        <v>0</v>
      </c>
      <c r="P17" s="18">
        <v>0</v>
      </c>
      <c r="Q17" s="18">
        <v>0</v>
      </c>
      <c r="R17" s="18">
        <v>48</v>
      </c>
      <c r="S17" s="18">
        <v>0</v>
      </c>
      <c r="T17" s="18">
        <v>0</v>
      </c>
      <c r="U17" s="20">
        <v>0</v>
      </c>
      <c r="V17" s="25">
        <f t="shared" si="35"/>
        <v>48</v>
      </c>
      <c r="W17" s="25"/>
      <c r="X17" s="25"/>
      <c r="Y17" s="21">
        <v>0</v>
      </c>
      <c r="Z17" s="18">
        <v>0</v>
      </c>
      <c r="AA17" s="18">
        <v>0</v>
      </c>
      <c r="AB17" s="18">
        <v>24</v>
      </c>
      <c r="AC17" s="18">
        <v>0</v>
      </c>
      <c r="AD17" s="18">
        <v>0</v>
      </c>
      <c r="AE17" s="20">
        <v>0</v>
      </c>
      <c r="AF17" s="25">
        <f t="shared" si="36"/>
        <v>24</v>
      </c>
      <c r="AG17" s="25"/>
      <c r="AH17" s="25"/>
      <c r="AI17" s="21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20">
        <v>0</v>
      </c>
      <c r="AP17" s="25">
        <f t="shared" si="37"/>
        <v>0</v>
      </c>
      <c r="AQ17" s="25"/>
      <c r="AR17" s="25"/>
      <c r="AS17" s="16"/>
    </row>
    <row r="18" spans="1:45" x14ac:dyDescent="0.3">
      <c r="A18" s="47" t="str">
        <f>A16</f>
        <v>컬리</v>
      </c>
      <c r="B18" s="350"/>
      <c r="C18" s="43">
        <v>45843</v>
      </c>
      <c r="D18" s="19" t="s">
        <v>55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20">
        <v>0</v>
      </c>
      <c r="L18" s="90">
        <f t="shared" si="34"/>
        <v>0</v>
      </c>
      <c r="M18" s="25"/>
      <c r="N18" s="25"/>
      <c r="O18" s="21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20">
        <v>0</v>
      </c>
      <c r="V18" s="25">
        <f t="shared" si="35"/>
        <v>0</v>
      </c>
      <c r="W18" s="25"/>
      <c r="X18" s="25"/>
      <c r="Y18" s="21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20">
        <v>0</v>
      </c>
      <c r="AF18" s="25">
        <f t="shared" si="36"/>
        <v>0</v>
      </c>
      <c r="AG18" s="25"/>
      <c r="AH18" s="25"/>
      <c r="AI18" s="21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20">
        <v>0</v>
      </c>
      <c r="AP18" s="25">
        <f t="shared" si="37"/>
        <v>0</v>
      </c>
      <c r="AQ18" s="25"/>
      <c r="AR18" s="25"/>
      <c r="AS18" s="16"/>
    </row>
    <row r="19" spans="1:45" x14ac:dyDescent="0.3">
      <c r="A19" s="47" t="s">
        <v>35</v>
      </c>
      <c r="B19" s="350"/>
      <c r="C19" s="43">
        <v>45795</v>
      </c>
      <c r="D19" s="19" t="s">
        <v>56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20">
        <v>0</v>
      </c>
      <c r="L19" s="90">
        <f t="shared" si="34"/>
        <v>0</v>
      </c>
      <c r="M19" s="25"/>
      <c r="N19" s="25"/>
      <c r="O19" s="21">
        <v>0</v>
      </c>
      <c r="P19" s="18">
        <v>0</v>
      </c>
      <c r="Q19" s="18">
        <v>0</v>
      </c>
      <c r="R19" s="18">
        <v>24</v>
      </c>
      <c r="S19" s="18">
        <v>0</v>
      </c>
      <c r="T19" s="18">
        <v>0</v>
      </c>
      <c r="U19" s="20">
        <v>0</v>
      </c>
      <c r="V19" s="25">
        <f t="shared" si="35"/>
        <v>24</v>
      </c>
      <c r="W19" s="25"/>
      <c r="X19" s="25"/>
      <c r="Y19" s="21">
        <v>0</v>
      </c>
      <c r="Z19" s="18">
        <v>0</v>
      </c>
      <c r="AA19" s="18">
        <v>0</v>
      </c>
      <c r="AB19" s="18">
        <v>40</v>
      </c>
      <c r="AC19" s="18">
        <v>0</v>
      </c>
      <c r="AD19" s="18">
        <v>0</v>
      </c>
      <c r="AE19" s="20">
        <v>0</v>
      </c>
      <c r="AF19" s="25">
        <f t="shared" si="36"/>
        <v>40</v>
      </c>
      <c r="AG19" s="25"/>
      <c r="AH19" s="25"/>
      <c r="AI19" s="21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20">
        <v>0</v>
      </c>
      <c r="AP19" s="25">
        <f t="shared" si="37"/>
        <v>0</v>
      </c>
      <c r="AQ19" s="25"/>
      <c r="AR19" s="25"/>
      <c r="AS19" s="16"/>
    </row>
    <row r="20" spans="1:45" x14ac:dyDescent="0.3">
      <c r="A20" s="47" t="str">
        <f>A18</f>
        <v>컬리</v>
      </c>
      <c r="B20" s="350"/>
      <c r="C20" s="43">
        <v>45850</v>
      </c>
      <c r="D20" s="19" t="s">
        <v>56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20">
        <v>0</v>
      </c>
      <c r="L20" s="90">
        <f t="shared" si="34"/>
        <v>0</v>
      </c>
      <c r="M20" s="25"/>
      <c r="N20" s="25"/>
      <c r="O20" s="21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20">
        <v>0</v>
      </c>
      <c r="V20" s="25">
        <f t="shared" si="35"/>
        <v>0</v>
      </c>
      <c r="W20" s="25"/>
      <c r="X20" s="25"/>
      <c r="Y20" s="21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20">
        <v>0</v>
      </c>
      <c r="AF20" s="25">
        <f t="shared" si="36"/>
        <v>0</v>
      </c>
      <c r="AG20" s="25"/>
      <c r="AH20" s="25"/>
      <c r="AI20" s="21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20">
        <v>0</v>
      </c>
      <c r="AP20" s="25">
        <f t="shared" si="37"/>
        <v>0</v>
      </c>
      <c r="AQ20" s="25"/>
      <c r="AR20" s="25"/>
      <c r="AS20" s="16"/>
    </row>
    <row r="21" spans="1:45" x14ac:dyDescent="0.3">
      <c r="A21" s="47" t="str">
        <f>A20</f>
        <v>컬리</v>
      </c>
      <c r="B21" s="350"/>
      <c r="C21" s="43">
        <v>46122</v>
      </c>
      <c r="D21" s="19" t="s">
        <v>57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20">
        <v>0</v>
      </c>
      <c r="L21" s="90">
        <f t="shared" si="34"/>
        <v>0</v>
      </c>
      <c r="M21" s="25"/>
      <c r="N21" s="25"/>
      <c r="O21" s="21">
        <v>0</v>
      </c>
      <c r="P21" s="18">
        <v>0</v>
      </c>
      <c r="Q21" s="18">
        <v>0</v>
      </c>
      <c r="R21" s="18">
        <v>76</v>
      </c>
      <c r="S21" s="18">
        <v>0</v>
      </c>
      <c r="T21" s="18">
        <v>0</v>
      </c>
      <c r="U21" s="20">
        <v>0</v>
      </c>
      <c r="V21" s="25">
        <f t="shared" si="35"/>
        <v>76</v>
      </c>
      <c r="W21" s="25"/>
      <c r="X21" s="25"/>
      <c r="Y21" s="21">
        <v>0</v>
      </c>
      <c r="Z21" s="18">
        <v>0</v>
      </c>
      <c r="AA21" s="18">
        <v>0</v>
      </c>
      <c r="AB21" s="18">
        <v>96</v>
      </c>
      <c r="AC21" s="18">
        <v>0</v>
      </c>
      <c r="AD21" s="18">
        <v>0</v>
      </c>
      <c r="AE21" s="20">
        <v>0</v>
      </c>
      <c r="AF21" s="25">
        <f t="shared" si="36"/>
        <v>96</v>
      </c>
      <c r="AG21" s="25"/>
      <c r="AH21" s="25"/>
      <c r="AI21" s="21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20">
        <v>0</v>
      </c>
      <c r="AP21" s="25">
        <f t="shared" si="37"/>
        <v>0</v>
      </c>
      <c r="AQ21" s="25"/>
      <c r="AR21" s="25"/>
      <c r="AS21" s="16"/>
    </row>
    <row r="22" spans="1:45" x14ac:dyDescent="0.3">
      <c r="A22" s="47" t="str">
        <f>A21</f>
        <v>컬리</v>
      </c>
      <c r="B22" s="350"/>
      <c r="C22" s="43">
        <v>46067</v>
      </c>
      <c r="D22" s="19" t="s">
        <v>58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20">
        <v>0</v>
      </c>
      <c r="L22" s="90">
        <f t="shared" si="34"/>
        <v>0</v>
      </c>
      <c r="M22" s="25"/>
      <c r="N22" s="25"/>
      <c r="O22" s="21">
        <v>0</v>
      </c>
      <c r="P22" s="18">
        <v>0</v>
      </c>
      <c r="Q22" s="18">
        <v>0</v>
      </c>
      <c r="R22" s="18">
        <v>188</v>
      </c>
      <c r="S22" s="18">
        <v>0</v>
      </c>
      <c r="T22" s="18">
        <v>0</v>
      </c>
      <c r="U22" s="20">
        <v>0</v>
      </c>
      <c r="V22" s="25">
        <f t="shared" si="35"/>
        <v>188</v>
      </c>
      <c r="W22" s="25"/>
      <c r="X22" s="25"/>
      <c r="Y22" s="21">
        <v>0</v>
      </c>
      <c r="Z22" s="18">
        <v>0</v>
      </c>
      <c r="AA22" s="18">
        <v>0</v>
      </c>
      <c r="AB22" s="18">
        <v>92</v>
      </c>
      <c r="AC22" s="18">
        <v>0</v>
      </c>
      <c r="AD22" s="18">
        <v>0</v>
      </c>
      <c r="AE22" s="20">
        <v>0</v>
      </c>
      <c r="AF22" s="25">
        <f t="shared" si="36"/>
        <v>92</v>
      </c>
      <c r="AG22" s="25"/>
      <c r="AH22" s="25"/>
      <c r="AI22" s="21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20">
        <v>0</v>
      </c>
      <c r="AP22" s="25">
        <f t="shared" si="37"/>
        <v>0</v>
      </c>
      <c r="AQ22" s="25"/>
      <c r="AR22" s="25"/>
      <c r="AS22" s="16"/>
    </row>
    <row r="23" spans="1:45" ht="17.25" thickBot="1" x14ac:dyDescent="0.35">
      <c r="A23" s="48" t="str">
        <f>A22</f>
        <v>컬리</v>
      </c>
      <c r="B23" s="338"/>
      <c r="C23" s="55">
        <v>46089</v>
      </c>
      <c r="D23" s="53" t="s">
        <v>59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6">
        <v>0</v>
      </c>
      <c r="L23" s="91">
        <f t="shared" si="34"/>
        <v>0</v>
      </c>
      <c r="M23" s="26"/>
      <c r="N23" s="26"/>
      <c r="O23" s="57">
        <v>0</v>
      </c>
      <c r="P23" s="54">
        <v>0</v>
      </c>
      <c r="Q23" s="54">
        <v>0</v>
      </c>
      <c r="R23" s="54">
        <v>76</v>
      </c>
      <c r="S23" s="54">
        <v>0</v>
      </c>
      <c r="T23" s="54">
        <v>0</v>
      </c>
      <c r="U23" s="56">
        <v>0</v>
      </c>
      <c r="V23" s="26">
        <f t="shared" si="35"/>
        <v>76</v>
      </c>
      <c r="W23" s="26"/>
      <c r="X23" s="26"/>
      <c r="Y23" s="57">
        <v>0</v>
      </c>
      <c r="Z23" s="54">
        <v>0</v>
      </c>
      <c r="AA23" s="54">
        <v>0</v>
      </c>
      <c r="AB23" s="54">
        <v>16</v>
      </c>
      <c r="AC23" s="54">
        <v>0</v>
      </c>
      <c r="AD23" s="54">
        <v>0</v>
      </c>
      <c r="AE23" s="56">
        <v>0</v>
      </c>
      <c r="AF23" s="26">
        <f t="shared" si="36"/>
        <v>16</v>
      </c>
      <c r="AG23" s="26"/>
      <c r="AH23" s="26"/>
      <c r="AI23" s="57">
        <v>0</v>
      </c>
      <c r="AJ23" s="54">
        <v>0</v>
      </c>
      <c r="AK23" s="54">
        <v>0</v>
      </c>
      <c r="AL23" s="54">
        <v>0</v>
      </c>
      <c r="AM23" s="54">
        <v>0</v>
      </c>
      <c r="AN23" s="54">
        <v>0</v>
      </c>
      <c r="AO23" s="56">
        <v>0</v>
      </c>
      <c r="AP23" s="26">
        <f t="shared" si="37"/>
        <v>0</v>
      </c>
      <c r="AQ23" s="26"/>
      <c r="AR23" s="26"/>
      <c r="AS23" s="16"/>
    </row>
    <row r="24" spans="1:45" x14ac:dyDescent="0.3">
      <c r="A24" s="46" t="s">
        <v>36</v>
      </c>
      <c r="B24" s="342" t="s">
        <v>36</v>
      </c>
      <c r="C24" s="43">
        <v>45768</v>
      </c>
      <c r="D24" s="19" t="s">
        <v>54</v>
      </c>
      <c r="E24" s="18">
        <v>2</v>
      </c>
      <c r="F24" s="18">
        <v>6</v>
      </c>
      <c r="G24" s="18">
        <v>12</v>
      </c>
      <c r="H24" s="18">
        <v>13</v>
      </c>
      <c r="I24" s="18">
        <v>8</v>
      </c>
      <c r="J24" s="18">
        <v>4</v>
      </c>
      <c r="K24" s="20">
        <v>7</v>
      </c>
      <c r="L24" s="90">
        <f t="shared" si="34"/>
        <v>52</v>
      </c>
      <c r="M24" s="25"/>
      <c r="N24" s="25"/>
      <c r="O24" s="21">
        <v>15</v>
      </c>
      <c r="P24" s="18">
        <v>4</v>
      </c>
      <c r="Q24" s="18">
        <v>10</v>
      </c>
      <c r="R24" s="18">
        <v>14</v>
      </c>
      <c r="S24" s="18">
        <v>11</v>
      </c>
      <c r="T24" s="18">
        <v>0</v>
      </c>
      <c r="U24" s="20">
        <v>7</v>
      </c>
      <c r="V24" s="25">
        <f t="shared" si="35"/>
        <v>61</v>
      </c>
      <c r="W24" s="25"/>
      <c r="X24" s="25"/>
      <c r="Y24" s="21">
        <v>16</v>
      </c>
      <c r="Z24" s="18">
        <v>9</v>
      </c>
      <c r="AA24" s="18">
        <v>2</v>
      </c>
      <c r="AB24" s="18">
        <v>6</v>
      </c>
      <c r="AC24" s="18">
        <v>9</v>
      </c>
      <c r="AD24" s="18">
        <v>11</v>
      </c>
      <c r="AE24" s="20">
        <v>11</v>
      </c>
      <c r="AF24" s="25">
        <f t="shared" si="36"/>
        <v>64</v>
      </c>
      <c r="AG24" s="25"/>
      <c r="AH24" s="25"/>
      <c r="AI24" s="21">
        <v>7</v>
      </c>
      <c r="AJ24" s="18">
        <v>6</v>
      </c>
      <c r="AK24" s="18">
        <v>7</v>
      </c>
      <c r="AL24" s="18">
        <v>9</v>
      </c>
      <c r="AM24" s="18">
        <v>5</v>
      </c>
      <c r="AN24" s="18">
        <v>6</v>
      </c>
      <c r="AO24" s="20">
        <v>14</v>
      </c>
      <c r="AP24" s="25">
        <f t="shared" si="37"/>
        <v>54</v>
      </c>
      <c r="AQ24" s="25"/>
      <c r="AR24" s="25"/>
      <c r="AS24" s="16"/>
    </row>
    <row r="25" spans="1:45" x14ac:dyDescent="0.3">
      <c r="A25" s="47" t="str">
        <f>A24</f>
        <v>이마트-온라인</v>
      </c>
      <c r="B25" s="350"/>
      <c r="C25" s="43">
        <v>45803</v>
      </c>
      <c r="D25" s="19" t="s">
        <v>55</v>
      </c>
      <c r="E25" s="18">
        <v>6</v>
      </c>
      <c r="F25" s="18">
        <v>11</v>
      </c>
      <c r="G25" s="18">
        <v>9</v>
      </c>
      <c r="H25" s="18">
        <v>11</v>
      </c>
      <c r="I25" s="18">
        <v>3</v>
      </c>
      <c r="J25" s="18">
        <v>11</v>
      </c>
      <c r="K25" s="20">
        <v>5</v>
      </c>
      <c r="L25" s="90">
        <f t="shared" si="34"/>
        <v>56</v>
      </c>
      <c r="M25" s="25"/>
      <c r="N25" s="25"/>
      <c r="O25" s="21">
        <v>6</v>
      </c>
      <c r="P25" s="18">
        <v>8</v>
      </c>
      <c r="Q25" s="18">
        <v>8</v>
      </c>
      <c r="R25" s="18">
        <v>15</v>
      </c>
      <c r="S25" s="18">
        <v>7</v>
      </c>
      <c r="T25" s="18">
        <v>0</v>
      </c>
      <c r="U25" s="20">
        <v>2</v>
      </c>
      <c r="V25" s="25">
        <f t="shared" si="35"/>
        <v>46</v>
      </c>
      <c r="W25" s="25"/>
      <c r="X25" s="25"/>
      <c r="Y25" s="21">
        <v>8</v>
      </c>
      <c r="Z25" s="18">
        <v>10</v>
      </c>
      <c r="AA25" s="18">
        <v>4</v>
      </c>
      <c r="AB25" s="18">
        <v>9</v>
      </c>
      <c r="AC25" s="18">
        <v>11</v>
      </c>
      <c r="AD25" s="18">
        <v>6</v>
      </c>
      <c r="AE25" s="20">
        <v>12</v>
      </c>
      <c r="AF25" s="25">
        <f t="shared" si="36"/>
        <v>60</v>
      </c>
      <c r="AG25" s="25"/>
      <c r="AH25" s="25"/>
      <c r="AI25" s="21">
        <v>7</v>
      </c>
      <c r="AJ25" s="18">
        <v>9</v>
      </c>
      <c r="AK25" s="18">
        <v>12</v>
      </c>
      <c r="AL25" s="18">
        <v>10</v>
      </c>
      <c r="AM25" s="18">
        <v>3</v>
      </c>
      <c r="AN25" s="18">
        <v>4</v>
      </c>
      <c r="AO25" s="20">
        <v>8</v>
      </c>
      <c r="AP25" s="25">
        <f t="shared" si="37"/>
        <v>53</v>
      </c>
      <c r="AQ25" s="25"/>
      <c r="AR25" s="25"/>
      <c r="AS25" s="16"/>
    </row>
    <row r="26" spans="1:45" x14ac:dyDescent="0.3">
      <c r="A26" s="47" t="str">
        <f>A25</f>
        <v>이마트-온라인</v>
      </c>
      <c r="B26" s="350"/>
      <c r="C26" s="43">
        <v>45795</v>
      </c>
      <c r="D26" s="19" t="s">
        <v>56</v>
      </c>
      <c r="E26" s="18">
        <v>5</v>
      </c>
      <c r="F26" s="18">
        <v>3</v>
      </c>
      <c r="G26" s="18">
        <v>1</v>
      </c>
      <c r="H26" s="18">
        <v>6</v>
      </c>
      <c r="I26" s="18">
        <v>5</v>
      </c>
      <c r="J26" s="18">
        <v>5</v>
      </c>
      <c r="K26" s="20">
        <v>6</v>
      </c>
      <c r="L26" s="90">
        <f t="shared" si="34"/>
        <v>31</v>
      </c>
      <c r="M26" s="25"/>
      <c r="N26" s="25"/>
      <c r="O26" s="21">
        <v>4</v>
      </c>
      <c r="P26" s="18">
        <v>2</v>
      </c>
      <c r="Q26" s="18">
        <v>7</v>
      </c>
      <c r="R26" s="18">
        <v>8</v>
      </c>
      <c r="S26" s="18">
        <v>4</v>
      </c>
      <c r="T26" s="18">
        <v>3</v>
      </c>
      <c r="U26" s="20">
        <v>5</v>
      </c>
      <c r="V26" s="25">
        <f t="shared" si="35"/>
        <v>33</v>
      </c>
      <c r="W26" s="25"/>
      <c r="X26" s="25"/>
      <c r="Y26" s="21">
        <v>8</v>
      </c>
      <c r="Z26" s="18">
        <v>1</v>
      </c>
      <c r="AA26" s="18">
        <v>9</v>
      </c>
      <c r="AB26" s="18">
        <v>5</v>
      </c>
      <c r="AC26" s="18">
        <v>6</v>
      </c>
      <c r="AD26" s="18">
        <v>2</v>
      </c>
      <c r="AE26" s="20">
        <v>4</v>
      </c>
      <c r="AF26" s="25">
        <f t="shared" si="36"/>
        <v>35</v>
      </c>
      <c r="AG26" s="25"/>
      <c r="AH26" s="25"/>
      <c r="AI26" s="21">
        <v>8</v>
      </c>
      <c r="AJ26" s="18">
        <v>4</v>
      </c>
      <c r="AK26" s="18">
        <v>4</v>
      </c>
      <c r="AL26" s="18">
        <v>5</v>
      </c>
      <c r="AM26" s="18">
        <v>2</v>
      </c>
      <c r="AN26" s="18">
        <v>2</v>
      </c>
      <c r="AO26" s="20">
        <v>4</v>
      </c>
      <c r="AP26" s="25">
        <f t="shared" si="37"/>
        <v>29</v>
      </c>
      <c r="AQ26" s="25"/>
      <c r="AR26" s="25"/>
      <c r="AS26" s="16"/>
    </row>
    <row r="27" spans="1:45" x14ac:dyDescent="0.3">
      <c r="A27" s="47" t="str">
        <f>A26</f>
        <v>이마트-온라인</v>
      </c>
      <c r="B27" s="350"/>
      <c r="C27" s="43">
        <v>46122</v>
      </c>
      <c r="D27" s="19" t="s">
        <v>57</v>
      </c>
      <c r="E27" s="18">
        <v>5</v>
      </c>
      <c r="F27" s="18">
        <v>13</v>
      </c>
      <c r="G27" s="18">
        <v>12</v>
      </c>
      <c r="H27" s="18">
        <v>6</v>
      </c>
      <c r="I27" s="18">
        <v>8</v>
      </c>
      <c r="J27" s="18">
        <v>11</v>
      </c>
      <c r="K27" s="20">
        <v>9</v>
      </c>
      <c r="L27" s="90">
        <f t="shared" si="34"/>
        <v>64</v>
      </c>
      <c r="M27" s="25"/>
      <c r="N27" s="25"/>
      <c r="O27" s="21">
        <v>3</v>
      </c>
      <c r="P27" s="18">
        <v>9</v>
      </c>
      <c r="Q27" s="18">
        <v>14</v>
      </c>
      <c r="R27" s="18">
        <v>11</v>
      </c>
      <c r="S27" s="18">
        <v>11</v>
      </c>
      <c r="T27" s="18">
        <v>3</v>
      </c>
      <c r="U27" s="20">
        <v>7</v>
      </c>
      <c r="V27" s="25">
        <f t="shared" si="35"/>
        <v>58</v>
      </c>
      <c r="W27" s="25"/>
      <c r="X27" s="25"/>
      <c r="Y27" s="21">
        <v>10</v>
      </c>
      <c r="Z27" s="18">
        <v>7</v>
      </c>
      <c r="AA27" s="18">
        <v>5</v>
      </c>
      <c r="AB27" s="18">
        <v>6</v>
      </c>
      <c r="AC27" s="18">
        <v>2</v>
      </c>
      <c r="AD27" s="18">
        <v>12</v>
      </c>
      <c r="AE27" s="20">
        <v>14</v>
      </c>
      <c r="AF27" s="25">
        <f t="shared" si="36"/>
        <v>56</v>
      </c>
      <c r="AG27" s="25"/>
      <c r="AH27" s="25"/>
      <c r="AI27" s="21">
        <v>8</v>
      </c>
      <c r="AJ27" s="18">
        <v>2</v>
      </c>
      <c r="AK27" s="18">
        <v>11</v>
      </c>
      <c r="AL27" s="18">
        <v>9</v>
      </c>
      <c r="AM27" s="18">
        <v>13</v>
      </c>
      <c r="AN27" s="18">
        <v>2</v>
      </c>
      <c r="AO27" s="20">
        <v>13</v>
      </c>
      <c r="AP27" s="25">
        <f t="shared" si="37"/>
        <v>58</v>
      </c>
      <c r="AQ27" s="25"/>
      <c r="AR27" s="25"/>
      <c r="AS27" s="16"/>
    </row>
    <row r="28" spans="1:45" x14ac:dyDescent="0.3">
      <c r="A28" s="47" t="str">
        <f>A27</f>
        <v>이마트-온라인</v>
      </c>
      <c r="B28" s="350"/>
      <c r="C28" s="43">
        <v>46067</v>
      </c>
      <c r="D28" s="19" t="s">
        <v>58</v>
      </c>
      <c r="E28" s="18">
        <v>10</v>
      </c>
      <c r="F28" s="18">
        <v>14</v>
      </c>
      <c r="G28" s="18">
        <v>15</v>
      </c>
      <c r="H28" s="18">
        <v>7</v>
      </c>
      <c r="I28" s="18">
        <v>12</v>
      </c>
      <c r="J28" s="18">
        <v>11</v>
      </c>
      <c r="K28" s="20">
        <v>18</v>
      </c>
      <c r="L28" s="90">
        <f t="shared" si="34"/>
        <v>87</v>
      </c>
      <c r="M28" s="25"/>
      <c r="N28" s="25"/>
      <c r="O28" s="21">
        <v>20</v>
      </c>
      <c r="P28" s="18">
        <v>5</v>
      </c>
      <c r="Q28" s="18">
        <v>4</v>
      </c>
      <c r="R28" s="18">
        <v>8</v>
      </c>
      <c r="S28" s="18">
        <v>11</v>
      </c>
      <c r="T28" s="18">
        <v>8</v>
      </c>
      <c r="U28" s="20">
        <v>18</v>
      </c>
      <c r="V28" s="25">
        <f t="shared" si="35"/>
        <v>74</v>
      </c>
      <c r="W28" s="25"/>
      <c r="X28" s="25"/>
      <c r="Y28" s="21">
        <v>11</v>
      </c>
      <c r="Z28" s="18">
        <v>9</v>
      </c>
      <c r="AA28" s="18">
        <v>17</v>
      </c>
      <c r="AB28" s="18">
        <v>15</v>
      </c>
      <c r="AC28" s="18">
        <v>8</v>
      </c>
      <c r="AD28" s="18">
        <v>18</v>
      </c>
      <c r="AE28" s="20">
        <v>22</v>
      </c>
      <c r="AF28" s="25">
        <f t="shared" si="36"/>
        <v>100</v>
      </c>
      <c r="AG28" s="25"/>
      <c r="AH28" s="25"/>
      <c r="AI28" s="21">
        <v>10</v>
      </c>
      <c r="AJ28" s="18">
        <v>12</v>
      </c>
      <c r="AK28" s="18">
        <v>14</v>
      </c>
      <c r="AL28" s="18">
        <v>15</v>
      </c>
      <c r="AM28" s="18">
        <v>11</v>
      </c>
      <c r="AN28" s="18">
        <v>1</v>
      </c>
      <c r="AO28" s="20">
        <v>10</v>
      </c>
      <c r="AP28" s="25">
        <f t="shared" si="37"/>
        <v>73</v>
      </c>
      <c r="AQ28" s="25"/>
      <c r="AR28" s="25"/>
      <c r="AS28" s="16"/>
    </row>
    <row r="29" spans="1:45" ht="17.25" thickBot="1" x14ac:dyDescent="0.35">
      <c r="A29" s="48" t="str">
        <f>A28</f>
        <v>이마트-온라인</v>
      </c>
      <c r="B29" s="338"/>
      <c r="C29" s="55">
        <v>46089</v>
      </c>
      <c r="D29" s="53" t="s">
        <v>59</v>
      </c>
      <c r="E29" s="54">
        <v>9</v>
      </c>
      <c r="F29" s="54">
        <v>12</v>
      </c>
      <c r="G29" s="54">
        <v>6</v>
      </c>
      <c r="H29" s="54">
        <v>3</v>
      </c>
      <c r="I29" s="54">
        <v>8</v>
      </c>
      <c r="J29" s="54">
        <v>3</v>
      </c>
      <c r="K29" s="56">
        <v>3</v>
      </c>
      <c r="L29" s="91">
        <f t="shared" si="34"/>
        <v>44</v>
      </c>
      <c r="M29" s="26"/>
      <c r="N29" s="26"/>
      <c r="O29" s="57">
        <v>6</v>
      </c>
      <c r="P29" s="54">
        <v>3</v>
      </c>
      <c r="Q29" s="54">
        <v>8</v>
      </c>
      <c r="R29" s="54">
        <v>4</v>
      </c>
      <c r="S29" s="54">
        <v>11</v>
      </c>
      <c r="T29" s="54">
        <v>1</v>
      </c>
      <c r="U29" s="56">
        <v>7</v>
      </c>
      <c r="V29" s="26">
        <f t="shared" si="35"/>
        <v>40</v>
      </c>
      <c r="W29" s="26"/>
      <c r="X29" s="26"/>
      <c r="Y29" s="57">
        <v>9</v>
      </c>
      <c r="Z29" s="54">
        <v>7</v>
      </c>
      <c r="AA29" s="54">
        <v>2</v>
      </c>
      <c r="AB29" s="54">
        <v>6</v>
      </c>
      <c r="AC29" s="54">
        <v>4</v>
      </c>
      <c r="AD29" s="54">
        <v>6</v>
      </c>
      <c r="AE29" s="56">
        <v>5</v>
      </c>
      <c r="AF29" s="26">
        <f t="shared" si="36"/>
        <v>39</v>
      </c>
      <c r="AG29" s="26"/>
      <c r="AH29" s="26"/>
      <c r="AI29" s="57">
        <v>12</v>
      </c>
      <c r="AJ29" s="54">
        <v>5</v>
      </c>
      <c r="AK29" s="54">
        <v>5</v>
      </c>
      <c r="AL29" s="54">
        <v>3</v>
      </c>
      <c r="AM29" s="54">
        <v>7</v>
      </c>
      <c r="AN29" s="54">
        <v>3</v>
      </c>
      <c r="AO29" s="56">
        <v>12</v>
      </c>
      <c r="AP29" s="26">
        <f t="shared" si="37"/>
        <v>47</v>
      </c>
      <c r="AQ29" s="26"/>
      <c r="AR29" s="26"/>
      <c r="AS29" s="16"/>
    </row>
    <row r="30" spans="1:45" x14ac:dyDescent="0.3">
      <c r="A30" s="46" t="s">
        <v>37</v>
      </c>
      <c r="B30" s="342" t="s">
        <v>37</v>
      </c>
      <c r="C30" s="43">
        <v>45768</v>
      </c>
      <c r="D30" s="19" t="s">
        <v>54</v>
      </c>
      <c r="E30" s="18">
        <v>2</v>
      </c>
      <c r="F30" s="18">
        <v>16</v>
      </c>
      <c r="G30" s="18">
        <v>7</v>
      </c>
      <c r="H30" s="18">
        <v>9</v>
      </c>
      <c r="I30" s="18">
        <v>7</v>
      </c>
      <c r="J30" s="18">
        <v>5</v>
      </c>
      <c r="K30" s="20">
        <v>5</v>
      </c>
      <c r="L30" s="90">
        <f t="shared" si="34"/>
        <v>51</v>
      </c>
      <c r="M30" s="25"/>
      <c r="N30" s="25"/>
      <c r="O30" s="21">
        <v>8</v>
      </c>
      <c r="P30" s="18">
        <v>1</v>
      </c>
      <c r="Q30" s="18">
        <v>4</v>
      </c>
      <c r="R30" s="18">
        <v>0</v>
      </c>
      <c r="S30" s="18">
        <v>0</v>
      </c>
      <c r="T30" s="18">
        <v>4</v>
      </c>
      <c r="U30" s="20">
        <v>14</v>
      </c>
      <c r="V30" s="25">
        <f t="shared" si="35"/>
        <v>31</v>
      </c>
      <c r="W30" s="25"/>
      <c r="X30" s="25"/>
      <c r="Y30" s="21">
        <v>3</v>
      </c>
      <c r="Z30" s="18">
        <v>8</v>
      </c>
      <c r="AA30" s="18">
        <v>9</v>
      </c>
      <c r="AB30" s="18">
        <v>11</v>
      </c>
      <c r="AC30" s="18">
        <v>5</v>
      </c>
      <c r="AD30" s="18">
        <v>0</v>
      </c>
      <c r="AE30" s="20">
        <v>1</v>
      </c>
      <c r="AF30" s="25">
        <f t="shared" si="36"/>
        <v>37</v>
      </c>
      <c r="AG30" s="25"/>
      <c r="AH30" s="25"/>
      <c r="AI30" s="21">
        <v>3</v>
      </c>
      <c r="AJ30" s="18">
        <v>17</v>
      </c>
      <c r="AK30" s="18">
        <v>23</v>
      </c>
      <c r="AL30" s="18">
        <v>30</v>
      </c>
      <c r="AM30" s="18">
        <v>5</v>
      </c>
      <c r="AN30" s="18">
        <v>4</v>
      </c>
      <c r="AO30" s="20">
        <v>13</v>
      </c>
      <c r="AP30" s="25">
        <f t="shared" si="37"/>
        <v>95</v>
      </c>
      <c r="AQ30" s="25"/>
      <c r="AR30" s="25"/>
      <c r="AS30" s="16"/>
    </row>
    <row r="31" spans="1:45" x14ac:dyDescent="0.3">
      <c r="A31" s="47" t="str">
        <f>A30</f>
        <v>이마트-ssg</v>
      </c>
      <c r="B31" s="350"/>
      <c r="C31" s="43">
        <v>45803</v>
      </c>
      <c r="D31" s="19" t="s">
        <v>55</v>
      </c>
      <c r="E31" s="18">
        <v>4</v>
      </c>
      <c r="F31" s="18">
        <v>3</v>
      </c>
      <c r="G31" s="18">
        <v>2</v>
      </c>
      <c r="H31" s="18">
        <v>4</v>
      </c>
      <c r="I31" s="18">
        <v>3</v>
      </c>
      <c r="J31" s="18">
        <v>5</v>
      </c>
      <c r="K31" s="20">
        <v>4</v>
      </c>
      <c r="L31" s="90">
        <f t="shared" si="34"/>
        <v>25</v>
      </c>
      <c r="M31" s="25"/>
      <c r="N31" s="25"/>
      <c r="O31" s="21">
        <v>2</v>
      </c>
      <c r="P31" s="18">
        <v>2</v>
      </c>
      <c r="Q31" s="18">
        <v>13</v>
      </c>
      <c r="R31" s="18">
        <v>20</v>
      </c>
      <c r="S31" s="18">
        <v>3</v>
      </c>
      <c r="T31" s="18">
        <v>2</v>
      </c>
      <c r="U31" s="20">
        <v>6</v>
      </c>
      <c r="V31" s="25">
        <f t="shared" si="35"/>
        <v>48</v>
      </c>
      <c r="W31" s="25"/>
      <c r="X31" s="25"/>
      <c r="Y31" s="21">
        <v>7</v>
      </c>
      <c r="Z31" s="18">
        <v>2</v>
      </c>
      <c r="AA31" s="18">
        <v>5</v>
      </c>
      <c r="AB31" s="18">
        <v>1</v>
      </c>
      <c r="AC31" s="18">
        <v>4</v>
      </c>
      <c r="AD31" s="18">
        <v>0</v>
      </c>
      <c r="AE31" s="20">
        <v>2</v>
      </c>
      <c r="AF31" s="25">
        <f t="shared" si="36"/>
        <v>21</v>
      </c>
      <c r="AG31" s="25"/>
      <c r="AH31" s="25"/>
      <c r="AI31" s="21">
        <v>8</v>
      </c>
      <c r="AJ31" s="18">
        <v>4</v>
      </c>
      <c r="AK31" s="18">
        <v>9</v>
      </c>
      <c r="AL31" s="18">
        <v>6</v>
      </c>
      <c r="AM31" s="18">
        <v>3</v>
      </c>
      <c r="AN31" s="18">
        <v>1</v>
      </c>
      <c r="AO31" s="20">
        <v>6</v>
      </c>
      <c r="AP31" s="25">
        <f t="shared" si="37"/>
        <v>37</v>
      </c>
      <c r="AQ31" s="25"/>
      <c r="AR31" s="25"/>
      <c r="AS31" s="16"/>
    </row>
    <row r="32" spans="1:45" x14ac:dyDescent="0.3">
      <c r="A32" s="47" t="str">
        <f>A31</f>
        <v>이마트-ssg</v>
      </c>
      <c r="B32" s="350"/>
      <c r="C32" s="43">
        <v>45795</v>
      </c>
      <c r="D32" s="19" t="s">
        <v>56</v>
      </c>
      <c r="E32" s="18">
        <v>2</v>
      </c>
      <c r="F32" s="18">
        <v>8</v>
      </c>
      <c r="G32" s="18">
        <v>1</v>
      </c>
      <c r="H32" s="18">
        <v>1</v>
      </c>
      <c r="I32" s="18">
        <v>1</v>
      </c>
      <c r="J32" s="18">
        <v>0</v>
      </c>
      <c r="K32" s="20">
        <v>3</v>
      </c>
      <c r="L32" s="90">
        <f t="shared" si="34"/>
        <v>16</v>
      </c>
      <c r="M32" s="25"/>
      <c r="N32" s="25"/>
      <c r="O32" s="21">
        <v>2</v>
      </c>
      <c r="P32" s="18">
        <v>0</v>
      </c>
      <c r="Q32" s="18">
        <v>0</v>
      </c>
      <c r="R32" s="18">
        <v>2</v>
      </c>
      <c r="S32" s="18">
        <v>4</v>
      </c>
      <c r="T32" s="18">
        <v>0</v>
      </c>
      <c r="U32" s="20">
        <v>1</v>
      </c>
      <c r="V32" s="25">
        <f t="shared" si="35"/>
        <v>9</v>
      </c>
      <c r="W32" s="25"/>
      <c r="X32" s="25"/>
      <c r="Y32" s="21">
        <v>2</v>
      </c>
      <c r="Z32" s="18">
        <v>2</v>
      </c>
      <c r="AA32" s="18">
        <v>0</v>
      </c>
      <c r="AB32" s="18">
        <v>1</v>
      </c>
      <c r="AC32" s="18">
        <v>2</v>
      </c>
      <c r="AD32" s="18">
        <v>1</v>
      </c>
      <c r="AE32" s="20">
        <v>10</v>
      </c>
      <c r="AF32" s="25">
        <f t="shared" si="36"/>
        <v>18</v>
      </c>
      <c r="AG32" s="25"/>
      <c r="AH32" s="25"/>
      <c r="AI32" s="21">
        <v>3</v>
      </c>
      <c r="AJ32" s="18">
        <v>2</v>
      </c>
      <c r="AK32" s="18">
        <v>0</v>
      </c>
      <c r="AL32" s="18">
        <v>0</v>
      </c>
      <c r="AM32" s="18">
        <v>1</v>
      </c>
      <c r="AN32" s="18">
        <v>2</v>
      </c>
      <c r="AO32" s="20">
        <v>3</v>
      </c>
      <c r="AP32" s="25">
        <f t="shared" si="37"/>
        <v>11</v>
      </c>
      <c r="AQ32" s="25"/>
      <c r="AR32" s="25"/>
      <c r="AS32" s="16"/>
    </row>
    <row r="33" spans="1:45" x14ac:dyDescent="0.3">
      <c r="A33" s="47" t="str">
        <f>A32</f>
        <v>이마트-ssg</v>
      </c>
      <c r="B33" s="350"/>
      <c r="C33" s="43">
        <v>46122</v>
      </c>
      <c r="D33" s="19" t="s">
        <v>57</v>
      </c>
      <c r="E33" s="18">
        <v>16</v>
      </c>
      <c r="F33" s="18">
        <v>4</v>
      </c>
      <c r="G33" s="18">
        <v>5</v>
      </c>
      <c r="H33" s="18">
        <v>8</v>
      </c>
      <c r="I33" s="18">
        <v>3</v>
      </c>
      <c r="J33" s="18">
        <v>2</v>
      </c>
      <c r="K33" s="20">
        <v>19</v>
      </c>
      <c r="L33" s="90">
        <f t="shared" si="34"/>
        <v>57</v>
      </c>
      <c r="M33" s="25"/>
      <c r="N33" s="25"/>
      <c r="O33" s="21">
        <v>12</v>
      </c>
      <c r="P33" s="18">
        <v>11</v>
      </c>
      <c r="Q33" s="18">
        <v>4</v>
      </c>
      <c r="R33" s="18">
        <v>8</v>
      </c>
      <c r="S33" s="18">
        <v>4</v>
      </c>
      <c r="T33" s="18">
        <v>8</v>
      </c>
      <c r="U33" s="20">
        <v>8</v>
      </c>
      <c r="V33" s="25">
        <f t="shared" si="35"/>
        <v>55</v>
      </c>
      <c r="W33" s="25"/>
      <c r="X33" s="25"/>
      <c r="Y33" s="21">
        <v>13</v>
      </c>
      <c r="Z33" s="18">
        <v>6</v>
      </c>
      <c r="AA33" s="18">
        <v>14</v>
      </c>
      <c r="AB33" s="18">
        <v>11</v>
      </c>
      <c r="AC33" s="18">
        <v>7</v>
      </c>
      <c r="AD33" s="18">
        <v>2</v>
      </c>
      <c r="AE33" s="20">
        <v>13</v>
      </c>
      <c r="AF33" s="25">
        <f t="shared" si="36"/>
        <v>66</v>
      </c>
      <c r="AG33" s="25"/>
      <c r="AH33" s="25"/>
      <c r="AI33" s="21">
        <v>24</v>
      </c>
      <c r="AJ33" s="18">
        <v>1</v>
      </c>
      <c r="AK33" s="18">
        <v>13</v>
      </c>
      <c r="AL33" s="18">
        <v>8</v>
      </c>
      <c r="AM33" s="18">
        <v>5</v>
      </c>
      <c r="AN33" s="18">
        <v>3</v>
      </c>
      <c r="AO33" s="20">
        <v>5</v>
      </c>
      <c r="AP33" s="25">
        <f t="shared" si="37"/>
        <v>59</v>
      </c>
      <c r="AQ33" s="25"/>
      <c r="AR33" s="25"/>
      <c r="AS33" s="16"/>
    </row>
    <row r="34" spans="1:45" x14ac:dyDescent="0.3">
      <c r="A34" s="47" t="str">
        <f>A33</f>
        <v>이마트-ssg</v>
      </c>
      <c r="B34" s="350"/>
      <c r="C34" s="43">
        <v>46067</v>
      </c>
      <c r="D34" s="19" t="s">
        <v>58</v>
      </c>
      <c r="E34" s="18">
        <v>8</v>
      </c>
      <c r="F34" s="18">
        <v>13</v>
      </c>
      <c r="G34" s="18">
        <v>5</v>
      </c>
      <c r="H34" s="18">
        <v>5</v>
      </c>
      <c r="I34" s="18">
        <v>6</v>
      </c>
      <c r="J34" s="18">
        <v>3</v>
      </c>
      <c r="K34" s="20">
        <v>7</v>
      </c>
      <c r="L34" s="90">
        <f t="shared" si="34"/>
        <v>47</v>
      </c>
      <c r="M34" s="25"/>
      <c r="N34" s="25"/>
      <c r="O34" s="21">
        <v>12</v>
      </c>
      <c r="P34" s="18">
        <v>6</v>
      </c>
      <c r="Q34" s="18">
        <v>12</v>
      </c>
      <c r="R34" s="18">
        <v>12</v>
      </c>
      <c r="S34" s="18">
        <v>2</v>
      </c>
      <c r="T34" s="18">
        <v>2</v>
      </c>
      <c r="U34" s="20">
        <v>10</v>
      </c>
      <c r="V34" s="25">
        <f t="shared" si="35"/>
        <v>56</v>
      </c>
      <c r="W34" s="25"/>
      <c r="X34" s="25"/>
      <c r="Y34" s="21">
        <v>8</v>
      </c>
      <c r="Z34" s="18">
        <v>17</v>
      </c>
      <c r="AA34" s="18">
        <v>5</v>
      </c>
      <c r="AB34" s="18">
        <v>6</v>
      </c>
      <c r="AC34" s="18">
        <v>10</v>
      </c>
      <c r="AD34" s="18">
        <v>7</v>
      </c>
      <c r="AE34" s="20">
        <v>9</v>
      </c>
      <c r="AF34" s="25">
        <f t="shared" si="36"/>
        <v>62</v>
      </c>
      <c r="AG34" s="25"/>
      <c r="AH34" s="25"/>
      <c r="AI34" s="21">
        <v>24</v>
      </c>
      <c r="AJ34" s="18">
        <v>16</v>
      </c>
      <c r="AK34" s="18">
        <v>18</v>
      </c>
      <c r="AL34" s="18">
        <v>11</v>
      </c>
      <c r="AM34" s="18">
        <v>5</v>
      </c>
      <c r="AN34" s="18">
        <v>5</v>
      </c>
      <c r="AO34" s="20">
        <v>18</v>
      </c>
      <c r="AP34" s="25">
        <f t="shared" si="37"/>
        <v>97</v>
      </c>
      <c r="AQ34" s="25"/>
      <c r="AR34" s="25"/>
      <c r="AS34" s="16"/>
    </row>
    <row r="35" spans="1:45" ht="17.25" thickBot="1" x14ac:dyDescent="0.35">
      <c r="A35" s="48" t="str">
        <f>A34</f>
        <v>이마트-ssg</v>
      </c>
      <c r="B35" s="338"/>
      <c r="C35" s="55">
        <v>46089</v>
      </c>
      <c r="D35" s="53" t="s">
        <v>59</v>
      </c>
      <c r="E35" s="54">
        <v>6</v>
      </c>
      <c r="F35" s="54">
        <v>3</v>
      </c>
      <c r="G35" s="54">
        <v>2</v>
      </c>
      <c r="H35" s="54">
        <v>8</v>
      </c>
      <c r="I35" s="54">
        <v>1</v>
      </c>
      <c r="J35" s="54">
        <v>2</v>
      </c>
      <c r="K35" s="56">
        <v>3</v>
      </c>
      <c r="L35" s="91">
        <f t="shared" si="34"/>
        <v>25</v>
      </c>
      <c r="M35" s="26"/>
      <c r="N35" s="26"/>
      <c r="O35" s="57">
        <v>4</v>
      </c>
      <c r="P35" s="54">
        <v>3</v>
      </c>
      <c r="Q35" s="54">
        <v>3</v>
      </c>
      <c r="R35" s="54">
        <v>15</v>
      </c>
      <c r="S35" s="54">
        <v>2</v>
      </c>
      <c r="T35" s="54">
        <v>1</v>
      </c>
      <c r="U35" s="56">
        <v>4</v>
      </c>
      <c r="V35" s="26">
        <f t="shared" si="35"/>
        <v>32</v>
      </c>
      <c r="W35" s="26"/>
      <c r="X35" s="26"/>
      <c r="Y35" s="57">
        <v>2</v>
      </c>
      <c r="Z35" s="54">
        <v>3</v>
      </c>
      <c r="AA35" s="54">
        <v>1</v>
      </c>
      <c r="AB35" s="54">
        <v>1</v>
      </c>
      <c r="AC35" s="54">
        <v>1</v>
      </c>
      <c r="AD35" s="54">
        <v>1</v>
      </c>
      <c r="AE35" s="56">
        <v>6</v>
      </c>
      <c r="AF35" s="26">
        <f t="shared" si="36"/>
        <v>15</v>
      </c>
      <c r="AG35" s="26"/>
      <c r="AH35" s="26"/>
      <c r="AI35" s="57">
        <v>10</v>
      </c>
      <c r="AJ35" s="54">
        <v>3</v>
      </c>
      <c r="AK35" s="54">
        <v>4</v>
      </c>
      <c r="AL35" s="54">
        <v>2</v>
      </c>
      <c r="AM35" s="54">
        <v>4</v>
      </c>
      <c r="AN35" s="54">
        <v>5</v>
      </c>
      <c r="AO35" s="56">
        <v>5</v>
      </c>
      <c r="AP35" s="26">
        <f t="shared" si="37"/>
        <v>33</v>
      </c>
      <c r="AQ35" s="26"/>
      <c r="AR35" s="26"/>
      <c r="AS35" s="16"/>
    </row>
    <row r="36" spans="1:45" x14ac:dyDescent="0.3">
      <c r="A36" s="46" t="s">
        <v>38</v>
      </c>
      <c r="B36" s="342" t="s">
        <v>38</v>
      </c>
      <c r="C36" s="43">
        <v>45768</v>
      </c>
      <c r="D36" s="19" t="s">
        <v>54</v>
      </c>
      <c r="E36" s="18">
        <v>39</v>
      </c>
      <c r="F36" s="18">
        <v>23</v>
      </c>
      <c r="G36" s="18">
        <v>28</v>
      </c>
      <c r="H36" s="18">
        <v>35</v>
      </c>
      <c r="I36" s="18">
        <v>23</v>
      </c>
      <c r="J36" s="18">
        <v>30</v>
      </c>
      <c r="K36" s="20">
        <v>14</v>
      </c>
      <c r="L36" s="90">
        <f t="shared" si="34"/>
        <v>192</v>
      </c>
      <c r="M36" s="25"/>
      <c r="N36" s="25"/>
      <c r="O36" s="21">
        <v>17</v>
      </c>
      <c r="P36" s="18">
        <v>22</v>
      </c>
      <c r="Q36" s="18">
        <v>12</v>
      </c>
      <c r="R36" s="18">
        <v>29</v>
      </c>
      <c r="S36" s="18">
        <v>29</v>
      </c>
      <c r="T36" s="18">
        <v>14</v>
      </c>
      <c r="U36" s="20">
        <v>32</v>
      </c>
      <c r="V36" s="25">
        <f t="shared" si="35"/>
        <v>155</v>
      </c>
      <c r="W36" s="25"/>
      <c r="X36" s="25"/>
      <c r="Y36" s="21">
        <v>14</v>
      </c>
      <c r="Z36" s="18">
        <v>22</v>
      </c>
      <c r="AA36" s="18">
        <v>21</v>
      </c>
      <c r="AB36" s="18">
        <v>20</v>
      </c>
      <c r="AC36" s="18">
        <v>38</v>
      </c>
      <c r="AD36" s="18">
        <v>35</v>
      </c>
      <c r="AE36" s="20">
        <v>26</v>
      </c>
      <c r="AF36" s="25">
        <f t="shared" si="36"/>
        <v>176</v>
      </c>
      <c r="AG36" s="25"/>
      <c r="AH36" s="25"/>
      <c r="AI36" s="21">
        <v>9</v>
      </c>
      <c r="AJ36" s="18">
        <v>8</v>
      </c>
      <c r="AK36" s="18">
        <v>23</v>
      </c>
      <c r="AL36" s="18">
        <v>13</v>
      </c>
      <c r="AM36" s="18">
        <v>49</v>
      </c>
      <c r="AN36" s="18">
        <v>7</v>
      </c>
      <c r="AO36" s="20">
        <v>21</v>
      </c>
      <c r="AP36" s="25">
        <f t="shared" si="37"/>
        <v>130</v>
      </c>
      <c r="AQ36" s="25"/>
      <c r="AR36" s="25"/>
      <c r="AS36" s="16"/>
    </row>
    <row r="37" spans="1:45" x14ac:dyDescent="0.3">
      <c r="A37" s="47" t="str">
        <f>A36</f>
        <v>이마트-오프라인</v>
      </c>
      <c r="B37" s="350"/>
      <c r="C37" s="43">
        <v>45803</v>
      </c>
      <c r="D37" s="19" t="s">
        <v>55</v>
      </c>
      <c r="E37" s="18">
        <v>28</v>
      </c>
      <c r="F37" s="18">
        <v>16</v>
      </c>
      <c r="G37" s="18">
        <v>29</v>
      </c>
      <c r="H37" s="18">
        <v>12</v>
      </c>
      <c r="I37" s="18">
        <v>20</v>
      </c>
      <c r="J37" s="18">
        <v>24</v>
      </c>
      <c r="K37" s="20">
        <v>16</v>
      </c>
      <c r="L37" s="90">
        <f t="shared" si="34"/>
        <v>145</v>
      </c>
      <c r="M37" s="25"/>
      <c r="N37" s="25"/>
      <c r="O37" s="21">
        <v>14</v>
      </c>
      <c r="P37" s="18">
        <v>26</v>
      </c>
      <c r="Q37" s="18">
        <v>20</v>
      </c>
      <c r="R37" s="18">
        <v>17</v>
      </c>
      <c r="S37" s="18">
        <v>30</v>
      </c>
      <c r="T37" s="18">
        <v>24</v>
      </c>
      <c r="U37" s="20">
        <v>12</v>
      </c>
      <c r="V37" s="25">
        <f t="shared" si="35"/>
        <v>143</v>
      </c>
      <c r="W37" s="25"/>
      <c r="X37" s="25"/>
      <c r="Y37" s="21">
        <v>13</v>
      </c>
      <c r="Z37" s="18">
        <v>32</v>
      </c>
      <c r="AA37" s="18">
        <v>20</v>
      </c>
      <c r="AB37" s="18">
        <v>19</v>
      </c>
      <c r="AC37" s="18">
        <v>23</v>
      </c>
      <c r="AD37" s="18">
        <v>20</v>
      </c>
      <c r="AE37" s="20">
        <v>13</v>
      </c>
      <c r="AF37" s="25">
        <f t="shared" si="36"/>
        <v>140</v>
      </c>
      <c r="AG37" s="25"/>
      <c r="AH37" s="25"/>
      <c r="AI37" s="21">
        <v>18</v>
      </c>
      <c r="AJ37" s="18">
        <v>9</v>
      </c>
      <c r="AK37" s="18">
        <v>14</v>
      </c>
      <c r="AL37" s="18">
        <v>29</v>
      </c>
      <c r="AM37" s="18">
        <v>30</v>
      </c>
      <c r="AN37" s="18">
        <v>14</v>
      </c>
      <c r="AO37" s="20">
        <v>18</v>
      </c>
      <c r="AP37" s="25">
        <f t="shared" si="37"/>
        <v>132</v>
      </c>
      <c r="AQ37" s="25"/>
      <c r="AR37" s="25"/>
      <c r="AS37" s="16"/>
    </row>
    <row r="38" spans="1:45" x14ac:dyDescent="0.3">
      <c r="A38" s="47" t="str">
        <f>A37</f>
        <v>이마트-오프라인</v>
      </c>
      <c r="B38" s="350"/>
      <c r="C38" s="43">
        <v>45795</v>
      </c>
      <c r="D38" s="19" t="s">
        <v>56</v>
      </c>
      <c r="E38" s="18">
        <v>21</v>
      </c>
      <c r="F38" s="18">
        <v>10</v>
      </c>
      <c r="G38" s="18">
        <v>7</v>
      </c>
      <c r="H38" s="18">
        <v>13</v>
      </c>
      <c r="I38" s="18">
        <v>18</v>
      </c>
      <c r="J38" s="18">
        <v>24</v>
      </c>
      <c r="K38" s="20">
        <v>14</v>
      </c>
      <c r="L38" s="90">
        <f t="shared" si="34"/>
        <v>107</v>
      </c>
      <c r="M38" s="25"/>
      <c r="N38" s="25"/>
      <c r="O38" s="21">
        <v>9</v>
      </c>
      <c r="P38" s="18">
        <v>10</v>
      </c>
      <c r="Q38" s="18">
        <v>16</v>
      </c>
      <c r="R38" s="18">
        <v>18</v>
      </c>
      <c r="S38" s="18">
        <v>24</v>
      </c>
      <c r="T38" s="18">
        <v>20</v>
      </c>
      <c r="U38" s="20">
        <v>12</v>
      </c>
      <c r="V38" s="25">
        <f t="shared" si="35"/>
        <v>109</v>
      </c>
      <c r="W38" s="25"/>
      <c r="X38" s="25"/>
      <c r="Y38" s="21">
        <v>11</v>
      </c>
      <c r="Z38" s="18">
        <v>6</v>
      </c>
      <c r="AA38" s="18">
        <v>14</v>
      </c>
      <c r="AB38" s="18">
        <v>18</v>
      </c>
      <c r="AC38" s="18">
        <v>23</v>
      </c>
      <c r="AD38" s="18">
        <v>20</v>
      </c>
      <c r="AE38" s="20">
        <v>16</v>
      </c>
      <c r="AF38" s="25">
        <f t="shared" si="36"/>
        <v>108</v>
      </c>
      <c r="AG38" s="25"/>
      <c r="AH38" s="25"/>
      <c r="AI38" s="21">
        <v>13</v>
      </c>
      <c r="AJ38" s="18">
        <v>9</v>
      </c>
      <c r="AK38" s="18">
        <v>11</v>
      </c>
      <c r="AL38" s="18">
        <v>9</v>
      </c>
      <c r="AM38" s="18">
        <v>20</v>
      </c>
      <c r="AN38" s="18">
        <v>11</v>
      </c>
      <c r="AO38" s="20">
        <v>12</v>
      </c>
      <c r="AP38" s="25">
        <f t="shared" si="37"/>
        <v>85</v>
      </c>
      <c r="AQ38" s="25"/>
      <c r="AR38" s="25"/>
      <c r="AS38" s="16"/>
    </row>
    <row r="39" spans="1:45" x14ac:dyDescent="0.3">
      <c r="A39" s="47" t="str">
        <f>A38</f>
        <v>이마트-오프라인</v>
      </c>
      <c r="B39" s="350"/>
      <c r="C39" s="43">
        <v>46122</v>
      </c>
      <c r="D39" s="19" t="s">
        <v>57</v>
      </c>
      <c r="E39" s="18">
        <v>35</v>
      </c>
      <c r="F39" s="18">
        <v>37</v>
      </c>
      <c r="G39" s="18">
        <v>45</v>
      </c>
      <c r="H39" s="18">
        <v>43</v>
      </c>
      <c r="I39" s="18">
        <v>39</v>
      </c>
      <c r="J39" s="18">
        <v>48</v>
      </c>
      <c r="K39" s="20">
        <v>17</v>
      </c>
      <c r="L39" s="90">
        <f t="shared" si="34"/>
        <v>264</v>
      </c>
      <c r="M39" s="25"/>
      <c r="N39" s="25"/>
      <c r="O39" s="21">
        <v>30</v>
      </c>
      <c r="P39" s="18">
        <v>43</v>
      </c>
      <c r="Q39" s="18">
        <v>28</v>
      </c>
      <c r="R39" s="18">
        <v>35</v>
      </c>
      <c r="S39" s="18">
        <v>26</v>
      </c>
      <c r="T39" s="18">
        <v>23</v>
      </c>
      <c r="U39" s="20">
        <v>38</v>
      </c>
      <c r="V39" s="25">
        <f t="shared" si="35"/>
        <v>223</v>
      </c>
      <c r="W39" s="25"/>
      <c r="X39" s="25"/>
      <c r="Y39" s="21">
        <v>42</v>
      </c>
      <c r="Z39" s="18">
        <v>39</v>
      </c>
      <c r="AA39" s="18">
        <v>35</v>
      </c>
      <c r="AB39" s="18">
        <v>35</v>
      </c>
      <c r="AC39" s="18">
        <v>59</v>
      </c>
      <c r="AD39" s="18">
        <v>58</v>
      </c>
      <c r="AE39" s="20">
        <v>38</v>
      </c>
      <c r="AF39" s="25">
        <f t="shared" si="36"/>
        <v>306</v>
      </c>
      <c r="AG39" s="25"/>
      <c r="AH39" s="25"/>
      <c r="AI39" s="21">
        <v>29</v>
      </c>
      <c r="AJ39" s="18">
        <v>29</v>
      </c>
      <c r="AK39" s="18">
        <v>21</v>
      </c>
      <c r="AL39" s="18">
        <v>34</v>
      </c>
      <c r="AM39" s="18">
        <v>30</v>
      </c>
      <c r="AN39" s="18">
        <v>24</v>
      </c>
      <c r="AO39" s="20">
        <v>31</v>
      </c>
      <c r="AP39" s="25">
        <f t="shared" si="37"/>
        <v>198</v>
      </c>
      <c r="AQ39" s="25"/>
      <c r="AR39" s="25"/>
      <c r="AS39" s="16"/>
    </row>
    <row r="40" spans="1:45" x14ac:dyDescent="0.3">
      <c r="A40" s="47" t="str">
        <f>A39</f>
        <v>이마트-오프라인</v>
      </c>
      <c r="B40" s="350"/>
      <c r="C40" s="43">
        <v>46067</v>
      </c>
      <c r="D40" s="19" t="s">
        <v>58</v>
      </c>
      <c r="E40" s="18">
        <v>46</v>
      </c>
      <c r="F40" s="18">
        <v>25</v>
      </c>
      <c r="G40" s="18">
        <v>37</v>
      </c>
      <c r="H40" s="18">
        <v>39</v>
      </c>
      <c r="I40" s="18">
        <v>45</v>
      </c>
      <c r="J40" s="18">
        <v>48</v>
      </c>
      <c r="K40" s="20">
        <v>36</v>
      </c>
      <c r="L40" s="90">
        <f t="shared" si="34"/>
        <v>276</v>
      </c>
      <c r="M40" s="25"/>
      <c r="N40" s="25"/>
      <c r="O40" s="21">
        <v>40</v>
      </c>
      <c r="P40" s="18">
        <v>47</v>
      </c>
      <c r="Q40" s="18">
        <v>34</v>
      </c>
      <c r="R40" s="18">
        <v>27</v>
      </c>
      <c r="S40" s="18">
        <v>39</v>
      </c>
      <c r="T40" s="18">
        <v>29</v>
      </c>
      <c r="U40" s="20">
        <v>52</v>
      </c>
      <c r="V40" s="25">
        <f t="shared" si="35"/>
        <v>268</v>
      </c>
      <c r="W40" s="25"/>
      <c r="X40" s="25"/>
      <c r="Y40" s="21">
        <v>36</v>
      </c>
      <c r="Z40" s="18">
        <v>40</v>
      </c>
      <c r="AA40" s="18">
        <v>14</v>
      </c>
      <c r="AB40" s="18">
        <v>27</v>
      </c>
      <c r="AC40" s="18">
        <v>56</v>
      </c>
      <c r="AD40" s="18">
        <v>52</v>
      </c>
      <c r="AE40" s="20">
        <v>36</v>
      </c>
      <c r="AF40" s="25">
        <f t="shared" si="36"/>
        <v>261</v>
      </c>
      <c r="AG40" s="25"/>
      <c r="AH40" s="25"/>
      <c r="AI40" s="21">
        <v>25</v>
      </c>
      <c r="AJ40" s="18">
        <v>25</v>
      </c>
      <c r="AK40" s="18">
        <v>45</v>
      </c>
      <c r="AL40" s="18">
        <v>30</v>
      </c>
      <c r="AM40" s="18">
        <v>54</v>
      </c>
      <c r="AN40" s="18">
        <v>28</v>
      </c>
      <c r="AO40" s="20">
        <v>42</v>
      </c>
      <c r="AP40" s="25">
        <f t="shared" si="37"/>
        <v>249</v>
      </c>
      <c r="AQ40" s="25"/>
      <c r="AR40" s="25"/>
      <c r="AS40" s="16"/>
    </row>
    <row r="41" spans="1:45" ht="17.25" thickBot="1" x14ac:dyDescent="0.35">
      <c r="A41" s="48" t="str">
        <f>A40</f>
        <v>이마트-오프라인</v>
      </c>
      <c r="B41" s="338"/>
      <c r="C41" s="55">
        <v>46089</v>
      </c>
      <c r="D41" s="53" t="s">
        <v>59</v>
      </c>
      <c r="E41" s="54">
        <v>28</v>
      </c>
      <c r="F41" s="54">
        <v>25</v>
      </c>
      <c r="G41" s="54">
        <v>20</v>
      </c>
      <c r="H41" s="54">
        <v>22</v>
      </c>
      <c r="I41" s="54">
        <v>25</v>
      </c>
      <c r="J41" s="54">
        <v>25</v>
      </c>
      <c r="K41" s="56">
        <v>28</v>
      </c>
      <c r="L41" s="91">
        <f t="shared" si="34"/>
        <v>173</v>
      </c>
      <c r="M41" s="26"/>
      <c r="N41" s="26"/>
      <c r="O41" s="57">
        <v>14</v>
      </c>
      <c r="P41" s="54">
        <v>19</v>
      </c>
      <c r="Q41" s="54">
        <v>26</v>
      </c>
      <c r="R41" s="54">
        <v>25</v>
      </c>
      <c r="S41" s="54">
        <v>34</v>
      </c>
      <c r="T41" s="54">
        <v>13</v>
      </c>
      <c r="U41" s="56">
        <v>27</v>
      </c>
      <c r="V41" s="26">
        <f t="shared" si="35"/>
        <v>158</v>
      </c>
      <c r="W41" s="26"/>
      <c r="X41" s="26"/>
      <c r="Y41" s="57">
        <v>23</v>
      </c>
      <c r="Z41" s="54">
        <v>19</v>
      </c>
      <c r="AA41" s="54">
        <v>30</v>
      </c>
      <c r="AB41" s="54">
        <v>20</v>
      </c>
      <c r="AC41" s="54">
        <v>35</v>
      </c>
      <c r="AD41" s="54">
        <v>32</v>
      </c>
      <c r="AE41" s="56">
        <v>9</v>
      </c>
      <c r="AF41" s="26">
        <f t="shared" si="36"/>
        <v>168</v>
      </c>
      <c r="AG41" s="26"/>
      <c r="AH41" s="26"/>
      <c r="AI41" s="57">
        <v>16</v>
      </c>
      <c r="AJ41" s="54">
        <v>17</v>
      </c>
      <c r="AK41" s="54">
        <v>27</v>
      </c>
      <c r="AL41" s="54">
        <v>24</v>
      </c>
      <c r="AM41" s="54">
        <v>36</v>
      </c>
      <c r="AN41" s="54">
        <v>10</v>
      </c>
      <c r="AO41" s="56">
        <v>23</v>
      </c>
      <c r="AP41" s="26">
        <f t="shared" si="37"/>
        <v>153</v>
      </c>
      <c r="AQ41" s="26"/>
      <c r="AR41" s="26"/>
      <c r="AS41" s="16"/>
    </row>
    <row r="42" spans="1:45" x14ac:dyDescent="0.3">
      <c r="A42" s="46" t="s">
        <v>14</v>
      </c>
      <c r="B42" s="342" t="s">
        <v>14</v>
      </c>
      <c r="C42" s="43">
        <v>45768</v>
      </c>
      <c r="D42" s="19" t="s">
        <v>54</v>
      </c>
      <c r="E42" s="18">
        <f t="shared" ref="E42:O42" si="38">E24+E30+E36</f>
        <v>43</v>
      </c>
      <c r="F42" s="18">
        <f t="shared" si="38"/>
        <v>45</v>
      </c>
      <c r="G42" s="18">
        <f t="shared" si="38"/>
        <v>47</v>
      </c>
      <c r="H42" s="18">
        <f t="shared" si="38"/>
        <v>57</v>
      </c>
      <c r="I42" s="18">
        <f t="shared" si="38"/>
        <v>38</v>
      </c>
      <c r="J42" s="18">
        <f t="shared" si="38"/>
        <v>39</v>
      </c>
      <c r="K42" s="18">
        <f t="shared" si="38"/>
        <v>26</v>
      </c>
      <c r="L42" s="90">
        <f t="shared" si="38"/>
        <v>295</v>
      </c>
      <c r="M42" s="25"/>
      <c r="N42" s="25"/>
      <c r="O42" s="21">
        <f t="shared" si="38"/>
        <v>40</v>
      </c>
      <c r="P42" s="18">
        <f t="shared" ref="P42:U42" si="39">P24+P30+P36</f>
        <v>27</v>
      </c>
      <c r="Q42" s="18">
        <f t="shared" si="39"/>
        <v>26</v>
      </c>
      <c r="R42" s="18">
        <f t="shared" si="39"/>
        <v>43</v>
      </c>
      <c r="S42" s="18">
        <f t="shared" si="39"/>
        <v>40</v>
      </c>
      <c r="T42" s="18">
        <f t="shared" si="39"/>
        <v>18</v>
      </c>
      <c r="U42" s="18">
        <f t="shared" si="39"/>
        <v>53</v>
      </c>
      <c r="V42" s="25">
        <f t="shared" ref="V42:V47" si="40">V24+V30+V36</f>
        <v>247</v>
      </c>
      <c r="W42" s="25"/>
      <c r="X42" s="25"/>
      <c r="Y42" s="18">
        <f>Y24+Y30+Y36</f>
        <v>33</v>
      </c>
      <c r="Z42" s="18">
        <f t="shared" ref="Z42:AE42" si="41">Z24+Z30+Z36</f>
        <v>39</v>
      </c>
      <c r="AA42" s="18">
        <f t="shared" si="41"/>
        <v>32</v>
      </c>
      <c r="AB42" s="18">
        <f t="shared" si="41"/>
        <v>37</v>
      </c>
      <c r="AC42" s="18">
        <f t="shared" si="41"/>
        <v>52</v>
      </c>
      <c r="AD42" s="18">
        <f t="shared" si="41"/>
        <v>46</v>
      </c>
      <c r="AE42" s="18">
        <f t="shared" si="41"/>
        <v>38</v>
      </c>
      <c r="AF42" s="25">
        <f t="shared" ref="AF42:AF47" si="42">AF24+AF30+AF36</f>
        <v>277</v>
      </c>
      <c r="AG42" s="25"/>
      <c r="AH42" s="25"/>
      <c r="AI42" s="18">
        <f>AI24+AI30+AI36</f>
        <v>19</v>
      </c>
      <c r="AJ42" s="18">
        <f t="shared" ref="AJ42:AO42" si="43">AJ24+AJ30+AJ36</f>
        <v>31</v>
      </c>
      <c r="AK42" s="18">
        <f t="shared" si="43"/>
        <v>53</v>
      </c>
      <c r="AL42" s="18">
        <f t="shared" si="43"/>
        <v>52</v>
      </c>
      <c r="AM42" s="18">
        <f t="shared" si="43"/>
        <v>59</v>
      </c>
      <c r="AN42" s="18">
        <f t="shared" si="43"/>
        <v>17</v>
      </c>
      <c r="AO42" s="18">
        <f t="shared" si="43"/>
        <v>48</v>
      </c>
      <c r="AP42" s="25">
        <f t="shared" ref="AP42:AP47" si="44">AP24+AP30+AP36</f>
        <v>279</v>
      </c>
      <c r="AQ42" s="25"/>
      <c r="AR42" s="25"/>
      <c r="AS42" s="16"/>
    </row>
    <row r="43" spans="1:45" x14ac:dyDescent="0.3">
      <c r="A43" s="47" t="str">
        <f>A42</f>
        <v>이마트</v>
      </c>
      <c r="B43" s="350"/>
      <c r="C43" s="43">
        <v>45803</v>
      </c>
      <c r="D43" s="19" t="s">
        <v>55</v>
      </c>
      <c r="E43" s="18">
        <f t="shared" ref="E43:J43" si="45">E25+E31+E37</f>
        <v>38</v>
      </c>
      <c r="F43" s="18">
        <f t="shared" si="45"/>
        <v>30</v>
      </c>
      <c r="G43" s="18">
        <f t="shared" si="45"/>
        <v>40</v>
      </c>
      <c r="H43" s="18">
        <f t="shared" si="45"/>
        <v>27</v>
      </c>
      <c r="I43" s="18">
        <f t="shared" si="45"/>
        <v>26</v>
      </c>
      <c r="J43" s="18">
        <f t="shared" si="45"/>
        <v>40</v>
      </c>
      <c r="K43" s="18">
        <f t="shared" ref="K43:L47" si="46">K25+K31+K37</f>
        <v>25</v>
      </c>
      <c r="L43" s="90">
        <f t="shared" si="46"/>
        <v>226</v>
      </c>
      <c r="M43" s="25"/>
      <c r="N43" s="25"/>
      <c r="O43" s="21">
        <f t="shared" ref="O43:U43" si="47">O25+O31+O37</f>
        <v>22</v>
      </c>
      <c r="P43" s="18">
        <f t="shared" si="47"/>
        <v>36</v>
      </c>
      <c r="Q43" s="18">
        <f t="shared" si="47"/>
        <v>41</v>
      </c>
      <c r="R43" s="18">
        <f t="shared" si="47"/>
        <v>52</v>
      </c>
      <c r="S43" s="18">
        <f t="shared" si="47"/>
        <v>40</v>
      </c>
      <c r="T43" s="18">
        <f t="shared" si="47"/>
        <v>26</v>
      </c>
      <c r="U43" s="18">
        <f t="shared" si="47"/>
        <v>20</v>
      </c>
      <c r="V43" s="25">
        <f t="shared" si="40"/>
        <v>237</v>
      </c>
      <c r="W43" s="25"/>
      <c r="X43" s="25"/>
      <c r="Y43" s="18">
        <f>Y25+Y31+Y37</f>
        <v>28</v>
      </c>
      <c r="Z43" s="18">
        <f t="shared" ref="Z43:AE43" si="48">Z25+Z31+Z37</f>
        <v>44</v>
      </c>
      <c r="AA43" s="18">
        <f t="shared" si="48"/>
        <v>29</v>
      </c>
      <c r="AB43" s="18">
        <f t="shared" si="48"/>
        <v>29</v>
      </c>
      <c r="AC43" s="18">
        <f t="shared" si="48"/>
        <v>38</v>
      </c>
      <c r="AD43" s="18">
        <f t="shared" si="48"/>
        <v>26</v>
      </c>
      <c r="AE43" s="18">
        <f t="shared" si="48"/>
        <v>27</v>
      </c>
      <c r="AF43" s="25">
        <f t="shared" si="42"/>
        <v>221</v>
      </c>
      <c r="AG43" s="25"/>
      <c r="AH43" s="25"/>
      <c r="AI43" s="18">
        <f>AI25+AI31+AI37</f>
        <v>33</v>
      </c>
      <c r="AJ43" s="18">
        <f t="shared" ref="AJ43:AO43" si="49">AJ25+AJ31+AJ37</f>
        <v>22</v>
      </c>
      <c r="AK43" s="18">
        <f t="shared" si="49"/>
        <v>35</v>
      </c>
      <c r="AL43" s="18">
        <f t="shared" si="49"/>
        <v>45</v>
      </c>
      <c r="AM43" s="18">
        <f t="shared" si="49"/>
        <v>36</v>
      </c>
      <c r="AN43" s="18">
        <f t="shared" si="49"/>
        <v>19</v>
      </c>
      <c r="AO43" s="18">
        <f t="shared" si="49"/>
        <v>32</v>
      </c>
      <c r="AP43" s="25">
        <f t="shared" si="44"/>
        <v>222</v>
      </c>
      <c r="AQ43" s="25"/>
      <c r="AR43" s="25"/>
      <c r="AS43" s="16"/>
    </row>
    <row r="44" spans="1:45" x14ac:dyDescent="0.3">
      <c r="A44" s="47" t="str">
        <f>A43</f>
        <v>이마트</v>
      </c>
      <c r="B44" s="350"/>
      <c r="C44" s="43">
        <v>45795</v>
      </c>
      <c r="D44" s="19" t="s">
        <v>56</v>
      </c>
      <c r="E44" s="18">
        <f t="shared" ref="E44:J47" si="50">E26+E32+E38</f>
        <v>28</v>
      </c>
      <c r="F44" s="18">
        <f t="shared" si="50"/>
        <v>21</v>
      </c>
      <c r="G44" s="18">
        <f t="shared" si="50"/>
        <v>9</v>
      </c>
      <c r="H44" s="18">
        <f t="shared" si="50"/>
        <v>20</v>
      </c>
      <c r="I44" s="18">
        <f t="shared" si="50"/>
        <v>24</v>
      </c>
      <c r="J44" s="18">
        <f t="shared" si="50"/>
        <v>29</v>
      </c>
      <c r="K44" s="18">
        <f t="shared" si="46"/>
        <v>23</v>
      </c>
      <c r="L44" s="90">
        <f t="shared" si="46"/>
        <v>154</v>
      </c>
      <c r="M44" s="25"/>
      <c r="N44" s="25"/>
      <c r="O44" s="21">
        <f t="shared" ref="O44:U44" si="51">O26+O32+O38</f>
        <v>15</v>
      </c>
      <c r="P44" s="18">
        <f t="shared" si="51"/>
        <v>12</v>
      </c>
      <c r="Q44" s="18">
        <f t="shared" si="51"/>
        <v>23</v>
      </c>
      <c r="R44" s="18">
        <f t="shared" si="51"/>
        <v>28</v>
      </c>
      <c r="S44" s="18">
        <f t="shared" si="51"/>
        <v>32</v>
      </c>
      <c r="T44" s="18">
        <f t="shared" si="51"/>
        <v>23</v>
      </c>
      <c r="U44" s="18">
        <f t="shared" si="51"/>
        <v>18</v>
      </c>
      <c r="V44" s="25">
        <f t="shared" si="40"/>
        <v>151</v>
      </c>
      <c r="W44" s="25"/>
      <c r="X44" s="25"/>
      <c r="Y44" s="18">
        <f t="shared" ref="Y44:AE44" si="52">Y26+Y32+Y38</f>
        <v>21</v>
      </c>
      <c r="Z44" s="18">
        <f t="shared" si="52"/>
        <v>9</v>
      </c>
      <c r="AA44" s="18">
        <f t="shared" si="52"/>
        <v>23</v>
      </c>
      <c r="AB44" s="18">
        <f t="shared" si="52"/>
        <v>24</v>
      </c>
      <c r="AC44" s="18">
        <f t="shared" si="52"/>
        <v>31</v>
      </c>
      <c r="AD44" s="18">
        <f t="shared" si="52"/>
        <v>23</v>
      </c>
      <c r="AE44" s="18">
        <f t="shared" si="52"/>
        <v>30</v>
      </c>
      <c r="AF44" s="25">
        <f t="shared" si="42"/>
        <v>161</v>
      </c>
      <c r="AG44" s="25"/>
      <c r="AH44" s="25"/>
      <c r="AI44" s="18">
        <f t="shared" ref="AI44:AO44" si="53">AI26+AI32+AI38</f>
        <v>24</v>
      </c>
      <c r="AJ44" s="18">
        <f t="shared" si="53"/>
        <v>15</v>
      </c>
      <c r="AK44" s="18">
        <f t="shared" si="53"/>
        <v>15</v>
      </c>
      <c r="AL44" s="18">
        <f t="shared" si="53"/>
        <v>14</v>
      </c>
      <c r="AM44" s="18">
        <f t="shared" si="53"/>
        <v>23</v>
      </c>
      <c r="AN44" s="18">
        <f t="shared" si="53"/>
        <v>15</v>
      </c>
      <c r="AO44" s="18">
        <f t="shared" si="53"/>
        <v>19</v>
      </c>
      <c r="AP44" s="25">
        <f t="shared" si="44"/>
        <v>125</v>
      </c>
      <c r="AQ44" s="25"/>
      <c r="AR44" s="25"/>
      <c r="AS44" s="16"/>
    </row>
    <row r="45" spans="1:45" x14ac:dyDescent="0.3">
      <c r="A45" s="47" t="str">
        <f>A44</f>
        <v>이마트</v>
      </c>
      <c r="B45" s="350"/>
      <c r="C45" s="43">
        <v>46122</v>
      </c>
      <c r="D45" s="19" t="s">
        <v>57</v>
      </c>
      <c r="E45" s="18">
        <f t="shared" si="50"/>
        <v>56</v>
      </c>
      <c r="F45" s="18">
        <f t="shared" si="50"/>
        <v>54</v>
      </c>
      <c r="G45" s="18">
        <f t="shared" si="50"/>
        <v>62</v>
      </c>
      <c r="H45" s="18">
        <f t="shared" si="50"/>
        <v>57</v>
      </c>
      <c r="I45" s="18">
        <f t="shared" si="50"/>
        <v>50</v>
      </c>
      <c r="J45" s="18">
        <f t="shared" si="50"/>
        <v>61</v>
      </c>
      <c r="K45" s="18">
        <f t="shared" si="46"/>
        <v>45</v>
      </c>
      <c r="L45" s="90">
        <f t="shared" si="46"/>
        <v>385</v>
      </c>
      <c r="M45" s="25"/>
      <c r="N45" s="25"/>
      <c r="O45" s="21">
        <f t="shared" ref="O45:T45" si="54">O27+O33+O39</f>
        <v>45</v>
      </c>
      <c r="P45" s="18">
        <f t="shared" si="54"/>
        <v>63</v>
      </c>
      <c r="Q45" s="18">
        <f t="shared" si="54"/>
        <v>46</v>
      </c>
      <c r="R45" s="18">
        <f t="shared" si="54"/>
        <v>54</v>
      </c>
      <c r="S45" s="18">
        <f t="shared" si="54"/>
        <v>41</v>
      </c>
      <c r="T45" s="18">
        <f t="shared" si="54"/>
        <v>34</v>
      </c>
      <c r="U45" s="18">
        <f>U27+U33+U39</f>
        <v>53</v>
      </c>
      <c r="V45" s="25">
        <f t="shared" si="40"/>
        <v>336</v>
      </c>
      <c r="W45" s="25"/>
      <c r="X45" s="25"/>
      <c r="Y45" s="18">
        <f t="shared" ref="Y45:AD45" si="55">Y27+Y33+Y39</f>
        <v>65</v>
      </c>
      <c r="Z45" s="18">
        <f t="shared" si="55"/>
        <v>52</v>
      </c>
      <c r="AA45" s="18">
        <f t="shared" si="55"/>
        <v>54</v>
      </c>
      <c r="AB45" s="18">
        <f t="shared" si="55"/>
        <v>52</v>
      </c>
      <c r="AC45" s="18">
        <f t="shared" si="55"/>
        <v>68</v>
      </c>
      <c r="AD45" s="18">
        <f t="shared" si="55"/>
        <v>72</v>
      </c>
      <c r="AE45" s="18">
        <f>AE27+AE33+AE39</f>
        <v>65</v>
      </c>
      <c r="AF45" s="25">
        <f t="shared" si="42"/>
        <v>428</v>
      </c>
      <c r="AG45" s="25"/>
      <c r="AH45" s="25"/>
      <c r="AI45" s="18">
        <f t="shared" ref="AI45:AN45" si="56">AI27+AI33+AI39</f>
        <v>61</v>
      </c>
      <c r="AJ45" s="18">
        <f t="shared" si="56"/>
        <v>32</v>
      </c>
      <c r="AK45" s="18">
        <f t="shared" si="56"/>
        <v>45</v>
      </c>
      <c r="AL45" s="18">
        <f t="shared" si="56"/>
        <v>51</v>
      </c>
      <c r="AM45" s="18">
        <f t="shared" si="56"/>
        <v>48</v>
      </c>
      <c r="AN45" s="18">
        <f t="shared" si="56"/>
        <v>29</v>
      </c>
      <c r="AO45" s="18">
        <f>AO27+AO33+AO39</f>
        <v>49</v>
      </c>
      <c r="AP45" s="25">
        <f t="shared" si="44"/>
        <v>315</v>
      </c>
      <c r="AQ45" s="25"/>
      <c r="AR45" s="25"/>
      <c r="AS45" s="16"/>
    </row>
    <row r="46" spans="1:45" x14ac:dyDescent="0.3">
      <c r="A46" s="47" t="str">
        <f>A45</f>
        <v>이마트</v>
      </c>
      <c r="B46" s="350"/>
      <c r="C46" s="43">
        <v>46067</v>
      </c>
      <c r="D46" s="19" t="s">
        <v>58</v>
      </c>
      <c r="E46" s="18">
        <f t="shared" si="50"/>
        <v>64</v>
      </c>
      <c r="F46" s="18">
        <f t="shared" si="50"/>
        <v>52</v>
      </c>
      <c r="G46" s="18">
        <f t="shared" si="50"/>
        <v>57</v>
      </c>
      <c r="H46" s="18">
        <f t="shared" si="50"/>
        <v>51</v>
      </c>
      <c r="I46" s="18">
        <f t="shared" si="50"/>
        <v>63</v>
      </c>
      <c r="J46" s="18">
        <f t="shared" si="50"/>
        <v>62</v>
      </c>
      <c r="K46" s="18">
        <f t="shared" si="46"/>
        <v>61</v>
      </c>
      <c r="L46" s="90">
        <f t="shared" si="46"/>
        <v>410</v>
      </c>
      <c r="M46" s="25"/>
      <c r="N46" s="25"/>
      <c r="O46" s="21">
        <f t="shared" ref="O46:T46" si="57">O28+O34+O40</f>
        <v>72</v>
      </c>
      <c r="P46" s="18">
        <f t="shared" si="57"/>
        <v>58</v>
      </c>
      <c r="Q46" s="18">
        <f t="shared" si="57"/>
        <v>50</v>
      </c>
      <c r="R46" s="18">
        <f t="shared" si="57"/>
        <v>47</v>
      </c>
      <c r="S46" s="18">
        <f t="shared" si="57"/>
        <v>52</v>
      </c>
      <c r="T46" s="18">
        <f t="shared" si="57"/>
        <v>39</v>
      </c>
      <c r="U46" s="18">
        <f>U28+U34+U40</f>
        <v>80</v>
      </c>
      <c r="V46" s="25">
        <f t="shared" si="40"/>
        <v>398</v>
      </c>
      <c r="W46" s="25"/>
      <c r="X46" s="25"/>
      <c r="Y46" s="18">
        <f t="shared" ref="Y46:AD46" si="58">Y28+Y34+Y40</f>
        <v>55</v>
      </c>
      <c r="Z46" s="18">
        <f t="shared" si="58"/>
        <v>66</v>
      </c>
      <c r="AA46" s="18">
        <f t="shared" si="58"/>
        <v>36</v>
      </c>
      <c r="AB46" s="18">
        <f t="shared" si="58"/>
        <v>48</v>
      </c>
      <c r="AC46" s="18">
        <f t="shared" si="58"/>
        <v>74</v>
      </c>
      <c r="AD46" s="18">
        <f t="shared" si="58"/>
        <v>77</v>
      </c>
      <c r="AE46" s="18">
        <f>AE28+AE34+AE40</f>
        <v>67</v>
      </c>
      <c r="AF46" s="25">
        <f t="shared" si="42"/>
        <v>423</v>
      </c>
      <c r="AG46" s="25"/>
      <c r="AH46" s="25"/>
      <c r="AI46" s="18">
        <f t="shared" ref="AI46:AN46" si="59">AI28+AI34+AI40</f>
        <v>59</v>
      </c>
      <c r="AJ46" s="18">
        <f t="shared" si="59"/>
        <v>53</v>
      </c>
      <c r="AK46" s="18">
        <f t="shared" si="59"/>
        <v>77</v>
      </c>
      <c r="AL46" s="18">
        <f t="shared" si="59"/>
        <v>56</v>
      </c>
      <c r="AM46" s="18">
        <f t="shared" si="59"/>
        <v>70</v>
      </c>
      <c r="AN46" s="18">
        <f t="shared" si="59"/>
        <v>34</v>
      </c>
      <c r="AO46" s="18">
        <f>AO28+AO34+AO40</f>
        <v>70</v>
      </c>
      <c r="AP46" s="25">
        <f t="shared" si="44"/>
        <v>419</v>
      </c>
      <c r="AQ46" s="25"/>
      <c r="AR46" s="25"/>
      <c r="AS46" s="16"/>
    </row>
    <row r="47" spans="1:45" ht="17.25" thickBot="1" x14ac:dyDescent="0.35">
      <c r="A47" s="48" t="str">
        <f>A46</f>
        <v>이마트</v>
      </c>
      <c r="B47" s="338"/>
      <c r="C47" s="55">
        <v>46089</v>
      </c>
      <c r="D47" s="53" t="s">
        <v>59</v>
      </c>
      <c r="E47" s="54">
        <f t="shared" si="50"/>
        <v>43</v>
      </c>
      <c r="F47" s="54">
        <f t="shared" si="50"/>
        <v>40</v>
      </c>
      <c r="G47" s="54">
        <f t="shared" si="50"/>
        <v>28</v>
      </c>
      <c r="H47" s="54">
        <f t="shared" si="50"/>
        <v>33</v>
      </c>
      <c r="I47" s="54">
        <f t="shared" si="50"/>
        <v>34</v>
      </c>
      <c r="J47" s="54">
        <f t="shared" si="50"/>
        <v>30</v>
      </c>
      <c r="K47" s="54">
        <f t="shared" si="46"/>
        <v>34</v>
      </c>
      <c r="L47" s="91">
        <f t="shared" si="46"/>
        <v>242</v>
      </c>
      <c r="M47" s="26"/>
      <c r="N47" s="26"/>
      <c r="O47" s="57">
        <f t="shared" ref="O47:T47" si="60">O29+O35+O41</f>
        <v>24</v>
      </c>
      <c r="P47" s="54">
        <f t="shared" si="60"/>
        <v>25</v>
      </c>
      <c r="Q47" s="54">
        <f t="shared" si="60"/>
        <v>37</v>
      </c>
      <c r="R47" s="54">
        <f t="shared" si="60"/>
        <v>44</v>
      </c>
      <c r="S47" s="54">
        <f t="shared" si="60"/>
        <v>47</v>
      </c>
      <c r="T47" s="54">
        <f t="shared" si="60"/>
        <v>15</v>
      </c>
      <c r="U47" s="54">
        <f>U29+U35+U41</f>
        <v>38</v>
      </c>
      <c r="V47" s="26">
        <f t="shared" si="40"/>
        <v>230</v>
      </c>
      <c r="W47" s="26"/>
      <c r="X47" s="26"/>
      <c r="Y47" s="54">
        <f t="shared" ref="Y47:AD47" si="61">Y29+Y35+Y41</f>
        <v>34</v>
      </c>
      <c r="Z47" s="54">
        <f t="shared" si="61"/>
        <v>29</v>
      </c>
      <c r="AA47" s="54">
        <f t="shared" si="61"/>
        <v>33</v>
      </c>
      <c r="AB47" s="54">
        <f t="shared" si="61"/>
        <v>27</v>
      </c>
      <c r="AC47" s="54">
        <f t="shared" si="61"/>
        <v>40</v>
      </c>
      <c r="AD47" s="54">
        <f t="shared" si="61"/>
        <v>39</v>
      </c>
      <c r="AE47" s="54">
        <f>AE29+AE35+AE41</f>
        <v>20</v>
      </c>
      <c r="AF47" s="26">
        <f t="shared" si="42"/>
        <v>222</v>
      </c>
      <c r="AG47" s="26"/>
      <c r="AH47" s="26"/>
      <c r="AI47" s="54">
        <f t="shared" ref="AI47:AN47" si="62">AI29+AI35+AI41</f>
        <v>38</v>
      </c>
      <c r="AJ47" s="54">
        <f t="shared" si="62"/>
        <v>25</v>
      </c>
      <c r="AK47" s="54">
        <f t="shared" si="62"/>
        <v>36</v>
      </c>
      <c r="AL47" s="54">
        <f t="shared" si="62"/>
        <v>29</v>
      </c>
      <c r="AM47" s="54">
        <f t="shared" si="62"/>
        <v>47</v>
      </c>
      <c r="AN47" s="54">
        <f t="shared" si="62"/>
        <v>18</v>
      </c>
      <c r="AO47" s="54">
        <f>AO29+AO35+AO41</f>
        <v>40</v>
      </c>
      <c r="AP47" s="26">
        <f t="shared" si="44"/>
        <v>233</v>
      </c>
      <c r="AQ47" s="26"/>
      <c r="AR47" s="26"/>
      <c r="AS47" s="16"/>
    </row>
    <row r="48" spans="1:45" x14ac:dyDescent="0.3">
      <c r="A48" s="46" t="s">
        <v>34</v>
      </c>
      <c r="B48" s="350" t="s">
        <v>34</v>
      </c>
      <c r="C48" s="44">
        <v>45915</v>
      </c>
      <c r="D48" s="45" t="s">
        <v>54</v>
      </c>
      <c r="E48" s="49">
        <v>6</v>
      </c>
      <c r="F48" s="49">
        <v>4</v>
      </c>
      <c r="G48" s="49">
        <v>1</v>
      </c>
      <c r="H48" s="49">
        <v>9</v>
      </c>
      <c r="I48" s="49">
        <v>6</v>
      </c>
      <c r="J48" s="49">
        <v>3</v>
      </c>
      <c r="K48" s="50">
        <v>4</v>
      </c>
      <c r="L48" s="92">
        <f t="shared" si="34"/>
        <v>33</v>
      </c>
      <c r="M48" s="51"/>
      <c r="N48" s="51"/>
      <c r="O48" s="52">
        <v>5</v>
      </c>
      <c r="P48" s="49">
        <v>13</v>
      </c>
      <c r="Q48" s="49">
        <v>4</v>
      </c>
      <c r="R48" s="49">
        <v>6</v>
      </c>
      <c r="S48" s="49">
        <v>11</v>
      </c>
      <c r="T48" s="49">
        <v>3</v>
      </c>
      <c r="U48" s="50">
        <v>4</v>
      </c>
      <c r="V48" s="51">
        <f t="shared" si="35"/>
        <v>46</v>
      </c>
      <c r="W48" s="51"/>
      <c r="X48" s="51"/>
      <c r="Y48" s="52">
        <v>12</v>
      </c>
      <c r="Z48" s="49">
        <v>1</v>
      </c>
      <c r="AA48" s="49">
        <v>5</v>
      </c>
      <c r="AB48" s="49">
        <v>7</v>
      </c>
      <c r="AC48" s="49">
        <v>11</v>
      </c>
      <c r="AD48" s="49">
        <v>10</v>
      </c>
      <c r="AE48" s="50">
        <v>2</v>
      </c>
      <c r="AF48" s="51">
        <f t="shared" si="36"/>
        <v>48</v>
      </c>
      <c r="AG48" s="51"/>
      <c r="AH48" s="51"/>
      <c r="AI48" s="52">
        <v>4</v>
      </c>
      <c r="AJ48" s="49">
        <v>3</v>
      </c>
      <c r="AK48" s="49">
        <v>5</v>
      </c>
      <c r="AL48" s="49">
        <v>7</v>
      </c>
      <c r="AM48" s="49">
        <v>14</v>
      </c>
      <c r="AN48" s="49">
        <v>3</v>
      </c>
      <c r="AO48" s="50">
        <v>12</v>
      </c>
      <c r="AP48" s="51">
        <f t="shared" si="37"/>
        <v>48</v>
      </c>
      <c r="AQ48" s="51"/>
      <c r="AR48" s="51"/>
      <c r="AS48" s="16"/>
    </row>
    <row r="49" spans="1:45" x14ac:dyDescent="0.3">
      <c r="A49" s="47" t="str">
        <f>A48</f>
        <v>롯데마트</v>
      </c>
      <c r="B49" s="350"/>
      <c r="C49" s="43">
        <v>45843</v>
      </c>
      <c r="D49" s="19" t="s">
        <v>55</v>
      </c>
      <c r="E49" s="18">
        <v>7</v>
      </c>
      <c r="F49" s="18">
        <v>7</v>
      </c>
      <c r="G49" s="18">
        <v>7</v>
      </c>
      <c r="H49" s="18">
        <v>5</v>
      </c>
      <c r="I49" s="18">
        <v>4</v>
      </c>
      <c r="J49" s="18">
        <v>13</v>
      </c>
      <c r="K49" s="20">
        <v>9</v>
      </c>
      <c r="L49" s="90">
        <f t="shared" si="34"/>
        <v>52</v>
      </c>
      <c r="M49" s="25"/>
      <c r="N49" s="25"/>
      <c r="O49" s="21">
        <v>6</v>
      </c>
      <c r="P49" s="18">
        <v>5</v>
      </c>
      <c r="Q49" s="18">
        <v>11</v>
      </c>
      <c r="R49" s="18">
        <v>4</v>
      </c>
      <c r="S49" s="18">
        <v>5</v>
      </c>
      <c r="T49" s="18">
        <v>2</v>
      </c>
      <c r="U49" s="20">
        <v>8</v>
      </c>
      <c r="V49" s="25">
        <f t="shared" si="35"/>
        <v>41</v>
      </c>
      <c r="W49" s="25"/>
      <c r="X49" s="25"/>
      <c r="Y49" s="21">
        <v>7</v>
      </c>
      <c r="Z49" s="18">
        <v>7</v>
      </c>
      <c r="AA49" s="18">
        <v>8</v>
      </c>
      <c r="AB49" s="18">
        <v>6</v>
      </c>
      <c r="AC49" s="18">
        <v>12</v>
      </c>
      <c r="AD49" s="18">
        <v>5</v>
      </c>
      <c r="AE49" s="20">
        <v>7</v>
      </c>
      <c r="AF49" s="25">
        <f t="shared" si="36"/>
        <v>52</v>
      </c>
      <c r="AG49" s="25"/>
      <c r="AH49" s="25"/>
      <c r="AI49" s="21">
        <v>3</v>
      </c>
      <c r="AJ49" s="18">
        <v>9</v>
      </c>
      <c r="AK49" s="18">
        <v>6</v>
      </c>
      <c r="AL49" s="18">
        <v>4</v>
      </c>
      <c r="AM49" s="18">
        <v>7</v>
      </c>
      <c r="AN49" s="18">
        <v>6</v>
      </c>
      <c r="AO49" s="20">
        <v>14</v>
      </c>
      <c r="AP49" s="25">
        <f t="shared" si="37"/>
        <v>49</v>
      </c>
      <c r="AQ49" s="25"/>
      <c r="AR49" s="25"/>
      <c r="AS49" s="16"/>
    </row>
    <row r="50" spans="1:45" x14ac:dyDescent="0.3">
      <c r="A50" s="47" t="str">
        <f>A49</f>
        <v>롯데마트</v>
      </c>
      <c r="B50" s="350"/>
      <c r="C50" s="43">
        <v>45795</v>
      </c>
      <c r="D50" s="19" t="s">
        <v>56</v>
      </c>
      <c r="E50" s="18">
        <v>5</v>
      </c>
      <c r="F50" s="18">
        <v>6</v>
      </c>
      <c r="G50" s="18">
        <v>11</v>
      </c>
      <c r="H50" s="18">
        <v>6</v>
      </c>
      <c r="I50" s="18">
        <v>6</v>
      </c>
      <c r="J50" s="18">
        <v>9</v>
      </c>
      <c r="K50" s="20">
        <v>9</v>
      </c>
      <c r="L50" s="90">
        <f t="shared" si="34"/>
        <v>52</v>
      </c>
      <c r="M50" s="25"/>
      <c r="N50" s="25"/>
      <c r="O50" s="21">
        <v>3</v>
      </c>
      <c r="P50" s="18">
        <v>4</v>
      </c>
      <c r="Q50" s="18">
        <v>11</v>
      </c>
      <c r="R50" s="18">
        <v>4</v>
      </c>
      <c r="S50" s="18">
        <v>7</v>
      </c>
      <c r="T50" s="18">
        <v>4</v>
      </c>
      <c r="U50" s="20">
        <v>4</v>
      </c>
      <c r="V50" s="25">
        <f t="shared" si="35"/>
        <v>37</v>
      </c>
      <c r="W50" s="25"/>
      <c r="X50" s="25"/>
      <c r="Y50" s="21">
        <v>9</v>
      </c>
      <c r="Z50" s="18">
        <v>7</v>
      </c>
      <c r="AA50" s="18">
        <v>4</v>
      </c>
      <c r="AB50" s="18">
        <v>2</v>
      </c>
      <c r="AC50" s="18">
        <v>16</v>
      </c>
      <c r="AD50" s="18">
        <v>11</v>
      </c>
      <c r="AE50" s="20">
        <v>15</v>
      </c>
      <c r="AF50" s="25">
        <f t="shared" si="36"/>
        <v>64</v>
      </c>
      <c r="AG50" s="25"/>
      <c r="AH50" s="25"/>
      <c r="AI50" s="21">
        <v>7</v>
      </c>
      <c r="AJ50" s="18">
        <v>2</v>
      </c>
      <c r="AK50" s="18">
        <v>10</v>
      </c>
      <c r="AL50" s="18">
        <v>8</v>
      </c>
      <c r="AM50" s="18">
        <v>9</v>
      </c>
      <c r="AN50" s="18">
        <v>1</v>
      </c>
      <c r="AO50" s="20">
        <v>4</v>
      </c>
      <c r="AP50" s="25">
        <f t="shared" si="37"/>
        <v>41</v>
      </c>
      <c r="AQ50" s="25"/>
      <c r="AR50" s="25"/>
      <c r="AS50" s="16"/>
    </row>
    <row r="51" spans="1:45" x14ac:dyDescent="0.3">
      <c r="A51" s="47" t="str">
        <f>A50</f>
        <v>롯데마트</v>
      </c>
      <c r="B51" s="350"/>
      <c r="C51" s="43">
        <v>46122</v>
      </c>
      <c r="D51" s="19" t="s">
        <v>57</v>
      </c>
      <c r="E51" s="18">
        <v>18</v>
      </c>
      <c r="F51" s="18">
        <v>12</v>
      </c>
      <c r="G51" s="18">
        <v>21</v>
      </c>
      <c r="H51" s="18">
        <v>11</v>
      </c>
      <c r="I51" s="18">
        <v>15</v>
      </c>
      <c r="J51" s="18">
        <v>19</v>
      </c>
      <c r="K51" s="20">
        <v>7</v>
      </c>
      <c r="L51" s="90">
        <f t="shared" si="34"/>
        <v>103</v>
      </c>
      <c r="M51" s="25"/>
      <c r="N51" s="25"/>
      <c r="O51" s="21">
        <v>10</v>
      </c>
      <c r="P51" s="18">
        <v>16</v>
      </c>
      <c r="Q51" s="18">
        <v>11</v>
      </c>
      <c r="R51" s="18">
        <v>15</v>
      </c>
      <c r="S51" s="18">
        <v>11</v>
      </c>
      <c r="T51" s="18">
        <v>5</v>
      </c>
      <c r="U51" s="20">
        <v>30</v>
      </c>
      <c r="V51" s="25">
        <f t="shared" si="35"/>
        <v>98</v>
      </c>
      <c r="W51" s="25"/>
      <c r="X51" s="25"/>
      <c r="Y51" s="21">
        <v>15</v>
      </c>
      <c r="Z51" s="18">
        <v>12</v>
      </c>
      <c r="AA51" s="18">
        <v>10</v>
      </c>
      <c r="AB51" s="18">
        <v>10</v>
      </c>
      <c r="AC51" s="18">
        <v>15</v>
      </c>
      <c r="AD51" s="18">
        <v>21</v>
      </c>
      <c r="AE51" s="20">
        <v>9</v>
      </c>
      <c r="AF51" s="25">
        <f t="shared" si="36"/>
        <v>92</v>
      </c>
      <c r="AG51" s="25"/>
      <c r="AH51" s="25"/>
      <c r="AI51" s="21">
        <v>13</v>
      </c>
      <c r="AJ51" s="18">
        <v>6</v>
      </c>
      <c r="AK51" s="18">
        <v>10</v>
      </c>
      <c r="AL51" s="18">
        <v>13</v>
      </c>
      <c r="AM51" s="18">
        <v>12</v>
      </c>
      <c r="AN51" s="18">
        <v>7</v>
      </c>
      <c r="AO51" s="20">
        <v>5</v>
      </c>
      <c r="AP51" s="25">
        <f t="shared" si="37"/>
        <v>66</v>
      </c>
      <c r="AQ51" s="25"/>
      <c r="AR51" s="25"/>
      <c r="AS51" s="16"/>
    </row>
    <row r="52" spans="1:45" x14ac:dyDescent="0.3">
      <c r="A52" s="47" t="str">
        <f>A51</f>
        <v>롯데마트</v>
      </c>
      <c r="B52" s="350"/>
      <c r="C52" s="43">
        <v>46067</v>
      </c>
      <c r="D52" s="19" t="s">
        <v>58</v>
      </c>
      <c r="E52" s="18">
        <v>19</v>
      </c>
      <c r="F52" s="18">
        <v>17</v>
      </c>
      <c r="G52" s="18">
        <v>14</v>
      </c>
      <c r="H52" s="18">
        <v>11</v>
      </c>
      <c r="I52" s="18">
        <v>24</v>
      </c>
      <c r="J52" s="18">
        <v>25</v>
      </c>
      <c r="K52" s="20">
        <v>28</v>
      </c>
      <c r="L52" s="90">
        <f t="shared" si="34"/>
        <v>138</v>
      </c>
      <c r="M52" s="25"/>
      <c r="N52" s="25"/>
      <c r="O52" s="21">
        <v>11</v>
      </c>
      <c r="P52" s="18">
        <v>21</v>
      </c>
      <c r="Q52" s="18">
        <v>20</v>
      </c>
      <c r="R52" s="18">
        <v>23</v>
      </c>
      <c r="S52" s="18">
        <v>24</v>
      </c>
      <c r="T52" s="18">
        <v>10</v>
      </c>
      <c r="U52" s="20">
        <v>9</v>
      </c>
      <c r="V52" s="25">
        <f t="shared" si="35"/>
        <v>118</v>
      </c>
      <c r="W52" s="25"/>
      <c r="X52" s="25"/>
      <c r="Y52" s="21">
        <v>18</v>
      </c>
      <c r="Z52" s="18">
        <v>15</v>
      </c>
      <c r="AA52" s="18">
        <v>19</v>
      </c>
      <c r="AB52" s="18">
        <v>13</v>
      </c>
      <c r="AC52" s="18">
        <v>15</v>
      </c>
      <c r="AD52" s="18">
        <v>15</v>
      </c>
      <c r="AE52" s="20">
        <v>21</v>
      </c>
      <c r="AF52" s="25">
        <f t="shared" si="36"/>
        <v>116</v>
      </c>
      <c r="AG52" s="25"/>
      <c r="AH52" s="25"/>
      <c r="AI52" s="21">
        <v>20</v>
      </c>
      <c r="AJ52" s="18">
        <v>6</v>
      </c>
      <c r="AK52" s="18">
        <v>14</v>
      </c>
      <c r="AL52" s="18">
        <v>19</v>
      </c>
      <c r="AM52" s="18">
        <v>30</v>
      </c>
      <c r="AN52" s="18">
        <v>8</v>
      </c>
      <c r="AO52" s="20">
        <v>19</v>
      </c>
      <c r="AP52" s="25">
        <f t="shared" si="37"/>
        <v>116</v>
      </c>
      <c r="AQ52" s="25"/>
      <c r="AR52" s="25"/>
      <c r="AS52" s="16"/>
    </row>
    <row r="53" spans="1:45" x14ac:dyDescent="0.3">
      <c r="A53" s="48" t="str">
        <f>A52</f>
        <v>롯데마트</v>
      </c>
      <c r="B53" s="370"/>
      <c r="C53" s="43">
        <v>46089</v>
      </c>
      <c r="D53" s="19" t="s">
        <v>59</v>
      </c>
      <c r="E53" s="18">
        <v>10</v>
      </c>
      <c r="F53" s="18">
        <v>19</v>
      </c>
      <c r="G53" s="18">
        <v>8</v>
      </c>
      <c r="H53" s="18">
        <v>11</v>
      </c>
      <c r="I53" s="18">
        <v>8</v>
      </c>
      <c r="J53" s="18">
        <v>11</v>
      </c>
      <c r="K53" s="20">
        <v>13</v>
      </c>
      <c r="L53" s="90">
        <f t="shared" si="34"/>
        <v>80</v>
      </c>
      <c r="M53" s="25"/>
      <c r="N53" s="25"/>
      <c r="O53" s="21">
        <v>4</v>
      </c>
      <c r="P53" s="18">
        <v>5</v>
      </c>
      <c r="Q53" s="18">
        <v>11</v>
      </c>
      <c r="R53" s="18">
        <v>8</v>
      </c>
      <c r="S53" s="18">
        <v>7</v>
      </c>
      <c r="T53" s="18">
        <v>4</v>
      </c>
      <c r="U53" s="20">
        <v>14</v>
      </c>
      <c r="V53" s="25">
        <f t="shared" si="35"/>
        <v>53</v>
      </c>
      <c r="W53" s="25"/>
      <c r="X53" s="25"/>
      <c r="Y53" s="21">
        <v>16</v>
      </c>
      <c r="Z53" s="18">
        <v>8</v>
      </c>
      <c r="AA53" s="18">
        <v>8</v>
      </c>
      <c r="AB53" s="18">
        <v>9</v>
      </c>
      <c r="AC53" s="18">
        <v>12</v>
      </c>
      <c r="AD53" s="18">
        <v>5</v>
      </c>
      <c r="AE53" s="20">
        <v>8</v>
      </c>
      <c r="AF53" s="25">
        <f t="shared" si="36"/>
        <v>66</v>
      </c>
      <c r="AG53" s="25"/>
      <c r="AH53" s="25"/>
      <c r="AI53" s="21">
        <v>6</v>
      </c>
      <c r="AJ53" s="18">
        <v>6</v>
      </c>
      <c r="AK53" s="18">
        <v>8</v>
      </c>
      <c r="AL53" s="18">
        <v>6</v>
      </c>
      <c r="AM53" s="18">
        <v>8</v>
      </c>
      <c r="AN53" s="18">
        <v>4</v>
      </c>
      <c r="AO53" s="20">
        <v>25</v>
      </c>
      <c r="AP53" s="25">
        <f t="shared" si="37"/>
        <v>63</v>
      </c>
      <c r="AQ53" s="25"/>
      <c r="AR53" s="25"/>
      <c r="AS53" s="16"/>
    </row>
    <row r="56" spans="1:45" x14ac:dyDescent="0.3">
      <c r="B56" s="74" t="s">
        <v>75</v>
      </c>
      <c r="C56" s="5"/>
      <c r="D56"/>
    </row>
    <row r="57" spans="1:45" x14ac:dyDescent="0.3">
      <c r="B57" s="10" t="s">
        <v>76</v>
      </c>
      <c r="C57" s="10">
        <v>160</v>
      </c>
      <c r="D57" s="75">
        <f ca="1">TODAY()+C57</f>
        <v>46084</v>
      </c>
    </row>
    <row r="58" spans="1:45" x14ac:dyDescent="0.3">
      <c r="B58" s="10" t="s">
        <v>34</v>
      </c>
      <c r="C58" s="10">
        <v>210</v>
      </c>
      <c r="D58" s="75">
        <f ca="1">TODAY()+C58</f>
        <v>46134</v>
      </c>
    </row>
    <row r="59" spans="1:45" x14ac:dyDescent="0.3">
      <c r="B59" s="10" t="s">
        <v>77</v>
      </c>
      <c r="C59" s="10">
        <v>163</v>
      </c>
      <c r="D59" s="75">
        <f ca="1">TODAY()+C59</f>
        <v>46087</v>
      </c>
    </row>
    <row r="60" spans="1:45" x14ac:dyDescent="0.3">
      <c r="B60" s="10" t="s">
        <v>35</v>
      </c>
      <c r="C60" s="10">
        <v>170</v>
      </c>
      <c r="D60" s="75">
        <f ca="1">TODAY()+C60</f>
        <v>46094</v>
      </c>
    </row>
    <row r="61" spans="1:45" x14ac:dyDescent="0.3">
      <c r="C61"/>
      <c r="D61"/>
    </row>
    <row r="62" spans="1:45" x14ac:dyDescent="0.3">
      <c r="B62" s="38" t="s">
        <v>82</v>
      </c>
      <c r="C62"/>
      <c r="D62"/>
    </row>
    <row r="63" spans="1:45" x14ac:dyDescent="0.3">
      <c r="B63" s="308" t="s">
        <v>76</v>
      </c>
      <c r="C63" s="75">
        <v>45768</v>
      </c>
      <c r="D63" s="10" t="s">
        <v>54</v>
      </c>
    </row>
    <row r="64" spans="1:45" x14ac:dyDescent="0.3">
      <c r="B64" s="309"/>
      <c r="C64" s="75">
        <v>45803</v>
      </c>
      <c r="D64" s="10" t="s">
        <v>55</v>
      </c>
    </row>
    <row r="65" spans="2:4" x14ac:dyDescent="0.3">
      <c r="B65" s="358"/>
      <c r="C65" s="75">
        <v>45795</v>
      </c>
      <c r="D65" s="10" t="s">
        <v>56</v>
      </c>
    </row>
    <row r="66" spans="2:4" x14ac:dyDescent="0.3">
      <c r="B66" s="308" t="s">
        <v>34</v>
      </c>
      <c r="C66" s="75">
        <v>45915</v>
      </c>
      <c r="D66" s="10" t="s">
        <v>54</v>
      </c>
    </row>
    <row r="67" spans="2:4" x14ac:dyDescent="0.3">
      <c r="B67" s="309"/>
      <c r="C67" s="75">
        <v>45843</v>
      </c>
      <c r="D67" s="10" t="s">
        <v>55</v>
      </c>
    </row>
    <row r="68" spans="2:4" x14ac:dyDescent="0.3">
      <c r="B68" s="358"/>
      <c r="C68" s="75">
        <v>45795</v>
      </c>
      <c r="D68" s="10" t="s">
        <v>56</v>
      </c>
    </row>
    <row r="69" spans="2:4" x14ac:dyDescent="0.3">
      <c r="B69" s="308" t="s">
        <v>77</v>
      </c>
      <c r="C69" s="75">
        <v>45915</v>
      </c>
      <c r="D69" s="10" t="s">
        <v>54</v>
      </c>
    </row>
    <row r="70" spans="2:4" x14ac:dyDescent="0.3">
      <c r="B70" s="309"/>
      <c r="C70" s="75">
        <v>45803</v>
      </c>
      <c r="D70" s="10" t="s">
        <v>55</v>
      </c>
    </row>
    <row r="71" spans="2:4" x14ac:dyDescent="0.3">
      <c r="B71" s="358"/>
      <c r="C71" s="75">
        <v>45795</v>
      </c>
      <c r="D71" s="10" t="s">
        <v>56</v>
      </c>
    </row>
    <row r="72" spans="2:4" x14ac:dyDescent="0.3">
      <c r="B72" s="308" t="s">
        <v>35</v>
      </c>
      <c r="C72" s="75">
        <v>45915</v>
      </c>
      <c r="D72" s="10" t="s">
        <v>54</v>
      </c>
    </row>
    <row r="73" spans="2:4" x14ac:dyDescent="0.3">
      <c r="B73" s="309"/>
      <c r="C73" s="75">
        <v>45843</v>
      </c>
      <c r="D73" s="10" t="s">
        <v>55</v>
      </c>
    </row>
    <row r="74" spans="2:4" x14ac:dyDescent="0.3">
      <c r="B74" s="358"/>
      <c r="C74" s="75">
        <v>45850</v>
      </c>
      <c r="D74" s="10" t="s">
        <v>56</v>
      </c>
    </row>
  </sheetData>
  <mergeCells count="14">
    <mergeCell ref="B63:B65"/>
    <mergeCell ref="B66:B68"/>
    <mergeCell ref="B69:B71"/>
    <mergeCell ref="B72:B74"/>
    <mergeCell ref="A2:A7"/>
    <mergeCell ref="C2:C7"/>
    <mergeCell ref="B2:B7"/>
    <mergeCell ref="B42:B47"/>
    <mergeCell ref="B48:B53"/>
    <mergeCell ref="B8:B15"/>
    <mergeCell ref="B16:B23"/>
    <mergeCell ref="B24:B29"/>
    <mergeCell ref="B30:B35"/>
    <mergeCell ref="B36:B41"/>
  </mergeCells>
  <phoneticPr fontId="3" type="noConversion"/>
  <conditionalFormatting sqref="C63:C65">
    <cfRule type="cellIs" dxfId="15" priority="4" operator="lessThan">
      <formula>$D$57</formula>
    </cfRule>
    <cfRule type="cellIs" dxfId="14" priority="9" operator="lessThan">
      <formula>$D$80</formula>
    </cfRule>
  </conditionalFormatting>
  <conditionalFormatting sqref="C66:C68">
    <cfRule type="cellIs" dxfId="13" priority="3" operator="lessThan">
      <formula>$D$58</formula>
    </cfRule>
    <cfRule type="cellIs" dxfId="12" priority="8" operator="lessThan">
      <formula>$D$81</formula>
    </cfRule>
  </conditionalFormatting>
  <conditionalFormatting sqref="C69:C71">
    <cfRule type="cellIs" dxfId="11" priority="2" operator="lessThan">
      <formula>$D$59</formula>
    </cfRule>
    <cfRule type="cellIs" dxfId="10" priority="7" operator="lessThan">
      <formula>$D$82</formula>
    </cfRule>
  </conditionalFormatting>
  <conditionalFormatting sqref="C72:C74">
    <cfRule type="cellIs" dxfId="9" priority="1" operator="lessThan">
      <formula>$D$60</formula>
    </cfRule>
    <cfRule type="cellIs" dxfId="8" priority="5" operator="lessThan">
      <formula>$D$83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426A-0441-4CA8-A4AB-E7649CA32C6F}">
  <sheetPr codeName="Sheet6"/>
  <dimension ref="A1:AR79"/>
  <sheetViews>
    <sheetView topLeftCell="B1" workbookViewId="0"/>
  </sheetViews>
  <sheetFormatPr defaultRowHeight="16.5" x14ac:dyDescent="0.3"/>
  <cols>
    <col min="1" max="1" width="15.25" hidden="1" customWidth="1"/>
    <col min="2" max="2" width="18.875" bestFit="1" customWidth="1"/>
    <col min="3" max="3" width="9.75" style="41" bestFit="1" customWidth="1"/>
    <col min="4" max="4" width="16.25" style="1" bestFit="1" customWidth="1"/>
    <col min="5" max="11" width="5.375" bestFit="1" customWidth="1"/>
    <col min="12" max="14" width="7.125" bestFit="1" customWidth="1"/>
    <col min="15" max="21" width="5.375" bestFit="1" customWidth="1"/>
    <col min="22" max="24" width="7.125" bestFit="1" customWidth="1"/>
    <col min="25" max="31" width="5.375" bestFit="1" customWidth="1"/>
    <col min="32" max="34" width="7.125" bestFit="1" customWidth="1"/>
    <col min="35" max="41" width="5.375" bestFit="1" customWidth="1"/>
    <col min="42" max="44" width="7.125" bestFit="1" customWidth="1"/>
  </cols>
  <sheetData>
    <row r="1" spans="1:44" x14ac:dyDescent="0.3">
      <c r="A1" s="19"/>
      <c r="B1" s="19"/>
      <c r="C1" s="42"/>
      <c r="D1" s="19"/>
      <c r="E1" s="22">
        <v>29</v>
      </c>
      <c r="F1" s="22">
        <v>30</v>
      </c>
      <c r="G1" s="22">
        <v>31</v>
      </c>
      <c r="H1" s="22">
        <v>1</v>
      </c>
      <c r="I1" s="22">
        <v>2</v>
      </c>
      <c r="J1" s="22">
        <v>3</v>
      </c>
      <c r="K1" s="23">
        <v>4</v>
      </c>
      <c r="L1" s="24" t="s">
        <v>21</v>
      </c>
      <c r="M1" s="24" t="s">
        <v>13</v>
      </c>
      <c r="N1" s="24" t="s">
        <v>7</v>
      </c>
      <c r="O1" s="22">
        <v>5</v>
      </c>
      <c r="P1" s="22">
        <v>6</v>
      </c>
      <c r="Q1" s="22">
        <v>7</v>
      </c>
      <c r="R1" s="22">
        <v>8</v>
      </c>
      <c r="S1" s="22">
        <v>9</v>
      </c>
      <c r="T1" s="22">
        <v>10</v>
      </c>
      <c r="U1" s="23">
        <v>11</v>
      </c>
      <c r="V1" s="24" t="s">
        <v>22</v>
      </c>
      <c r="W1" s="24" t="s">
        <v>13</v>
      </c>
      <c r="X1" s="24" t="s">
        <v>7</v>
      </c>
      <c r="Y1" s="22">
        <v>12</v>
      </c>
      <c r="Z1" s="22">
        <v>13</v>
      </c>
      <c r="AA1" s="22">
        <v>14</v>
      </c>
      <c r="AB1" s="22">
        <v>15</v>
      </c>
      <c r="AC1" s="22">
        <v>16</v>
      </c>
      <c r="AD1" s="22">
        <v>17</v>
      </c>
      <c r="AE1" s="23">
        <v>18</v>
      </c>
      <c r="AF1" s="24" t="s">
        <v>23</v>
      </c>
      <c r="AG1" s="24" t="s">
        <v>13</v>
      </c>
      <c r="AH1" s="24" t="s">
        <v>7</v>
      </c>
      <c r="AI1" s="22">
        <v>19</v>
      </c>
      <c r="AJ1" s="22">
        <v>20</v>
      </c>
      <c r="AK1" s="22">
        <v>21</v>
      </c>
      <c r="AL1" s="22">
        <v>22</v>
      </c>
      <c r="AM1" s="22">
        <v>23</v>
      </c>
      <c r="AN1" s="22">
        <v>24</v>
      </c>
      <c r="AO1" s="23">
        <v>25</v>
      </c>
      <c r="AP1" s="24" t="s">
        <v>24</v>
      </c>
      <c r="AQ1" s="24" t="s">
        <v>13</v>
      </c>
      <c r="AR1" s="24" t="s">
        <v>7</v>
      </c>
    </row>
    <row r="2" spans="1:44" x14ac:dyDescent="0.3">
      <c r="A2" s="367" t="s">
        <v>13</v>
      </c>
      <c r="B2" s="367" t="s">
        <v>13</v>
      </c>
      <c r="C2" s="364"/>
      <c r="D2" s="19" t="s">
        <v>60</v>
      </c>
      <c r="E2" s="18">
        <f t="shared" ref="E2:L6" si="0">SUMIF($D$8:$D$58,$D2,E$8:E$58)-E44</f>
        <v>126</v>
      </c>
      <c r="F2" s="18">
        <f t="shared" si="0"/>
        <v>161</v>
      </c>
      <c r="G2" s="18">
        <f t="shared" si="0"/>
        <v>157</v>
      </c>
      <c r="H2" s="18">
        <f t="shared" si="0"/>
        <v>216</v>
      </c>
      <c r="I2" s="18">
        <f t="shared" si="0"/>
        <v>146</v>
      </c>
      <c r="J2" s="18">
        <f t="shared" si="0"/>
        <v>137</v>
      </c>
      <c r="K2" s="18">
        <f t="shared" si="0"/>
        <v>194</v>
      </c>
      <c r="L2" s="25">
        <f t="shared" si="0"/>
        <v>1137</v>
      </c>
      <c r="M2" s="25">
        <v>2085</v>
      </c>
      <c r="N2" s="25">
        <f t="shared" ref="N2:N7" si="1">M2-L2</f>
        <v>948</v>
      </c>
      <c r="O2" s="18">
        <f t="shared" ref="O2:V6" si="2">SUMIF($D$8:$D$58,$D2,O$8:O$58)-O44</f>
        <v>224</v>
      </c>
      <c r="P2" s="18">
        <f t="shared" si="2"/>
        <v>210</v>
      </c>
      <c r="Q2" s="18">
        <f t="shared" si="2"/>
        <v>166</v>
      </c>
      <c r="R2" s="18">
        <f t="shared" si="2"/>
        <v>186</v>
      </c>
      <c r="S2" s="18">
        <f t="shared" si="2"/>
        <v>130</v>
      </c>
      <c r="T2" s="18">
        <f t="shared" si="2"/>
        <v>165</v>
      </c>
      <c r="U2" s="18">
        <f t="shared" si="2"/>
        <v>172</v>
      </c>
      <c r="V2" s="25">
        <f t="shared" si="2"/>
        <v>1253</v>
      </c>
      <c r="W2" s="25">
        <v>2101</v>
      </c>
      <c r="X2" s="25">
        <f t="shared" ref="X2:X7" si="3">W2-V2</f>
        <v>848</v>
      </c>
      <c r="Y2" s="18">
        <f t="shared" ref="Y2:AF6" si="4">SUMIF($D$8:$D$58,$D2,Y$8:Y$58)-Y44</f>
        <v>139</v>
      </c>
      <c r="Z2" s="18">
        <f t="shared" si="4"/>
        <v>164</v>
      </c>
      <c r="AA2" s="18">
        <f t="shared" si="4"/>
        <v>141</v>
      </c>
      <c r="AB2" s="18">
        <f t="shared" si="4"/>
        <v>198</v>
      </c>
      <c r="AC2" s="18">
        <f t="shared" si="4"/>
        <v>142</v>
      </c>
      <c r="AD2" s="18">
        <f t="shared" si="4"/>
        <v>132</v>
      </c>
      <c r="AE2" s="18">
        <f t="shared" si="4"/>
        <v>125</v>
      </c>
      <c r="AF2" s="25">
        <f t="shared" si="4"/>
        <v>1041</v>
      </c>
      <c r="AG2" s="25">
        <v>2174</v>
      </c>
      <c r="AH2" s="25">
        <f t="shared" ref="AH2:AH7" si="5">AG2-AF2</f>
        <v>1133</v>
      </c>
      <c r="AI2" s="18">
        <f t="shared" ref="AI2:AP6" si="6">SUMIF($D$8:$D$58,$D2,AI$8:AI$58)-AI44</f>
        <v>150</v>
      </c>
      <c r="AJ2" s="18">
        <f t="shared" si="6"/>
        <v>137</v>
      </c>
      <c r="AK2" s="18">
        <f t="shared" si="6"/>
        <v>128</v>
      </c>
      <c r="AL2" s="18">
        <f t="shared" si="6"/>
        <v>131</v>
      </c>
      <c r="AM2" s="18">
        <f t="shared" si="6"/>
        <v>166</v>
      </c>
      <c r="AN2" s="18">
        <f t="shared" si="6"/>
        <v>145</v>
      </c>
      <c r="AO2" s="18">
        <f t="shared" si="6"/>
        <v>191</v>
      </c>
      <c r="AP2" s="25">
        <f t="shared" si="6"/>
        <v>1048</v>
      </c>
      <c r="AQ2" s="25">
        <v>1903</v>
      </c>
      <c r="AR2" s="25">
        <f t="shared" ref="AR2:AR7" si="7">AQ2-AP2</f>
        <v>855</v>
      </c>
    </row>
    <row r="3" spans="1:44" x14ac:dyDescent="0.3">
      <c r="A3" s="368"/>
      <c r="B3" s="368"/>
      <c r="C3" s="365"/>
      <c r="D3" s="19" t="s">
        <v>62</v>
      </c>
      <c r="E3" s="18">
        <f t="shared" si="0"/>
        <v>212</v>
      </c>
      <c r="F3" s="18">
        <f t="shared" si="0"/>
        <v>202</v>
      </c>
      <c r="G3" s="18">
        <f t="shared" si="0"/>
        <v>131</v>
      </c>
      <c r="H3" s="18">
        <f t="shared" si="0"/>
        <v>293</v>
      </c>
      <c r="I3" s="18">
        <f t="shared" si="0"/>
        <v>176</v>
      </c>
      <c r="J3" s="18">
        <f t="shared" si="0"/>
        <v>179</v>
      </c>
      <c r="K3" s="18">
        <f t="shared" si="0"/>
        <v>208</v>
      </c>
      <c r="L3" s="25">
        <f t="shared" si="0"/>
        <v>1401</v>
      </c>
      <c r="M3" s="25">
        <v>2057</v>
      </c>
      <c r="N3" s="25">
        <f t="shared" si="1"/>
        <v>656</v>
      </c>
      <c r="O3" s="18">
        <f t="shared" si="2"/>
        <v>150</v>
      </c>
      <c r="P3" s="18">
        <f t="shared" si="2"/>
        <v>161</v>
      </c>
      <c r="Q3" s="18">
        <f t="shared" si="2"/>
        <v>163</v>
      </c>
      <c r="R3" s="18">
        <f t="shared" si="2"/>
        <v>264</v>
      </c>
      <c r="S3" s="18">
        <f t="shared" si="2"/>
        <v>206</v>
      </c>
      <c r="T3" s="18">
        <f t="shared" si="2"/>
        <v>135</v>
      </c>
      <c r="U3" s="18">
        <f t="shared" si="2"/>
        <v>228</v>
      </c>
      <c r="V3" s="25">
        <f t="shared" si="2"/>
        <v>1307</v>
      </c>
      <c r="W3" s="25">
        <v>1923</v>
      </c>
      <c r="X3" s="25">
        <f t="shared" si="3"/>
        <v>616</v>
      </c>
      <c r="Y3" s="18">
        <f t="shared" si="4"/>
        <v>172</v>
      </c>
      <c r="Z3" s="18">
        <f t="shared" si="4"/>
        <v>138</v>
      </c>
      <c r="AA3" s="18">
        <f t="shared" si="4"/>
        <v>153</v>
      </c>
      <c r="AB3" s="18">
        <f t="shared" si="4"/>
        <v>188</v>
      </c>
      <c r="AC3" s="18">
        <f t="shared" si="4"/>
        <v>175</v>
      </c>
      <c r="AD3" s="18">
        <f t="shared" si="4"/>
        <v>179</v>
      </c>
      <c r="AE3" s="18">
        <f t="shared" si="4"/>
        <v>202</v>
      </c>
      <c r="AF3" s="25">
        <f t="shared" si="4"/>
        <v>1207</v>
      </c>
      <c r="AG3" s="25">
        <v>1881</v>
      </c>
      <c r="AH3" s="25">
        <f t="shared" si="5"/>
        <v>674</v>
      </c>
      <c r="AI3" s="18">
        <f t="shared" si="6"/>
        <v>167</v>
      </c>
      <c r="AJ3" s="18">
        <f t="shared" si="6"/>
        <v>162</v>
      </c>
      <c r="AK3" s="18">
        <f t="shared" si="6"/>
        <v>198</v>
      </c>
      <c r="AL3" s="18">
        <f t="shared" si="6"/>
        <v>149</v>
      </c>
      <c r="AM3" s="18">
        <f t="shared" si="6"/>
        <v>137</v>
      </c>
      <c r="AN3" s="18">
        <f t="shared" si="6"/>
        <v>151</v>
      </c>
      <c r="AO3" s="18">
        <f t="shared" si="6"/>
        <v>216</v>
      </c>
      <c r="AP3" s="25">
        <f t="shared" si="6"/>
        <v>1180</v>
      </c>
      <c r="AQ3" s="25">
        <v>1668</v>
      </c>
      <c r="AR3" s="25">
        <f t="shared" si="7"/>
        <v>488</v>
      </c>
    </row>
    <row r="4" spans="1:44" x14ac:dyDescent="0.3">
      <c r="A4" s="368"/>
      <c r="B4" s="368"/>
      <c r="C4" s="365"/>
      <c r="D4" s="19" t="s">
        <v>61</v>
      </c>
      <c r="E4" s="18">
        <f t="shared" si="0"/>
        <v>81</v>
      </c>
      <c r="F4" s="18">
        <f t="shared" si="0"/>
        <v>66</v>
      </c>
      <c r="G4" s="18">
        <f t="shared" si="0"/>
        <v>62</v>
      </c>
      <c r="H4" s="18">
        <f t="shared" si="0"/>
        <v>114</v>
      </c>
      <c r="I4" s="18">
        <f t="shared" si="0"/>
        <v>87</v>
      </c>
      <c r="J4" s="18">
        <f t="shared" si="0"/>
        <v>81</v>
      </c>
      <c r="K4" s="18">
        <f t="shared" si="0"/>
        <v>90</v>
      </c>
      <c r="L4" s="25">
        <f t="shared" si="0"/>
        <v>581</v>
      </c>
      <c r="M4" s="25">
        <v>716</v>
      </c>
      <c r="N4" s="25">
        <f t="shared" si="1"/>
        <v>135</v>
      </c>
      <c r="O4" s="18">
        <f t="shared" si="2"/>
        <v>78</v>
      </c>
      <c r="P4" s="18">
        <f t="shared" si="2"/>
        <v>81</v>
      </c>
      <c r="Q4" s="18">
        <f t="shared" si="2"/>
        <v>72</v>
      </c>
      <c r="R4" s="18">
        <f t="shared" si="2"/>
        <v>114</v>
      </c>
      <c r="S4" s="18">
        <f t="shared" si="2"/>
        <v>85</v>
      </c>
      <c r="T4" s="18">
        <f t="shared" si="2"/>
        <v>71</v>
      </c>
      <c r="U4" s="18">
        <f t="shared" si="2"/>
        <v>96</v>
      </c>
      <c r="V4" s="25">
        <f t="shared" si="2"/>
        <v>597</v>
      </c>
      <c r="W4" s="25">
        <v>688</v>
      </c>
      <c r="X4" s="25">
        <f t="shared" si="3"/>
        <v>91</v>
      </c>
      <c r="Y4" s="18">
        <f t="shared" si="4"/>
        <v>93</v>
      </c>
      <c r="Z4" s="18">
        <f t="shared" si="4"/>
        <v>88</v>
      </c>
      <c r="AA4" s="18">
        <f t="shared" si="4"/>
        <v>71</v>
      </c>
      <c r="AB4" s="18">
        <f t="shared" si="4"/>
        <v>106</v>
      </c>
      <c r="AC4" s="18">
        <f t="shared" si="4"/>
        <v>81</v>
      </c>
      <c r="AD4" s="18">
        <f t="shared" si="4"/>
        <v>97</v>
      </c>
      <c r="AE4" s="18">
        <f t="shared" si="4"/>
        <v>70</v>
      </c>
      <c r="AF4" s="25">
        <f t="shared" si="4"/>
        <v>606</v>
      </c>
      <c r="AG4" s="25">
        <v>684</v>
      </c>
      <c r="AH4" s="25">
        <f t="shared" si="5"/>
        <v>78</v>
      </c>
      <c r="AI4" s="18">
        <f t="shared" si="6"/>
        <v>52</v>
      </c>
      <c r="AJ4" s="18">
        <f t="shared" si="6"/>
        <v>87</v>
      </c>
      <c r="AK4" s="18">
        <f t="shared" si="6"/>
        <v>85</v>
      </c>
      <c r="AL4" s="18">
        <f t="shared" si="6"/>
        <v>84</v>
      </c>
      <c r="AM4" s="18">
        <f t="shared" si="6"/>
        <v>61</v>
      </c>
      <c r="AN4" s="18">
        <f t="shared" si="6"/>
        <v>70</v>
      </c>
      <c r="AO4" s="18">
        <f t="shared" si="6"/>
        <v>86</v>
      </c>
      <c r="AP4" s="25">
        <f t="shared" si="6"/>
        <v>525</v>
      </c>
      <c r="AQ4" s="25">
        <v>601</v>
      </c>
      <c r="AR4" s="25">
        <f t="shared" si="7"/>
        <v>76</v>
      </c>
    </row>
    <row r="5" spans="1:44" x14ac:dyDescent="0.3">
      <c r="A5" s="368"/>
      <c r="B5" s="368"/>
      <c r="C5" s="365"/>
      <c r="D5" s="19" t="s">
        <v>63</v>
      </c>
      <c r="E5" s="18">
        <f t="shared" si="0"/>
        <v>276</v>
      </c>
      <c r="F5" s="18">
        <f t="shared" si="0"/>
        <v>209</v>
      </c>
      <c r="G5" s="18">
        <f t="shared" si="0"/>
        <v>214</v>
      </c>
      <c r="H5" s="18">
        <f t="shared" si="0"/>
        <v>339</v>
      </c>
      <c r="I5" s="18">
        <f t="shared" si="0"/>
        <v>237</v>
      </c>
      <c r="J5" s="18">
        <f t="shared" si="0"/>
        <v>245</v>
      </c>
      <c r="K5" s="18">
        <f t="shared" si="0"/>
        <v>273</v>
      </c>
      <c r="L5" s="25">
        <f t="shared" si="0"/>
        <v>1793</v>
      </c>
      <c r="M5" s="25">
        <v>2971</v>
      </c>
      <c r="N5" s="25">
        <f t="shared" si="1"/>
        <v>1178</v>
      </c>
      <c r="O5" s="18">
        <f t="shared" si="2"/>
        <v>239</v>
      </c>
      <c r="P5" s="18">
        <f t="shared" si="2"/>
        <v>263</v>
      </c>
      <c r="Q5" s="18">
        <f t="shared" si="2"/>
        <v>213</v>
      </c>
      <c r="R5" s="18">
        <f t="shared" si="2"/>
        <v>305</v>
      </c>
      <c r="S5" s="18">
        <f t="shared" si="2"/>
        <v>217</v>
      </c>
      <c r="T5" s="18">
        <f t="shared" si="2"/>
        <v>230</v>
      </c>
      <c r="U5" s="18">
        <f t="shared" si="2"/>
        <v>254</v>
      </c>
      <c r="V5" s="25">
        <f t="shared" si="2"/>
        <v>1721</v>
      </c>
      <c r="W5" s="25">
        <v>2887</v>
      </c>
      <c r="X5" s="25">
        <f t="shared" si="3"/>
        <v>1166</v>
      </c>
      <c r="Y5" s="18">
        <f t="shared" si="4"/>
        <v>207</v>
      </c>
      <c r="Z5" s="18">
        <f t="shared" si="4"/>
        <v>220</v>
      </c>
      <c r="AA5" s="18">
        <f t="shared" si="4"/>
        <v>234</v>
      </c>
      <c r="AB5" s="18">
        <f t="shared" si="4"/>
        <v>261</v>
      </c>
      <c r="AC5" s="18">
        <f t="shared" si="4"/>
        <v>238</v>
      </c>
      <c r="AD5" s="18">
        <f t="shared" si="4"/>
        <v>220</v>
      </c>
      <c r="AE5" s="18">
        <f t="shared" si="4"/>
        <v>218</v>
      </c>
      <c r="AF5" s="25">
        <f t="shared" si="4"/>
        <v>1598</v>
      </c>
      <c r="AG5" s="25">
        <v>2790</v>
      </c>
      <c r="AH5" s="25">
        <f t="shared" si="5"/>
        <v>1192</v>
      </c>
      <c r="AI5" s="18">
        <f t="shared" si="6"/>
        <v>214</v>
      </c>
      <c r="AJ5" s="18">
        <f t="shared" si="6"/>
        <v>209</v>
      </c>
      <c r="AK5" s="18">
        <f t="shared" si="6"/>
        <v>219</v>
      </c>
      <c r="AL5" s="18">
        <f t="shared" si="6"/>
        <v>232</v>
      </c>
      <c r="AM5" s="18">
        <f t="shared" si="6"/>
        <v>238</v>
      </c>
      <c r="AN5" s="18">
        <f t="shared" si="6"/>
        <v>164</v>
      </c>
      <c r="AO5" s="18">
        <f t="shared" si="6"/>
        <v>267</v>
      </c>
      <c r="AP5" s="25">
        <f t="shared" si="6"/>
        <v>1543</v>
      </c>
      <c r="AQ5" s="25">
        <v>2467</v>
      </c>
      <c r="AR5" s="25">
        <f t="shared" si="7"/>
        <v>924</v>
      </c>
    </row>
    <row r="6" spans="1:44" x14ac:dyDescent="0.3">
      <c r="A6" s="368"/>
      <c r="B6" s="368"/>
      <c r="C6" s="365"/>
      <c r="D6" s="19" t="s">
        <v>64</v>
      </c>
      <c r="E6" s="18">
        <f t="shared" si="0"/>
        <v>241</v>
      </c>
      <c r="F6" s="18">
        <f t="shared" si="0"/>
        <v>212</v>
      </c>
      <c r="G6" s="18">
        <f t="shared" si="0"/>
        <v>218</v>
      </c>
      <c r="H6" s="18">
        <f t="shared" si="0"/>
        <v>357</v>
      </c>
      <c r="I6" s="18">
        <f t="shared" si="0"/>
        <v>210</v>
      </c>
      <c r="J6" s="18">
        <f t="shared" si="0"/>
        <v>271</v>
      </c>
      <c r="K6" s="18">
        <f t="shared" si="0"/>
        <v>293</v>
      </c>
      <c r="L6" s="25">
        <f t="shared" si="0"/>
        <v>1802</v>
      </c>
      <c r="M6" s="25">
        <v>2635</v>
      </c>
      <c r="N6" s="25">
        <f t="shared" si="1"/>
        <v>833</v>
      </c>
      <c r="O6" s="18">
        <f t="shared" si="2"/>
        <v>213</v>
      </c>
      <c r="P6" s="18">
        <f t="shared" si="2"/>
        <v>213</v>
      </c>
      <c r="Q6" s="18">
        <f t="shared" si="2"/>
        <v>204</v>
      </c>
      <c r="R6" s="18">
        <f t="shared" si="2"/>
        <v>279</v>
      </c>
      <c r="S6" s="18">
        <f t="shared" si="2"/>
        <v>247</v>
      </c>
      <c r="T6" s="18">
        <f t="shared" si="2"/>
        <v>205</v>
      </c>
      <c r="U6" s="18">
        <f t="shared" si="2"/>
        <v>213</v>
      </c>
      <c r="V6" s="25">
        <f t="shared" si="2"/>
        <v>1574</v>
      </c>
      <c r="W6" s="25">
        <v>2257</v>
      </c>
      <c r="X6" s="25">
        <f t="shared" si="3"/>
        <v>683</v>
      </c>
      <c r="Y6" s="18">
        <f t="shared" si="4"/>
        <v>290</v>
      </c>
      <c r="Z6" s="18">
        <f t="shared" si="4"/>
        <v>243</v>
      </c>
      <c r="AA6" s="18">
        <f t="shared" si="4"/>
        <v>143</v>
      </c>
      <c r="AB6" s="18">
        <f t="shared" si="4"/>
        <v>343</v>
      </c>
      <c r="AC6" s="18">
        <f t="shared" si="4"/>
        <v>304</v>
      </c>
      <c r="AD6" s="18">
        <f t="shared" si="4"/>
        <v>255</v>
      </c>
      <c r="AE6" s="18">
        <f t="shared" si="4"/>
        <v>259</v>
      </c>
      <c r="AF6" s="25">
        <f t="shared" si="4"/>
        <v>1837</v>
      </c>
      <c r="AG6" s="25">
        <v>2180</v>
      </c>
      <c r="AH6" s="25">
        <f t="shared" si="5"/>
        <v>343</v>
      </c>
      <c r="AI6" s="18">
        <f t="shared" si="6"/>
        <v>226</v>
      </c>
      <c r="AJ6" s="18">
        <f t="shared" si="6"/>
        <v>251</v>
      </c>
      <c r="AK6" s="18">
        <f t="shared" si="6"/>
        <v>256</v>
      </c>
      <c r="AL6" s="18">
        <f t="shared" si="6"/>
        <v>252</v>
      </c>
      <c r="AM6" s="18">
        <f t="shared" si="6"/>
        <v>284</v>
      </c>
      <c r="AN6" s="18">
        <f t="shared" si="6"/>
        <v>169</v>
      </c>
      <c r="AO6" s="18">
        <f t="shared" si="6"/>
        <v>328</v>
      </c>
      <c r="AP6" s="25">
        <f t="shared" si="6"/>
        <v>1766</v>
      </c>
      <c r="AQ6" s="25">
        <v>1999</v>
      </c>
      <c r="AR6" s="25">
        <f t="shared" si="7"/>
        <v>233</v>
      </c>
    </row>
    <row r="7" spans="1:44" ht="17.25" thickBot="1" x14ac:dyDescent="0.35">
      <c r="A7" s="371"/>
      <c r="B7" s="369"/>
      <c r="C7" s="366"/>
      <c r="D7" s="53" t="s">
        <v>65</v>
      </c>
      <c r="E7" s="54">
        <f t="shared" ref="E7:L7" si="8">SUMIF($D$8:$D$58,$D7,E$8:E$58)-E50</f>
        <v>112</v>
      </c>
      <c r="F7" s="54">
        <f t="shared" si="8"/>
        <v>73</v>
      </c>
      <c r="G7" s="54">
        <f t="shared" si="8"/>
        <v>70</v>
      </c>
      <c r="H7" s="54">
        <f t="shared" si="8"/>
        <v>178</v>
      </c>
      <c r="I7" s="54">
        <f t="shared" si="8"/>
        <v>122</v>
      </c>
      <c r="J7" s="54">
        <f t="shared" si="8"/>
        <v>125</v>
      </c>
      <c r="K7" s="54">
        <f t="shared" si="8"/>
        <v>115</v>
      </c>
      <c r="L7" s="26">
        <f t="shared" si="8"/>
        <v>795</v>
      </c>
      <c r="M7" s="26">
        <v>1025</v>
      </c>
      <c r="N7" s="26">
        <f t="shared" si="1"/>
        <v>230</v>
      </c>
      <c r="O7" s="54">
        <f t="shared" ref="O7:V7" si="9">SUMIF($D$8:$D$58,$D7,O$8:O$58)-O50</f>
        <v>101</v>
      </c>
      <c r="P7" s="54">
        <f t="shared" si="9"/>
        <v>107</v>
      </c>
      <c r="Q7" s="54">
        <f t="shared" si="9"/>
        <v>114</v>
      </c>
      <c r="R7" s="54">
        <f t="shared" si="9"/>
        <v>97</v>
      </c>
      <c r="S7" s="54">
        <f t="shared" si="9"/>
        <v>139</v>
      </c>
      <c r="T7" s="54">
        <f t="shared" si="9"/>
        <v>122</v>
      </c>
      <c r="U7" s="54">
        <f t="shared" si="9"/>
        <v>129</v>
      </c>
      <c r="V7" s="26">
        <f t="shared" si="9"/>
        <v>809</v>
      </c>
      <c r="W7" s="26">
        <v>937</v>
      </c>
      <c r="X7" s="26">
        <f t="shared" si="3"/>
        <v>128</v>
      </c>
      <c r="Y7" s="54">
        <f t="shared" ref="Y7:AF7" si="10">SUMIF($D$8:$D$58,$D7,Y$8:Y$58)-Y50</f>
        <v>94</v>
      </c>
      <c r="Z7" s="54">
        <f t="shared" si="10"/>
        <v>98</v>
      </c>
      <c r="AA7" s="54">
        <f t="shared" si="10"/>
        <v>97</v>
      </c>
      <c r="AB7" s="54">
        <f t="shared" si="10"/>
        <v>106</v>
      </c>
      <c r="AC7" s="54">
        <f t="shared" si="10"/>
        <v>108</v>
      </c>
      <c r="AD7" s="54">
        <f t="shared" si="10"/>
        <v>105</v>
      </c>
      <c r="AE7" s="54">
        <f t="shared" si="10"/>
        <v>126</v>
      </c>
      <c r="AF7" s="26">
        <f t="shared" si="10"/>
        <v>734</v>
      </c>
      <c r="AG7" s="26">
        <v>878</v>
      </c>
      <c r="AH7" s="26">
        <f t="shared" si="5"/>
        <v>144</v>
      </c>
      <c r="AI7" s="54">
        <f t="shared" ref="AI7:AP7" si="11">SUMIF($D$8:$D$58,$D7,AI$8:AI$58)-AI50</f>
        <v>125</v>
      </c>
      <c r="AJ7" s="54">
        <f t="shared" si="11"/>
        <v>92</v>
      </c>
      <c r="AK7" s="54">
        <f t="shared" si="11"/>
        <v>101</v>
      </c>
      <c r="AL7" s="54">
        <f t="shared" si="11"/>
        <v>95</v>
      </c>
      <c r="AM7" s="54">
        <f t="shared" si="11"/>
        <v>84</v>
      </c>
      <c r="AN7" s="54">
        <f t="shared" si="11"/>
        <v>83</v>
      </c>
      <c r="AO7" s="54">
        <f t="shared" si="11"/>
        <v>136</v>
      </c>
      <c r="AP7" s="26">
        <f t="shared" si="11"/>
        <v>716</v>
      </c>
      <c r="AQ7" s="26">
        <v>879</v>
      </c>
      <c r="AR7" s="26">
        <f t="shared" si="7"/>
        <v>163</v>
      </c>
    </row>
    <row r="8" spans="1:44" x14ac:dyDescent="0.3">
      <c r="A8" s="47" t="s">
        <v>68</v>
      </c>
      <c r="B8" s="337" t="s">
        <v>15</v>
      </c>
      <c r="C8" s="43">
        <v>45768</v>
      </c>
      <c r="D8" s="19" t="s">
        <v>54</v>
      </c>
      <c r="E8" s="18">
        <v>85</v>
      </c>
      <c r="F8" s="18">
        <v>118</v>
      </c>
      <c r="G8" s="18">
        <v>130</v>
      </c>
      <c r="H8" s="18">
        <v>143</v>
      </c>
      <c r="I8" s="18">
        <v>92</v>
      </c>
      <c r="J8" s="18">
        <v>94</v>
      </c>
      <c r="K8" s="20">
        <v>158</v>
      </c>
      <c r="L8" s="25">
        <f t="shared" ref="L8:L58" si="12">SUM(E8:K8)</f>
        <v>820</v>
      </c>
      <c r="M8" s="25"/>
      <c r="N8" s="25"/>
      <c r="O8" s="21">
        <v>190</v>
      </c>
      <c r="P8" s="18">
        <v>164</v>
      </c>
      <c r="Q8" s="18">
        <v>98</v>
      </c>
      <c r="R8" s="18">
        <v>119</v>
      </c>
      <c r="S8" s="18">
        <v>79</v>
      </c>
      <c r="T8" s="18">
        <v>126</v>
      </c>
      <c r="U8" s="20">
        <v>120</v>
      </c>
      <c r="V8" s="25">
        <f t="shared" ref="V8:V58" si="13">SUM(O8:U8)</f>
        <v>896</v>
      </c>
      <c r="W8" s="25"/>
      <c r="X8" s="25"/>
      <c r="Y8" s="21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20">
        <v>0</v>
      </c>
      <c r="AF8" s="25">
        <f t="shared" ref="AF8:AF15" si="14">SUM(Y8:AE8)</f>
        <v>0</v>
      </c>
      <c r="AG8" s="25"/>
      <c r="AH8" s="25"/>
      <c r="AI8" s="21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20">
        <v>0</v>
      </c>
      <c r="AP8" s="25">
        <f t="shared" ref="AP8:AP15" si="15">SUM(AI8:AO8)</f>
        <v>0</v>
      </c>
      <c r="AQ8" s="25"/>
      <c r="AR8" s="25"/>
    </row>
    <row r="9" spans="1:44" x14ac:dyDescent="0.3">
      <c r="A9" s="47" t="s">
        <v>77</v>
      </c>
      <c r="B9" s="350"/>
      <c r="C9" s="43">
        <v>45915</v>
      </c>
      <c r="D9" s="19" t="s">
        <v>54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20">
        <v>0</v>
      </c>
      <c r="L9" s="25">
        <f t="shared" si="12"/>
        <v>0</v>
      </c>
      <c r="M9" s="25"/>
      <c r="N9" s="25"/>
      <c r="O9" s="21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20">
        <v>0</v>
      </c>
      <c r="V9" s="25">
        <f t="shared" si="13"/>
        <v>0</v>
      </c>
      <c r="W9" s="25"/>
      <c r="X9" s="25"/>
      <c r="Y9" s="21">
        <v>99</v>
      </c>
      <c r="Z9" s="18">
        <v>132</v>
      </c>
      <c r="AA9" s="18">
        <v>109</v>
      </c>
      <c r="AB9" s="18">
        <v>122</v>
      </c>
      <c r="AC9" s="18">
        <v>102</v>
      </c>
      <c r="AD9" s="18">
        <v>101</v>
      </c>
      <c r="AE9" s="20">
        <v>99</v>
      </c>
      <c r="AF9" s="25">
        <f t="shared" si="14"/>
        <v>764</v>
      </c>
      <c r="AG9" s="25"/>
      <c r="AH9" s="25"/>
      <c r="AI9" s="21">
        <v>110</v>
      </c>
      <c r="AJ9" s="18">
        <v>111</v>
      </c>
      <c r="AK9" s="18">
        <v>101</v>
      </c>
      <c r="AL9" s="18">
        <v>85</v>
      </c>
      <c r="AM9" s="18">
        <v>102</v>
      </c>
      <c r="AN9" s="18">
        <v>112</v>
      </c>
      <c r="AO9" s="20">
        <v>133</v>
      </c>
      <c r="AP9" s="25">
        <f t="shared" si="15"/>
        <v>754</v>
      </c>
      <c r="AQ9" s="25"/>
      <c r="AR9" s="25"/>
    </row>
    <row r="10" spans="1:44" x14ac:dyDescent="0.3">
      <c r="A10" s="47" t="s">
        <v>77</v>
      </c>
      <c r="B10" s="350"/>
      <c r="C10" s="43">
        <v>45803</v>
      </c>
      <c r="D10" s="19" t="s">
        <v>55</v>
      </c>
      <c r="E10" s="18">
        <v>168</v>
      </c>
      <c r="F10" s="18">
        <v>151</v>
      </c>
      <c r="G10" s="18">
        <v>112</v>
      </c>
      <c r="H10" s="18">
        <v>179</v>
      </c>
      <c r="I10" s="18">
        <v>144</v>
      </c>
      <c r="J10" s="18">
        <v>137</v>
      </c>
      <c r="K10" s="20">
        <v>171</v>
      </c>
      <c r="L10" s="25">
        <f t="shared" si="12"/>
        <v>1062</v>
      </c>
      <c r="M10" s="25"/>
      <c r="N10" s="25"/>
      <c r="O10" s="21">
        <v>108</v>
      </c>
      <c r="P10" s="18">
        <v>137</v>
      </c>
      <c r="Q10" s="18">
        <v>126</v>
      </c>
      <c r="R10" s="18">
        <v>165</v>
      </c>
      <c r="S10" s="18">
        <v>133</v>
      </c>
      <c r="T10" s="18">
        <v>123</v>
      </c>
      <c r="U10" s="20">
        <v>185</v>
      </c>
      <c r="V10" s="25">
        <f t="shared" si="13"/>
        <v>977</v>
      </c>
      <c r="W10" s="25"/>
      <c r="X10" s="25"/>
      <c r="Y10" s="21">
        <v>142</v>
      </c>
      <c r="Z10" s="18">
        <v>115</v>
      </c>
      <c r="AA10" s="18">
        <v>124</v>
      </c>
      <c r="AB10" s="18">
        <v>118</v>
      </c>
      <c r="AC10" s="18">
        <v>143</v>
      </c>
      <c r="AD10" s="18">
        <v>118</v>
      </c>
      <c r="AE10" s="20">
        <v>172</v>
      </c>
      <c r="AF10" s="51">
        <f t="shared" si="14"/>
        <v>932</v>
      </c>
      <c r="AG10" s="25"/>
      <c r="AH10" s="25"/>
      <c r="AI10" s="21">
        <v>138</v>
      </c>
      <c r="AJ10" s="18">
        <v>122</v>
      </c>
      <c r="AK10" s="18">
        <v>163</v>
      </c>
      <c r="AL10" s="18">
        <v>120</v>
      </c>
      <c r="AM10" s="18">
        <v>101</v>
      </c>
      <c r="AN10" s="18">
        <v>136</v>
      </c>
      <c r="AO10" s="20">
        <v>175</v>
      </c>
      <c r="AP10" s="51">
        <f t="shared" si="15"/>
        <v>955</v>
      </c>
      <c r="AQ10" s="25"/>
      <c r="AR10" s="25"/>
    </row>
    <row r="11" spans="1:44" x14ac:dyDescent="0.3">
      <c r="A11" s="47" t="s">
        <v>77</v>
      </c>
      <c r="B11" s="350"/>
      <c r="C11" s="43">
        <v>45795</v>
      </c>
      <c r="D11" s="19" t="s">
        <v>56</v>
      </c>
      <c r="E11" s="18">
        <v>47</v>
      </c>
      <c r="F11" s="18">
        <v>42</v>
      </c>
      <c r="G11" s="18">
        <v>41</v>
      </c>
      <c r="H11" s="18">
        <v>70</v>
      </c>
      <c r="I11" s="18">
        <v>49</v>
      </c>
      <c r="J11" s="18">
        <v>43</v>
      </c>
      <c r="K11" s="20">
        <v>62</v>
      </c>
      <c r="L11" s="25">
        <f t="shared" si="12"/>
        <v>354</v>
      </c>
      <c r="M11" s="25"/>
      <c r="N11" s="25"/>
      <c r="O11" s="21">
        <v>59</v>
      </c>
      <c r="P11" s="18">
        <v>59</v>
      </c>
      <c r="Q11" s="18">
        <v>46</v>
      </c>
      <c r="R11" s="18">
        <v>46</v>
      </c>
      <c r="S11" s="18">
        <v>55</v>
      </c>
      <c r="T11" s="18">
        <v>56</v>
      </c>
      <c r="U11" s="20">
        <v>64</v>
      </c>
      <c r="V11" s="25">
        <f t="shared" si="13"/>
        <v>385</v>
      </c>
      <c r="W11" s="25"/>
      <c r="X11" s="25"/>
      <c r="Y11" s="21">
        <v>72</v>
      </c>
      <c r="Z11" s="18">
        <v>69</v>
      </c>
      <c r="AA11" s="18">
        <v>31</v>
      </c>
      <c r="AB11" s="18">
        <v>73</v>
      </c>
      <c r="AC11" s="18">
        <v>54</v>
      </c>
      <c r="AD11" s="18">
        <v>54</v>
      </c>
      <c r="AE11" s="20">
        <v>57</v>
      </c>
      <c r="AF11" s="25">
        <f t="shared" si="14"/>
        <v>410</v>
      </c>
      <c r="AG11" s="25"/>
      <c r="AH11" s="25"/>
      <c r="AI11" s="21">
        <v>31</v>
      </c>
      <c r="AJ11" s="18">
        <v>68</v>
      </c>
      <c r="AK11" s="18">
        <v>60</v>
      </c>
      <c r="AL11" s="18">
        <v>64</v>
      </c>
      <c r="AM11" s="18">
        <v>39</v>
      </c>
      <c r="AN11" s="18">
        <v>53</v>
      </c>
      <c r="AO11" s="20">
        <v>45</v>
      </c>
      <c r="AP11" s="25">
        <f t="shared" si="15"/>
        <v>360</v>
      </c>
      <c r="AQ11" s="25"/>
      <c r="AR11" s="25"/>
    </row>
    <row r="12" spans="1:44" x14ac:dyDescent="0.3">
      <c r="A12" s="47" t="s">
        <v>77</v>
      </c>
      <c r="B12" s="350"/>
      <c r="C12" s="43">
        <v>46122</v>
      </c>
      <c r="D12" s="19" t="s">
        <v>57</v>
      </c>
      <c r="E12" s="18">
        <v>191</v>
      </c>
      <c r="F12" s="18">
        <v>148</v>
      </c>
      <c r="G12" s="18">
        <v>145</v>
      </c>
      <c r="H12" s="18">
        <v>207</v>
      </c>
      <c r="I12" s="18">
        <v>161</v>
      </c>
      <c r="J12" s="18">
        <v>164</v>
      </c>
      <c r="K12" s="20">
        <v>186</v>
      </c>
      <c r="L12" s="25">
        <f t="shared" si="12"/>
        <v>1202</v>
      </c>
      <c r="M12" s="25"/>
      <c r="N12" s="25"/>
      <c r="O12" s="21">
        <v>169</v>
      </c>
      <c r="P12" s="18">
        <v>193</v>
      </c>
      <c r="Q12" s="18">
        <v>149</v>
      </c>
      <c r="R12" s="18">
        <v>152</v>
      </c>
      <c r="S12" s="18">
        <v>135</v>
      </c>
      <c r="T12" s="18">
        <v>187</v>
      </c>
      <c r="U12" s="20">
        <v>180</v>
      </c>
      <c r="V12" s="25">
        <f t="shared" si="13"/>
        <v>1165</v>
      </c>
      <c r="W12" s="25"/>
      <c r="X12" s="25"/>
      <c r="Y12" s="21">
        <v>133</v>
      </c>
      <c r="Z12" s="18">
        <v>155</v>
      </c>
      <c r="AA12" s="18">
        <v>168</v>
      </c>
      <c r="AB12" s="18">
        <v>157</v>
      </c>
      <c r="AC12" s="18">
        <v>160</v>
      </c>
      <c r="AD12" s="18">
        <v>139</v>
      </c>
      <c r="AE12" s="20">
        <v>168</v>
      </c>
      <c r="AF12" s="25">
        <f t="shared" si="14"/>
        <v>1080</v>
      </c>
      <c r="AG12" s="25"/>
      <c r="AH12" s="25"/>
      <c r="AI12" s="21">
        <v>139</v>
      </c>
      <c r="AJ12" s="18">
        <v>140</v>
      </c>
      <c r="AK12" s="18">
        <v>163</v>
      </c>
      <c r="AL12" s="18">
        <v>159</v>
      </c>
      <c r="AM12" s="18">
        <v>165</v>
      </c>
      <c r="AN12" s="18">
        <v>130</v>
      </c>
      <c r="AO12" s="20">
        <v>203</v>
      </c>
      <c r="AP12" s="25">
        <f t="shared" si="15"/>
        <v>1099</v>
      </c>
      <c r="AQ12" s="25"/>
      <c r="AR12" s="25"/>
    </row>
    <row r="13" spans="1:44" x14ac:dyDescent="0.3">
      <c r="A13" s="47" t="s">
        <v>77</v>
      </c>
      <c r="B13" s="350"/>
      <c r="C13" s="43">
        <v>46067</v>
      </c>
      <c r="D13" s="19" t="s">
        <v>58</v>
      </c>
      <c r="E13" s="18">
        <v>165</v>
      </c>
      <c r="F13" s="18">
        <v>150</v>
      </c>
      <c r="G13" s="18">
        <v>159</v>
      </c>
      <c r="H13" s="18">
        <v>163</v>
      </c>
      <c r="I13" s="18">
        <v>144</v>
      </c>
      <c r="J13" s="18">
        <v>157</v>
      </c>
      <c r="K13" s="20">
        <v>202</v>
      </c>
      <c r="L13" s="25">
        <f t="shared" si="12"/>
        <v>1140</v>
      </c>
      <c r="M13" s="25"/>
      <c r="N13" s="25"/>
      <c r="O13" s="21">
        <v>156</v>
      </c>
      <c r="P13" s="18">
        <v>171</v>
      </c>
      <c r="Q13" s="18">
        <v>142</v>
      </c>
      <c r="R13" s="18">
        <v>0</v>
      </c>
      <c r="S13" s="18">
        <v>0</v>
      </c>
      <c r="T13" s="18">
        <v>0</v>
      </c>
      <c r="U13" s="20">
        <v>0</v>
      </c>
      <c r="V13" s="25">
        <f t="shared" si="13"/>
        <v>469</v>
      </c>
      <c r="W13" s="25"/>
      <c r="X13" s="25"/>
      <c r="Y13" s="21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20">
        <v>0</v>
      </c>
      <c r="AF13" s="25">
        <f t="shared" si="14"/>
        <v>0</v>
      </c>
      <c r="AG13" s="25"/>
      <c r="AH13" s="25"/>
      <c r="AI13" s="21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20">
        <v>0</v>
      </c>
      <c r="AP13" s="25">
        <f t="shared" si="15"/>
        <v>0</v>
      </c>
      <c r="AQ13" s="25"/>
      <c r="AR13" s="25"/>
    </row>
    <row r="14" spans="1:44" x14ac:dyDescent="0.3">
      <c r="A14" s="47" t="s">
        <v>77</v>
      </c>
      <c r="B14" s="350"/>
      <c r="C14" s="83">
        <v>46159</v>
      </c>
      <c r="D14" s="19" t="s">
        <v>58</v>
      </c>
      <c r="E14" s="84">
        <v>0</v>
      </c>
      <c r="F14" s="84">
        <v>0</v>
      </c>
      <c r="G14" s="84">
        <v>0</v>
      </c>
      <c r="H14" s="84">
        <v>0</v>
      </c>
      <c r="I14" s="84">
        <v>0</v>
      </c>
      <c r="J14" s="84">
        <v>0</v>
      </c>
      <c r="K14" s="85">
        <v>0</v>
      </c>
      <c r="L14" s="25">
        <f t="shared" si="12"/>
        <v>0</v>
      </c>
      <c r="M14" s="25"/>
      <c r="N14" s="25"/>
      <c r="O14" s="86">
        <v>0</v>
      </c>
      <c r="P14" s="84">
        <v>0</v>
      </c>
      <c r="Q14" s="84">
        <v>0</v>
      </c>
      <c r="R14" s="84">
        <v>152</v>
      </c>
      <c r="S14" s="84">
        <v>159</v>
      </c>
      <c r="T14" s="84">
        <v>168</v>
      </c>
      <c r="U14" s="85">
        <v>129</v>
      </c>
      <c r="V14" s="25">
        <f t="shared" si="13"/>
        <v>608</v>
      </c>
      <c r="W14" s="25"/>
      <c r="X14" s="25"/>
      <c r="Y14" s="86">
        <v>159</v>
      </c>
      <c r="Z14" s="84">
        <v>125</v>
      </c>
      <c r="AA14" s="84">
        <v>86</v>
      </c>
      <c r="AB14" s="84">
        <v>138</v>
      </c>
      <c r="AC14" s="84">
        <v>125</v>
      </c>
      <c r="AD14" s="84">
        <v>129</v>
      </c>
      <c r="AE14" s="85">
        <v>139</v>
      </c>
      <c r="AF14" s="25">
        <f t="shared" si="14"/>
        <v>901</v>
      </c>
      <c r="AG14" s="25"/>
      <c r="AH14" s="25"/>
      <c r="AI14" s="86">
        <v>139</v>
      </c>
      <c r="AJ14" s="84">
        <v>154</v>
      </c>
      <c r="AK14" s="84">
        <v>148</v>
      </c>
      <c r="AL14" s="84">
        <v>143</v>
      </c>
      <c r="AM14" s="84">
        <v>146</v>
      </c>
      <c r="AN14" s="84">
        <v>141</v>
      </c>
      <c r="AO14" s="85">
        <v>196</v>
      </c>
      <c r="AP14" s="25">
        <f t="shared" si="15"/>
        <v>1067</v>
      </c>
      <c r="AQ14" s="25"/>
      <c r="AR14" s="25"/>
    </row>
    <row r="15" spans="1:44" ht="17.25" thickBot="1" x14ac:dyDescent="0.35">
      <c r="A15" s="48" t="s">
        <v>77</v>
      </c>
      <c r="B15" s="338"/>
      <c r="C15" s="55">
        <v>46158</v>
      </c>
      <c r="D15" s="53" t="s">
        <v>59</v>
      </c>
      <c r="E15" s="54">
        <v>68</v>
      </c>
      <c r="F15" s="54">
        <v>41</v>
      </c>
      <c r="G15" s="54">
        <v>34</v>
      </c>
      <c r="H15" s="54">
        <v>50</v>
      </c>
      <c r="I15" s="54">
        <v>63</v>
      </c>
      <c r="J15" s="54">
        <v>75</v>
      </c>
      <c r="K15" s="56">
        <v>68</v>
      </c>
      <c r="L15" s="26">
        <f t="shared" si="12"/>
        <v>399</v>
      </c>
      <c r="M15" s="26"/>
      <c r="N15" s="26"/>
      <c r="O15" s="57">
        <v>69</v>
      </c>
      <c r="P15" s="54">
        <v>70</v>
      </c>
      <c r="Q15" s="54">
        <v>71</v>
      </c>
      <c r="R15" s="54">
        <v>45</v>
      </c>
      <c r="S15" s="54">
        <v>72</v>
      </c>
      <c r="T15" s="54">
        <v>88</v>
      </c>
      <c r="U15" s="56">
        <v>72</v>
      </c>
      <c r="V15" s="26">
        <f t="shared" si="13"/>
        <v>487</v>
      </c>
      <c r="W15" s="26"/>
      <c r="X15" s="26"/>
      <c r="Y15" s="57">
        <v>55</v>
      </c>
      <c r="Z15" s="54">
        <v>60</v>
      </c>
      <c r="AA15" s="54">
        <v>48</v>
      </c>
      <c r="AB15" s="54">
        <v>48</v>
      </c>
      <c r="AC15" s="54">
        <v>54</v>
      </c>
      <c r="AD15" s="54">
        <v>57</v>
      </c>
      <c r="AE15" s="56">
        <v>83</v>
      </c>
      <c r="AF15" s="26">
        <f t="shared" si="14"/>
        <v>405</v>
      </c>
      <c r="AG15" s="26"/>
      <c r="AH15" s="26"/>
      <c r="AI15" s="57">
        <v>72</v>
      </c>
      <c r="AJ15" s="54">
        <v>58</v>
      </c>
      <c r="AK15" s="54">
        <v>75</v>
      </c>
      <c r="AL15" s="54">
        <v>55</v>
      </c>
      <c r="AM15" s="54">
        <v>46</v>
      </c>
      <c r="AN15" s="54">
        <v>67</v>
      </c>
      <c r="AO15" s="56">
        <v>87</v>
      </c>
      <c r="AP15" s="26">
        <f t="shared" si="15"/>
        <v>460</v>
      </c>
      <c r="AQ15" s="26"/>
      <c r="AR15" s="26"/>
    </row>
    <row r="16" spans="1:44" x14ac:dyDescent="0.3">
      <c r="A16" s="46" t="s">
        <v>35</v>
      </c>
      <c r="B16" s="337" t="s">
        <v>35</v>
      </c>
      <c r="C16" s="43">
        <v>45915</v>
      </c>
      <c r="D16" s="19" t="s">
        <v>54</v>
      </c>
      <c r="E16" s="18">
        <v>0</v>
      </c>
      <c r="F16" s="18">
        <v>0</v>
      </c>
      <c r="G16" s="18">
        <v>0</v>
      </c>
      <c r="H16" s="18">
        <v>20</v>
      </c>
      <c r="I16" s="18">
        <v>0</v>
      </c>
      <c r="J16" s="18">
        <v>0</v>
      </c>
      <c r="K16" s="20">
        <v>0</v>
      </c>
      <c r="L16" s="25">
        <f t="shared" si="12"/>
        <v>20</v>
      </c>
      <c r="M16" s="25"/>
      <c r="N16" s="25"/>
      <c r="O16" s="21">
        <v>0</v>
      </c>
      <c r="P16" s="18">
        <v>0</v>
      </c>
      <c r="Q16" s="18">
        <v>0</v>
      </c>
      <c r="R16" s="18">
        <v>32</v>
      </c>
      <c r="S16" s="18">
        <v>0</v>
      </c>
      <c r="T16" s="18">
        <v>0</v>
      </c>
      <c r="U16" s="20">
        <v>0</v>
      </c>
      <c r="V16" s="25">
        <f t="shared" si="13"/>
        <v>32</v>
      </c>
      <c r="W16" s="25"/>
      <c r="X16" s="25"/>
      <c r="Y16" s="21">
        <v>0</v>
      </c>
      <c r="Z16" s="18">
        <v>0</v>
      </c>
      <c r="AA16" s="18">
        <v>0</v>
      </c>
      <c r="AB16" s="18">
        <v>16</v>
      </c>
      <c r="AC16" s="18">
        <v>0</v>
      </c>
      <c r="AD16" s="18">
        <v>0</v>
      </c>
      <c r="AE16" s="20">
        <v>0</v>
      </c>
      <c r="AF16" s="25">
        <f t="shared" ref="AF16:AF58" si="16">SUM(Y16:AE16)</f>
        <v>16</v>
      </c>
      <c r="AG16" s="25"/>
      <c r="AH16" s="25"/>
      <c r="AI16" s="21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20">
        <v>0</v>
      </c>
      <c r="AP16" s="51">
        <f t="shared" ref="AP16:AP58" si="17">SUM(AI16:AO16)</f>
        <v>0</v>
      </c>
      <c r="AQ16" s="25"/>
      <c r="AR16" s="25"/>
    </row>
    <row r="17" spans="1:44" x14ac:dyDescent="0.3">
      <c r="A17" s="47" t="s">
        <v>35</v>
      </c>
      <c r="B17" s="350"/>
      <c r="C17" s="43">
        <v>45843</v>
      </c>
      <c r="D17" s="19" t="s">
        <v>55</v>
      </c>
      <c r="E17" s="18">
        <v>0</v>
      </c>
      <c r="F17" s="18">
        <v>0</v>
      </c>
      <c r="G17" s="18">
        <v>0</v>
      </c>
      <c r="H17" s="18">
        <v>56</v>
      </c>
      <c r="I17" s="18">
        <v>0</v>
      </c>
      <c r="J17" s="18">
        <v>0</v>
      </c>
      <c r="K17" s="20">
        <v>0</v>
      </c>
      <c r="L17" s="25">
        <f t="shared" si="12"/>
        <v>56</v>
      </c>
      <c r="M17" s="25"/>
      <c r="N17" s="25"/>
      <c r="O17" s="21">
        <v>0</v>
      </c>
      <c r="P17" s="18">
        <v>0</v>
      </c>
      <c r="Q17" s="18">
        <v>0</v>
      </c>
      <c r="R17" s="18">
        <v>64</v>
      </c>
      <c r="S17" s="18">
        <v>0</v>
      </c>
      <c r="T17" s="18">
        <v>0</v>
      </c>
      <c r="U17" s="20">
        <v>0</v>
      </c>
      <c r="V17" s="25">
        <f t="shared" si="13"/>
        <v>64</v>
      </c>
      <c r="W17" s="25"/>
      <c r="X17" s="25"/>
      <c r="Y17" s="21">
        <v>0</v>
      </c>
      <c r="Z17" s="18">
        <v>0</v>
      </c>
      <c r="AA17" s="18">
        <v>0</v>
      </c>
      <c r="AB17" s="18">
        <v>20</v>
      </c>
      <c r="AC17" s="18">
        <v>0</v>
      </c>
      <c r="AD17" s="18">
        <v>0</v>
      </c>
      <c r="AE17" s="20">
        <v>0</v>
      </c>
      <c r="AF17" s="25">
        <f t="shared" si="16"/>
        <v>20</v>
      </c>
      <c r="AG17" s="25"/>
      <c r="AH17" s="25"/>
      <c r="AI17" s="21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20">
        <v>0</v>
      </c>
      <c r="AP17" s="25">
        <f t="shared" si="17"/>
        <v>0</v>
      </c>
      <c r="AQ17" s="25"/>
      <c r="AR17" s="25"/>
    </row>
    <row r="18" spans="1:44" x14ac:dyDescent="0.3">
      <c r="A18" s="47" t="s">
        <v>35</v>
      </c>
      <c r="B18" s="350"/>
      <c r="C18" s="43">
        <v>45850</v>
      </c>
      <c r="D18" s="19" t="s">
        <v>56</v>
      </c>
      <c r="E18" s="18">
        <v>0</v>
      </c>
      <c r="F18" s="18">
        <v>0</v>
      </c>
      <c r="G18" s="18">
        <v>0</v>
      </c>
      <c r="H18" s="18">
        <v>24</v>
      </c>
      <c r="I18" s="18">
        <v>0</v>
      </c>
      <c r="J18" s="18">
        <v>0</v>
      </c>
      <c r="K18" s="20">
        <v>0</v>
      </c>
      <c r="L18" s="25">
        <f t="shared" si="12"/>
        <v>24</v>
      </c>
      <c r="M18" s="25"/>
      <c r="N18" s="25"/>
      <c r="O18" s="21">
        <v>0</v>
      </c>
      <c r="P18" s="18">
        <v>0</v>
      </c>
      <c r="Q18" s="18">
        <v>0</v>
      </c>
      <c r="R18" s="18">
        <v>40</v>
      </c>
      <c r="S18" s="18">
        <v>0</v>
      </c>
      <c r="T18" s="18">
        <v>0</v>
      </c>
      <c r="U18" s="20">
        <v>0</v>
      </c>
      <c r="V18" s="25">
        <f t="shared" si="13"/>
        <v>40</v>
      </c>
      <c r="W18" s="25"/>
      <c r="X18" s="25"/>
      <c r="Y18" s="21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20">
        <v>0</v>
      </c>
      <c r="AF18" s="25">
        <f t="shared" si="16"/>
        <v>0</v>
      </c>
      <c r="AG18" s="25"/>
      <c r="AH18" s="25"/>
      <c r="AI18" s="21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20">
        <v>0</v>
      </c>
      <c r="AP18" s="25">
        <f t="shared" si="17"/>
        <v>0</v>
      </c>
      <c r="AQ18" s="25"/>
      <c r="AR18" s="25"/>
    </row>
    <row r="19" spans="1:44" x14ac:dyDescent="0.3">
      <c r="A19" s="47" t="s">
        <v>35</v>
      </c>
      <c r="B19" s="350"/>
      <c r="C19" s="43">
        <v>46122</v>
      </c>
      <c r="D19" s="19" t="s">
        <v>57</v>
      </c>
      <c r="E19" s="18">
        <v>0</v>
      </c>
      <c r="F19" s="18">
        <v>0</v>
      </c>
      <c r="G19" s="18">
        <v>0</v>
      </c>
      <c r="H19" s="18">
        <v>64</v>
      </c>
      <c r="I19" s="18">
        <v>0</v>
      </c>
      <c r="J19" s="18">
        <v>0</v>
      </c>
      <c r="K19" s="20">
        <v>0</v>
      </c>
      <c r="L19" s="25">
        <f t="shared" si="12"/>
        <v>64</v>
      </c>
      <c r="M19" s="25"/>
      <c r="N19" s="25"/>
      <c r="O19" s="21">
        <v>0</v>
      </c>
      <c r="P19" s="18">
        <v>0</v>
      </c>
      <c r="Q19" s="18">
        <v>0</v>
      </c>
      <c r="R19" s="18">
        <v>84</v>
      </c>
      <c r="S19" s="18">
        <v>0</v>
      </c>
      <c r="T19" s="18">
        <v>0</v>
      </c>
      <c r="U19" s="20">
        <v>0</v>
      </c>
      <c r="V19" s="25">
        <f t="shared" si="13"/>
        <v>84</v>
      </c>
      <c r="W19" s="25"/>
      <c r="X19" s="25"/>
      <c r="Y19" s="21">
        <v>0</v>
      </c>
      <c r="Z19" s="18">
        <v>0</v>
      </c>
      <c r="AA19" s="18">
        <v>0</v>
      </c>
      <c r="AB19" s="18">
        <v>48</v>
      </c>
      <c r="AC19" s="18">
        <v>0</v>
      </c>
      <c r="AD19" s="18">
        <v>0</v>
      </c>
      <c r="AE19" s="20">
        <v>0</v>
      </c>
      <c r="AF19" s="25">
        <f t="shared" si="16"/>
        <v>48</v>
      </c>
      <c r="AG19" s="25"/>
      <c r="AH19" s="25"/>
      <c r="AI19" s="21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20">
        <v>0</v>
      </c>
      <c r="AP19" s="25">
        <f t="shared" si="17"/>
        <v>0</v>
      </c>
      <c r="AQ19" s="25"/>
      <c r="AR19" s="25"/>
    </row>
    <row r="20" spans="1:44" x14ac:dyDescent="0.3">
      <c r="A20" s="47" t="s">
        <v>35</v>
      </c>
      <c r="B20" s="350"/>
      <c r="C20" s="43">
        <v>46067</v>
      </c>
      <c r="D20" s="19" t="s">
        <v>58</v>
      </c>
      <c r="E20" s="18">
        <v>0</v>
      </c>
      <c r="F20" s="18">
        <v>0</v>
      </c>
      <c r="G20" s="18">
        <v>0</v>
      </c>
      <c r="H20" s="18">
        <v>104</v>
      </c>
      <c r="I20" s="18">
        <v>0</v>
      </c>
      <c r="J20" s="18">
        <v>0</v>
      </c>
      <c r="K20" s="20">
        <v>0</v>
      </c>
      <c r="L20" s="25">
        <f t="shared" si="12"/>
        <v>104</v>
      </c>
      <c r="M20" s="25"/>
      <c r="N20" s="25"/>
      <c r="O20" s="21">
        <v>0</v>
      </c>
      <c r="P20" s="18">
        <v>0</v>
      </c>
      <c r="Q20" s="18">
        <v>0</v>
      </c>
      <c r="R20" s="18">
        <v>64</v>
      </c>
      <c r="S20" s="18">
        <v>0</v>
      </c>
      <c r="T20" s="18">
        <v>0</v>
      </c>
      <c r="U20" s="20">
        <v>0</v>
      </c>
      <c r="V20" s="25">
        <f t="shared" si="13"/>
        <v>64</v>
      </c>
      <c r="W20" s="25"/>
      <c r="X20" s="25"/>
      <c r="Y20" s="21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20">
        <v>0</v>
      </c>
      <c r="AF20" s="25">
        <f t="shared" si="16"/>
        <v>0</v>
      </c>
      <c r="AG20" s="25"/>
      <c r="AH20" s="25"/>
      <c r="AI20" s="21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20">
        <v>0</v>
      </c>
      <c r="AP20" s="25">
        <f t="shared" si="17"/>
        <v>0</v>
      </c>
      <c r="AQ20" s="25"/>
      <c r="AR20" s="25"/>
    </row>
    <row r="21" spans="1:44" x14ac:dyDescent="0.3">
      <c r="A21" s="47" t="s">
        <v>35</v>
      </c>
      <c r="B21" s="350"/>
      <c r="C21" s="43">
        <v>46159</v>
      </c>
      <c r="D21" s="19" t="s">
        <v>58</v>
      </c>
      <c r="E21" s="84">
        <v>0</v>
      </c>
      <c r="F21" s="84">
        <v>0</v>
      </c>
      <c r="G21" s="84">
        <v>0</v>
      </c>
      <c r="H21" s="84">
        <v>0</v>
      </c>
      <c r="I21" s="84">
        <v>0</v>
      </c>
      <c r="J21" s="84">
        <v>0</v>
      </c>
      <c r="K21" s="85">
        <v>0</v>
      </c>
      <c r="L21" s="25">
        <f t="shared" si="12"/>
        <v>0</v>
      </c>
      <c r="M21" s="25"/>
      <c r="N21" s="25"/>
      <c r="O21" s="86">
        <v>0</v>
      </c>
      <c r="P21" s="84">
        <v>0</v>
      </c>
      <c r="Q21" s="84">
        <v>0</v>
      </c>
      <c r="R21" s="84">
        <v>0</v>
      </c>
      <c r="S21" s="84">
        <v>0</v>
      </c>
      <c r="T21" s="84">
        <v>0</v>
      </c>
      <c r="U21" s="85">
        <v>0</v>
      </c>
      <c r="V21" s="25">
        <f t="shared" si="13"/>
        <v>0</v>
      </c>
      <c r="W21" s="25"/>
      <c r="X21" s="25"/>
      <c r="Y21" s="86">
        <v>0</v>
      </c>
      <c r="Z21" s="84">
        <v>0</v>
      </c>
      <c r="AA21" s="84">
        <v>0</v>
      </c>
      <c r="AB21" s="84">
        <v>44</v>
      </c>
      <c r="AC21" s="84">
        <v>0</v>
      </c>
      <c r="AD21" s="84">
        <v>0</v>
      </c>
      <c r="AE21" s="85">
        <v>0</v>
      </c>
      <c r="AF21" s="25">
        <f t="shared" si="16"/>
        <v>44</v>
      </c>
      <c r="AG21" s="25"/>
      <c r="AH21" s="25"/>
      <c r="AI21" s="86">
        <v>0</v>
      </c>
      <c r="AJ21" s="84">
        <v>0</v>
      </c>
      <c r="AK21" s="84">
        <v>0</v>
      </c>
      <c r="AL21" s="84">
        <v>0</v>
      </c>
      <c r="AM21" s="84">
        <v>0</v>
      </c>
      <c r="AN21" s="84">
        <v>0</v>
      </c>
      <c r="AO21" s="85">
        <v>0</v>
      </c>
      <c r="AP21" s="25">
        <f t="shared" si="17"/>
        <v>0</v>
      </c>
      <c r="AQ21" s="25"/>
      <c r="AR21" s="25"/>
    </row>
    <row r="22" spans="1:44" ht="17.25" thickBot="1" x14ac:dyDescent="0.35">
      <c r="A22" s="48" t="str">
        <f>A20</f>
        <v>컬리</v>
      </c>
      <c r="B22" s="338"/>
      <c r="C22" s="55">
        <v>46158</v>
      </c>
      <c r="D22" s="53" t="s">
        <v>59</v>
      </c>
      <c r="E22" s="54">
        <v>0</v>
      </c>
      <c r="F22" s="54">
        <v>0</v>
      </c>
      <c r="G22" s="54">
        <v>0</v>
      </c>
      <c r="H22" s="54">
        <v>60</v>
      </c>
      <c r="I22" s="54">
        <v>0</v>
      </c>
      <c r="J22" s="54">
        <v>0</v>
      </c>
      <c r="K22" s="56">
        <v>0</v>
      </c>
      <c r="L22" s="26">
        <f t="shared" si="12"/>
        <v>60</v>
      </c>
      <c r="M22" s="26"/>
      <c r="N22" s="26"/>
      <c r="O22" s="57">
        <v>0</v>
      </c>
      <c r="P22" s="54">
        <v>0</v>
      </c>
      <c r="Q22" s="54">
        <v>0</v>
      </c>
      <c r="R22" s="54">
        <v>24</v>
      </c>
      <c r="S22" s="54">
        <v>0</v>
      </c>
      <c r="T22" s="54">
        <v>0</v>
      </c>
      <c r="U22" s="56">
        <v>0</v>
      </c>
      <c r="V22" s="26">
        <f t="shared" si="13"/>
        <v>24</v>
      </c>
      <c r="W22" s="26"/>
      <c r="X22" s="26"/>
      <c r="Y22" s="57">
        <v>0</v>
      </c>
      <c r="Z22" s="54">
        <v>0</v>
      </c>
      <c r="AA22" s="54">
        <v>0</v>
      </c>
      <c r="AB22" s="54">
        <v>16</v>
      </c>
      <c r="AC22" s="54">
        <v>0</v>
      </c>
      <c r="AD22" s="54">
        <v>0</v>
      </c>
      <c r="AE22" s="56">
        <v>0</v>
      </c>
      <c r="AF22" s="26">
        <f t="shared" si="16"/>
        <v>16</v>
      </c>
      <c r="AG22" s="26"/>
      <c r="AH22" s="26"/>
      <c r="AI22" s="57">
        <v>0</v>
      </c>
      <c r="AJ22" s="54">
        <v>0</v>
      </c>
      <c r="AK22" s="54">
        <v>0</v>
      </c>
      <c r="AL22" s="54">
        <v>0</v>
      </c>
      <c r="AM22" s="54">
        <v>0</v>
      </c>
      <c r="AN22" s="54">
        <v>0</v>
      </c>
      <c r="AO22" s="56">
        <v>0</v>
      </c>
      <c r="AP22" s="26">
        <f t="shared" si="17"/>
        <v>0</v>
      </c>
      <c r="AQ22" s="26"/>
      <c r="AR22" s="26"/>
    </row>
    <row r="23" spans="1:44" x14ac:dyDescent="0.3">
      <c r="A23" s="46" t="s">
        <v>36</v>
      </c>
      <c r="B23" s="337" t="s">
        <v>36</v>
      </c>
      <c r="C23" s="43">
        <v>45768</v>
      </c>
      <c r="D23" s="19" t="s">
        <v>54</v>
      </c>
      <c r="E23" s="18">
        <v>13</v>
      </c>
      <c r="F23" s="18">
        <v>14</v>
      </c>
      <c r="G23" s="18">
        <v>6</v>
      </c>
      <c r="H23" s="18">
        <v>9</v>
      </c>
      <c r="I23" s="18">
        <v>7</v>
      </c>
      <c r="J23" s="18">
        <v>8</v>
      </c>
      <c r="K23" s="20">
        <v>7</v>
      </c>
      <c r="L23" s="25">
        <f t="shared" si="12"/>
        <v>64</v>
      </c>
      <c r="M23" s="25"/>
      <c r="N23" s="25"/>
      <c r="O23" s="21">
        <v>8</v>
      </c>
      <c r="P23" s="18">
        <v>16</v>
      </c>
      <c r="Q23" s="18">
        <v>15</v>
      </c>
      <c r="R23" s="18">
        <v>8</v>
      </c>
      <c r="S23" s="18">
        <v>10</v>
      </c>
      <c r="T23" s="18">
        <v>5</v>
      </c>
      <c r="U23" s="20">
        <v>5</v>
      </c>
      <c r="V23" s="25">
        <f t="shared" si="13"/>
        <v>67</v>
      </c>
      <c r="W23" s="25"/>
      <c r="X23" s="25"/>
      <c r="Y23" s="21">
        <v>16</v>
      </c>
      <c r="Z23" s="18">
        <v>3</v>
      </c>
      <c r="AA23" s="18">
        <v>6</v>
      </c>
      <c r="AB23" s="18">
        <v>19</v>
      </c>
      <c r="AC23" s="18">
        <v>10</v>
      </c>
      <c r="AD23" s="18">
        <v>7</v>
      </c>
      <c r="AE23" s="20">
        <v>4</v>
      </c>
      <c r="AF23" s="25">
        <f t="shared" si="16"/>
        <v>65</v>
      </c>
      <c r="AG23" s="25"/>
      <c r="AH23" s="25"/>
      <c r="AI23" s="21">
        <v>14</v>
      </c>
      <c r="AJ23" s="18">
        <v>8</v>
      </c>
      <c r="AK23" s="18">
        <v>3</v>
      </c>
      <c r="AL23" s="18">
        <v>8</v>
      </c>
      <c r="AM23" s="18">
        <v>4</v>
      </c>
      <c r="AN23" s="18">
        <v>7</v>
      </c>
      <c r="AO23" s="20">
        <v>7</v>
      </c>
      <c r="AP23" s="25">
        <f t="shared" si="17"/>
        <v>51</v>
      </c>
      <c r="AQ23" s="25"/>
      <c r="AR23" s="25"/>
    </row>
    <row r="24" spans="1:44" x14ac:dyDescent="0.3">
      <c r="A24" s="47" t="str">
        <f>A23</f>
        <v>이마트-온라인</v>
      </c>
      <c r="B24" s="350"/>
      <c r="C24" s="43">
        <v>45803</v>
      </c>
      <c r="D24" s="19" t="s">
        <v>55</v>
      </c>
      <c r="E24" s="18">
        <v>8</v>
      </c>
      <c r="F24" s="18">
        <v>6</v>
      </c>
      <c r="G24" s="18">
        <v>4</v>
      </c>
      <c r="H24" s="18">
        <v>9</v>
      </c>
      <c r="I24" s="18">
        <v>3</v>
      </c>
      <c r="J24" s="18">
        <v>6</v>
      </c>
      <c r="K24" s="20">
        <v>6</v>
      </c>
      <c r="L24" s="25">
        <f t="shared" si="12"/>
        <v>42</v>
      </c>
      <c r="M24" s="25"/>
      <c r="N24" s="25"/>
      <c r="O24" s="21">
        <v>13</v>
      </c>
      <c r="P24" s="18">
        <v>5</v>
      </c>
      <c r="Q24" s="18">
        <v>13</v>
      </c>
      <c r="R24" s="18">
        <v>7</v>
      </c>
      <c r="S24" s="18">
        <v>11</v>
      </c>
      <c r="T24" s="18">
        <v>3</v>
      </c>
      <c r="U24" s="20">
        <v>3</v>
      </c>
      <c r="V24" s="25">
        <f t="shared" si="13"/>
        <v>55</v>
      </c>
      <c r="W24" s="25"/>
      <c r="X24" s="25"/>
      <c r="Y24" s="21">
        <v>4</v>
      </c>
      <c r="Z24" s="18">
        <v>3</v>
      </c>
      <c r="AA24" s="18">
        <v>10</v>
      </c>
      <c r="AB24" s="18">
        <v>9</v>
      </c>
      <c r="AC24" s="18">
        <v>6</v>
      </c>
      <c r="AD24" s="18">
        <v>7</v>
      </c>
      <c r="AE24" s="20">
        <v>9</v>
      </c>
      <c r="AF24" s="25">
        <f t="shared" si="16"/>
        <v>48</v>
      </c>
      <c r="AG24" s="25"/>
      <c r="AH24" s="25"/>
      <c r="AI24" s="21">
        <v>4</v>
      </c>
      <c r="AJ24" s="18">
        <v>8</v>
      </c>
      <c r="AK24" s="18">
        <v>2</v>
      </c>
      <c r="AL24" s="18">
        <v>1</v>
      </c>
      <c r="AM24" s="18">
        <v>6</v>
      </c>
      <c r="AN24" s="18">
        <v>4</v>
      </c>
      <c r="AO24" s="20">
        <v>14</v>
      </c>
      <c r="AP24" s="25">
        <f t="shared" si="17"/>
        <v>39</v>
      </c>
      <c r="AQ24" s="25"/>
      <c r="AR24" s="25"/>
    </row>
    <row r="25" spans="1:44" x14ac:dyDescent="0.3">
      <c r="A25" s="47" t="str">
        <f>A24</f>
        <v>이마트-온라인</v>
      </c>
      <c r="B25" s="350"/>
      <c r="C25" s="43">
        <v>45795</v>
      </c>
      <c r="D25" s="19" t="s">
        <v>56</v>
      </c>
      <c r="E25" s="18">
        <v>6</v>
      </c>
      <c r="F25" s="18">
        <v>7</v>
      </c>
      <c r="G25" s="18">
        <v>4</v>
      </c>
      <c r="H25" s="18">
        <v>2</v>
      </c>
      <c r="I25" s="18">
        <v>4</v>
      </c>
      <c r="J25" s="18">
        <v>3</v>
      </c>
      <c r="K25" s="20">
        <v>3</v>
      </c>
      <c r="L25" s="25">
        <f t="shared" si="12"/>
        <v>29</v>
      </c>
      <c r="M25" s="25"/>
      <c r="N25" s="25"/>
      <c r="O25" s="21">
        <v>5</v>
      </c>
      <c r="P25" s="18">
        <v>4</v>
      </c>
      <c r="Q25" s="18">
        <v>4</v>
      </c>
      <c r="R25" s="18">
        <v>4</v>
      </c>
      <c r="S25" s="18">
        <v>1</v>
      </c>
      <c r="T25" s="18">
        <v>5</v>
      </c>
      <c r="U25" s="20">
        <v>5</v>
      </c>
      <c r="V25" s="25">
        <f t="shared" si="13"/>
        <v>28</v>
      </c>
      <c r="W25" s="25"/>
      <c r="X25" s="25"/>
      <c r="Y25" s="21">
        <v>3</v>
      </c>
      <c r="Z25" s="18">
        <v>0</v>
      </c>
      <c r="AA25" s="18">
        <v>12</v>
      </c>
      <c r="AB25" s="18">
        <v>4</v>
      </c>
      <c r="AC25" s="18">
        <v>6</v>
      </c>
      <c r="AD25" s="18">
        <v>6</v>
      </c>
      <c r="AE25" s="20">
        <v>5</v>
      </c>
      <c r="AF25" s="25">
        <f t="shared" si="16"/>
        <v>36</v>
      </c>
      <c r="AG25" s="25"/>
      <c r="AH25" s="25"/>
      <c r="AI25" s="21">
        <v>3</v>
      </c>
      <c r="AJ25" s="18">
        <v>6</v>
      </c>
      <c r="AK25" s="18">
        <v>1</v>
      </c>
      <c r="AL25" s="18">
        <v>3</v>
      </c>
      <c r="AM25" s="18">
        <v>2</v>
      </c>
      <c r="AN25" s="18">
        <v>1</v>
      </c>
      <c r="AO25" s="20">
        <v>10</v>
      </c>
      <c r="AP25" s="25">
        <f t="shared" si="17"/>
        <v>26</v>
      </c>
      <c r="AQ25" s="25"/>
      <c r="AR25" s="25"/>
    </row>
    <row r="26" spans="1:44" x14ac:dyDescent="0.3">
      <c r="A26" s="47" t="str">
        <f>A25</f>
        <v>이마트-온라인</v>
      </c>
      <c r="B26" s="350"/>
      <c r="C26" s="43">
        <v>46122</v>
      </c>
      <c r="D26" s="19" t="s">
        <v>57</v>
      </c>
      <c r="E26" s="18">
        <v>11</v>
      </c>
      <c r="F26" s="18">
        <v>4</v>
      </c>
      <c r="G26" s="18">
        <v>23</v>
      </c>
      <c r="H26" s="18">
        <v>13</v>
      </c>
      <c r="I26" s="18">
        <v>12</v>
      </c>
      <c r="J26" s="18">
        <v>4</v>
      </c>
      <c r="K26" s="20">
        <v>18</v>
      </c>
      <c r="L26" s="25">
        <f t="shared" si="12"/>
        <v>85</v>
      </c>
      <c r="M26" s="25"/>
      <c r="N26" s="25"/>
      <c r="O26" s="21">
        <v>14</v>
      </c>
      <c r="P26" s="18">
        <v>15</v>
      </c>
      <c r="Q26" s="18">
        <v>12</v>
      </c>
      <c r="R26" s="18">
        <v>11</v>
      </c>
      <c r="S26" s="18">
        <v>10</v>
      </c>
      <c r="T26" s="18">
        <v>2</v>
      </c>
      <c r="U26" s="20">
        <v>8</v>
      </c>
      <c r="V26" s="25">
        <f t="shared" si="13"/>
        <v>72</v>
      </c>
      <c r="W26" s="25"/>
      <c r="X26" s="25"/>
      <c r="Y26" s="21">
        <v>12</v>
      </c>
      <c r="Z26" s="18">
        <v>12</v>
      </c>
      <c r="AA26" s="18">
        <v>14</v>
      </c>
      <c r="AB26" s="18">
        <v>6</v>
      </c>
      <c r="AC26" s="18">
        <v>7</v>
      </c>
      <c r="AD26" s="18">
        <v>7</v>
      </c>
      <c r="AE26" s="20">
        <v>10</v>
      </c>
      <c r="AF26" s="25">
        <f t="shared" si="16"/>
        <v>68</v>
      </c>
      <c r="AG26" s="25"/>
      <c r="AH26" s="25"/>
      <c r="AI26" s="21">
        <v>8</v>
      </c>
      <c r="AJ26" s="18">
        <v>13</v>
      </c>
      <c r="AK26" s="18">
        <v>6</v>
      </c>
      <c r="AL26" s="18">
        <v>9</v>
      </c>
      <c r="AM26" s="18">
        <v>9</v>
      </c>
      <c r="AN26" s="18">
        <v>1</v>
      </c>
      <c r="AO26" s="20">
        <v>11</v>
      </c>
      <c r="AP26" s="25">
        <f t="shared" si="17"/>
        <v>57</v>
      </c>
      <c r="AQ26" s="25"/>
      <c r="AR26" s="25"/>
    </row>
    <row r="27" spans="1:44" x14ac:dyDescent="0.3">
      <c r="A27" s="47" t="str">
        <f>A26</f>
        <v>이마트-온라인</v>
      </c>
      <c r="B27" s="350"/>
      <c r="C27" s="43">
        <v>46067</v>
      </c>
      <c r="D27" s="19" t="s">
        <v>58</v>
      </c>
      <c r="E27" s="18">
        <v>11</v>
      </c>
      <c r="F27" s="18">
        <v>10</v>
      </c>
      <c r="G27" s="18">
        <v>9</v>
      </c>
      <c r="H27" s="18">
        <v>15</v>
      </c>
      <c r="I27" s="18">
        <v>2</v>
      </c>
      <c r="J27" s="18">
        <v>8</v>
      </c>
      <c r="K27" s="20">
        <v>19</v>
      </c>
      <c r="L27" s="25">
        <f t="shared" si="12"/>
        <v>74</v>
      </c>
      <c r="M27" s="25"/>
      <c r="N27" s="25"/>
      <c r="O27" s="21">
        <v>15</v>
      </c>
      <c r="P27" s="18">
        <v>9</v>
      </c>
      <c r="Q27" s="18">
        <v>14</v>
      </c>
      <c r="R27" s="18">
        <v>9</v>
      </c>
      <c r="S27" s="18">
        <v>9</v>
      </c>
      <c r="T27" s="18">
        <v>0</v>
      </c>
      <c r="U27" s="20">
        <v>7</v>
      </c>
      <c r="V27" s="25">
        <f t="shared" si="13"/>
        <v>63</v>
      </c>
      <c r="W27" s="25"/>
      <c r="X27" s="25"/>
      <c r="Y27" s="21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20">
        <v>0</v>
      </c>
      <c r="AF27" s="25">
        <f t="shared" si="16"/>
        <v>0</v>
      </c>
      <c r="AG27" s="25"/>
      <c r="AH27" s="25"/>
      <c r="AI27" s="21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20">
        <v>0</v>
      </c>
      <c r="AP27" s="25">
        <f t="shared" si="17"/>
        <v>0</v>
      </c>
      <c r="AQ27" s="25"/>
      <c r="AR27" s="25"/>
    </row>
    <row r="28" spans="1:44" x14ac:dyDescent="0.3">
      <c r="A28" s="47" t="s">
        <v>36</v>
      </c>
      <c r="B28" s="350"/>
      <c r="C28" s="83">
        <v>46159</v>
      </c>
      <c r="D28" s="81" t="s">
        <v>58</v>
      </c>
      <c r="E28" s="84">
        <v>0</v>
      </c>
      <c r="F28" s="84">
        <v>0</v>
      </c>
      <c r="G28" s="84">
        <v>0</v>
      </c>
      <c r="H28" s="84">
        <v>0</v>
      </c>
      <c r="I28" s="84">
        <v>0</v>
      </c>
      <c r="J28" s="84">
        <v>0</v>
      </c>
      <c r="K28" s="85">
        <v>0</v>
      </c>
      <c r="L28" s="25">
        <f t="shared" si="12"/>
        <v>0</v>
      </c>
      <c r="M28" s="25"/>
      <c r="N28" s="25"/>
      <c r="O28" s="86">
        <v>0</v>
      </c>
      <c r="P28" s="84">
        <v>0</v>
      </c>
      <c r="Q28" s="84">
        <v>0</v>
      </c>
      <c r="R28" s="84">
        <v>0</v>
      </c>
      <c r="S28" s="84">
        <v>0</v>
      </c>
      <c r="T28" s="84">
        <v>0</v>
      </c>
      <c r="U28" s="85">
        <v>0</v>
      </c>
      <c r="V28" s="25">
        <f t="shared" si="13"/>
        <v>0</v>
      </c>
      <c r="W28" s="25"/>
      <c r="X28" s="25"/>
      <c r="Y28" s="86">
        <v>12</v>
      </c>
      <c r="Z28" s="84">
        <v>9</v>
      </c>
      <c r="AA28" s="84">
        <v>7</v>
      </c>
      <c r="AB28" s="84">
        <v>16</v>
      </c>
      <c r="AC28" s="84">
        <v>14</v>
      </c>
      <c r="AD28" s="84">
        <v>9</v>
      </c>
      <c r="AE28" s="85">
        <v>13</v>
      </c>
      <c r="AF28" s="25">
        <f t="shared" si="16"/>
        <v>80</v>
      </c>
      <c r="AG28" s="25"/>
      <c r="AH28" s="25"/>
      <c r="AI28" s="86">
        <v>6</v>
      </c>
      <c r="AJ28" s="84">
        <v>11</v>
      </c>
      <c r="AK28" s="84">
        <v>13</v>
      </c>
      <c r="AL28" s="84">
        <v>6</v>
      </c>
      <c r="AM28" s="84">
        <v>10</v>
      </c>
      <c r="AN28" s="84">
        <v>1</v>
      </c>
      <c r="AO28" s="85">
        <v>12</v>
      </c>
      <c r="AP28" s="25">
        <f t="shared" si="17"/>
        <v>59</v>
      </c>
      <c r="AQ28" s="25"/>
      <c r="AR28" s="25"/>
    </row>
    <row r="29" spans="1:44" ht="17.25" thickBot="1" x14ac:dyDescent="0.35">
      <c r="A29" s="48" t="str">
        <f>A27</f>
        <v>이마트-온라인</v>
      </c>
      <c r="B29" s="338"/>
      <c r="C29" s="55">
        <v>46158</v>
      </c>
      <c r="D29" s="53" t="s">
        <v>59</v>
      </c>
      <c r="E29" s="54">
        <v>7</v>
      </c>
      <c r="F29" s="54">
        <v>5</v>
      </c>
      <c r="G29" s="54">
        <v>9</v>
      </c>
      <c r="H29" s="54">
        <v>11</v>
      </c>
      <c r="I29" s="54">
        <v>4</v>
      </c>
      <c r="J29" s="54">
        <v>4</v>
      </c>
      <c r="K29" s="56">
        <v>7</v>
      </c>
      <c r="L29" s="26">
        <f t="shared" si="12"/>
        <v>47</v>
      </c>
      <c r="M29" s="26"/>
      <c r="N29" s="26"/>
      <c r="O29" s="57">
        <v>5</v>
      </c>
      <c r="P29" s="54">
        <v>9</v>
      </c>
      <c r="Q29" s="54">
        <v>8</v>
      </c>
      <c r="R29" s="54">
        <v>3</v>
      </c>
      <c r="S29" s="54">
        <v>7</v>
      </c>
      <c r="T29" s="54">
        <v>1</v>
      </c>
      <c r="U29" s="56">
        <v>10</v>
      </c>
      <c r="V29" s="26">
        <f t="shared" si="13"/>
        <v>43</v>
      </c>
      <c r="W29" s="26"/>
      <c r="X29" s="26"/>
      <c r="Y29" s="57">
        <v>5</v>
      </c>
      <c r="Z29" s="54">
        <v>4</v>
      </c>
      <c r="AA29" s="54">
        <v>5</v>
      </c>
      <c r="AB29" s="54">
        <v>4</v>
      </c>
      <c r="AC29" s="54">
        <v>2</v>
      </c>
      <c r="AD29" s="54">
        <v>4</v>
      </c>
      <c r="AE29" s="56">
        <v>8</v>
      </c>
      <c r="AF29" s="26">
        <f t="shared" si="16"/>
        <v>32</v>
      </c>
      <c r="AG29" s="26"/>
      <c r="AH29" s="26"/>
      <c r="AI29" s="57">
        <v>10</v>
      </c>
      <c r="AJ29" s="54">
        <v>7</v>
      </c>
      <c r="AK29" s="54">
        <v>6</v>
      </c>
      <c r="AL29" s="54">
        <v>5</v>
      </c>
      <c r="AM29" s="54">
        <v>1</v>
      </c>
      <c r="AN29" s="54">
        <v>3</v>
      </c>
      <c r="AO29" s="56">
        <v>12</v>
      </c>
      <c r="AP29" s="26">
        <f t="shared" si="17"/>
        <v>44</v>
      </c>
      <c r="AQ29" s="26"/>
      <c r="AR29" s="26"/>
    </row>
    <row r="30" spans="1:44" x14ac:dyDescent="0.3">
      <c r="A30" s="46" t="s">
        <v>37</v>
      </c>
      <c r="B30" s="337" t="s">
        <v>37</v>
      </c>
      <c r="C30" s="43">
        <v>45768</v>
      </c>
      <c r="D30" s="19" t="s">
        <v>54</v>
      </c>
      <c r="E30" s="18">
        <v>4</v>
      </c>
      <c r="F30" s="18">
        <v>3</v>
      </c>
      <c r="G30" s="18">
        <v>1</v>
      </c>
      <c r="H30" s="18">
        <v>3</v>
      </c>
      <c r="I30" s="18">
        <v>13</v>
      </c>
      <c r="J30" s="18">
        <v>0</v>
      </c>
      <c r="K30" s="20">
        <v>13</v>
      </c>
      <c r="L30" s="25">
        <f t="shared" si="12"/>
        <v>37</v>
      </c>
      <c r="M30" s="25"/>
      <c r="N30" s="25"/>
      <c r="O30" s="21">
        <v>4</v>
      </c>
      <c r="P30" s="18">
        <v>3</v>
      </c>
      <c r="Q30" s="18">
        <v>7</v>
      </c>
      <c r="R30" s="18">
        <v>5</v>
      </c>
      <c r="S30" s="18">
        <v>5</v>
      </c>
      <c r="T30" s="18">
        <v>6</v>
      </c>
      <c r="U30" s="20">
        <v>6</v>
      </c>
      <c r="V30" s="25">
        <f t="shared" si="13"/>
        <v>36</v>
      </c>
      <c r="W30" s="25"/>
      <c r="X30" s="25"/>
      <c r="Y30" s="21">
        <v>4</v>
      </c>
      <c r="Z30" s="18">
        <v>11</v>
      </c>
      <c r="AA30" s="18">
        <v>1</v>
      </c>
      <c r="AB30" s="18">
        <v>6</v>
      </c>
      <c r="AC30" s="18">
        <v>2</v>
      </c>
      <c r="AD30" s="18">
        <v>5</v>
      </c>
      <c r="AE30" s="20">
        <v>2</v>
      </c>
      <c r="AF30" s="25">
        <f t="shared" si="16"/>
        <v>31</v>
      </c>
      <c r="AG30" s="25"/>
      <c r="AH30" s="25"/>
      <c r="AI30" s="21">
        <v>0</v>
      </c>
      <c r="AJ30" s="18">
        <v>7</v>
      </c>
      <c r="AK30" s="18">
        <v>4</v>
      </c>
      <c r="AL30" s="18">
        <v>8</v>
      </c>
      <c r="AM30" s="18">
        <v>1</v>
      </c>
      <c r="AN30" s="18">
        <v>2</v>
      </c>
      <c r="AO30" s="20">
        <v>18</v>
      </c>
      <c r="AP30" s="25">
        <f t="shared" si="17"/>
        <v>40</v>
      </c>
      <c r="AQ30" s="25"/>
      <c r="AR30" s="25"/>
    </row>
    <row r="31" spans="1:44" x14ac:dyDescent="0.3">
      <c r="A31" s="47" t="str">
        <f>A30</f>
        <v>이마트-ssg</v>
      </c>
      <c r="B31" s="350"/>
      <c r="C31" s="43">
        <v>45803</v>
      </c>
      <c r="D31" s="19" t="s">
        <v>55</v>
      </c>
      <c r="E31" s="18">
        <v>2</v>
      </c>
      <c r="F31" s="18">
        <v>19</v>
      </c>
      <c r="G31" s="18">
        <v>3</v>
      </c>
      <c r="H31" s="18">
        <v>3</v>
      </c>
      <c r="I31" s="18">
        <v>1</v>
      </c>
      <c r="J31" s="18">
        <v>3</v>
      </c>
      <c r="K31" s="20">
        <v>2</v>
      </c>
      <c r="L31" s="25">
        <f t="shared" si="12"/>
        <v>33</v>
      </c>
      <c r="M31" s="25"/>
      <c r="N31" s="25"/>
      <c r="O31" s="21">
        <v>13</v>
      </c>
      <c r="P31" s="18">
        <v>4</v>
      </c>
      <c r="Q31" s="18">
        <v>4</v>
      </c>
      <c r="R31" s="18">
        <v>5</v>
      </c>
      <c r="S31" s="18">
        <v>4</v>
      </c>
      <c r="T31" s="18">
        <v>0</v>
      </c>
      <c r="U31" s="20">
        <v>18</v>
      </c>
      <c r="V31" s="25">
        <f t="shared" si="13"/>
        <v>48</v>
      </c>
      <c r="W31" s="25"/>
      <c r="X31" s="25"/>
      <c r="Y31" s="21">
        <v>7</v>
      </c>
      <c r="Z31" s="18">
        <v>5</v>
      </c>
      <c r="AA31" s="18">
        <v>2</v>
      </c>
      <c r="AB31" s="18">
        <v>1</v>
      </c>
      <c r="AC31" s="18">
        <v>4</v>
      </c>
      <c r="AD31" s="18">
        <v>3</v>
      </c>
      <c r="AE31" s="20">
        <v>8</v>
      </c>
      <c r="AF31" s="25">
        <f t="shared" si="16"/>
        <v>30</v>
      </c>
      <c r="AG31" s="25"/>
      <c r="AH31" s="25"/>
      <c r="AI31" s="21">
        <v>1</v>
      </c>
      <c r="AJ31" s="18">
        <v>1</v>
      </c>
      <c r="AK31" s="18">
        <v>8</v>
      </c>
      <c r="AL31" s="18">
        <v>4</v>
      </c>
      <c r="AM31" s="18">
        <v>3</v>
      </c>
      <c r="AN31" s="18">
        <v>2</v>
      </c>
      <c r="AO31" s="20">
        <v>3</v>
      </c>
      <c r="AP31" s="25">
        <f t="shared" si="17"/>
        <v>22</v>
      </c>
      <c r="AQ31" s="25"/>
      <c r="AR31" s="25"/>
    </row>
    <row r="32" spans="1:44" x14ac:dyDescent="0.3">
      <c r="A32" s="47" t="str">
        <f>A31</f>
        <v>이마트-ssg</v>
      </c>
      <c r="B32" s="350"/>
      <c r="C32" s="43">
        <v>45795</v>
      </c>
      <c r="D32" s="19" t="s">
        <v>56</v>
      </c>
      <c r="E32" s="18">
        <v>4</v>
      </c>
      <c r="F32" s="18">
        <v>1</v>
      </c>
      <c r="G32" s="18">
        <v>0</v>
      </c>
      <c r="H32" s="18">
        <v>0</v>
      </c>
      <c r="I32" s="18">
        <v>1</v>
      </c>
      <c r="J32" s="18">
        <v>0</v>
      </c>
      <c r="K32" s="20">
        <v>1</v>
      </c>
      <c r="L32" s="25">
        <f t="shared" si="12"/>
        <v>7</v>
      </c>
      <c r="M32" s="25"/>
      <c r="N32" s="25"/>
      <c r="O32" s="21">
        <v>5</v>
      </c>
      <c r="P32" s="18">
        <v>2</v>
      </c>
      <c r="Q32" s="18">
        <v>0</v>
      </c>
      <c r="R32" s="18">
        <v>5</v>
      </c>
      <c r="S32" s="18">
        <v>0</v>
      </c>
      <c r="T32" s="18">
        <v>1</v>
      </c>
      <c r="U32" s="20">
        <v>5</v>
      </c>
      <c r="V32" s="25">
        <f t="shared" si="13"/>
        <v>18</v>
      </c>
      <c r="W32" s="25"/>
      <c r="X32" s="25"/>
      <c r="Y32" s="21">
        <v>0</v>
      </c>
      <c r="Z32" s="18">
        <v>3</v>
      </c>
      <c r="AA32" s="18">
        <v>5</v>
      </c>
      <c r="AB32" s="18">
        <v>1</v>
      </c>
      <c r="AC32" s="18">
        <v>0</v>
      </c>
      <c r="AD32" s="18">
        <v>0</v>
      </c>
      <c r="AE32" s="20">
        <v>2</v>
      </c>
      <c r="AF32" s="25">
        <f t="shared" si="16"/>
        <v>11</v>
      </c>
      <c r="AG32" s="25"/>
      <c r="AH32" s="25"/>
      <c r="AI32" s="21">
        <v>5</v>
      </c>
      <c r="AJ32" s="18">
        <v>3</v>
      </c>
      <c r="AK32" s="18">
        <v>2</v>
      </c>
      <c r="AL32" s="18">
        <v>5</v>
      </c>
      <c r="AM32" s="18">
        <v>2</v>
      </c>
      <c r="AN32" s="18">
        <v>0</v>
      </c>
      <c r="AO32" s="20">
        <v>2</v>
      </c>
      <c r="AP32" s="25">
        <f t="shared" si="17"/>
        <v>19</v>
      </c>
      <c r="AQ32" s="25"/>
      <c r="AR32" s="25"/>
    </row>
    <row r="33" spans="1:44" x14ac:dyDescent="0.3">
      <c r="A33" s="47" t="str">
        <f>A32</f>
        <v>이마트-ssg</v>
      </c>
      <c r="B33" s="350"/>
      <c r="C33" s="43">
        <v>46122</v>
      </c>
      <c r="D33" s="19" t="s">
        <v>57</v>
      </c>
      <c r="E33" s="18">
        <v>23</v>
      </c>
      <c r="F33" s="18">
        <v>15</v>
      </c>
      <c r="G33" s="18">
        <v>5</v>
      </c>
      <c r="H33" s="18">
        <v>1</v>
      </c>
      <c r="I33" s="18">
        <v>3</v>
      </c>
      <c r="J33" s="18">
        <v>2</v>
      </c>
      <c r="K33" s="20">
        <v>15</v>
      </c>
      <c r="L33" s="25">
        <f t="shared" si="12"/>
        <v>64</v>
      </c>
      <c r="M33" s="25"/>
      <c r="N33" s="25"/>
      <c r="O33" s="21">
        <v>14</v>
      </c>
      <c r="P33" s="18">
        <v>8</v>
      </c>
      <c r="Q33" s="18">
        <v>8</v>
      </c>
      <c r="R33" s="18">
        <v>5</v>
      </c>
      <c r="S33" s="18">
        <v>16</v>
      </c>
      <c r="T33" s="18">
        <v>5</v>
      </c>
      <c r="U33" s="20">
        <v>8</v>
      </c>
      <c r="V33" s="25">
        <f t="shared" si="13"/>
        <v>64</v>
      </c>
      <c r="W33" s="25"/>
      <c r="X33" s="25"/>
      <c r="Y33" s="21">
        <v>7</v>
      </c>
      <c r="Z33" s="18">
        <v>9</v>
      </c>
      <c r="AA33" s="18">
        <v>10</v>
      </c>
      <c r="AB33" s="18">
        <v>5</v>
      </c>
      <c r="AC33" s="18">
        <v>3</v>
      </c>
      <c r="AD33" s="18">
        <v>4</v>
      </c>
      <c r="AE33" s="20">
        <v>10</v>
      </c>
      <c r="AF33" s="25">
        <f t="shared" si="16"/>
        <v>48</v>
      </c>
      <c r="AG33" s="25"/>
      <c r="AH33" s="25"/>
      <c r="AI33" s="21">
        <v>18</v>
      </c>
      <c r="AJ33" s="18">
        <v>6</v>
      </c>
      <c r="AK33" s="18">
        <v>11</v>
      </c>
      <c r="AL33" s="18">
        <v>12</v>
      </c>
      <c r="AM33" s="18">
        <v>7</v>
      </c>
      <c r="AN33" s="18">
        <v>4</v>
      </c>
      <c r="AO33" s="20">
        <v>7</v>
      </c>
      <c r="AP33" s="25">
        <f t="shared" si="17"/>
        <v>65</v>
      </c>
      <c r="AQ33" s="25"/>
      <c r="AR33" s="25"/>
    </row>
    <row r="34" spans="1:44" x14ac:dyDescent="0.3">
      <c r="A34" s="47" t="str">
        <f>A33</f>
        <v>이마트-ssg</v>
      </c>
      <c r="B34" s="350"/>
      <c r="C34" s="43">
        <v>46067</v>
      </c>
      <c r="D34" s="19" t="s">
        <v>58</v>
      </c>
      <c r="E34" s="18">
        <v>10</v>
      </c>
      <c r="F34" s="18">
        <v>9</v>
      </c>
      <c r="G34" s="18">
        <v>5</v>
      </c>
      <c r="H34" s="18">
        <v>5</v>
      </c>
      <c r="I34" s="18">
        <v>3</v>
      </c>
      <c r="J34" s="18">
        <v>1</v>
      </c>
      <c r="K34" s="20">
        <v>15</v>
      </c>
      <c r="L34" s="25">
        <f t="shared" si="12"/>
        <v>48</v>
      </c>
      <c r="M34" s="25"/>
      <c r="N34" s="25"/>
      <c r="O34" s="21">
        <v>5</v>
      </c>
      <c r="P34" s="18">
        <v>4</v>
      </c>
      <c r="Q34" s="18">
        <v>2</v>
      </c>
      <c r="R34" s="18">
        <v>6</v>
      </c>
      <c r="S34" s="18">
        <v>6</v>
      </c>
      <c r="T34" s="18">
        <v>6</v>
      </c>
      <c r="U34" s="20">
        <v>5</v>
      </c>
      <c r="V34" s="25">
        <f t="shared" si="13"/>
        <v>34</v>
      </c>
      <c r="W34" s="25"/>
      <c r="X34" s="25"/>
      <c r="Y34" s="21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20">
        <v>0</v>
      </c>
      <c r="AF34" s="25">
        <f t="shared" si="16"/>
        <v>0</v>
      </c>
      <c r="AG34" s="25"/>
      <c r="AH34" s="25"/>
      <c r="AI34" s="21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20">
        <v>0</v>
      </c>
      <c r="AP34" s="25">
        <f t="shared" si="17"/>
        <v>0</v>
      </c>
      <c r="AQ34" s="25"/>
      <c r="AR34" s="25"/>
    </row>
    <row r="35" spans="1:44" x14ac:dyDescent="0.3">
      <c r="A35" s="47" t="s">
        <v>37</v>
      </c>
      <c r="B35" s="350"/>
      <c r="C35" s="83">
        <v>46159</v>
      </c>
      <c r="D35" s="81" t="s">
        <v>58</v>
      </c>
      <c r="E35" s="84">
        <v>0</v>
      </c>
      <c r="F35" s="84">
        <v>0</v>
      </c>
      <c r="G35" s="84">
        <v>0</v>
      </c>
      <c r="H35" s="84">
        <v>0</v>
      </c>
      <c r="I35" s="84">
        <v>0</v>
      </c>
      <c r="J35" s="84">
        <v>0</v>
      </c>
      <c r="K35" s="85">
        <v>0</v>
      </c>
      <c r="L35" s="25">
        <f t="shared" si="12"/>
        <v>0</v>
      </c>
      <c r="M35" s="25"/>
      <c r="N35" s="25"/>
      <c r="O35" s="86">
        <v>0</v>
      </c>
      <c r="P35" s="84">
        <v>0</v>
      </c>
      <c r="Q35" s="84">
        <v>0</v>
      </c>
      <c r="R35" s="84">
        <v>0</v>
      </c>
      <c r="S35" s="84">
        <v>0</v>
      </c>
      <c r="T35" s="84">
        <v>0</v>
      </c>
      <c r="U35" s="85">
        <v>0</v>
      </c>
      <c r="V35" s="25">
        <f t="shared" si="13"/>
        <v>0</v>
      </c>
      <c r="W35" s="25"/>
      <c r="X35" s="25"/>
      <c r="Y35" s="86">
        <v>11</v>
      </c>
      <c r="Z35" s="84">
        <v>8</v>
      </c>
      <c r="AA35" s="84">
        <v>0</v>
      </c>
      <c r="AB35" s="84">
        <v>12</v>
      </c>
      <c r="AC35" s="84">
        <v>7</v>
      </c>
      <c r="AD35" s="84">
        <v>8</v>
      </c>
      <c r="AE35" s="85">
        <v>8</v>
      </c>
      <c r="AF35" s="25">
        <f t="shared" si="16"/>
        <v>54</v>
      </c>
      <c r="AG35" s="25"/>
      <c r="AH35" s="25"/>
      <c r="AI35" s="86">
        <v>7</v>
      </c>
      <c r="AJ35" s="84">
        <v>7</v>
      </c>
      <c r="AK35" s="84">
        <v>11</v>
      </c>
      <c r="AL35" s="84">
        <v>3</v>
      </c>
      <c r="AM35" s="84">
        <v>4</v>
      </c>
      <c r="AN35" s="84">
        <v>6</v>
      </c>
      <c r="AO35" s="85">
        <v>5</v>
      </c>
      <c r="AP35" s="25">
        <f t="shared" si="17"/>
        <v>43</v>
      </c>
      <c r="AQ35" s="25"/>
      <c r="AR35" s="25"/>
    </row>
    <row r="36" spans="1:44" ht="17.25" thickBot="1" x14ac:dyDescent="0.35">
      <c r="A36" s="48" t="str">
        <f>A34</f>
        <v>이마트-ssg</v>
      </c>
      <c r="B36" s="338"/>
      <c r="C36" s="55">
        <v>46158</v>
      </c>
      <c r="D36" s="53" t="s">
        <v>59</v>
      </c>
      <c r="E36" s="54">
        <v>6</v>
      </c>
      <c r="F36" s="54">
        <v>2</v>
      </c>
      <c r="G36" s="54">
        <v>2</v>
      </c>
      <c r="H36" s="54">
        <v>24</v>
      </c>
      <c r="I36" s="54">
        <v>7</v>
      </c>
      <c r="J36" s="54">
        <v>1</v>
      </c>
      <c r="K36" s="56">
        <v>1</v>
      </c>
      <c r="L36" s="26">
        <f t="shared" si="12"/>
        <v>43</v>
      </c>
      <c r="M36" s="26"/>
      <c r="N36" s="26"/>
      <c r="O36" s="57">
        <v>5</v>
      </c>
      <c r="P36" s="54">
        <v>5</v>
      </c>
      <c r="Q36" s="54">
        <v>7</v>
      </c>
      <c r="R36" s="54">
        <v>1</v>
      </c>
      <c r="S36" s="54">
        <v>6</v>
      </c>
      <c r="T36" s="54">
        <v>0</v>
      </c>
      <c r="U36" s="56">
        <v>3</v>
      </c>
      <c r="V36" s="26">
        <f t="shared" si="13"/>
        <v>27</v>
      </c>
      <c r="W36" s="26"/>
      <c r="X36" s="26"/>
      <c r="Y36" s="57">
        <v>5</v>
      </c>
      <c r="Z36" s="54">
        <v>2</v>
      </c>
      <c r="AA36" s="54">
        <v>6</v>
      </c>
      <c r="AB36" s="54">
        <v>9</v>
      </c>
      <c r="AC36" s="54">
        <v>0</v>
      </c>
      <c r="AD36" s="54">
        <v>7</v>
      </c>
      <c r="AE36" s="56">
        <v>6</v>
      </c>
      <c r="AF36" s="26">
        <f t="shared" si="16"/>
        <v>35</v>
      </c>
      <c r="AG36" s="26"/>
      <c r="AH36" s="26"/>
      <c r="AI36" s="57">
        <v>8</v>
      </c>
      <c r="AJ36" s="54">
        <v>13</v>
      </c>
      <c r="AK36" s="54">
        <v>2</v>
      </c>
      <c r="AL36" s="54">
        <v>2</v>
      </c>
      <c r="AM36" s="54">
        <v>1</v>
      </c>
      <c r="AN36" s="54">
        <v>1</v>
      </c>
      <c r="AO36" s="56">
        <v>4</v>
      </c>
      <c r="AP36" s="26">
        <f t="shared" si="17"/>
        <v>31</v>
      </c>
      <c r="AQ36" s="26"/>
      <c r="AR36" s="26"/>
    </row>
    <row r="37" spans="1:44" x14ac:dyDescent="0.3">
      <c r="A37" s="46" t="s">
        <v>38</v>
      </c>
      <c r="B37" s="337" t="s">
        <v>38</v>
      </c>
      <c r="C37" s="43">
        <v>45768</v>
      </c>
      <c r="D37" s="19" t="s">
        <v>54</v>
      </c>
      <c r="E37" s="18">
        <v>18</v>
      </c>
      <c r="F37" s="18">
        <v>27</v>
      </c>
      <c r="G37" s="18">
        <v>9</v>
      </c>
      <c r="H37" s="18">
        <v>30</v>
      </c>
      <c r="I37" s="18">
        <v>28</v>
      </c>
      <c r="J37" s="18">
        <v>31</v>
      </c>
      <c r="K37" s="20">
        <v>14</v>
      </c>
      <c r="L37" s="25">
        <f t="shared" si="12"/>
        <v>157</v>
      </c>
      <c r="M37" s="25"/>
      <c r="N37" s="25"/>
      <c r="O37" s="21">
        <v>21</v>
      </c>
      <c r="P37" s="18">
        <v>19</v>
      </c>
      <c r="Q37" s="18">
        <v>28</v>
      </c>
      <c r="R37" s="18">
        <v>14</v>
      </c>
      <c r="S37" s="18">
        <v>33</v>
      </c>
      <c r="T37" s="18">
        <v>27</v>
      </c>
      <c r="U37" s="20">
        <v>26</v>
      </c>
      <c r="V37" s="25">
        <f t="shared" si="13"/>
        <v>168</v>
      </c>
      <c r="W37" s="25"/>
      <c r="X37" s="25"/>
      <c r="Y37" s="21">
        <v>16</v>
      </c>
      <c r="Z37" s="18">
        <v>14</v>
      </c>
      <c r="AA37" s="18">
        <v>22</v>
      </c>
      <c r="AB37" s="18">
        <v>23</v>
      </c>
      <c r="AC37" s="18">
        <v>19</v>
      </c>
      <c r="AD37" s="18">
        <v>16</v>
      </c>
      <c r="AE37" s="20">
        <v>14</v>
      </c>
      <c r="AF37" s="25">
        <f t="shared" si="16"/>
        <v>124</v>
      </c>
      <c r="AG37" s="25"/>
      <c r="AH37" s="25"/>
      <c r="AI37" s="21">
        <v>22</v>
      </c>
      <c r="AJ37" s="18">
        <v>8</v>
      </c>
      <c r="AK37" s="18">
        <v>17</v>
      </c>
      <c r="AL37" s="18">
        <v>24</v>
      </c>
      <c r="AM37" s="18">
        <v>43</v>
      </c>
      <c r="AN37" s="18">
        <v>21</v>
      </c>
      <c r="AO37" s="20">
        <v>19</v>
      </c>
      <c r="AP37" s="25">
        <f t="shared" si="17"/>
        <v>154</v>
      </c>
      <c r="AQ37" s="25"/>
      <c r="AR37" s="25"/>
    </row>
    <row r="38" spans="1:44" x14ac:dyDescent="0.3">
      <c r="A38" s="47" t="str">
        <f>A37</f>
        <v>이마트-오프라인</v>
      </c>
      <c r="B38" s="350"/>
      <c r="C38" s="43">
        <v>45803</v>
      </c>
      <c r="D38" s="19" t="s">
        <v>55</v>
      </c>
      <c r="E38" s="18">
        <v>23</v>
      </c>
      <c r="F38" s="18">
        <v>19</v>
      </c>
      <c r="G38" s="18">
        <v>9</v>
      </c>
      <c r="H38" s="18">
        <v>37</v>
      </c>
      <c r="I38" s="18">
        <v>24</v>
      </c>
      <c r="J38" s="18">
        <v>29</v>
      </c>
      <c r="K38" s="20">
        <v>22</v>
      </c>
      <c r="L38" s="25">
        <f t="shared" si="12"/>
        <v>163</v>
      </c>
      <c r="M38" s="25"/>
      <c r="N38" s="25"/>
      <c r="O38" s="21">
        <v>8</v>
      </c>
      <c r="P38" s="18">
        <v>12</v>
      </c>
      <c r="Q38" s="18">
        <v>16</v>
      </c>
      <c r="R38" s="18">
        <v>16</v>
      </c>
      <c r="S38" s="18">
        <v>47</v>
      </c>
      <c r="T38" s="18">
        <v>9</v>
      </c>
      <c r="U38" s="20">
        <v>15</v>
      </c>
      <c r="V38" s="25">
        <f t="shared" si="13"/>
        <v>123</v>
      </c>
      <c r="W38" s="25"/>
      <c r="X38" s="25"/>
      <c r="Y38" s="21">
        <v>13</v>
      </c>
      <c r="Z38" s="18">
        <v>13</v>
      </c>
      <c r="AA38" s="18">
        <v>15</v>
      </c>
      <c r="AB38" s="18">
        <v>33</v>
      </c>
      <c r="AC38" s="18">
        <v>12</v>
      </c>
      <c r="AD38" s="18">
        <v>41</v>
      </c>
      <c r="AE38" s="20">
        <v>9</v>
      </c>
      <c r="AF38" s="25">
        <f t="shared" si="16"/>
        <v>136</v>
      </c>
      <c r="AG38" s="25"/>
      <c r="AH38" s="25"/>
      <c r="AI38" s="21">
        <v>21</v>
      </c>
      <c r="AJ38" s="18">
        <v>24</v>
      </c>
      <c r="AK38" s="18">
        <v>21</v>
      </c>
      <c r="AL38" s="18">
        <v>19</v>
      </c>
      <c r="AM38" s="18">
        <v>22</v>
      </c>
      <c r="AN38" s="18">
        <v>8</v>
      </c>
      <c r="AO38" s="20">
        <v>16</v>
      </c>
      <c r="AP38" s="25">
        <f t="shared" si="17"/>
        <v>131</v>
      </c>
      <c r="AQ38" s="25"/>
      <c r="AR38" s="25"/>
    </row>
    <row r="39" spans="1:44" x14ac:dyDescent="0.3">
      <c r="A39" s="47" t="str">
        <f>A38</f>
        <v>이마트-오프라인</v>
      </c>
      <c r="B39" s="350"/>
      <c r="C39" s="43">
        <v>45795</v>
      </c>
      <c r="D39" s="19" t="s">
        <v>56</v>
      </c>
      <c r="E39" s="18">
        <v>16</v>
      </c>
      <c r="F39" s="18">
        <v>12</v>
      </c>
      <c r="G39" s="18">
        <v>10</v>
      </c>
      <c r="H39" s="18">
        <v>15</v>
      </c>
      <c r="I39" s="18">
        <v>24</v>
      </c>
      <c r="J39" s="18">
        <v>27</v>
      </c>
      <c r="K39" s="20">
        <v>21</v>
      </c>
      <c r="L39" s="25">
        <f t="shared" si="12"/>
        <v>125</v>
      </c>
      <c r="M39" s="25"/>
      <c r="N39" s="25"/>
      <c r="O39" s="21">
        <v>3</v>
      </c>
      <c r="P39" s="18">
        <v>6</v>
      </c>
      <c r="Q39" s="18">
        <v>17</v>
      </c>
      <c r="R39" s="18">
        <v>11</v>
      </c>
      <c r="S39" s="18">
        <v>21</v>
      </c>
      <c r="T39" s="18">
        <v>5</v>
      </c>
      <c r="U39" s="20">
        <v>13</v>
      </c>
      <c r="V39" s="25">
        <f t="shared" si="13"/>
        <v>76</v>
      </c>
      <c r="W39" s="25"/>
      <c r="X39" s="25"/>
      <c r="Y39" s="21">
        <v>10</v>
      </c>
      <c r="Z39" s="18">
        <v>10</v>
      </c>
      <c r="AA39" s="18">
        <v>15</v>
      </c>
      <c r="AB39" s="18">
        <v>18</v>
      </c>
      <c r="AC39" s="18">
        <v>13</v>
      </c>
      <c r="AD39" s="18">
        <v>23</v>
      </c>
      <c r="AE39" s="20">
        <v>3</v>
      </c>
      <c r="AF39" s="25">
        <f t="shared" si="16"/>
        <v>92</v>
      </c>
      <c r="AG39" s="25"/>
      <c r="AH39" s="25"/>
      <c r="AI39" s="21">
        <v>9</v>
      </c>
      <c r="AJ39" s="18">
        <v>6</v>
      </c>
      <c r="AK39" s="18">
        <v>16</v>
      </c>
      <c r="AL39" s="18">
        <v>6</v>
      </c>
      <c r="AM39" s="18">
        <v>12</v>
      </c>
      <c r="AN39" s="18">
        <v>11</v>
      </c>
      <c r="AO39" s="20">
        <v>17</v>
      </c>
      <c r="AP39" s="25">
        <f t="shared" si="17"/>
        <v>77</v>
      </c>
      <c r="AQ39" s="25"/>
      <c r="AR39" s="25"/>
    </row>
    <row r="40" spans="1:44" x14ac:dyDescent="0.3">
      <c r="A40" s="47" t="str">
        <f>A39</f>
        <v>이마트-오프라인</v>
      </c>
      <c r="B40" s="350"/>
      <c r="C40" s="43">
        <v>46122</v>
      </c>
      <c r="D40" s="19" t="s">
        <v>57</v>
      </c>
      <c r="E40" s="18">
        <v>36</v>
      </c>
      <c r="F40" s="18">
        <v>31</v>
      </c>
      <c r="G40" s="18">
        <v>24</v>
      </c>
      <c r="H40" s="18">
        <v>38</v>
      </c>
      <c r="I40" s="18">
        <v>43</v>
      </c>
      <c r="J40" s="18">
        <v>56</v>
      </c>
      <c r="K40" s="20">
        <v>43</v>
      </c>
      <c r="L40" s="25">
        <f t="shared" si="12"/>
        <v>271</v>
      </c>
      <c r="M40" s="25"/>
      <c r="N40" s="25"/>
      <c r="O40" s="21">
        <v>32</v>
      </c>
      <c r="P40" s="18">
        <v>32</v>
      </c>
      <c r="Q40" s="18">
        <v>33</v>
      </c>
      <c r="R40" s="18">
        <v>42</v>
      </c>
      <c r="S40" s="18">
        <v>45</v>
      </c>
      <c r="T40" s="18">
        <v>27</v>
      </c>
      <c r="U40" s="20">
        <v>40</v>
      </c>
      <c r="V40" s="25">
        <f t="shared" si="13"/>
        <v>251</v>
      </c>
      <c r="W40" s="25"/>
      <c r="X40" s="25"/>
      <c r="Y40" s="21">
        <v>30</v>
      </c>
      <c r="Z40" s="18">
        <v>34</v>
      </c>
      <c r="AA40" s="18">
        <v>28</v>
      </c>
      <c r="AB40" s="18">
        <v>31</v>
      </c>
      <c r="AC40" s="18">
        <v>52</v>
      </c>
      <c r="AD40" s="18">
        <v>48</v>
      </c>
      <c r="AE40" s="20">
        <v>25</v>
      </c>
      <c r="AF40" s="25">
        <f t="shared" si="16"/>
        <v>248</v>
      </c>
      <c r="AG40" s="25"/>
      <c r="AH40" s="25"/>
      <c r="AI40" s="21">
        <v>35</v>
      </c>
      <c r="AJ40" s="18">
        <v>28</v>
      </c>
      <c r="AK40" s="18">
        <v>26</v>
      </c>
      <c r="AL40" s="18">
        <v>38</v>
      </c>
      <c r="AM40" s="18">
        <v>48</v>
      </c>
      <c r="AN40" s="18">
        <v>25</v>
      </c>
      <c r="AO40" s="20">
        <v>28</v>
      </c>
      <c r="AP40" s="25">
        <f t="shared" si="17"/>
        <v>228</v>
      </c>
      <c r="AQ40" s="25"/>
      <c r="AR40" s="25"/>
    </row>
    <row r="41" spans="1:44" x14ac:dyDescent="0.3">
      <c r="A41" s="47" t="str">
        <f>A40</f>
        <v>이마트-오프라인</v>
      </c>
      <c r="B41" s="350"/>
      <c r="C41" s="43">
        <v>46067</v>
      </c>
      <c r="D41" s="19" t="s">
        <v>58</v>
      </c>
      <c r="E41" s="18">
        <v>25</v>
      </c>
      <c r="F41" s="18">
        <v>30</v>
      </c>
      <c r="G41" s="18">
        <v>20</v>
      </c>
      <c r="H41" s="18">
        <v>52</v>
      </c>
      <c r="I41" s="18">
        <v>44</v>
      </c>
      <c r="J41" s="18">
        <v>80</v>
      </c>
      <c r="K41" s="20">
        <v>44</v>
      </c>
      <c r="L41" s="25">
        <f t="shared" si="12"/>
        <v>295</v>
      </c>
      <c r="M41" s="25"/>
      <c r="N41" s="25"/>
      <c r="O41" s="21">
        <v>21</v>
      </c>
      <c r="P41" s="18">
        <v>25</v>
      </c>
      <c r="Q41" s="18">
        <v>34</v>
      </c>
      <c r="R41" s="18">
        <v>32</v>
      </c>
      <c r="S41" s="18">
        <v>52</v>
      </c>
      <c r="T41" s="18">
        <v>27</v>
      </c>
      <c r="U41" s="20">
        <v>47</v>
      </c>
      <c r="V41" s="25">
        <f t="shared" si="13"/>
        <v>238</v>
      </c>
      <c r="W41" s="25"/>
      <c r="X41" s="25"/>
      <c r="Y41" s="21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20">
        <v>0</v>
      </c>
      <c r="AF41" s="25">
        <f t="shared" si="16"/>
        <v>0</v>
      </c>
      <c r="AG41" s="25"/>
      <c r="AH41" s="25"/>
      <c r="AI41" s="21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20">
        <v>0</v>
      </c>
      <c r="AP41" s="25">
        <f t="shared" si="17"/>
        <v>0</v>
      </c>
      <c r="AQ41" s="25"/>
      <c r="AR41" s="25"/>
    </row>
    <row r="42" spans="1:44" x14ac:dyDescent="0.3">
      <c r="A42" s="47" t="s">
        <v>38</v>
      </c>
      <c r="B42" s="350"/>
      <c r="C42" s="83">
        <v>46159</v>
      </c>
      <c r="D42" s="81" t="s">
        <v>58</v>
      </c>
      <c r="E42" s="84">
        <v>0</v>
      </c>
      <c r="F42" s="84">
        <v>0</v>
      </c>
      <c r="G42" s="84">
        <v>0</v>
      </c>
      <c r="H42" s="84">
        <v>0</v>
      </c>
      <c r="I42" s="84">
        <v>0</v>
      </c>
      <c r="J42" s="84">
        <v>0</v>
      </c>
      <c r="K42" s="85">
        <v>0</v>
      </c>
      <c r="L42" s="25">
        <f t="shared" si="12"/>
        <v>0</v>
      </c>
      <c r="M42" s="25"/>
      <c r="N42" s="25"/>
      <c r="O42" s="86">
        <v>0</v>
      </c>
      <c r="P42" s="84">
        <v>0</v>
      </c>
      <c r="Q42" s="84">
        <v>0</v>
      </c>
      <c r="R42" s="84">
        <v>0</v>
      </c>
      <c r="S42" s="84">
        <v>0</v>
      </c>
      <c r="T42" s="84">
        <v>0</v>
      </c>
      <c r="U42" s="85">
        <v>0</v>
      </c>
      <c r="V42" s="25">
        <f t="shared" si="13"/>
        <v>0</v>
      </c>
      <c r="W42" s="25"/>
      <c r="X42" s="25"/>
      <c r="Y42" s="86">
        <v>28</v>
      </c>
      <c r="Z42" s="84">
        <v>31</v>
      </c>
      <c r="AA42" s="84">
        <v>19</v>
      </c>
      <c r="AB42" s="84">
        <v>47</v>
      </c>
      <c r="AC42" s="84">
        <v>56</v>
      </c>
      <c r="AD42" s="84">
        <v>35</v>
      </c>
      <c r="AE42" s="85">
        <v>29</v>
      </c>
      <c r="AF42" s="25">
        <f t="shared" si="16"/>
        <v>245</v>
      </c>
      <c r="AG42" s="25"/>
      <c r="AH42" s="25"/>
      <c r="AI42" s="86">
        <v>24</v>
      </c>
      <c r="AJ42" s="84">
        <v>20</v>
      </c>
      <c r="AK42" s="84">
        <v>26</v>
      </c>
      <c r="AL42" s="84">
        <v>36</v>
      </c>
      <c r="AM42" s="84">
        <v>46</v>
      </c>
      <c r="AN42" s="84">
        <v>4</v>
      </c>
      <c r="AO42" s="85">
        <v>38</v>
      </c>
      <c r="AP42" s="25">
        <f t="shared" si="17"/>
        <v>194</v>
      </c>
      <c r="AQ42" s="25"/>
      <c r="AR42" s="25"/>
    </row>
    <row r="43" spans="1:44" ht="17.25" thickBot="1" x14ac:dyDescent="0.35">
      <c r="A43" s="48" t="str">
        <f>A41</f>
        <v>이마트-오프라인</v>
      </c>
      <c r="B43" s="338"/>
      <c r="C43" s="55">
        <v>46158</v>
      </c>
      <c r="D43" s="53" t="s">
        <v>59</v>
      </c>
      <c r="E43" s="54">
        <v>20</v>
      </c>
      <c r="F43" s="54">
        <v>14</v>
      </c>
      <c r="G43" s="54">
        <v>15</v>
      </c>
      <c r="H43" s="54">
        <v>27</v>
      </c>
      <c r="I43" s="54">
        <v>38</v>
      </c>
      <c r="J43" s="54">
        <v>36</v>
      </c>
      <c r="K43" s="56">
        <v>29</v>
      </c>
      <c r="L43" s="26">
        <f t="shared" si="12"/>
        <v>179</v>
      </c>
      <c r="M43" s="26"/>
      <c r="N43" s="26"/>
      <c r="O43" s="57">
        <v>16</v>
      </c>
      <c r="P43" s="54">
        <v>17</v>
      </c>
      <c r="Q43" s="54">
        <v>26</v>
      </c>
      <c r="R43" s="54">
        <v>14</v>
      </c>
      <c r="S43" s="54">
        <v>42</v>
      </c>
      <c r="T43" s="54">
        <v>14</v>
      </c>
      <c r="U43" s="56">
        <v>33</v>
      </c>
      <c r="V43" s="26">
        <f t="shared" si="13"/>
        <v>162</v>
      </c>
      <c r="W43" s="26"/>
      <c r="X43" s="26"/>
      <c r="Y43" s="57">
        <v>20</v>
      </c>
      <c r="Z43" s="54">
        <v>14</v>
      </c>
      <c r="AA43" s="54">
        <v>26</v>
      </c>
      <c r="AB43" s="54">
        <v>22</v>
      </c>
      <c r="AC43" s="54">
        <v>38</v>
      </c>
      <c r="AD43" s="54">
        <v>25</v>
      </c>
      <c r="AE43" s="56">
        <v>23</v>
      </c>
      <c r="AF43" s="26">
        <f t="shared" si="16"/>
        <v>168</v>
      </c>
      <c r="AG43" s="26"/>
      <c r="AH43" s="26"/>
      <c r="AI43" s="57">
        <v>26</v>
      </c>
      <c r="AJ43" s="54">
        <v>10</v>
      </c>
      <c r="AK43" s="54">
        <v>12</v>
      </c>
      <c r="AL43" s="54">
        <v>16</v>
      </c>
      <c r="AM43" s="54">
        <v>27</v>
      </c>
      <c r="AN43" s="54">
        <v>8</v>
      </c>
      <c r="AO43" s="56">
        <v>28</v>
      </c>
      <c r="AP43" s="26">
        <f t="shared" si="17"/>
        <v>127</v>
      </c>
      <c r="AQ43" s="26"/>
      <c r="AR43" s="26"/>
    </row>
    <row r="44" spans="1:44" x14ac:dyDescent="0.3">
      <c r="A44" s="46" t="s">
        <v>14</v>
      </c>
      <c r="B44" s="337" t="s">
        <v>14</v>
      </c>
      <c r="C44" s="43">
        <v>45768</v>
      </c>
      <c r="D44" s="19" t="s">
        <v>54</v>
      </c>
      <c r="E44" s="60">
        <f>E23+E30+E37</f>
        <v>35</v>
      </c>
      <c r="F44" s="60">
        <f t="shared" ref="F44:K44" si="18">F23+F30+F37</f>
        <v>44</v>
      </c>
      <c r="G44" s="60">
        <f t="shared" si="18"/>
        <v>16</v>
      </c>
      <c r="H44" s="60">
        <f t="shared" si="18"/>
        <v>42</v>
      </c>
      <c r="I44" s="60">
        <f t="shared" si="18"/>
        <v>48</v>
      </c>
      <c r="J44" s="60">
        <f t="shared" si="18"/>
        <v>39</v>
      </c>
      <c r="K44" s="61">
        <f t="shared" si="18"/>
        <v>34</v>
      </c>
      <c r="L44" s="25">
        <f t="shared" ref="L44:O48" si="19">L23+L30+L37</f>
        <v>258</v>
      </c>
      <c r="M44" s="25"/>
      <c r="N44" s="25"/>
      <c r="O44" s="60">
        <f t="shared" si="19"/>
        <v>33</v>
      </c>
      <c r="P44" s="60">
        <f t="shared" ref="P44:U44" si="20">P23+P30+P37</f>
        <v>38</v>
      </c>
      <c r="Q44" s="60">
        <f t="shared" si="20"/>
        <v>50</v>
      </c>
      <c r="R44" s="60">
        <f t="shared" si="20"/>
        <v>27</v>
      </c>
      <c r="S44" s="60">
        <f t="shared" si="20"/>
        <v>48</v>
      </c>
      <c r="T44" s="60">
        <f t="shared" si="20"/>
        <v>38</v>
      </c>
      <c r="U44" s="61">
        <f t="shared" si="20"/>
        <v>37</v>
      </c>
      <c r="V44" s="25">
        <f t="shared" ref="V44:V50" si="21">V23+V30+V37</f>
        <v>271</v>
      </c>
      <c r="W44" s="25"/>
      <c r="X44" s="25"/>
      <c r="Y44" s="60">
        <f t="shared" ref="Y44:AE44" si="22">Y23+Y30+Y37</f>
        <v>36</v>
      </c>
      <c r="Z44" s="60">
        <f t="shared" si="22"/>
        <v>28</v>
      </c>
      <c r="AA44" s="60">
        <f t="shared" si="22"/>
        <v>29</v>
      </c>
      <c r="AB44" s="60">
        <f t="shared" si="22"/>
        <v>48</v>
      </c>
      <c r="AC44" s="60">
        <f t="shared" si="22"/>
        <v>31</v>
      </c>
      <c r="AD44" s="60">
        <f t="shared" si="22"/>
        <v>28</v>
      </c>
      <c r="AE44" s="61">
        <f t="shared" si="22"/>
        <v>20</v>
      </c>
      <c r="AF44" s="25">
        <f t="shared" ref="AF44:AF50" si="23">AF23+AF30+AF37</f>
        <v>220</v>
      </c>
      <c r="AG44" s="25"/>
      <c r="AH44" s="25"/>
      <c r="AI44" s="60">
        <f t="shared" ref="AI44:AO44" si="24">AI23+AI30+AI37</f>
        <v>36</v>
      </c>
      <c r="AJ44" s="60">
        <f t="shared" si="24"/>
        <v>23</v>
      </c>
      <c r="AK44" s="60">
        <f t="shared" si="24"/>
        <v>24</v>
      </c>
      <c r="AL44" s="60">
        <f t="shared" si="24"/>
        <v>40</v>
      </c>
      <c r="AM44" s="60">
        <f t="shared" si="24"/>
        <v>48</v>
      </c>
      <c r="AN44" s="60">
        <f t="shared" si="24"/>
        <v>30</v>
      </c>
      <c r="AO44" s="61">
        <f t="shared" si="24"/>
        <v>44</v>
      </c>
      <c r="AP44" s="25">
        <f t="shared" ref="AP44:AP49" si="25">AP23+AP30+AP37</f>
        <v>245</v>
      </c>
      <c r="AQ44" s="25"/>
      <c r="AR44" s="25"/>
    </row>
    <row r="45" spans="1:44" x14ac:dyDescent="0.3">
      <c r="A45" s="47" t="str">
        <f>A44</f>
        <v>이마트</v>
      </c>
      <c r="B45" s="350"/>
      <c r="C45" s="43">
        <v>45803</v>
      </c>
      <c r="D45" s="19" t="s">
        <v>55</v>
      </c>
      <c r="E45" s="18">
        <f t="shared" ref="E45:K45" si="26">E24+E31+E38</f>
        <v>33</v>
      </c>
      <c r="F45" s="18">
        <f t="shared" si="26"/>
        <v>44</v>
      </c>
      <c r="G45" s="18">
        <f t="shared" si="26"/>
        <v>16</v>
      </c>
      <c r="H45" s="18">
        <f t="shared" si="26"/>
        <v>49</v>
      </c>
      <c r="I45" s="18">
        <f t="shared" si="26"/>
        <v>28</v>
      </c>
      <c r="J45" s="18">
        <f t="shared" si="26"/>
        <v>38</v>
      </c>
      <c r="K45" s="62">
        <f t="shared" si="26"/>
        <v>30</v>
      </c>
      <c r="L45" s="25">
        <f t="shared" si="19"/>
        <v>238</v>
      </c>
      <c r="M45" s="25"/>
      <c r="N45" s="25"/>
      <c r="O45" s="18">
        <f t="shared" si="19"/>
        <v>34</v>
      </c>
      <c r="P45" s="18">
        <f t="shared" ref="P45:U48" si="27">P24+P31+P38</f>
        <v>21</v>
      </c>
      <c r="Q45" s="18">
        <f t="shared" si="27"/>
        <v>33</v>
      </c>
      <c r="R45" s="18">
        <f t="shared" si="27"/>
        <v>28</v>
      </c>
      <c r="S45" s="18">
        <f t="shared" si="27"/>
        <v>62</v>
      </c>
      <c r="T45" s="18">
        <f t="shared" si="27"/>
        <v>12</v>
      </c>
      <c r="U45" s="62">
        <f t="shared" si="27"/>
        <v>36</v>
      </c>
      <c r="V45" s="25">
        <f t="shared" si="21"/>
        <v>226</v>
      </c>
      <c r="W45" s="25"/>
      <c r="X45" s="25"/>
      <c r="Y45" s="18">
        <f t="shared" ref="Y45:AE45" si="28">Y24+Y31+Y38</f>
        <v>24</v>
      </c>
      <c r="Z45" s="18">
        <f t="shared" si="28"/>
        <v>21</v>
      </c>
      <c r="AA45" s="18">
        <f t="shared" si="28"/>
        <v>27</v>
      </c>
      <c r="AB45" s="18">
        <f t="shared" si="28"/>
        <v>43</v>
      </c>
      <c r="AC45" s="18">
        <f t="shared" si="28"/>
        <v>22</v>
      </c>
      <c r="AD45" s="18">
        <f t="shared" si="28"/>
        <v>51</v>
      </c>
      <c r="AE45" s="62">
        <f t="shared" si="28"/>
        <v>26</v>
      </c>
      <c r="AF45" s="25">
        <f t="shared" si="23"/>
        <v>214</v>
      </c>
      <c r="AG45" s="25"/>
      <c r="AH45" s="25"/>
      <c r="AI45" s="18">
        <f t="shared" ref="AI45:AO45" si="29">AI24+AI31+AI38</f>
        <v>26</v>
      </c>
      <c r="AJ45" s="18">
        <f t="shared" si="29"/>
        <v>33</v>
      </c>
      <c r="AK45" s="18">
        <f t="shared" si="29"/>
        <v>31</v>
      </c>
      <c r="AL45" s="18">
        <f t="shared" si="29"/>
        <v>24</v>
      </c>
      <c r="AM45" s="18">
        <f t="shared" si="29"/>
        <v>31</v>
      </c>
      <c r="AN45" s="18">
        <f t="shared" si="29"/>
        <v>14</v>
      </c>
      <c r="AO45" s="62">
        <f t="shared" si="29"/>
        <v>33</v>
      </c>
      <c r="AP45" s="25">
        <f t="shared" si="25"/>
        <v>192</v>
      </c>
      <c r="AQ45" s="25"/>
      <c r="AR45" s="25"/>
    </row>
    <row r="46" spans="1:44" x14ac:dyDescent="0.3">
      <c r="A46" s="47" t="str">
        <f>A45</f>
        <v>이마트</v>
      </c>
      <c r="B46" s="350"/>
      <c r="C46" s="43">
        <v>45795</v>
      </c>
      <c r="D46" s="19" t="s">
        <v>56</v>
      </c>
      <c r="E46" s="18">
        <f t="shared" ref="E46:K46" si="30">E25+E32+E39</f>
        <v>26</v>
      </c>
      <c r="F46" s="18">
        <f t="shared" si="30"/>
        <v>20</v>
      </c>
      <c r="G46" s="18">
        <f t="shared" si="30"/>
        <v>14</v>
      </c>
      <c r="H46" s="18">
        <f t="shared" si="30"/>
        <v>17</v>
      </c>
      <c r="I46" s="18">
        <f t="shared" si="30"/>
        <v>29</v>
      </c>
      <c r="J46" s="18">
        <f t="shared" si="30"/>
        <v>30</v>
      </c>
      <c r="K46" s="62">
        <f t="shared" si="30"/>
        <v>25</v>
      </c>
      <c r="L46" s="25">
        <f t="shared" si="19"/>
        <v>161</v>
      </c>
      <c r="M46" s="25"/>
      <c r="N46" s="25"/>
      <c r="O46" s="18">
        <f t="shared" si="19"/>
        <v>13</v>
      </c>
      <c r="P46" s="18">
        <f t="shared" si="27"/>
        <v>12</v>
      </c>
      <c r="Q46" s="18">
        <f t="shared" si="27"/>
        <v>21</v>
      </c>
      <c r="R46" s="18">
        <f t="shared" si="27"/>
        <v>20</v>
      </c>
      <c r="S46" s="18">
        <f t="shared" si="27"/>
        <v>22</v>
      </c>
      <c r="T46" s="18">
        <f t="shared" si="27"/>
        <v>11</v>
      </c>
      <c r="U46" s="62">
        <f t="shared" si="27"/>
        <v>23</v>
      </c>
      <c r="V46" s="25">
        <f t="shared" si="21"/>
        <v>122</v>
      </c>
      <c r="W46" s="25"/>
      <c r="X46" s="25"/>
      <c r="Y46" s="18">
        <f t="shared" ref="Y46:AE46" si="31">Y25+Y32+Y39</f>
        <v>13</v>
      </c>
      <c r="Z46" s="18">
        <f t="shared" si="31"/>
        <v>13</v>
      </c>
      <c r="AA46" s="18">
        <f t="shared" si="31"/>
        <v>32</v>
      </c>
      <c r="AB46" s="18">
        <f t="shared" si="31"/>
        <v>23</v>
      </c>
      <c r="AC46" s="18">
        <f t="shared" si="31"/>
        <v>19</v>
      </c>
      <c r="AD46" s="18">
        <f t="shared" si="31"/>
        <v>29</v>
      </c>
      <c r="AE46" s="62">
        <f t="shared" si="31"/>
        <v>10</v>
      </c>
      <c r="AF46" s="25">
        <f t="shared" si="23"/>
        <v>139</v>
      </c>
      <c r="AG46" s="25"/>
      <c r="AH46" s="25"/>
      <c r="AI46" s="18">
        <f t="shared" ref="AI46:AO46" si="32">AI25+AI32+AI39</f>
        <v>17</v>
      </c>
      <c r="AJ46" s="18">
        <f t="shared" si="32"/>
        <v>15</v>
      </c>
      <c r="AK46" s="18">
        <f t="shared" si="32"/>
        <v>19</v>
      </c>
      <c r="AL46" s="18">
        <f t="shared" si="32"/>
        <v>14</v>
      </c>
      <c r="AM46" s="18">
        <f t="shared" si="32"/>
        <v>16</v>
      </c>
      <c r="AN46" s="18">
        <f t="shared" si="32"/>
        <v>12</v>
      </c>
      <c r="AO46" s="62">
        <f t="shared" si="32"/>
        <v>29</v>
      </c>
      <c r="AP46" s="25">
        <f t="shared" si="25"/>
        <v>122</v>
      </c>
      <c r="AQ46" s="25"/>
      <c r="AR46" s="25"/>
    </row>
    <row r="47" spans="1:44" x14ac:dyDescent="0.3">
      <c r="A47" s="47" t="str">
        <f>A46</f>
        <v>이마트</v>
      </c>
      <c r="B47" s="350"/>
      <c r="C47" s="43">
        <v>46122</v>
      </c>
      <c r="D47" s="19" t="s">
        <v>57</v>
      </c>
      <c r="E47" s="18">
        <f t="shared" ref="E47:K47" si="33">E26+E33+E40</f>
        <v>70</v>
      </c>
      <c r="F47" s="18">
        <f t="shared" si="33"/>
        <v>50</v>
      </c>
      <c r="G47" s="18">
        <f t="shared" si="33"/>
        <v>52</v>
      </c>
      <c r="H47" s="18">
        <f t="shared" si="33"/>
        <v>52</v>
      </c>
      <c r="I47" s="18">
        <f t="shared" si="33"/>
        <v>58</v>
      </c>
      <c r="J47" s="18">
        <f t="shared" si="33"/>
        <v>62</v>
      </c>
      <c r="K47" s="62">
        <f t="shared" si="33"/>
        <v>76</v>
      </c>
      <c r="L47" s="25">
        <f t="shared" si="19"/>
        <v>420</v>
      </c>
      <c r="M47" s="25"/>
      <c r="N47" s="25"/>
      <c r="O47" s="18">
        <f t="shared" si="19"/>
        <v>60</v>
      </c>
      <c r="P47" s="18">
        <f t="shared" si="27"/>
        <v>55</v>
      </c>
      <c r="Q47" s="18">
        <f t="shared" si="27"/>
        <v>53</v>
      </c>
      <c r="R47" s="18">
        <f t="shared" si="27"/>
        <v>58</v>
      </c>
      <c r="S47" s="18">
        <f t="shared" si="27"/>
        <v>71</v>
      </c>
      <c r="T47" s="18">
        <f t="shared" si="27"/>
        <v>34</v>
      </c>
      <c r="U47" s="62">
        <f t="shared" si="27"/>
        <v>56</v>
      </c>
      <c r="V47" s="25">
        <f t="shared" si="21"/>
        <v>387</v>
      </c>
      <c r="W47" s="25"/>
      <c r="X47" s="25"/>
      <c r="Y47" s="18">
        <f t="shared" ref="Y47:AE47" si="34">Y26+Y33+Y40</f>
        <v>49</v>
      </c>
      <c r="Z47" s="18">
        <f t="shared" si="34"/>
        <v>55</v>
      </c>
      <c r="AA47" s="18">
        <f t="shared" si="34"/>
        <v>52</v>
      </c>
      <c r="AB47" s="18">
        <f t="shared" si="34"/>
        <v>42</v>
      </c>
      <c r="AC47" s="18">
        <f t="shared" si="34"/>
        <v>62</v>
      </c>
      <c r="AD47" s="18">
        <f t="shared" si="34"/>
        <v>59</v>
      </c>
      <c r="AE47" s="62">
        <f t="shared" si="34"/>
        <v>45</v>
      </c>
      <c r="AF47" s="25">
        <f t="shared" si="23"/>
        <v>364</v>
      </c>
      <c r="AG47" s="25"/>
      <c r="AH47" s="25"/>
      <c r="AI47" s="18">
        <f t="shared" ref="AI47:AO47" si="35">AI26+AI33+AI40</f>
        <v>61</v>
      </c>
      <c r="AJ47" s="18">
        <f t="shared" si="35"/>
        <v>47</v>
      </c>
      <c r="AK47" s="18">
        <f t="shared" si="35"/>
        <v>43</v>
      </c>
      <c r="AL47" s="18">
        <f t="shared" si="35"/>
        <v>59</v>
      </c>
      <c r="AM47" s="18">
        <f t="shared" si="35"/>
        <v>64</v>
      </c>
      <c r="AN47" s="18">
        <f t="shared" si="35"/>
        <v>30</v>
      </c>
      <c r="AO47" s="62">
        <f t="shared" si="35"/>
        <v>46</v>
      </c>
      <c r="AP47" s="25">
        <f t="shared" si="25"/>
        <v>350</v>
      </c>
      <c r="AQ47" s="25"/>
      <c r="AR47" s="25"/>
    </row>
    <row r="48" spans="1:44" x14ac:dyDescent="0.3">
      <c r="A48" s="47" t="str">
        <f>A47</f>
        <v>이마트</v>
      </c>
      <c r="B48" s="350"/>
      <c r="C48" s="43">
        <v>46067</v>
      </c>
      <c r="D48" s="19" t="s">
        <v>58</v>
      </c>
      <c r="E48" s="18">
        <f t="shared" ref="E48:U49" si="36">E27+E34+E41</f>
        <v>46</v>
      </c>
      <c r="F48" s="18">
        <f t="shared" si="36"/>
        <v>49</v>
      </c>
      <c r="G48" s="18">
        <f t="shared" si="36"/>
        <v>34</v>
      </c>
      <c r="H48" s="18">
        <f t="shared" si="36"/>
        <v>72</v>
      </c>
      <c r="I48" s="18">
        <f t="shared" si="36"/>
        <v>49</v>
      </c>
      <c r="J48" s="18">
        <f t="shared" si="36"/>
        <v>89</v>
      </c>
      <c r="K48" s="62">
        <f t="shared" si="36"/>
        <v>78</v>
      </c>
      <c r="L48" s="25">
        <f t="shared" si="19"/>
        <v>417</v>
      </c>
      <c r="M48" s="25"/>
      <c r="N48" s="25"/>
      <c r="O48" s="18">
        <f t="shared" si="19"/>
        <v>41</v>
      </c>
      <c r="P48" s="18">
        <f t="shared" si="27"/>
        <v>38</v>
      </c>
      <c r="Q48" s="18">
        <f t="shared" si="27"/>
        <v>50</v>
      </c>
      <c r="R48" s="18">
        <f t="shared" si="27"/>
        <v>47</v>
      </c>
      <c r="S48" s="18">
        <f t="shared" si="27"/>
        <v>67</v>
      </c>
      <c r="T48" s="18">
        <f t="shared" si="27"/>
        <v>33</v>
      </c>
      <c r="U48" s="62">
        <f t="shared" si="27"/>
        <v>59</v>
      </c>
      <c r="V48" s="25">
        <f t="shared" si="21"/>
        <v>335</v>
      </c>
      <c r="W48" s="25"/>
      <c r="X48" s="25"/>
      <c r="Y48" s="18">
        <f t="shared" ref="Y48:AE48" si="37">Y27+Y34+Y41</f>
        <v>0</v>
      </c>
      <c r="Z48" s="18">
        <f t="shared" si="37"/>
        <v>0</v>
      </c>
      <c r="AA48" s="18">
        <f t="shared" si="37"/>
        <v>0</v>
      </c>
      <c r="AB48" s="18">
        <f t="shared" si="37"/>
        <v>0</v>
      </c>
      <c r="AC48" s="18">
        <f t="shared" si="37"/>
        <v>0</v>
      </c>
      <c r="AD48" s="18">
        <f t="shared" si="37"/>
        <v>0</v>
      </c>
      <c r="AE48" s="62">
        <f t="shared" si="37"/>
        <v>0</v>
      </c>
      <c r="AF48" s="25">
        <f t="shared" si="23"/>
        <v>0</v>
      </c>
      <c r="AG48" s="25"/>
      <c r="AH48" s="25"/>
      <c r="AI48" s="18">
        <f t="shared" ref="AI48:AO48" si="38">AI27+AI34+AI41</f>
        <v>0</v>
      </c>
      <c r="AJ48" s="18">
        <f t="shared" si="38"/>
        <v>0</v>
      </c>
      <c r="AK48" s="18">
        <f t="shared" si="38"/>
        <v>0</v>
      </c>
      <c r="AL48" s="18">
        <f t="shared" si="38"/>
        <v>0</v>
      </c>
      <c r="AM48" s="18">
        <f t="shared" si="38"/>
        <v>0</v>
      </c>
      <c r="AN48" s="18">
        <f t="shared" si="38"/>
        <v>0</v>
      </c>
      <c r="AO48" s="62">
        <f t="shared" si="38"/>
        <v>0</v>
      </c>
      <c r="AP48" s="25">
        <f t="shared" si="25"/>
        <v>0</v>
      </c>
      <c r="AQ48" s="25"/>
      <c r="AR48" s="25"/>
    </row>
    <row r="49" spans="1:44" x14ac:dyDescent="0.3">
      <c r="A49" s="47" t="s">
        <v>76</v>
      </c>
      <c r="B49" s="350"/>
      <c r="C49" s="83">
        <v>46159</v>
      </c>
      <c r="D49" s="81" t="s">
        <v>58</v>
      </c>
      <c r="E49" s="18">
        <f t="shared" si="36"/>
        <v>0</v>
      </c>
      <c r="F49" s="18">
        <f t="shared" si="36"/>
        <v>0</v>
      </c>
      <c r="G49" s="18">
        <f t="shared" si="36"/>
        <v>0</v>
      </c>
      <c r="H49" s="18">
        <f t="shared" si="36"/>
        <v>0</v>
      </c>
      <c r="I49" s="18">
        <f t="shared" si="36"/>
        <v>0</v>
      </c>
      <c r="J49" s="18">
        <f t="shared" si="36"/>
        <v>0</v>
      </c>
      <c r="K49" s="62">
        <f t="shared" si="36"/>
        <v>0</v>
      </c>
      <c r="L49" s="25">
        <f>L28+L35+L42</f>
        <v>0</v>
      </c>
      <c r="M49" s="25"/>
      <c r="N49" s="25"/>
      <c r="O49" s="18">
        <f t="shared" si="36"/>
        <v>0</v>
      </c>
      <c r="P49" s="18">
        <f t="shared" si="36"/>
        <v>0</v>
      </c>
      <c r="Q49" s="18">
        <f t="shared" si="36"/>
        <v>0</v>
      </c>
      <c r="R49" s="18">
        <f t="shared" si="36"/>
        <v>0</v>
      </c>
      <c r="S49" s="18">
        <f t="shared" si="36"/>
        <v>0</v>
      </c>
      <c r="T49" s="18">
        <f t="shared" si="36"/>
        <v>0</v>
      </c>
      <c r="U49" s="62">
        <f t="shared" si="36"/>
        <v>0</v>
      </c>
      <c r="V49" s="25">
        <f t="shared" si="21"/>
        <v>0</v>
      </c>
      <c r="W49" s="25"/>
      <c r="X49" s="25"/>
      <c r="Y49" s="18">
        <f t="shared" ref="Y49:AE49" si="39">Y28+Y35+Y42</f>
        <v>51</v>
      </c>
      <c r="Z49" s="18">
        <f t="shared" si="39"/>
        <v>48</v>
      </c>
      <c r="AA49" s="18">
        <f t="shared" si="39"/>
        <v>26</v>
      </c>
      <c r="AB49" s="18">
        <f t="shared" si="39"/>
        <v>75</v>
      </c>
      <c r="AC49" s="18">
        <f t="shared" si="39"/>
        <v>77</v>
      </c>
      <c r="AD49" s="18">
        <f t="shared" si="39"/>
        <v>52</v>
      </c>
      <c r="AE49" s="62">
        <f t="shared" si="39"/>
        <v>50</v>
      </c>
      <c r="AF49" s="25">
        <f t="shared" si="23"/>
        <v>379</v>
      </c>
      <c r="AG49" s="25"/>
      <c r="AH49" s="25"/>
      <c r="AI49" s="18">
        <f t="shared" ref="AI49:AO49" si="40">AI28+AI35+AI42</f>
        <v>37</v>
      </c>
      <c r="AJ49" s="18">
        <f t="shared" si="40"/>
        <v>38</v>
      </c>
      <c r="AK49" s="18">
        <f t="shared" si="40"/>
        <v>50</v>
      </c>
      <c r="AL49" s="18">
        <f t="shared" si="40"/>
        <v>45</v>
      </c>
      <c r="AM49" s="18">
        <f t="shared" si="40"/>
        <v>60</v>
      </c>
      <c r="AN49" s="18">
        <f t="shared" si="40"/>
        <v>11</v>
      </c>
      <c r="AO49" s="62">
        <f t="shared" si="40"/>
        <v>55</v>
      </c>
      <c r="AP49" s="25">
        <f t="shared" si="25"/>
        <v>296</v>
      </c>
      <c r="AQ49" s="25"/>
      <c r="AR49" s="25"/>
    </row>
    <row r="50" spans="1:44" ht="17.25" thickBot="1" x14ac:dyDescent="0.35">
      <c r="A50" s="48" t="str">
        <f>A48</f>
        <v>이마트</v>
      </c>
      <c r="B50" s="338"/>
      <c r="C50" s="55">
        <v>46158</v>
      </c>
      <c r="D50" s="53" t="s">
        <v>59</v>
      </c>
      <c r="E50" s="54">
        <f t="shared" ref="E50:K50" si="41">E29+E36+E43</f>
        <v>33</v>
      </c>
      <c r="F50" s="54">
        <f t="shared" si="41"/>
        <v>21</v>
      </c>
      <c r="G50" s="54">
        <f t="shared" si="41"/>
        <v>26</v>
      </c>
      <c r="H50" s="54">
        <f t="shared" si="41"/>
        <v>62</v>
      </c>
      <c r="I50" s="54">
        <f t="shared" si="41"/>
        <v>49</v>
      </c>
      <c r="J50" s="54">
        <f t="shared" si="41"/>
        <v>41</v>
      </c>
      <c r="K50" s="63">
        <f t="shared" si="41"/>
        <v>37</v>
      </c>
      <c r="L50" s="26">
        <f>L29+L36+L43</f>
        <v>269</v>
      </c>
      <c r="M50" s="26"/>
      <c r="N50" s="26"/>
      <c r="O50" s="54">
        <f t="shared" ref="O50:U50" si="42">O29+O36+O43</f>
        <v>26</v>
      </c>
      <c r="P50" s="54">
        <f t="shared" si="42"/>
        <v>31</v>
      </c>
      <c r="Q50" s="54">
        <f t="shared" si="42"/>
        <v>41</v>
      </c>
      <c r="R50" s="54">
        <f t="shared" si="42"/>
        <v>18</v>
      </c>
      <c r="S50" s="54">
        <f t="shared" si="42"/>
        <v>55</v>
      </c>
      <c r="T50" s="54">
        <f t="shared" si="42"/>
        <v>15</v>
      </c>
      <c r="U50" s="63">
        <f t="shared" si="42"/>
        <v>46</v>
      </c>
      <c r="V50" s="26">
        <f t="shared" si="21"/>
        <v>232</v>
      </c>
      <c r="W50" s="26"/>
      <c r="X50" s="26"/>
      <c r="Y50" s="54">
        <f t="shared" ref="Y50:AE50" si="43">Y29+Y36+Y43</f>
        <v>30</v>
      </c>
      <c r="Z50" s="54">
        <f t="shared" si="43"/>
        <v>20</v>
      </c>
      <c r="AA50" s="54">
        <f t="shared" si="43"/>
        <v>37</v>
      </c>
      <c r="AB50" s="54">
        <f t="shared" si="43"/>
        <v>35</v>
      </c>
      <c r="AC50" s="54">
        <f t="shared" si="43"/>
        <v>40</v>
      </c>
      <c r="AD50" s="54">
        <f t="shared" si="43"/>
        <v>36</v>
      </c>
      <c r="AE50" s="63">
        <f t="shared" si="43"/>
        <v>37</v>
      </c>
      <c r="AF50" s="26">
        <f t="shared" si="23"/>
        <v>235</v>
      </c>
      <c r="AG50" s="26"/>
      <c r="AH50" s="26"/>
      <c r="AI50" s="54">
        <f t="shared" ref="AI50:AO50" si="44">AI29+AI36+AI43</f>
        <v>44</v>
      </c>
      <c r="AJ50" s="54">
        <f t="shared" si="44"/>
        <v>30</v>
      </c>
      <c r="AK50" s="54">
        <f t="shared" si="44"/>
        <v>20</v>
      </c>
      <c r="AL50" s="54">
        <f t="shared" si="44"/>
        <v>23</v>
      </c>
      <c r="AM50" s="54">
        <f t="shared" si="44"/>
        <v>29</v>
      </c>
      <c r="AN50" s="54">
        <f t="shared" si="44"/>
        <v>12</v>
      </c>
      <c r="AO50" s="63">
        <f t="shared" si="44"/>
        <v>44</v>
      </c>
      <c r="AP50" s="26">
        <f>AP29+AP36+AP43</f>
        <v>202</v>
      </c>
      <c r="AQ50" s="26"/>
      <c r="AR50" s="26"/>
    </row>
    <row r="51" spans="1:44" x14ac:dyDescent="0.3">
      <c r="A51" s="46" t="s">
        <v>34</v>
      </c>
      <c r="B51" s="337" t="s">
        <v>34</v>
      </c>
      <c r="C51" s="44">
        <v>45915</v>
      </c>
      <c r="D51" s="45" t="s">
        <v>54</v>
      </c>
      <c r="E51" s="49">
        <v>6</v>
      </c>
      <c r="F51" s="49">
        <v>-1</v>
      </c>
      <c r="G51" s="49">
        <v>11</v>
      </c>
      <c r="H51" s="49">
        <v>11</v>
      </c>
      <c r="I51" s="49">
        <v>6</v>
      </c>
      <c r="J51" s="49">
        <v>4</v>
      </c>
      <c r="K51" s="50">
        <v>2</v>
      </c>
      <c r="L51" s="51">
        <f t="shared" si="12"/>
        <v>39</v>
      </c>
      <c r="M51" s="51"/>
      <c r="N51" s="51"/>
      <c r="O51" s="52">
        <v>1</v>
      </c>
      <c r="P51" s="49">
        <v>8</v>
      </c>
      <c r="Q51" s="49">
        <v>18</v>
      </c>
      <c r="R51" s="49">
        <v>8</v>
      </c>
      <c r="S51" s="49">
        <v>3</v>
      </c>
      <c r="T51" s="49">
        <v>1</v>
      </c>
      <c r="U51" s="50">
        <v>15</v>
      </c>
      <c r="V51" s="51">
        <f t="shared" si="13"/>
        <v>54</v>
      </c>
      <c r="W51" s="51"/>
      <c r="X51" s="51"/>
      <c r="Y51" s="52">
        <v>4</v>
      </c>
      <c r="Z51" s="49">
        <v>4</v>
      </c>
      <c r="AA51" s="49">
        <v>3</v>
      </c>
      <c r="AB51" s="49">
        <v>12</v>
      </c>
      <c r="AC51" s="49">
        <v>9</v>
      </c>
      <c r="AD51" s="49">
        <v>3</v>
      </c>
      <c r="AE51" s="50">
        <v>6</v>
      </c>
      <c r="AF51" s="51">
        <f t="shared" si="16"/>
        <v>41</v>
      </c>
      <c r="AG51" s="51"/>
      <c r="AH51" s="51"/>
      <c r="AI51" s="52">
        <v>4</v>
      </c>
      <c r="AJ51" s="49">
        <v>3</v>
      </c>
      <c r="AK51" s="49">
        <v>3</v>
      </c>
      <c r="AL51" s="49">
        <v>6</v>
      </c>
      <c r="AM51" s="49">
        <v>16</v>
      </c>
      <c r="AN51" s="49">
        <v>3</v>
      </c>
      <c r="AO51" s="50">
        <v>14</v>
      </c>
      <c r="AP51" s="51">
        <f t="shared" si="17"/>
        <v>49</v>
      </c>
      <c r="AQ51" s="51"/>
      <c r="AR51" s="51"/>
    </row>
    <row r="52" spans="1:44" x14ac:dyDescent="0.3">
      <c r="A52" s="47" t="str">
        <f>A51</f>
        <v>롯데마트</v>
      </c>
      <c r="B52" s="350"/>
      <c r="C52" s="43">
        <v>45843</v>
      </c>
      <c r="D52" s="19" t="s">
        <v>55</v>
      </c>
      <c r="E52" s="18">
        <v>11</v>
      </c>
      <c r="F52" s="18">
        <v>7</v>
      </c>
      <c r="G52" s="18">
        <v>3</v>
      </c>
      <c r="H52" s="18">
        <v>9</v>
      </c>
      <c r="I52" s="18">
        <v>4</v>
      </c>
      <c r="J52" s="18">
        <v>4</v>
      </c>
      <c r="K52" s="20">
        <v>7</v>
      </c>
      <c r="L52" s="25">
        <f t="shared" si="12"/>
        <v>45</v>
      </c>
      <c r="M52" s="25"/>
      <c r="N52" s="25"/>
      <c r="O52" s="21">
        <v>8</v>
      </c>
      <c r="P52" s="18">
        <v>3</v>
      </c>
      <c r="Q52" s="18">
        <v>4</v>
      </c>
      <c r="R52" s="18">
        <v>7</v>
      </c>
      <c r="S52" s="18">
        <v>11</v>
      </c>
      <c r="T52" s="18">
        <v>0</v>
      </c>
      <c r="U52" s="20">
        <v>7</v>
      </c>
      <c r="V52" s="25">
        <f t="shared" si="13"/>
        <v>40</v>
      </c>
      <c r="W52" s="25"/>
      <c r="X52" s="25"/>
      <c r="Y52" s="21">
        <v>6</v>
      </c>
      <c r="Z52" s="18">
        <v>2</v>
      </c>
      <c r="AA52" s="18">
        <v>2</v>
      </c>
      <c r="AB52" s="18">
        <v>7</v>
      </c>
      <c r="AC52" s="18">
        <v>10</v>
      </c>
      <c r="AD52" s="18">
        <v>10</v>
      </c>
      <c r="AE52" s="20">
        <v>4</v>
      </c>
      <c r="AF52" s="25">
        <f t="shared" si="16"/>
        <v>41</v>
      </c>
      <c r="AG52" s="25"/>
      <c r="AH52" s="25"/>
      <c r="AI52" s="21">
        <v>3</v>
      </c>
      <c r="AJ52" s="18">
        <v>7</v>
      </c>
      <c r="AK52" s="18">
        <v>4</v>
      </c>
      <c r="AL52" s="18">
        <v>5</v>
      </c>
      <c r="AM52" s="18">
        <v>5</v>
      </c>
      <c r="AN52" s="18">
        <v>1</v>
      </c>
      <c r="AO52" s="20">
        <v>8</v>
      </c>
      <c r="AP52" s="25">
        <f t="shared" si="17"/>
        <v>33</v>
      </c>
      <c r="AQ52" s="25"/>
      <c r="AR52" s="25"/>
    </row>
    <row r="53" spans="1:44" x14ac:dyDescent="0.3">
      <c r="A53" s="47" t="str">
        <f>A52</f>
        <v>롯데마트</v>
      </c>
      <c r="B53" s="350"/>
      <c r="C53" s="43">
        <v>45795</v>
      </c>
      <c r="D53" s="19" t="s">
        <v>56</v>
      </c>
      <c r="E53" s="18">
        <v>8</v>
      </c>
      <c r="F53" s="18">
        <v>4</v>
      </c>
      <c r="G53" s="18">
        <v>7</v>
      </c>
      <c r="H53" s="18">
        <v>3</v>
      </c>
      <c r="I53" s="18">
        <v>9</v>
      </c>
      <c r="J53" s="18">
        <v>8</v>
      </c>
      <c r="K53" s="20">
        <v>3</v>
      </c>
      <c r="L53" s="25">
        <f t="shared" si="12"/>
        <v>42</v>
      </c>
      <c r="M53" s="25"/>
      <c r="N53" s="25"/>
      <c r="O53" s="21">
        <v>6</v>
      </c>
      <c r="P53" s="18">
        <v>10</v>
      </c>
      <c r="Q53" s="18">
        <v>5</v>
      </c>
      <c r="R53" s="18">
        <v>8</v>
      </c>
      <c r="S53" s="18">
        <v>8</v>
      </c>
      <c r="T53" s="18">
        <v>4</v>
      </c>
      <c r="U53" s="20">
        <v>9</v>
      </c>
      <c r="V53" s="25">
        <f t="shared" si="13"/>
        <v>50</v>
      </c>
      <c r="W53" s="25"/>
      <c r="X53" s="25"/>
      <c r="Y53" s="21">
        <v>8</v>
      </c>
      <c r="Z53" s="18">
        <v>6</v>
      </c>
      <c r="AA53" s="18">
        <v>8</v>
      </c>
      <c r="AB53" s="18">
        <v>10</v>
      </c>
      <c r="AC53" s="18">
        <v>8</v>
      </c>
      <c r="AD53" s="18">
        <v>14</v>
      </c>
      <c r="AE53" s="20">
        <v>3</v>
      </c>
      <c r="AF53" s="25">
        <f t="shared" si="16"/>
        <v>57</v>
      </c>
      <c r="AG53" s="25"/>
      <c r="AH53" s="25"/>
      <c r="AI53" s="21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20">
        <v>0</v>
      </c>
      <c r="AP53" s="25">
        <f t="shared" si="17"/>
        <v>0</v>
      </c>
      <c r="AQ53" s="25"/>
      <c r="AR53" s="25"/>
    </row>
    <row r="54" spans="1:44" x14ac:dyDescent="0.3">
      <c r="A54" s="47" t="str">
        <f>A53</f>
        <v>롯데마트</v>
      </c>
      <c r="B54" s="350"/>
      <c r="C54" s="43">
        <v>45850</v>
      </c>
      <c r="D54" s="19" t="s">
        <v>56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20">
        <v>0</v>
      </c>
      <c r="L54" s="25">
        <f>SUM(E54:K54)</f>
        <v>0</v>
      </c>
      <c r="M54" s="25"/>
      <c r="N54" s="25"/>
      <c r="O54" s="21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20">
        <v>0</v>
      </c>
      <c r="V54" s="25">
        <f>SUM(O54:U54)</f>
        <v>0</v>
      </c>
      <c r="W54" s="25"/>
      <c r="X54" s="25"/>
      <c r="Y54" s="21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20">
        <v>0</v>
      </c>
      <c r="AF54" s="25">
        <f>SUM(Y54:AE54)</f>
        <v>0</v>
      </c>
      <c r="AG54" s="25"/>
      <c r="AH54" s="25"/>
      <c r="AI54" s="21">
        <v>4</v>
      </c>
      <c r="AJ54" s="18">
        <v>4</v>
      </c>
      <c r="AK54" s="18">
        <v>6</v>
      </c>
      <c r="AL54" s="18">
        <v>6</v>
      </c>
      <c r="AM54" s="18">
        <v>6</v>
      </c>
      <c r="AN54" s="18">
        <v>5</v>
      </c>
      <c r="AO54" s="20">
        <v>12</v>
      </c>
      <c r="AP54" s="25">
        <f>SUM(AI54:AO54)</f>
        <v>43</v>
      </c>
      <c r="AQ54" s="25"/>
      <c r="AR54" s="25"/>
    </row>
    <row r="55" spans="1:44" x14ac:dyDescent="0.3">
      <c r="A55" s="47" t="str">
        <f>A54</f>
        <v>롯데마트</v>
      </c>
      <c r="B55" s="350"/>
      <c r="C55" s="43">
        <v>46122</v>
      </c>
      <c r="D55" s="19" t="s">
        <v>57</v>
      </c>
      <c r="E55" s="18">
        <v>15</v>
      </c>
      <c r="F55" s="18">
        <v>11</v>
      </c>
      <c r="G55" s="18">
        <v>17</v>
      </c>
      <c r="H55" s="18">
        <v>16</v>
      </c>
      <c r="I55" s="18">
        <v>18</v>
      </c>
      <c r="J55" s="18">
        <v>19</v>
      </c>
      <c r="K55" s="20">
        <v>11</v>
      </c>
      <c r="L55" s="25">
        <f t="shared" si="12"/>
        <v>107</v>
      </c>
      <c r="M55" s="25"/>
      <c r="N55" s="25"/>
      <c r="O55" s="21">
        <v>10</v>
      </c>
      <c r="P55" s="18">
        <v>15</v>
      </c>
      <c r="Q55" s="18">
        <v>11</v>
      </c>
      <c r="R55" s="18">
        <v>11</v>
      </c>
      <c r="S55" s="18">
        <v>11</v>
      </c>
      <c r="T55" s="18">
        <v>9</v>
      </c>
      <c r="U55" s="20">
        <v>18</v>
      </c>
      <c r="V55" s="25">
        <f t="shared" si="13"/>
        <v>85</v>
      </c>
      <c r="W55" s="25"/>
      <c r="X55" s="25"/>
      <c r="Y55" s="21">
        <v>25</v>
      </c>
      <c r="Z55" s="18">
        <v>10</v>
      </c>
      <c r="AA55" s="18">
        <v>14</v>
      </c>
      <c r="AB55" s="18">
        <v>14</v>
      </c>
      <c r="AC55" s="18">
        <v>16</v>
      </c>
      <c r="AD55" s="18">
        <v>22</v>
      </c>
      <c r="AE55" s="20">
        <v>5</v>
      </c>
      <c r="AF55" s="25">
        <f t="shared" si="16"/>
        <v>106</v>
      </c>
      <c r="AG55" s="25"/>
      <c r="AH55" s="25"/>
      <c r="AI55" s="21">
        <v>14</v>
      </c>
      <c r="AJ55" s="18">
        <v>22</v>
      </c>
      <c r="AK55" s="18">
        <v>13</v>
      </c>
      <c r="AL55" s="18">
        <v>14</v>
      </c>
      <c r="AM55" s="18">
        <v>9</v>
      </c>
      <c r="AN55" s="18">
        <v>4</v>
      </c>
      <c r="AO55" s="20">
        <v>18</v>
      </c>
      <c r="AP55" s="25">
        <f t="shared" si="17"/>
        <v>94</v>
      </c>
      <c r="AQ55" s="25"/>
      <c r="AR55" s="25"/>
    </row>
    <row r="56" spans="1:44" x14ac:dyDescent="0.3">
      <c r="A56" s="47" t="str">
        <f>A55</f>
        <v>롯데마트</v>
      </c>
      <c r="B56" s="350"/>
      <c r="C56" s="43">
        <v>46067</v>
      </c>
      <c r="D56" s="19" t="s">
        <v>58</v>
      </c>
      <c r="E56" s="18">
        <v>30</v>
      </c>
      <c r="F56" s="18">
        <v>13</v>
      </c>
      <c r="G56" s="18">
        <v>25</v>
      </c>
      <c r="H56" s="18">
        <v>18</v>
      </c>
      <c r="I56" s="18">
        <v>17</v>
      </c>
      <c r="J56" s="18">
        <v>25</v>
      </c>
      <c r="K56" s="20">
        <v>13</v>
      </c>
      <c r="L56" s="25">
        <f t="shared" si="12"/>
        <v>141</v>
      </c>
      <c r="M56" s="25"/>
      <c r="N56" s="25"/>
      <c r="O56" s="21">
        <v>16</v>
      </c>
      <c r="P56" s="18">
        <v>4</v>
      </c>
      <c r="Q56" s="18">
        <v>12</v>
      </c>
      <c r="R56" s="18">
        <v>16</v>
      </c>
      <c r="S56" s="18">
        <v>21</v>
      </c>
      <c r="T56" s="18">
        <v>4</v>
      </c>
      <c r="U56" s="20">
        <v>25</v>
      </c>
      <c r="V56" s="25">
        <f t="shared" si="13"/>
        <v>98</v>
      </c>
      <c r="W56" s="25"/>
      <c r="X56" s="25"/>
      <c r="Y56" s="21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20">
        <v>0</v>
      </c>
      <c r="AF56" s="25">
        <f t="shared" si="16"/>
        <v>0</v>
      </c>
      <c r="AG56" s="25"/>
      <c r="AH56" s="25"/>
      <c r="AI56" s="21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20">
        <v>0</v>
      </c>
      <c r="AP56" s="25">
        <f t="shared" si="17"/>
        <v>0</v>
      </c>
      <c r="AQ56" s="25"/>
      <c r="AR56" s="25"/>
    </row>
    <row r="57" spans="1:44" x14ac:dyDescent="0.3">
      <c r="A57" s="47" t="s">
        <v>34</v>
      </c>
      <c r="B57" s="350"/>
      <c r="C57" s="43">
        <v>46159</v>
      </c>
      <c r="D57" s="19" t="s">
        <v>58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20">
        <v>0</v>
      </c>
      <c r="L57" s="25">
        <f t="shared" si="12"/>
        <v>0</v>
      </c>
      <c r="M57" s="25"/>
      <c r="N57" s="25"/>
      <c r="O57" s="21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20">
        <v>0</v>
      </c>
      <c r="V57" s="25">
        <f t="shared" si="13"/>
        <v>0</v>
      </c>
      <c r="W57" s="25"/>
      <c r="X57" s="25"/>
      <c r="Y57" s="21">
        <v>29</v>
      </c>
      <c r="Z57" s="18">
        <v>22</v>
      </c>
      <c r="AA57" s="18">
        <v>5</v>
      </c>
      <c r="AB57" s="18">
        <v>11</v>
      </c>
      <c r="AC57" s="18">
        <v>25</v>
      </c>
      <c r="AD57" s="18">
        <v>22</v>
      </c>
      <c r="AE57" s="20">
        <v>20</v>
      </c>
      <c r="AF57" s="25">
        <f t="shared" si="16"/>
        <v>134</v>
      </c>
      <c r="AG57" s="25"/>
      <c r="AH57" s="25"/>
      <c r="AI57" s="21">
        <v>13</v>
      </c>
      <c r="AJ57" s="18">
        <v>21</v>
      </c>
      <c r="AK57" s="18">
        <v>8</v>
      </c>
      <c r="AL57" s="18">
        <v>19</v>
      </c>
      <c r="AM57" s="18">
        <v>18</v>
      </c>
      <c r="AN57" s="18">
        <v>6</v>
      </c>
      <c r="AO57" s="20">
        <v>22</v>
      </c>
      <c r="AP57" s="25">
        <f t="shared" si="17"/>
        <v>107</v>
      </c>
      <c r="AQ57" s="25"/>
      <c r="AR57" s="25"/>
    </row>
    <row r="58" spans="1:44" x14ac:dyDescent="0.3">
      <c r="A58" s="48" t="str">
        <f>A56</f>
        <v>롯데마트</v>
      </c>
      <c r="B58" s="370"/>
      <c r="C58" s="43">
        <v>46158</v>
      </c>
      <c r="D58" s="19" t="s">
        <v>59</v>
      </c>
      <c r="E58" s="18">
        <v>11</v>
      </c>
      <c r="F58" s="18">
        <v>11</v>
      </c>
      <c r="G58" s="18">
        <v>10</v>
      </c>
      <c r="H58" s="18">
        <v>6</v>
      </c>
      <c r="I58" s="18">
        <v>10</v>
      </c>
      <c r="J58" s="18">
        <v>9</v>
      </c>
      <c r="K58" s="20">
        <v>10</v>
      </c>
      <c r="L58" s="25">
        <f t="shared" si="12"/>
        <v>67</v>
      </c>
      <c r="M58" s="25"/>
      <c r="N58" s="25"/>
      <c r="O58" s="21">
        <v>6</v>
      </c>
      <c r="P58" s="18">
        <v>6</v>
      </c>
      <c r="Q58" s="18">
        <v>2</v>
      </c>
      <c r="R58" s="18">
        <v>10</v>
      </c>
      <c r="S58" s="18">
        <v>12</v>
      </c>
      <c r="T58" s="18">
        <v>19</v>
      </c>
      <c r="U58" s="20">
        <v>11</v>
      </c>
      <c r="V58" s="25">
        <f t="shared" si="13"/>
        <v>66</v>
      </c>
      <c r="W58" s="25"/>
      <c r="X58" s="25"/>
      <c r="Y58" s="21">
        <v>9</v>
      </c>
      <c r="Z58" s="18">
        <v>18</v>
      </c>
      <c r="AA58" s="18">
        <v>12</v>
      </c>
      <c r="AB58" s="18">
        <v>7</v>
      </c>
      <c r="AC58" s="18">
        <v>14</v>
      </c>
      <c r="AD58" s="18">
        <v>12</v>
      </c>
      <c r="AE58" s="20">
        <v>6</v>
      </c>
      <c r="AF58" s="25">
        <f t="shared" si="16"/>
        <v>78</v>
      </c>
      <c r="AG58" s="25"/>
      <c r="AH58" s="25"/>
      <c r="AI58" s="21">
        <v>9</v>
      </c>
      <c r="AJ58" s="18">
        <v>4</v>
      </c>
      <c r="AK58" s="18">
        <v>6</v>
      </c>
      <c r="AL58" s="18">
        <v>17</v>
      </c>
      <c r="AM58" s="18">
        <v>9</v>
      </c>
      <c r="AN58" s="18">
        <v>4</v>
      </c>
      <c r="AO58" s="20">
        <v>5</v>
      </c>
      <c r="AP58" s="25">
        <f t="shared" si="17"/>
        <v>54</v>
      </c>
      <c r="AQ58" s="25"/>
      <c r="AR58" s="25"/>
    </row>
    <row r="61" spans="1:44" x14ac:dyDescent="0.3">
      <c r="B61" s="74" t="s">
        <v>75</v>
      </c>
      <c r="C61" s="5"/>
      <c r="D61"/>
    </row>
    <row r="62" spans="1:44" x14ac:dyDescent="0.3">
      <c r="B62" s="10" t="s">
        <v>76</v>
      </c>
      <c r="C62" s="10">
        <v>160</v>
      </c>
      <c r="D62" s="75">
        <f ca="1">TODAY()+C62</f>
        <v>46084</v>
      </c>
    </row>
    <row r="63" spans="1:44" x14ac:dyDescent="0.3">
      <c r="B63" s="10" t="s">
        <v>34</v>
      </c>
      <c r="C63" s="10">
        <v>210</v>
      </c>
      <c r="D63" s="75">
        <f ca="1">TODAY()+C63</f>
        <v>46134</v>
      </c>
    </row>
    <row r="64" spans="1:44" x14ac:dyDescent="0.3">
      <c r="B64" s="10" t="s">
        <v>77</v>
      </c>
      <c r="C64" s="10">
        <v>163</v>
      </c>
      <c r="D64" s="75">
        <f ca="1">TODAY()+C64</f>
        <v>46087</v>
      </c>
    </row>
    <row r="65" spans="2:4" x14ac:dyDescent="0.3">
      <c r="B65" s="10" t="s">
        <v>35</v>
      </c>
      <c r="C65" s="10">
        <v>170</v>
      </c>
      <c r="D65" s="75">
        <f ca="1">TODAY()+C65</f>
        <v>46094</v>
      </c>
    </row>
    <row r="66" spans="2:4" x14ac:dyDescent="0.3">
      <c r="C66"/>
      <c r="D66"/>
    </row>
    <row r="67" spans="2:4" x14ac:dyDescent="0.3">
      <c r="B67" s="38" t="s">
        <v>83</v>
      </c>
      <c r="C67"/>
      <c r="D67"/>
    </row>
    <row r="68" spans="2:4" x14ac:dyDescent="0.3">
      <c r="B68" s="308" t="s">
        <v>76</v>
      </c>
      <c r="C68" s="75">
        <v>45768</v>
      </c>
      <c r="D68" s="10" t="s">
        <v>54</v>
      </c>
    </row>
    <row r="69" spans="2:4" x14ac:dyDescent="0.3">
      <c r="B69" s="309"/>
      <c r="C69" s="75">
        <v>45803</v>
      </c>
      <c r="D69" s="10" t="s">
        <v>55</v>
      </c>
    </row>
    <row r="70" spans="2:4" x14ac:dyDescent="0.3">
      <c r="B70" s="358"/>
      <c r="C70" s="75">
        <v>45795</v>
      </c>
      <c r="D70" s="10" t="s">
        <v>56</v>
      </c>
    </row>
    <row r="71" spans="2:4" x14ac:dyDescent="0.3">
      <c r="B71" s="308" t="s">
        <v>34</v>
      </c>
      <c r="C71" s="75">
        <v>45915</v>
      </c>
      <c r="D71" s="10" t="s">
        <v>54</v>
      </c>
    </row>
    <row r="72" spans="2:4" x14ac:dyDescent="0.3">
      <c r="B72" s="309"/>
      <c r="C72" s="75">
        <v>45843</v>
      </c>
      <c r="D72" s="10" t="s">
        <v>55</v>
      </c>
    </row>
    <row r="73" spans="2:4" x14ac:dyDescent="0.3">
      <c r="B73" s="358"/>
      <c r="C73" s="75">
        <v>45850</v>
      </c>
      <c r="D73" s="10" t="s">
        <v>56</v>
      </c>
    </row>
    <row r="74" spans="2:4" x14ac:dyDescent="0.3">
      <c r="B74" s="308" t="s">
        <v>77</v>
      </c>
      <c r="C74" s="75">
        <v>45915</v>
      </c>
      <c r="D74" s="10" t="s">
        <v>54</v>
      </c>
    </row>
    <row r="75" spans="2:4" x14ac:dyDescent="0.3">
      <c r="B75" s="309"/>
      <c r="C75" s="75">
        <v>45803</v>
      </c>
      <c r="D75" s="10" t="s">
        <v>55</v>
      </c>
    </row>
    <row r="76" spans="2:4" x14ac:dyDescent="0.3">
      <c r="B76" s="358"/>
      <c r="C76" s="75">
        <v>45795</v>
      </c>
      <c r="D76" s="10" t="s">
        <v>56</v>
      </c>
    </row>
    <row r="77" spans="2:4" x14ac:dyDescent="0.3">
      <c r="B77" s="308" t="s">
        <v>35</v>
      </c>
      <c r="C77" s="75">
        <v>45915</v>
      </c>
      <c r="D77" s="10" t="s">
        <v>54</v>
      </c>
    </row>
    <row r="78" spans="2:4" x14ac:dyDescent="0.3">
      <c r="B78" s="309"/>
      <c r="C78" s="75">
        <v>45843</v>
      </c>
      <c r="D78" s="10" t="s">
        <v>55</v>
      </c>
    </row>
    <row r="79" spans="2:4" x14ac:dyDescent="0.3">
      <c r="B79" s="358"/>
      <c r="C79" s="75">
        <v>45850</v>
      </c>
      <c r="D79" s="10" t="s">
        <v>56</v>
      </c>
    </row>
  </sheetData>
  <mergeCells count="14">
    <mergeCell ref="B77:B79"/>
    <mergeCell ref="C2:C7"/>
    <mergeCell ref="B8:B15"/>
    <mergeCell ref="B16:B22"/>
    <mergeCell ref="B23:B29"/>
    <mergeCell ref="B30:B36"/>
    <mergeCell ref="B37:B43"/>
    <mergeCell ref="B44:B50"/>
    <mergeCell ref="B51:B58"/>
    <mergeCell ref="A2:A7"/>
    <mergeCell ref="B2:B7"/>
    <mergeCell ref="B68:B70"/>
    <mergeCell ref="B71:B73"/>
    <mergeCell ref="B74:B76"/>
  </mergeCells>
  <phoneticPr fontId="3" type="noConversion"/>
  <conditionalFormatting sqref="C68:C70">
    <cfRule type="cellIs" dxfId="7" priority="5" operator="lessThan">
      <formula>$D$86</formula>
    </cfRule>
  </conditionalFormatting>
  <conditionalFormatting sqref="C71:C73">
    <cfRule type="cellIs" dxfId="6" priority="4" operator="lessThan">
      <formula>$D$87</formula>
    </cfRule>
  </conditionalFormatting>
  <conditionalFormatting sqref="C74:C76">
    <cfRule type="cellIs" dxfId="5" priority="3" operator="lessThan">
      <formula>$D$88</formula>
    </cfRule>
  </conditionalFormatting>
  <conditionalFormatting sqref="C77:C79">
    <cfRule type="cellIs" dxfId="4" priority="1" operator="lessThan">
      <formula>$D$89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353E-C783-49A8-B864-F46FCC126347}">
  <sheetPr codeName="Sheet7"/>
  <dimension ref="A1:BB116"/>
  <sheetViews>
    <sheetView topLeftCell="B1" workbookViewId="0"/>
  </sheetViews>
  <sheetFormatPr defaultRowHeight="16.5" x14ac:dyDescent="0.3"/>
  <cols>
    <col min="1" max="1" width="15.25" hidden="1" customWidth="1"/>
    <col min="2" max="2" width="18.875" bestFit="1" customWidth="1"/>
    <col min="3" max="3" width="9.75" style="41" bestFit="1" customWidth="1"/>
    <col min="4" max="4" width="16.25" style="1" bestFit="1" customWidth="1"/>
    <col min="5" max="5" width="5.875" bestFit="1" customWidth="1"/>
    <col min="6" max="11" width="5.375" bestFit="1" customWidth="1"/>
    <col min="12" max="14" width="7.125" bestFit="1" customWidth="1"/>
    <col min="15" max="21" width="5.375" bestFit="1" customWidth="1"/>
    <col min="22" max="24" width="7.125" bestFit="1" customWidth="1"/>
    <col min="25" max="25" width="6.25" bestFit="1" customWidth="1"/>
    <col min="26" max="31" width="5.5" bestFit="1" customWidth="1"/>
    <col min="32" max="34" width="7.125" bestFit="1" customWidth="1"/>
    <col min="35" max="41" width="5.375" bestFit="1" customWidth="1"/>
    <col min="42" max="44" width="7.125" bestFit="1" customWidth="1"/>
    <col min="45" max="51" width="5.375" bestFit="1" customWidth="1"/>
    <col min="52" max="54" width="7.125" bestFit="1" customWidth="1"/>
  </cols>
  <sheetData>
    <row r="1" spans="1:54" x14ac:dyDescent="0.3">
      <c r="A1" s="19"/>
      <c r="B1" s="19"/>
      <c r="C1" s="42"/>
      <c r="D1" s="19"/>
      <c r="E1" s="22">
        <v>26</v>
      </c>
      <c r="F1" s="22">
        <v>27</v>
      </c>
      <c r="G1" s="22">
        <v>28</v>
      </c>
      <c r="H1" s="22">
        <v>29</v>
      </c>
      <c r="I1" s="22">
        <v>30</v>
      </c>
      <c r="J1" s="22">
        <v>1</v>
      </c>
      <c r="K1" s="23">
        <v>2</v>
      </c>
      <c r="L1" s="24" t="s">
        <v>21</v>
      </c>
      <c r="M1" s="24" t="s">
        <v>13</v>
      </c>
      <c r="N1" s="133" t="s">
        <v>7</v>
      </c>
      <c r="O1" s="22">
        <v>3</v>
      </c>
      <c r="P1" s="22">
        <v>4</v>
      </c>
      <c r="Q1" s="22">
        <v>5</v>
      </c>
      <c r="R1" s="22">
        <v>6</v>
      </c>
      <c r="S1" s="22">
        <v>7</v>
      </c>
      <c r="T1" s="22">
        <v>8</v>
      </c>
      <c r="U1" s="23">
        <v>9</v>
      </c>
      <c r="V1" s="24" t="s">
        <v>22</v>
      </c>
      <c r="W1" s="24" t="s">
        <v>13</v>
      </c>
      <c r="X1" s="133" t="s">
        <v>7</v>
      </c>
      <c r="Y1" s="22">
        <v>10</v>
      </c>
      <c r="Z1" s="22">
        <v>11</v>
      </c>
      <c r="AA1" s="22">
        <v>12</v>
      </c>
      <c r="AB1" s="22">
        <v>13</v>
      </c>
      <c r="AC1" s="22">
        <v>14</v>
      </c>
      <c r="AD1" s="22">
        <v>15</v>
      </c>
      <c r="AE1" s="23">
        <v>16</v>
      </c>
      <c r="AF1" s="24" t="s">
        <v>23</v>
      </c>
      <c r="AG1" s="24" t="s">
        <v>13</v>
      </c>
      <c r="AH1" s="133" t="s">
        <v>7</v>
      </c>
      <c r="AI1" s="22">
        <v>17</v>
      </c>
      <c r="AJ1" s="22">
        <v>18</v>
      </c>
      <c r="AK1" s="22">
        <v>19</v>
      </c>
      <c r="AL1" s="22">
        <v>20</v>
      </c>
      <c r="AM1" s="22">
        <v>21</v>
      </c>
      <c r="AN1" s="22">
        <v>22</v>
      </c>
      <c r="AO1" s="23">
        <v>23</v>
      </c>
      <c r="AP1" s="24" t="s">
        <v>24</v>
      </c>
      <c r="AQ1" s="24" t="s">
        <v>13</v>
      </c>
      <c r="AR1" s="133" t="s">
        <v>7</v>
      </c>
      <c r="AS1" s="149">
        <v>24</v>
      </c>
      <c r="AT1" s="22">
        <v>25</v>
      </c>
      <c r="AU1" s="22">
        <v>26</v>
      </c>
      <c r="AV1" s="22">
        <v>27</v>
      </c>
      <c r="AW1" s="22">
        <v>28</v>
      </c>
      <c r="AX1" s="22">
        <v>29</v>
      </c>
      <c r="AY1" s="150">
        <v>30</v>
      </c>
      <c r="AZ1" s="24" t="s">
        <v>31</v>
      </c>
      <c r="BA1" s="24" t="s">
        <v>13</v>
      </c>
      <c r="BB1" s="133" t="s">
        <v>7</v>
      </c>
    </row>
    <row r="2" spans="1:54" x14ac:dyDescent="0.3">
      <c r="A2" s="367" t="s">
        <v>13</v>
      </c>
      <c r="B2" s="367" t="s">
        <v>13</v>
      </c>
      <c r="C2" s="364"/>
      <c r="D2" s="19" t="s">
        <v>12</v>
      </c>
      <c r="E2" s="18">
        <f t="shared" ref="E2:K7" si="0">SUMIF($D$8:$D$68,$D2,E$8:E$68)-SUMIF($D$51:$D$59,$D2,E$51:E$59)</f>
        <v>135</v>
      </c>
      <c r="F2" s="18">
        <f t="shared" si="0"/>
        <v>162</v>
      </c>
      <c r="G2" s="18">
        <f t="shared" si="0"/>
        <v>113</v>
      </c>
      <c r="H2" s="18">
        <f t="shared" si="0"/>
        <v>169</v>
      </c>
      <c r="I2" s="18">
        <f t="shared" si="0"/>
        <v>132</v>
      </c>
      <c r="J2" s="18">
        <f t="shared" si="0"/>
        <v>187</v>
      </c>
      <c r="K2" s="18">
        <f t="shared" si="0"/>
        <v>140</v>
      </c>
      <c r="L2" s="25">
        <f t="shared" ref="L2:L9" si="1">SUM(E2:K2)</f>
        <v>1038</v>
      </c>
      <c r="M2" s="25">
        <v>2305.333333333333</v>
      </c>
      <c r="N2" s="25">
        <f t="shared" ref="N2:N7" si="2">M2-L2</f>
        <v>1267.333333333333</v>
      </c>
      <c r="O2" s="18">
        <f t="shared" ref="O2:U7" si="3">SUMIF($D$8:$D$68,$D2,O$8:O$68)-SUMIF($D$51:$D$59,$D2,O$51:O$59)</f>
        <v>134</v>
      </c>
      <c r="P2" s="18">
        <f t="shared" si="3"/>
        <v>197</v>
      </c>
      <c r="Q2" s="18">
        <f t="shared" si="3"/>
        <v>145</v>
      </c>
      <c r="R2" s="18">
        <f t="shared" si="3"/>
        <v>146</v>
      </c>
      <c r="S2" s="18">
        <f t="shared" si="3"/>
        <v>110</v>
      </c>
      <c r="T2" s="18">
        <f t="shared" si="3"/>
        <v>80</v>
      </c>
      <c r="U2" s="18">
        <f t="shared" si="3"/>
        <v>128</v>
      </c>
      <c r="V2" s="25">
        <f t="shared" ref="V2:V9" si="4">SUM(O2:U2)</f>
        <v>940</v>
      </c>
      <c r="W2" s="25">
        <v>2030.3333333333333</v>
      </c>
      <c r="X2" s="25">
        <f t="shared" ref="X2:X7" si="5">W2-V2</f>
        <v>1090.3333333333333</v>
      </c>
      <c r="Y2" s="115">
        <f t="shared" ref="Y2:AE7" si="6">SUMIF($D$8:$D$68,$D2,Y$8:Y$68)-SUMIF($D$51:$D$59,$D2,Y$51:Y$59)</f>
        <v>169</v>
      </c>
      <c r="Z2" s="18">
        <f t="shared" si="6"/>
        <v>91</v>
      </c>
      <c r="AA2" s="18">
        <f t="shared" si="6"/>
        <v>149</v>
      </c>
      <c r="AB2" s="18">
        <f t="shared" si="6"/>
        <v>161</v>
      </c>
      <c r="AC2" s="18">
        <f t="shared" si="6"/>
        <v>127</v>
      </c>
      <c r="AD2" s="18">
        <f t="shared" si="6"/>
        <v>78</v>
      </c>
      <c r="AE2" s="62">
        <f t="shared" si="6"/>
        <v>85</v>
      </c>
      <c r="AF2" s="25">
        <f t="shared" ref="AF2:AF9" si="7">SUM(Y2:AE2)</f>
        <v>860</v>
      </c>
      <c r="AG2" s="25">
        <v>1799</v>
      </c>
      <c r="AH2" s="25">
        <f t="shared" ref="AH2:AH7" si="8">AG2-AF2</f>
        <v>939</v>
      </c>
      <c r="AI2" s="115">
        <f t="shared" ref="AI2:AO7" si="9">SUMIF($D$8:$D$68,$D2,AI$8:AI$68)-SUMIF($D$51:$D$59,$D2,AI$51:AI$59)</f>
        <v>145</v>
      </c>
      <c r="AJ2" s="18">
        <f t="shared" si="9"/>
        <v>97</v>
      </c>
      <c r="AK2" s="18">
        <f t="shared" si="9"/>
        <v>119</v>
      </c>
      <c r="AL2" s="18">
        <f t="shared" si="9"/>
        <v>111</v>
      </c>
      <c r="AM2" s="18">
        <f t="shared" si="9"/>
        <v>125</v>
      </c>
      <c r="AN2" s="18">
        <f t="shared" si="9"/>
        <v>80</v>
      </c>
      <c r="AO2" s="62">
        <f t="shared" si="9"/>
        <v>122</v>
      </c>
      <c r="AP2" s="25">
        <f t="shared" ref="AP2:AP9" si="10">SUM(AI2:AO2)</f>
        <v>799</v>
      </c>
      <c r="AQ2" s="25">
        <v>1754</v>
      </c>
      <c r="AR2" s="90">
        <f t="shared" ref="AR2:AR7" si="11">AQ2-AP2</f>
        <v>955</v>
      </c>
      <c r="AS2" s="115">
        <f t="shared" ref="AS2:AY7" si="12">SUMIF($D$8:$D$68,$D2,AS$8:AS$68)-SUMIF($D$51:$D$59,$D2,AS$51:AS$59)</f>
        <v>136</v>
      </c>
      <c r="AT2" s="18">
        <f t="shared" si="12"/>
        <v>96</v>
      </c>
      <c r="AU2" s="18">
        <f t="shared" si="12"/>
        <v>107</v>
      </c>
      <c r="AV2" s="18">
        <f t="shared" si="12"/>
        <v>143</v>
      </c>
      <c r="AW2" s="18">
        <f t="shared" si="12"/>
        <v>99</v>
      </c>
      <c r="AX2" s="18">
        <f t="shared" si="12"/>
        <v>135</v>
      </c>
      <c r="AY2" s="62">
        <f t="shared" si="12"/>
        <v>101</v>
      </c>
      <c r="AZ2" s="25">
        <f t="shared" ref="AZ2:AZ7" si="13">SUM(AS2:AY2)</f>
        <v>817</v>
      </c>
      <c r="BA2" s="25">
        <v>1690</v>
      </c>
      <c r="BB2" s="25">
        <f t="shared" ref="BB2:BB7" si="14">BA2-AZ2</f>
        <v>873</v>
      </c>
    </row>
    <row r="3" spans="1:54" x14ac:dyDescent="0.3">
      <c r="A3" s="368"/>
      <c r="B3" s="368"/>
      <c r="C3" s="365"/>
      <c r="D3" s="19" t="s">
        <v>16</v>
      </c>
      <c r="E3" s="18">
        <f t="shared" si="0"/>
        <v>218</v>
      </c>
      <c r="F3" s="18">
        <f t="shared" si="0"/>
        <v>152</v>
      </c>
      <c r="G3" s="18">
        <f t="shared" si="0"/>
        <v>198</v>
      </c>
      <c r="H3" s="18">
        <f t="shared" si="0"/>
        <v>160</v>
      </c>
      <c r="I3" s="18">
        <f t="shared" si="0"/>
        <v>158</v>
      </c>
      <c r="J3" s="18">
        <f t="shared" si="0"/>
        <v>217</v>
      </c>
      <c r="K3" s="18">
        <f t="shared" si="0"/>
        <v>213</v>
      </c>
      <c r="L3" s="25">
        <f t="shared" si="1"/>
        <v>1316</v>
      </c>
      <c r="M3" s="25">
        <v>2111</v>
      </c>
      <c r="N3" s="25">
        <f t="shared" si="2"/>
        <v>795</v>
      </c>
      <c r="O3" s="18">
        <f t="shared" si="3"/>
        <v>187</v>
      </c>
      <c r="P3" s="18">
        <f t="shared" si="3"/>
        <v>306</v>
      </c>
      <c r="Q3" s="18">
        <f t="shared" si="3"/>
        <v>161</v>
      </c>
      <c r="R3" s="18">
        <f t="shared" si="3"/>
        <v>153</v>
      </c>
      <c r="S3" s="18">
        <f t="shared" si="3"/>
        <v>132</v>
      </c>
      <c r="T3" s="18">
        <f t="shared" si="3"/>
        <v>138</v>
      </c>
      <c r="U3" s="18">
        <f t="shared" si="3"/>
        <v>196</v>
      </c>
      <c r="V3" s="25">
        <f t="shared" si="4"/>
        <v>1273</v>
      </c>
      <c r="W3" s="25">
        <v>2025.3333333333333</v>
      </c>
      <c r="X3" s="25">
        <f t="shared" si="5"/>
        <v>752.33333333333326</v>
      </c>
      <c r="Y3" s="115">
        <f t="shared" si="6"/>
        <v>165</v>
      </c>
      <c r="Z3" s="18">
        <f t="shared" si="6"/>
        <v>194</v>
      </c>
      <c r="AA3" s="18">
        <f t="shared" si="6"/>
        <v>181</v>
      </c>
      <c r="AB3" s="18">
        <f t="shared" si="6"/>
        <v>149</v>
      </c>
      <c r="AC3" s="18">
        <f t="shared" si="6"/>
        <v>204</v>
      </c>
      <c r="AD3" s="18">
        <f t="shared" si="6"/>
        <v>181</v>
      </c>
      <c r="AE3" s="62">
        <f t="shared" si="6"/>
        <v>226</v>
      </c>
      <c r="AF3" s="25">
        <f t="shared" si="7"/>
        <v>1300</v>
      </c>
      <c r="AG3" s="25">
        <v>1853</v>
      </c>
      <c r="AH3" s="25">
        <f t="shared" si="8"/>
        <v>553</v>
      </c>
      <c r="AI3" s="115">
        <f t="shared" si="9"/>
        <v>174</v>
      </c>
      <c r="AJ3" s="18">
        <f t="shared" si="9"/>
        <v>158</v>
      </c>
      <c r="AK3" s="18">
        <f t="shared" si="9"/>
        <v>161</v>
      </c>
      <c r="AL3" s="18">
        <f t="shared" si="9"/>
        <v>195</v>
      </c>
      <c r="AM3" s="18">
        <f t="shared" si="9"/>
        <v>166</v>
      </c>
      <c r="AN3" s="18">
        <f t="shared" si="9"/>
        <v>127</v>
      </c>
      <c r="AO3" s="62">
        <f t="shared" si="9"/>
        <v>194</v>
      </c>
      <c r="AP3" s="25">
        <f t="shared" si="10"/>
        <v>1175</v>
      </c>
      <c r="AQ3" s="25">
        <v>1705</v>
      </c>
      <c r="AR3" s="90">
        <f t="shared" si="11"/>
        <v>530</v>
      </c>
      <c r="AS3" s="115">
        <f t="shared" si="12"/>
        <v>271</v>
      </c>
      <c r="AT3" s="18">
        <f t="shared" si="12"/>
        <v>205</v>
      </c>
      <c r="AU3" s="18">
        <f t="shared" si="12"/>
        <v>180</v>
      </c>
      <c r="AV3" s="18">
        <f t="shared" si="12"/>
        <v>154</v>
      </c>
      <c r="AW3" s="18">
        <f t="shared" si="12"/>
        <v>186</v>
      </c>
      <c r="AX3" s="18">
        <f t="shared" si="12"/>
        <v>178</v>
      </c>
      <c r="AY3" s="62">
        <f t="shared" si="12"/>
        <v>164</v>
      </c>
      <c r="AZ3" s="25">
        <f t="shared" si="13"/>
        <v>1338</v>
      </c>
      <c r="BA3" s="25">
        <v>2028</v>
      </c>
      <c r="BB3" s="25">
        <f t="shared" si="14"/>
        <v>690</v>
      </c>
    </row>
    <row r="4" spans="1:54" x14ac:dyDescent="0.3">
      <c r="A4" s="368"/>
      <c r="B4" s="368"/>
      <c r="C4" s="365"/>
      <c r="D4" s="19" t="s">
        <v>17</v>
      </c>
      <c r="E4" s="18">
        <f t="shared" si="0"/>
        <v>82</v>
      </c>
      <c r="F4" s="18">
        <f t="shared" si="0"/>
        <v>75</v>
      </c>
      <c r="G4" s="18">
        <f t="shared" si="0"/>
        <v>85</v>
      </c>
      <c r="H4" s="18">
        <f t="shared" si="0"/>
        <v>65</v>
      </c>
      <c r="I4" s="18">
        <f t="shared" si="0"/>
        <v>89</v>
      </c>
      <c r="J4" s="18">
        <f t="shared" si="0"/>
        <v>98</v>
      </c>
      <c r="K4" s="18">
        <f t="shared" si="0"/>
        <v>97</v>
      </c>
      <c r="L4" s="25">
        <f t="shared" si="1"/>
        <v>591</v>
      </c>
      <c r="M4" s="25">
        <v>681</v>
      </c>
      <c r="N4" s="25">
        <f t="shared" si="2"/>
        <v>90</v>
      </c>
      <c r="O4" s="18">
        <f t="shared" si="3"/>
        <v>62</v>
      </c>
      <c r="P4" s="18">
        <f t="shared" si="3"/>
        <v>76</v>
      </c>
      <c r="Q4" s="18">
        <f t="shared" si="3"/>
        <v>83</v>
      </c>
      <c r="R4" s="18">
        <f t="shared" si="3"/>
        <v>104</v>
      </c>
      <c r="S4" s="18">
        <f t="shared" si="3"/>
        <v>84</v>
      </c>
      <c r="T4" s="18">
        <f t="shared" si="3"/>
        <v>66</v>
      </c>
      <c r="U4" s="18">
        <f t="shared" si="3"/>
        <v>78</v>
      </c>
      <c r="V4" s="25">
        <f t="shared" si="4"/>
        <v>553</v>
      </c>
      <c r="W4" s="25">
        <v>660</v>
      </c>
      <c r="X4" s="25">
        <f t="shared" si="5"/>
        <v>107</v>
      </c>
      <c r="Y4" s="115">
        <f t="shared" si="6"/>
        <v>82</v>
      </c>
      <c r="Z4" s="18">
        <f t="shared" si="6"/>
        <v>79</v>
      </c>
      <c r="AA4" s="18">
        <f t="shared" si="6"/>
        <v>75</v>
      </c>
      <c r="AB4" s="18">
        <f t="shared" si="6"/>
        <v>82</v>
      </c>
      <c r="AC4" s="18">
        <f t="shared" si="6"/>
        <v>72</v>
      </c>
      <c r="AD4" s="18">
        <f t="shared" si="6"/>
        <v>81</v>
      </c>
      <c r="AE4" s="62">
        <f t="shared" si="6"/>
        <v>86</v>
      </c>
      <c r="AF4" s="25">
        <f t="shared" si="7"/>
        <v>557</v>
      </c>
      <c r="AG4" s="25">
        <v>648</v>
      </c>
      <c r="AH4" s="25">
        <f t="shared" si="8"/>
        <v>91</v>
      </c>
      <c r="AI4" s="115">
        <f t="shared" si="9"/>
        <v>92</v>
      </c>
      <c r="AJ4" s="18">
        <f t="shared" si="9"/>
        <v>71</v>
      </c>
      <c r="AK4" s="18">
        <f t="shared" si="9"/>
        <v>73</v>
      </c>
      <c r="AL4" s="18">
        <f t="shared" si="9"/>
        <v>92</v>
      </c>
      <c r="AM4" s="18">
        <f t="shared" si="9"/>
        <v>86</v>
      </c>
      <c r="AN4" s="18">
        <f t="shared" si="9"/>
        <v>67</v>
      </c>
      <c r="AO4" s="62">
        <f t="shared" si="9"/>
        <v>93</v>
      </c>
      <c r="AP4" s="25">
        <f t="shared" si="10"/>
        <v>574</v>
      </c>
      <c r="AQ4" s="25">
        <v>650</v>
      </c>
      <c r="AR4" s="90">
        <f t="shared" si="11"/>
        <v>76</v>
      </c>
      <c r="AS4" s="115">
        <f t="shared" si="12"/>
        <v>86</v>
      </c>
      <c r="AT4" s="18">
        <f t="shared" si="12"/>
        <v>66</v>
      </c>
      <c r="AU4" s="18">
        <f t="shared" si="12"/>
        <v>94</v>
      </c>
      <c r="AV4" s="18">
        <f t="shared" si="12"/>
        <v>56</v>
      </c>
      <c r="AW4" s="18">
        <f t="shared" si="12"/>
        <v>99</v>
      </c>
      <c r="AX4" s="18">
        <f t="shared" si="12"/>
        <v>111</v>
      </c>
      <c r="AY4" s="62">
        <f t="shared" si="12"/>
        <v>92</v>
      </c>
      <c r="AZ4" s="25">
        <f t="shared" si="13"/>
        <v>604</v>
      </c>
      <c r="BA4" s="25">
        <v>752</v>
      </c>
      <c r="BB4" s="25">
        <f t="shared" si="14"/>
        <v>148</v>
      </c>
    </row>
    <row r="5" spans="1:54" x14ac:dyDescent="0.3">
      <c r="A5" s="368"/>
      <c r="B5" s="368"/>
      <c r="C5" s="365"/>
      <c r="D5" s="19" t="s">
        <v>42</v>
      </c>
      <c r="E5" s="18">
        <f t="shared" si="0"/>
        <v>231</v>
      </c>
      <c r="F5" s="18">
        <f t="shared" si="0"/>
        <v>216</v>
      </c>
      <c r="G5" s="18">
        <f t="shared" si="0"/>
        <v>231</v>
      </c>
      <c r="H5" s="18">
        <f t="shared" si="0"/>
        <v>245</v>
      </c>
      <c r="I5" s="18">
        <f t="shared" si="0"/>
        <v>234</v>
      </c>
      <c r="J5" s="18">
        <f t="shared" si="0"/>
        <v>274</v>
      </c>
      <c r="K5" s="18">
        <f t="shared" si="0"/>
        <v>248</v>
      </c>
      <c r="L5" s="25">
        <f t="shared" si="1"/>
        <v>1679</v>
      </c>
      <c r="M5" s="25">
        <v>3041</v>
      </c>
      <c r="N5" s="25">
        <f t="shared" si="2"/>
        <v>1362</v>
      </c>
      <c r="O5" s="18">
        <f t="shared" si="3"/>
        <v>245</v>
      </c>
      <c r="P5" s="18">
        <f t="shared" si="3"/>
        <v>380</v>
      </c>
      <c r="Q5" s="18">
        <f t="shared" si="3"/>
        <v>244</v>
      </c>
      <c r="R5" s="18">
        <f t="shared" si="3"/>
        <v>270</v>
      </c>
      <c r="S5" s="18">
        <f t="shared" si="3"/>
        <v>218</v>
      </c>
      <c r="T5" s="18">
        <f t="shared" si="3"/>
        <v>198</v>
      </c>
      <c r="U5" s="18">
        <f t="shared" si="3"/>
        <v>247</v>
      </c>
      <c r="V5" s="25">
        <f t="shared" si="4"/>
        <v>1802</v>
      </c>
      <c r="W5" s="25">
        <v>3039</v>
      </c>
      <c r="X5" s="25">
        <f t="shared" si="5"/>
        <v>1237</v>
      </c>
      <c r="Y5" s="115">
        <f t="shared" si="6"/>
        <v>207</v>
      </c>
      <c r="Z5" s="18">
        <f t="shared" si="6"/>
        <v>184</v>
      </c>
      <c r="AA5" s="18">
        <f t="shared" si="6"/>
        <v>224</v>
      </c>
      <c r="AB5" s="18">
        <f t="shared" si="6"/>
        <v>197</v>
      </c>
      <c r="AC5" s="18">
        <f t="shared" si="6"/>
        <v>263</v>
      </c>
      <c r="AD5" s="18">
        <f t="shared" si="6"/>
        <v>275</v>
      </c>
      <c r="AE5" s="62">
        <f t="shared" si="6"/>
        <v>232</v>
      </c>
      <c r="AF5" s="25">
        <f t="shared" si="7"/>
        <v>1582</v>
      </c>
      <c r="AG5" s="25">
        <v>2713</v>
      </c>
      <c r="AH5" s="25">
        <f t="shared" si="8"/>
        <v>1131</v>
      </c>
      <c r="AI5" s="115">
        <f t="shared" si="9"/>
        <v>205</v>
      </c>
      <c r="AJ5" s="18">
        <f t="shared" si="9"/>
        <v>248</v>
      </c>
      <c r="AK5" s="18">
        <f t="shared" si="9"/>
        <v>255</v>
      </c>
      <c r="AL5" s="18">
        <f t="shared" si="9"/>
        <v>240</v>
      </c>
      <c r="AM5" s="18">
        <f t="shared" si="9"/>
        <v>238</v>
      </c>
      <c r="AN5" s="18">
        <f t="shared" si="9"/>
        <v>190</v>
      </c>
      <c r="AO5" s="62">
        <f t="shared" si="9"/>
        <v>212</v>
      </c>
      <c r="AP5" s="25">
        <f t="shared" si="10"/>
        <v>1588</v>
      </c>
      <c r="AQ5" s="25">
        <v>2806</v>
      </c>
      <c r="AR5" s="90">
        <f t="shared" si="11"/>
        <v>1218</v>
      </c>
      <c r="AS5" s="115">
        <f t="shared" si="12"/>
        <v>215</v>
      </c>
      <c r="AT5" s="18">
        <f t="shared" si="12"/>
        <v>258</v>
      </c>
      <c r="AU5" s="18">
        <f t="shared" si="12"/>
        <v>227</v>
      </c>
      <c r="AV5" s="18">
        <f t="shared" si="12"/>
        <v>246</v>
      </c>
      <c r="AW5" s="18">
        <f t="shared" si="12"/>
        <v>289</v>
      </c>
      <c r="AX5" s="18">
        <f t="shared" si="12"/>
        <v>251</v>
      </c>
      <c r="AY5" s="62">
        <f t="shared" si="12"/>
        <v>231</v>
      </c>
      <c r="AZ5" s="25">
        <f t="shared" si="13"/>
        <v>1717</v>
      </c>
      <c r="BA5" s="25">
        <v>2939</v>
      </c>
      <c r="BB5" s="25">
        <f t="shared" si="14"/>
        <v>1222</v>
      </c>
    </row>
    <row r="6" spans="1:54" x14ac:dyDescent="0.3">
      <c r="A6" s="368"/>
      <c r="B6" s="368"/>
      <c r="C6" s="365"/>
      <c r="D6" s="19" t="s">
        <v>43</v>
      </c>
      <c r="E6" s="18">
        <f t="shared" si="0"/>
        <v>213</v>
      </c>
      <c r="F6" s="18">
        <f t="shared" si="0"/>
        <v>193</v>
      </c>
      <c r="G6" s="18">
        <f t="shared" si="0"/>
        <v>239</v>
      </c>
      <c r="H6" s="18">
        <f t="shared" si="0"/>
        <v>240</v>
      </c>
      <c r="I6" s="18">
        <f t="shared" si="0"/>
        <v>180</v>
      </c>
      <c r="J6" s="18">
        <f t="shared" si="0"/>
        <v>295</v>
      </c>
      <c r="K6" s="18">
        <f t="shared" si="0"/>
        <v>224</v>
      </c>
      <c r="L6" s="25">
        <f t="shared" si="1"/>
        <v>1584</v>
      </c>
      <c r="M6" s="25">
        <v>2559</v>
      </c>
      <c r="N6" s="25">
        <f t="shared" si="2"/>
        <v>975</v>
      </c>
      <c r="O6" s="18">
        <f t="shared" si="3"/>
        <v>256</v>
      </c>
      <c r="P6" s="18">
        <f t="shared" si="3"/>
        <v>322</v>
      </c>
      <c r="Q6" s="18">
        <f t="shared" si="3"/>
        <v>217</v>
      </c>
      <c r="R6" s="18">
        <f t="shared" si="3"/>
        <v>229</v>
      </c>
      <c r="S6" s="18">
        <f t="shared" si="3"/>
        <v>257</v>
      </c>
      <c r="T6" s="18">
        <f t="shared" si="3"/>
        <v>221</v>
      </c>
      <c r="U6" s="18">
        <f t="shared" si="3"/>
        <v>263</v>
      </c>
      <c r="V6" s="25">
        <f t="shared" si="4"/>
        <v>1765</v>
      </c>
      <c r="W6" s="25">
        <v>2546</v>
      </c>
      <c r="X6" s="25">
        <f t="shared" si="5"/>
        <v>781</v>
      </c>
      <c r="Y6" s="115">
        <f t="shared" si="6"/>
        <v>184</v>
      </c>
      <c r="Z6" s="18">
        <f t="shared" si="6"/>
        <v>221</v>
      </c>
      <c r="AA6" s="18">
        <f t="shared" si="6"/>
        <v>228</v>
      </c>
      <c r="AB6" s="18">
        <f t="shared" si="6"/>
        <v>228</v>
      </c>
      <c r="AC6" s="18">
        <f t="shared" si="6"/>
        <v>219</v>
      </c>
      <c r="AD6" s="18">
        <f t="shared" si="6"/>
        <v>206</v>
      </c>
      <c r="AE6" s="62">
        <f t="shared" si="6"/>
        <v>233</v>
      </c>
      <c r="AF6" s="25">
        <f t="shared" si="7"/>
        <v>1519</v>
      </c>
      <c r="AG6" s="25">
        <v>2074</v>
      </c>
      <c r="AH6" s="25">
        <f t="shared" si="8"/>
        <v>555</v>
      </c>
      <c r="AI6" s="115">
        <f t="shared" si="9"/>
        <v>226</v>
      </c>
      <c r="AJ6" s="18">
        <f t="shared" si="9"/>
        <v>218</v>
      </c>
      <c r="AK6" s="18">
        <f t="shared" si="9"/>
        <v>219</v>
      </c>
      <c r="AL6" s="18">
        <f t="shared" si="9"/>
        <v>236</v>
      </c>
      <c r="AM6" s="18">
        <f t="shared" si="9"/>
        <v>206</v>
      </c>
      <c r="AN6" s="18">
        <f t="shared" si="9"/>
        <v>196</v>
      </c>
      <c r="AO6" s="62">
        <f t="shared" si="9"/>
        <v>206</v>
      </c>
      <c r="AP6" s="25">
        <f t="shared" si="10"/>
        <v>1507</v>
      </c>
      <c r="AQ6" s="25">
        <v>2161</v>
      </c>
      <c r="AR6" s="90">
        <f t="shared" si="11"/>
        <v>654</v>
      </c>
      <c r="AS6" s="115">
        <f t="shared" si="12"/>
        <v>283</v>
      </c>
      <c r="AT6" s="18">
        <f t="shared" si="12"/>
        <v>219</v>
      </c>
      <c r="AU6" s="18">
        <f t="shared" si="12"/>
        <v>231</v>
      </c>
      <c r="AV6" s="18">
        <f t="shared" si="12"/>
        <v>232</v>
      </c>
      <c r="AW6" s="18">
        <f t="shared" si="12"/>
        <v>274</v>
      </c>
      <c r="AX6" s="18">
        <f t="shared" si="12"/>
        <v>205</v>
      </c>
      <c r="AY6" s="62">
        <f t="shared" si="12"/>
        <v>203</v>
      </c>
      <c r="AZ6" s="25">
        <f t="shared" si="13"/>
        <v>1647</v>
      </c>
      <c r="BA6" s="25">
        <v>2362</v>
      </c>
      <c r="BB6" s="25">
        <f t="shared" si="14"/>
        <v>715</v>
      </c>
    </row>
    <row r="7" spans="1:54" ht="17.25" thickBot="1" x14ac:dyDescent="0.35">
      <c r="A7" s="371"/>
      <c r="B7" s="369"/>
      <c r="C7" s="366"/>
      <c r="D7" s="53" t="s">
        <v>44</v>
      </c>
      <c r="E7" s="54">
        <f t="shared" si="0"/>
        <v>112</v>
      </c>
      <c r="F7" s="54">
        <f t="shared" si="0"/>
        <v>85</v>
      </c>
      <c r="G7" s="54">
        <f t="shared" si="0"/>
        <v>88</v>
      </c>
      <c r="H7" s="54">
        <f t="shared" si="0"/>
        <v>140</v>
      </c>
      <c r="I7" s="54">
        <f t="shared" si="0"/>
        <v>108</v>
      </c>
      <c r="J7" s="54">
        <f t="shared" si="0"/>
        <v>105</v>
      </c>
      <c r="K7" s="54">
        <f t="shared" si="0"/>
        <v>87</v>
      </c>
      <c r="L7" s="26">
        <f t="shared" si="1"/>
        <v>725</v>
      </c>
      <c r="M7" s="26">
        <v>916</v>
      </c>
      <c r="N7" s="26">
        <f t="shared" si="2"/>
        <v>191</v>
      </c>
      <c r="O7" s="54">
        <f t="shared" si="3"/>
        <v>98</v>
      </c>
      <c r="P7" s="54">
        <f t="shared" si="3"/>
        <v>123</v>
      </c>
      <c r="Q7" s="54">
        <f t="shared" si="3"/>
        <v>128</v>
      </c>
      <c r="R7" s="54">
        <f t="shared" si="3"/>
        <v>111</v>
      </c>
      <c r="S7" s="54">
        <f t="shared" si="3"/>
        <v>97</v>
      </c>
      <c r="T7" s="54">
        <f t="shared" si="3"/>
        <v>107</v>
      </c>
      <c r="U7" s="54">
        <f t="shared" si="3"/>
        <v>100</v>
      </c>
      <c r="V7" s="26">
        <f t="shared" si="4"/>
        <v>764</v>
      </c>
      <c r="W7" s="26">
        <v>946.33333333333337</v>
      </c>
      <c r="X7" s="26">
        <f t="shared" si="5"/>
        <v>182.33333333333337</v>
      </c>
      <c r="Y7" s="116">
        <f t="shared" si="6"/>
        <v>97</v>
      </c>
      <c r="Z7" s="54">
        <f t="shared" si="6"/>
        <v>74</v>
      </c>
      <c r="AA7" s="54">
        <f t="shared" si="6"/>
        <v>99</v>
      </c>
      <c r="AB7" s="54">
        <f t="shared" si="6"/>
        <v>76</v>
      </c>
      <c r="AC7" s="54">
        <f t="shared" si="6"/>
        <v>101</v>
      </c>
      <c r="AD7" s="54">
        <f t="shared" si="6"/>
        <v>137</v>
      </c>
      <c r="AE7" s="63">
        <f t="shared" si="6"/>
        <v>102</v>
      </c>
      <c r="AF7" s="26">
        <f t="shared" si="7"/>
        <v>686</v>
      </c>
      <c r="AG7" s="26">
        <v>815</v>
      </c>
      <c r="AH7" s="26">
        <f t="shared" si="8"/>
        <v>129</v>
      </c>
      <c r="AI7" s="116">
        <f t="shared" si="9"/>
        <v>118</v>
      </c>
      <c r="AJ7" s="54">
        <f t="shared" si="9"/>
        <v>119</v>
      </c>
      <c r="AK7" s="54">
        <f t="shared" si="9"/>
        <v>81</v>
      </c>
      <c r="AL7" s="54">
        <f t="shared" si="9"/>
        <v>110</v>
      </c>
      <c r="AM7" s="54">
        <f t="shared" si="9"/>
        <v>95</v>
      </c>
      <c r="AN7" s="54">
        <f t="shared" si="9"/>
        <v>93</v>
      </c>
      <c r="AO7" s="63">
        <f t="shared" si="9"/>
        <v>93</v>
      </c>
      <c r="AP7" s="26">
        <f t="shared" si="10"/>
        <v>709</v>
      </c>
      <c r="AQ7" s="26">
        <v>822</v>
      </c>
      <c r="AR7" s="91">
        <f t="shared" si="11"/>
        <v>113</v>
      </c>
      <c r="AS7" s="116">
        <f t="shared" si="12"/>
        <v>111</v>
      </c>
      <c r="AT7" s="54">
        <f t="shared" si="12"/>
        <v>121</v>
      </c>
      <c r="AU7" s="54">
        <f t="shared" si="12"/>
        <v>94</v>
      </c>
      <c r="AV7" s="54">
        <f t="shared" si="12"/>
        <v>90</v>
      </c>
      <c r="AW7" s="54">
        <f t="shared" si="12"/>
        <v>115</v>
      </c>
      <c r="AX7" s="54">
        <f t="shared" si="12"/>
        <v>107</v>
      </c>
      <c r="AY7" s="63">
        <f t="shared" si="12"/>
        <v>116</v>
      </c>
      <c r="AZ7" s="26">
        <f t="shared" si="13"/>
        <v>754</v>
      </c>
      <c r="BA7" s="26">
        <v>936</v>
      </c>
      <c r="BB7" s="26">
        <f t="shared" si="14"/>
        <v>182</v>
      </c>
    </row>
    <row r="8" spans="1:54" x14ac:dyDescent="0.3">
      <c r="A8" s="47" t="s">
        <v>77</v>
      </c>
      <c r="B8" s="372" t="s">
        <v>94</v>
      </c>
      <c r="C8" s="43">
        <v>45743</v>
      </c>
      <c r="D8" s="19" t="s">
        <v>54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20">
        <v>0</v>
      </c>
      <c r="L8" s="51">
        <f t="shared" si="1"/>
        <v>0</v>
      </c>
      <c r="M8" s="25"/>
      <c r="N8" s="25"/>
      <c r="O8" s="21">
        <v>0</v>
      </c>
      <c r="P8" s="18">
        <v>0</v>
      </c>
      <c r="Q8" s="18">
        <v>0</v>
      </c>
      <c r="R8" s="117">
        <v>13</v>
      </c>
      <c r="S8" s="117">
        <v>39</v>
      </c>
      <c r="T8" s="117">
        <v>39</v>
      </c>
      <c r="U8" s="118">
        <v>39</v>
      </c>
      <c r="V8" s="51">
        <f t="shared" si="4"/>
        <v>130</v>
      </c>
      <c r="W8" s="25"/>
      <c r="X8" s="25"/>
      <c r="Y8" s="119">
        <v>104</v>
      </c>
      <c r="Z8" s="120">
        <v>47</v>
      </c>
      <c r="AA8" s="120">
        <v>70</v>
      </c>
      <c r="AB8" s="120">
        <v>95</v>
      </c>
      <c r="AC8" s="120">
        <v>28</v>
      </c>
      <c r="AD8" s="120">
        <v>28</v>
      </c>
      <c r="AE8" s="121">
        <v>30</v>
      </c>
      <c r="AF8" s="51">
        <f t="shared" si="7"/>
        <v>402</v>
      </c>
      <c r="AG8" s="25"/>
      <c r="AH8" s="25"/>
      <c r="AI8" s="119">
        <v>94</v>
      </c>
      <c r="AJ8" s="120">
        <v>33</v>
      </c>
      <c r="AK8" s="120">
        <v>53</v>
      </c>
      <c r="AL8" s="120">
        <v>53</v>
      </c>
      <c r="AM8" s="120">
        <v>48</v>
      </c>
      <c r="AN8" s="120">
        <v>49</v>
      </c>
      <c r="AO8" s="121">
        <v>49</v>
      </c>
      <c r="AP8" s="51">
        <f t="shared" si="10"/>
        <v>379</v>
      </c>
      <c r="AQ8" s="25"/>
      <c r="AR8" s="25"/>
      <c r="AS8" s="146">
        <v>0</v>
      </c>
      <c r="AT8" s="147">
        <v>0</v>
      </c>
      <c r="AU8" s="147">
        <v>0</v>
      </c>
      <c r="AV8" s="147">
        <v>0</v>
      </c>
      <c r="AW8" s="147">
        <v>0</v>
      </c>
      <c r="AX8" s="147">
        <v>0</v>
      </c>
      <c r="AY8" s="148">
        <v>0</v>
      </c>
      <c r="AZ8" s="25">
        <f t="shared" ref="AZ8:AZ68" si="15">SUM(AS8:AY8)</f>
        <v>0</v>
      </c>
      <c r="BA8" s="25"/>
      <c r="BB8" s="25"/>
    </row>
    <row r="9" spans="1:54" x14ac:dyDescent="0.3">
      <c r="A9" s="47" t="s">
        <v>77</v>
      </c>
      <c r="B9" s="368"/>
      <c r="C9" s="43">
        <v>45768</v>
      </c>
      <c r="D9" s="19" t="s">
        <v>54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20">
        <v>0</v>
      </c>
      <c r="L9" s="51">
        <f t="shared" si="1"/>
        <v>0</v>
      </c>
      <c r="M9" s="25"/>
      <c r="N9" s="25"/>
      <c r="O9" s="21">
        <v>0</v>
      </c>
      <c r="P9" s="18">
        <v>0</v>
      </c>
      <c r="Q9" s="18">
        <v>0</v>
      </c>
      <c r="R9" s="117">
        <v>0</v>
      </c>
      <c r="S9" s="117">
        <v>0</v>
      </c>
      <c r="T9" s="117">
        <v>0</v>
      </c>
      <c r="U9" s="118">
        <v>0</v>
      </c>
      <c r="V9" s="51">
        <f t="shared" si="4"/>
        <v>0</v>
      </c>
      <c r="W9" s="25"/>
      <c r="X9" s="25"/>
      <c r="Y9" s="119">
        <v>0</v>
      </c>
      <c r="Z9" s="120">
        <v>0</v>
      </c>
      <c r="AA9" s="120">
        <v>0</v>
      </c>
      <c r="AB9" s="120">
        <v>0</v>
      </c>
      <c r="AC9" s="120">
        <v>0</v>
      </c>
      <c r="AD9" s="120">
        <v>0</v>
      </c>
      <c r="AE9" s="121">
        <v>0</v>
      </c>
      <c r="AF9" s="51">
        <f t="shared" si="7"/>
        <v>0</v>
      </c>
      <c r="AG9" s="25"/>
      <c r="AH9" s="25"/>
      <c r="AI9" s="119">
        <v>0</v>
      </c>
      <c r="AJ9" s="120">
        <v>0</v>
      </c>
      <c r="AK9" s="120">
        <v>0</v>
      </c>
      <c r="AL9" s="120">
        <v>0</v>
      </c>
      <c r="AM9" s="120">
        <v>0</v>
      </c>
      <c r="AN9" s="120">
        <v>0</v>
      </c>
      <c r="AO9" s="121">
        <v>0</v>
      </c>
      <c r="AP9" s="51">
        <f t="shared" si="10"/>
        <v>0</v>
      </c>
      <c r="AQ9" s="25"/>
      <c r="AR9" s="25"/>
      <c r="AS9" s="137">
        <v>65</v>
      </c>
      <c r="AT9" s="138">
        <v>43</v>
      </c>
      <c r="AU9" s="138">
        <v>44</v>
      </c>
      <c r="AV9" s="138">
        <v>80</v>
      </c>
      <c r="AW9" s="138">
        <v>36</v>
      </c>
      <c r="AX9" s="138">
        <v>36</v>
      </c>
      <c r="AY9" s="139">
        <v>36</v>
      </c>
      <c r="AZ9" s="25">
        <f>SUM(AS9:AY9)</f>
        <v>340</v>
      </c>
      <c r="BA9" s="25"/>
      <c r="BB9" s="25"/>
    </row>
    <row r="10" spans="1:54" x14ac:dyDescent="0.3">
      <c r="A10" s="47" t="s">
        <v>77</v>
      </c>
      <c r="B10" s="368"/>
      <c r="C10" s="43">
        <v>45915</v>
      </c>
      <c r="D10" s="19" t="s">
        <v>54</v>
      </c>
      <c r="E10" s="18">
        <v>111</v>
      </c>
      <c r="F10" s="18">
        <v>142</v>
      </c>
      <c r="G10" s="18">
        <v>63</v>
      </c>
      <c r="H10" s="18">
        <v>111</v>
      </c>
      <c r="I10" s="18">
        <v>85</v>
      </c>
      <c r="J10" s="18">
        <v>115</v>
      </c>
      <c r="K10" s="20">
        <v>121</v>
      </c>
      <c r="L10" s="25">
        <f t="shared" ref="L10:L68" si="16">SUM(E10:K10)</f>
        <v>748</v>
      </c>
      <c r="M10" s="25"/>
      <c r="N10" s="25"/>
      <c r="O10" s="21">
        <v>100</v>
      </c>
      <c r="P10" s="18">
        <v>150</v>
      </c>
      <c r="Q10" s="18">
        <v>111</v>
      </c>
      <c r="R10" s="117">
        <v>83</v>
      </c>
      <c r="S10" s="117">
        <v>3</v>
      </c>
      <c r="T10" s="117">
        <v>2</v>
      </c>
      <c r="U10" s="118">
        <v>3</v>
      </c>
      <c r="V10" s="25">
        <f t="shared" ref="V10:V68" si="17">SUM(O10:U10)</f>
        <v>452</v>
      </c>
      <c r="W10" s="25"/>
      <c r="X10" s="25"/>
      <c r="Y10" s="122">
        <v>8</v>
      </c>
      <c r="Z10" s="117">
        <v>7</v>
      </c>
      <c r="AA10" s="117">
        <v>0</v>
      </c>
      <c r="AB10" s="117">
        <v>5</v>
      </c>
      <c r="AC10" s="117">
        <v>1</v>
      </c>
      <c r="AD10" s="117">
        <v>2</v>
      </c>
      <c r="AE10" s="118">
        <v>9</v>
      </c>
      <c r="AF10" s="25">
        <f t="shared" ref="AF10:AF68" si="18">SUM(Y10:AE10)</f>
        <v>32</v>
      </c>
      <c r="AG10" s="25"/>
      <c r="AH10" s="25"/>
      <c r="AI10" s="122">
        <v>1</v>
      </c>
      <c r="AJ10" s="117">
        <v>2</v>
      </c>
      <c r="AK10" s="117">
        <v>1</v>
      </c>
      <c r="AL10" s="117">
        <v>0</v>
      </c>
      <c r="AM10" s="117">
        <v>4</v>
      </c>
      <c r="AN10" s="117">
        <v>0</v>
      </c>
      <c r="AO10" s="118">
        <v>0</v>
      </c>
      <c r="AP10" s="25">
        <f t="shared" ref="AP10:AP68" si="19">SUM(AI10:AO10)</f>
        <v>8</v>
      </c>
      <c r="AQ10" s="25"/>
      <c r="AR10" s="25"/>
      <c r="AS10" s="137">
        <v>1</v>
      </c>
      <c r="AT10" s="138">
        <v>0</v>
      </c>
      <c r="AU10" s="138">
        <v>0</v>
      </c>
      <c r="AV10" s="138">
        <v>0</v>
      </c>
      <c r="AW10" s="138">
        <v>0</v>
      </c>
      <c r="AX10" s="138">
        <v>0</v>
      </c>
      <c r="AY10" s="139">
        <v>0</v>
      </c>
      <c r="AZ10" s="25">
        <f t="shared" si="15"/>
        <v>1</v>
      </c>
      <c r="BA10" s="25"/>
      <c r="BB10" s="25"/>
    </row>
    <row r="11" spans="1:54" x14ac:dyDescent="0.3">
      <c r="A11" s="47" t="s">
        <v>77</v>
      </c>
      <c r="B11" s="368"/>
      <c r="C11" s="43">
        <v>45803</v>
      </c>
      <c r="D11" s="19" t="s">
        <v>55</v>
      </c>
      <c r="E11" s="18">
        <v>170</v>
      </c>
      <c r="F11" s="18">
        <v>131</v>
      </c>
      <c r="G11" s="18">
        <v>158</v>
      </c>
      <c r="H11" s="18">
        <v>118</v>
      </c>
      <c r="I11" s="18">
        <v>110</v>
      </c>
      <c r="J11" s="18">
        <v>154</v>
      </c>
      <c r="K11" s="20">
        <v>174</v>
      </c>
      <c r="L11" s="25">
        <f>SUM(E11:K11)</f>
        <v>1015</v>
      </c>
      <c r="M11" s="25"/>
      <c r="N11" s="25"/>
      <c r="O11" s="21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20">
        <v>0</v>
      </c>
      <c r="V11" s="25">
        <f>SUM(O11:U11)</f>
        <v>0</v>
      </c>
      <c r="W11" s="25"/>
      <c r="X11" s="25"/>
      <c r="Y11" s="21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20">
        <v>0</v>
      </c>
      <c r="AF11" s="51">
        <f>SUM(Y11:AE11)</f>
        <v>0</v>
      </c>
      <c r="AG11" s="25"/>
      <c r="AH11" s="25"/>
      <c r="AI11" s="21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20">
        <v>0</v>
      </c>
      <c r="AP11" s="51">
        <f>SUM(AI11:AO11)</f>
        <v>0</v>
      </c>
      <c r="AQ11" s="25"/>
      <c r="AR11" s="25"/>
      <c r="AS11" s="21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20">
        <v>0</v>
      </c>
      <c r="AZ11" s="51">
        <f t="shared" si="15"/>
        <v>0</v>
      </c>
      <c r="BA11" s="25"/>
      <c r="BB11" s="25"/>
    </row>
    <row r="12" spans="1:54" x14ac:dyDescent="0.3">
      <c r="A12" s="47" t="s">
        <v>77</v>
      </c>
      <c r="B12" s="368"/>
      <c r="C12" s="43">
        <v>45843</v>
      </c>
      <c r="D12" s="19" t="s">
        <v>55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20">
        <v>0</v>
      </c>
      <c r="L12" s="25">
        <f t="shared" si="16"/>
        <v>0</v>
      </c>
      <c r="M12" s="25"/>
      <c r="N12" s="25"/>
      <c r="O12" s="21">
        <v>145</v>
      </c>
      <c r="P12" s="18">
        <v>265</v>
      </c>
      <c r="Q12" s="18">
        <v>113</v>
      </c>
      <c r="R12" s="18">
        <v>125</v>
      </c>
      <c r="S12" s="18">
        <v>102</v>
      </c>
      <c r="T12" s="18">
        <v>118</v>
      </c>
      <c r="U12" s="20">
        <v>151</v>
      </c>
      <c r="V12" s="25">
        <f t="shared" si="17"/>
        <v>1019</v>
      </c>
      <c r="W12" s="25"/>
      <c r="X12" s="25"/>
      <c r="Y12" s="21">
        <v>138</v>
      </c>
      <c r="Z12" s="18">
        <v>165</v>
      </c>
      <c r="AA12" s="18">
        <v>123</v>
      </c>
      <c r="AB12" s="18">
        <v>129</v>
      </c>
      <c r="AC12" s="18">
        <v>136</v>
      </c>
      <c r="AD12" s="18">
        <v>142</v>
      </c>
      <c r="AE12" s="20">
        <v>178</v>
      </c>
      <c r="AF12" s="51">
        <f t="shared" si="18"/>
        <v>1011</v>
      </c>
      <c r="AG12" s="25"/>
      <c r="AH12" s="25"/>
      <c r="AI12" s="21">
        <v>114</v>
      </c>
      <c r="AJ12" s="18">
        <v>131</v>
      </c>
      <c r="AK12" s="18">
        <v>125</v>
      </c>
      <c r="AL12" s="18">
        <v>164</v>
      </c>
      <c r="AM12" s="18">
        <v>116</v>
      </c>
      <c r="AN12" s="18">
        <v>98</v>
      </c>
      <c r="AO12" s="20">
        <v>137</v>
      </c>
      <c r="AP12" s="51">
        <f t="shared" si="19"/>
        <v>885</v>
      </c>
      <c r="AQ12" s="25"/>
      <c r="AR12" s="25"/>
      <c r="AS12" s="21">
        <v>216</v>
      </c>
      <c r="AT12" s="18">
        <v>157</v>
      </c>
      <c r="AU12" s="18">
        <v>137</v>
      </c>
      <c r="AV12" s="18">
        <v>123</v>
      </c>
      <c r="AW12" s="18">
        <v>158</v>
      </c>
      <c r="AX12" s="18">
        <v>124</v>
      </c>
      <c r="AY12" s="20">
        <v>122</v>
      </c>
      <c r="AZ12" s="51">
        <f t="shared" si="15"/>
        <v>1037</v>
      </c>
      <c r="BA12" s="25"/>
      <c r="BB12" s="25"/>
    </row>
    <row r="13" spans="1:54" x14ac:dyDescent="0.3">
      <c r="A13" s="47" t="s">
        <v>77</v>
      </c>
      <c r="B13" s="368"/>
      <c r="C13" s="43">
        <v>45795</v>
      </c>
      <c r="D13" s="19" t="s">
        <v>56</v>
      </c>
      <c r="E13" s="18">
        <v>57</v>
      </c>
      <c r="F13" s="18">
        <v>54</v>
      </c>
      <c r="G13" s="18">
        <v>63</v>
      </c>
      <c r="H13" s="18">
        <v>37</v>
      </c>
      <c r="I13" s="18">
        <v>59</v>
      </c>
      <c r="J13" s="18">
        <v>71</v>
      </c>
      <c r="K13" s="20">
        <v>76</v>
      </c>
      <c r="L13" s="25">
        <f>SUM(E13:K13)</f>
        <v>417</v>
      </c>
      <c r="M13" s="25"/>
      <c r="N13" s="25"/>
      <c r="O13" s="21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20">
        <v>0</v>
      </c>
      <c r="V13" s="25">
        <f>SUM(O13:U13)</f>
        <v>0</v>
      </c>
      <c r="W13" s="25"/>
      <c r="X13" s="25"/>
      <c r="Y13" s="21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20">
        <v>0</v>
      </c>
      <c r="AF13" s="25">
        <f>SUM(Y13:AE13)</f>
        <v>0</v>
      </c>
      <c r="AG13" s="25"/>
      <c r="AH13" s="25"/>
      <c r="AI13" s="21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20">
        <v>0</v>
      </c>
      <c r="AP13" s="25">
        <f>SUM(AI13:AO13)</f>
        <v>0</v>
      </c>
      <c r="AQ13" s="25"/>
      <c r="AR13" s="25"/>
      <c r="AS13" s="21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20">
        <v>0</v>
      </c>
      <c r="AZ13" s="25">
        <f t="shared" si="15"/>
        <v>0</v>
      </c>
      <c r="BA13" s="25"/>
      <c r="BB13" s="25"/>
    </row>
    <row r="14" spans="1:54" x14ac:dyDescent="0.3">
      <c r="A14" s="47" t="s">
        <v>77</v>
      </c>
      <c r="B14" s="368"/>
      <c r="C14" s="43">
        <v>45850</v>
      </c>
      <c r="D14" s="19" t="s">
        <v>56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20">
        <v>0</v>
      </c>
      <c r="L14" s="25">
        <f t="shared" si="16"/>
        <v>0</v>
      </c>
      <c r="M14" s="25"/>
      <c r="N14" s="25"/>
      <c r="O14" s="21">
        <v>39</v>
      </c>
      <c r="P14" s="18">
        <v>51</v>
      </c>
      <c r="Q14" s="18">
        <v>62</v>
      </c>
      <c r="R14" s="18">
        <v>76</v>
      </c>
      <c r="S14" s="18">
        <v>66</v>
      </c>
      <c r="T14" s="18">
        <v>57</v>
      </c>
      <c r="U14" s="20">
        <v>51</v>
      </c>
      <c r="V14" s="25">
        <f t="shared" si="17"/>
        <v>402</v>
      </c>
      <c r="W14" s="25"/>
      <c r="X14" s="25"/>
      <c r="Y14" s="21">
        <v>53</v>
      </c>
      <c r="Z14" s="18">
        <v>62</v>
      </c>
      <c r="AA14" s="18">
        <v>50</v>
      </c>
      <c r="AB14" s="18">
        <v>70</v>
      </c>
      <c r="AC14" s="18">
        <v>47</v>
      </c>
      <c r="AD14" s="18">
        <v>63</v>
      </c>
      <c r="AE14" s="20">
        <v>57</v>
      </c>
      <c r="AF14" s="25">
        <f t="shared" si="18"/>
        <v>402</v>
      </c>
      <c r="AG14" s="25"/>
      <c r="AH14" s="25"/>
      <c r="AI14" s="21">
        <v>65</v>
      </c>
      <c r="AJ14" s="18">
        <v>51</v>
      </c>
      <c r="AK14" s="18">
        <v>44</v>
      </c>
      <c r="AL14" s="18">
        <v>63</v>
      </c>
      <c r="AM14" s="18">
        <v>64</v>
      </c>
      <c r="AN14" s="18">
        <v>53</v>
      </c>
      <c r="AO14" s="20">
        <v>53</v>
      </c>
      <c r="AP14" s="25">
        <f t="shared" si="19"/>
        <v>393</v>
      </c>
      <c r="AQ14" s="25"/>
      <c r="AR14" s="25"/>
      <c r="AS14" s="21">
        <v>56</v>
      </c>
      <c r="AT14" s="18">
        <v>53</v>
      </c>
      <c r="AU14" s="18">
        <v>68</v>
      </c>
      <c r="AV14" s="18">
        <v>31</v>
      </c>
      <c r="AW14" s="18">
        <v>57</v>
      </c>
      <c r="AX14" s="18">
        <v>70</v>
      </c>
      <c r="AY14" s="20">
        <v>67</v>
      </c>
      <c r="AZ14" s="25">
        <f t="shared" si="15"/>
        <v>402</v>
      </c>
      <c r="BA14" s="25"/>
      <c r="BB14" s="25"/>
    </row>
    <row r="15" spans="1:54" x14ac:dyDescent="0.3">
      <c r="A15" s="47" t="s">
        <v>77</v>
      </c>
      <c r="B15" s="368"/>
      <c r="C15" s="43">
        <v>46122</v>
      </c>
      <c r="D15" s="19" t="s">
        <v>57</v>
      </c>
      <c r="E15" s="18">
        <v>165</v>
      </c>
      <c r="F15" s="18">
        <v>171</v>
      </c>
      <c r="G15" s="18">
        <v>159</v>
      </c>
      <c r="H15" s="18">
        <v>160</v>
      </c>
      <c r="I15" s="18">
        <v>154</v>
      </c>
      <c r="J15" s="18">
        <v>196</v>
      </c>
      <c r="K15" s="20">
        <v>175</v>
      </c>
      <c r="L15" s="25">
        <f t="shared" si="16"/>
        <v>1180</v>
      </c>
      <c r="M15" s="25"/>
      <c r="N15" s="25"/>
      <c r="O15" s="21">
        <v>175</v>
      </c>
      <c r="P15" s="18">
        <v>331</v>
      </c>
      <c r="Q15" s="18">
        <v>164</v>
      </c>
      <c r="R15" s="18">
        <v>164</v>
      </c>
      <c r="S15" s="18">
        <v>138</v>
      </c>
      <c r="T15" s="18">
        <v>169</v>
      </c>
      <c r="U15" s="20">
        <v>192</v>
      </c>
      <c r="V15" s="25">
        <f t="shared" si="17"/>
        <v>1333</v>
      </c>
      <c r="W15" s="25"/>
      <c r="X15" s="25"/>
      <c r="Y15" s="21">
        <v>149</v>
      </c>
      <c r="Z15" s="18">
        <v>140</v>
      </c>
      <c r="AA15" s="18">
        <v>157</v>
      </c>
      <c r="AB15" s="18">
        <v>145</v>
      </c>
      <c r="AC15" s="18">
        <v>191</v>
      </c>
      <c r="AD15" s="18">
        <v>174</v>
      </c>
      <c r="AE15" s="20">
        <v>163</v>
      </c>
      <c r="AF15" s="25">
        <f t="shared" si="18"/>
        <v>1119</v>
      </c>
      <c r="AG15" s="25"/>
      <c r="AH15" s="25"/>
      <c r="AI15" s="21">
        <v>165</v>
      </c>
      <c r="AJ15" s="18">
        <v>195</v>
      </c>
      <c r="AK15" s="18">
        <v>184</v>
      </c>
      <c r="AL15" s="18">
        <v>160</v>
      </c>
      <c r="AM15" s="18">
        <v>171</v>
      </c>
      <c r="AN15" s="18">
        <v>165</v>
      </c>
      <c r="AO15" s="20">
        <v>151</v>
      </c>
      <c r="AP15" s="25">
        <f t="shared" si="19"/>
        <v>1191</v>
      </c>
      <c r="AQ15" s="25"/>
      <c r="AR15" s="25"/>
      <c r="AS15" s="21">
        <v>158</v>
      </c>
      <c r="AT15" s="18">
        <v>193</v>
      </c>
      <c r="AU15" s="18">
        <v>147</v>
      </c>
      <c r="AV15" s="18">
        <v>186</v>
      </c>
      <c r="AW15" s="18">
        <v>194</v>
      </c>
      <c r="AX15" s="18">
        <v>197</v>
      </c>
      <c r="AY15" s="20">
        <v>172</v>
      </c>
      <c r="AZ15" s="25">
        <f t="shared" si="15"/>
        <v>1247</v>
      </c>
      <c r="BA15" s="25"/>
      <c r="BB15" s="25"/>
    </row>
    <row r="16" spans="1:54" x14ac:dyDescent="0.3">
      <c r="A16" s="47" t="s">
        <v>77</v>
      </c>
      <c r="B16" s="368"/>
      <c r="C16" s="83">
        <v>46159</v>
      </c>
      <c r="D16" s="19" t="s">
        <v>58</v>
      </c>
      <c r="E16" s="84">
        <v>168</v>
      </c>
      <c r="F16" s="84">
        <v>139</v>
      </c>
      <c r="G16" s="84">
        <v>153</v>
      </c>
      <c r="H16" s="84">
        <v>150</v>
      </c>
      <c r="I16" s="84">
        <v>134</v>
      </c>
      <c r="J16" s="84">
        <v>178</v>
      </c>
      <c r="K16" s="85">
        <v>172</v>
      </c>
      <c r="L16" s="25">
        <f t="shared" si="16"/>
        <v>1094</v>
      </c>
      <c r="M16" s="25"/>
      <c r="N16" s="25"/>
      <c r="O16" s="86">
        <v>188</v>
      </c>
      <c r="P16" s="84">
        <v>265</v>
      </c>
      <c r="Q16" s="84">
        <v>127</v>
      </c>
      <c r="R16" s="84">
        <v>162</v>
      </c>
      <c r="S16" s="84">
        <v>139</v>
      </c>
      <c r="T16" s="84">
        <v>176</v>
      </c>
      <c r="U16" s="85">
        <v>176</v>
      </c>
      <c r="V16" s="25">
        <f t="shared" si="17"/>
        <v>1233</v>
      </c>
      <c r="W16" s="25"/>
      <c r="X16" s="25"/>
      <c r="Y16" s="86">
        <v>111</v>
      </c>
      <c r="Z16" s="84">
        <v>152</v>
      </c>
      <c r="AA16" s="84">
        <v>175</v>
      </c>
      <c r="AB16" s="84">
        <v>173</v>
      </c>
      <c r="AC16" s="84">
        <v>136</v>
      </c>
      <c r="AD16" s="84">
        <v>125</v>
      </c>
      <c r="AE16" s="85">
        <v>160</v>
      </c>
      <c r="AF16" s="25">
        <f t="shared" si="18"/>
        <v>1032</v>
      </c>
      <c r="AG16" s="25"/>
      <c r="AH16" s="25"/>
      <c r="AI16" s="86">
        <v>169</v>
      </c>
      <c r="AJ16" s="84">
        <v>167</v>
      </c>
      <c r="AK16" s="84">
        <v>133</v>
      </c>
      <c r="AL16" s="84">
        <v>154</v>
      </c>
      <c r="AM16" s="84">
        <v>125</v>
      </c>
      <c r="AN16" s="84">
        <v>163</v>
      </c>
      <c r="AO16" s="85">
        <v>140</v>
      </c>
      <c r="AP16" s="25">
        <f t="shared" si="19"/>
        <v>1051</v>
      </c>
      <c r="AQ16" s="25"/>
      <c r="AR16" s="25"/>
      <c r="AS16" s="86">
        <v>198</v>
      </c>
      <c r="AT16" s="84">
        <v>125</v>
      </c>
      <c r="AU16" s="84">
        <v>164</v>
      </c>
      <c r="AV16" s="84">
        <v>180</v>
      </c>
      <c r="AW16" s="84">
        <v>179</v>
      </c>
      <c r="AX16" s="84">
        <v>128</v>
      </c>
      <c r="AY16" s="85">
        <v>131</v>
      </c>
      <c r="AZ16" s="25">
        <f t="shared" si="15"/>
        <v>1105</v>
      </c>
      <c r="BA16" s="25"/>
      <c r="BB16" s="25"/>
    </row>
    <row r="17" spans="1:54" ht="17.25" thickBot="1" x14ac:dyDescent="0.35">
      <c r="A17" s="48" t="s">
        <v>77</v>
      </c>
      <c r="B17" s="369"/>
      <c r="C17" s="55">
        <v>46158</v>
      </c>
      <c r="D17" s="53" t="s">
        <v>59</v>
      </c>
      <c r="E17" s="54">
        <v>73</v>
      </c>
      <c r="F17" s="54">
        <v>52</v>
      </c>
      <c r="G17" s="54">
        <v>38</v>
      </c>
      <c r="H17" s="54">
        <v>98</v>
      </c>
      <c r="I17" s="54">
        <v>65</v>
      </c>
      <c r="J17" s="54">
        <v>41</v>
      </c>
      <c r="K17" s="56">
        <v>47</v>
      </c>
      <c r="L17" s="26">
        <f t="shared" si="16"/>
        <v>414</v>
      </c>
      <c r="M17" s="26"/>
      <c r="N17" s="26"/>
      <c r="O17" s="57">
        <v>56</v>
      </c>
      <c r="P17" s="54">
        <v>85</v>
      </c>
      <c r="Q17" s="54">
        <v>88</v>
      </c>
      <c r="R17" s="54">
        <v>63</v>
      </c>
      <c r="S17" s="54">
        <v>38</v>
      </c>
      <c r="T17" s="54">
        <v>77</v>
      </c>
      <c r="U17" s="56">
        <v>61</v>
      </c>
      <c r="V17" s="26">
        <f t="shared" si="17"/>
        <v>468</v>
      </c>
      <c r="W17" s="26"/>
      <c r="X17" s="26"/>
      <c r="Y17" s="57">
        <v>72</v>
      </c>
      <c r="Z17" s="54">
        <v>48</v>
      </c>
      <c r="AA17" s="54">
        <v>64</v>
      </c>
      <c r="AB17" s="54">
        <v>42</v>
      </c>
      <c r="AC17" s="54">
        <v>53</v>
      </c>
      <c r="AD17" s="54">
        <v>50</v>
      </c>
      <c r="AE17" s="56">
        <v>61</v>
      </c>
      <c r="AF17" s="26">
        <f t="shared" si="18"/>
        <v>390</v>
      </c>
      <c r="AG17" s="26"/>
      <c r="AH17" s="26"/>
      <c r="AI17" s="57">
        <v>85</v>
      </c>
      <c r="AJ17" s="54">
        <v>83</v>
      </c>
      <c r="AK17" s="54">
        <v>57</v>
      </c>
      <c r="AL17" s="54">
        <v>67</v>
      </c>
      <c r="AM17" s="54">
        <v>44</v>
      </c>
      <c r="AN17" s="54">
        <v>62</v>
      </c>
      <c r="AO17" s="56">
        <v>56</v>
      </c>
      <c r="AP17" s="26">
        <f t="shared" si="19"/>
        <v>454</v>
      </c>
      <c r="AQ17" s="26"/>
      <c r="AR17" s="26"/>
      <c r="AS17" s="57">
        <v>62</v>
      </c>
      <c r="AT17" s="54">
        <v>72</v>
      </c>
      <c r="AU17" s="54">
        <v>58</v>
      </c>
      <c r="AV17" s="54">
        <v>61</v>
      </c>
      <c r="AW17" s="54">
        <v>70</v>
      </c>
      <c r="AX17" s="54">
        <v>57</v>
      </c>
      <c r="AY17" s="56">
        <v>75</v>
      </c>
      <c r="AZ17" s="26">
        <f t="shared" si="15"/>
        <v>455</v>
      </c>
      <c r="BA17" s="26"/>
      <c r="BB17" s="26"/>
    </row>
    <row r="18" spans="1:54" x14ac:dyDescent="0.3">
      <c r="A18" s="46" t="s">
        <v>35</v>
      </c>
      <c r="B18" s="337" t="s">
        <v>35</v>
      </c>
      <c r="C18" s="43">
        <v>45915</v>
      </c>
      <c r="D18" s="19" t="s">
        <v>54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20">
        <v>0</v>
      </c>
      <c r="L18" s="25">
        <f t="shared" si="16"/>
        <v>0</v>
      </c>
      <c r="M18" s="25"/>
      <c r="N18" s="25"/>
      <c r="O18" s="21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20">
        <v>0</v>
      </c>
      <c r="V18" s="25">
        <f t="shared" si="17"/>
        <v>0</v>
      </c>
      <c r="W18" s="25"/>
      <c r="X18" s="25"/>
      <c r="Y18" s="21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20">
        <v>0</v>
      </c>
      <c r="AF18" s="25">
        <f t="shared" si="18"/>
        <v>0</v>
      </c>
      <c r="AG18" s="25"/>
      <c r="AH18" s="25"/>
      <c r="AI18" s="21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20">
        <v>0</v>
      </c>
      <c r="AP18" s="51">
        <f t="shared" si="19"/>
        <v>0</v>
      </c>
      <c r="AQ18" s="25"/>
      <c r="AR18" s="25"/>
      <c r="AS18" s="21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20">
        <v>0</v>
      </c>
      <c r="AZ18" s="51">
        <f t="shared" si="15"/>
        <v>0</v>
      </c>
      <c r="BA18" s="25"/>
      <c r="BB18" s="25"/>
    </row>
    <row r="19" spans="1:54" x14ac:dyDescent="0.3">
      <c r="A19" s="47" t="s">
        <v>35</v>
      </c>
      <c r="B19" s="350"/>
      <c r="C19" s="43">
        <v>45843</v>
      </c>
      <c r="D19" s="19" t="s">
        <v>55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20">
        <v>0</v>
      </c>
      <c r="L19" s="25">
        <f t="shared" si="16"/>
        <v>0</v>
      </c>
      <c r="M19" s="25"/>
      <c r="N19" s="25"/>
      <c r="O19" s="21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20">
        <v>0</v>
      </c>
      <c r="V19" s="25">
        <f t="shared" si="17"/>
        <v>0</v>
      </c>
      <c r="W19" s="25"/>
      <c r="X19" s="25"/>
      <c r="Y19" s="21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20">
        <v>0</v>
      </c>
      <c r="AF19" s="25">
        <f t="shared" si="18"/>
        <v>0</v>
      </c>
      <c r="AG19" s="25"/>
      <c r="AH19" s="25"/>
      <c r="AI19" s="21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20">
        <v>0</v>
      </c>
      <c r="AP19" s="25">
        <f t="shared" si="19"/>
        <v>0</v>
      </c>
      <c r="AQ19" s="25"/>
      <c r="AR19" s="25"/>
      <c r="AS19" s="21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20">
        <v>0</v>
      </c>
      <c r="AZ19" s="25">
        <f t="shared" si="15"/>
        <v>0</v>
      </c>
      <c r="BA19" s="25"/>
      <c r="BB19" s="25"/>
    </row>
    <row r="20" spans="1:54" x14ac:dyDescent="0.3">
      <c r="A20" s="47" t="s">
        <v>35</v>
      </c>
      <c r="B20" s="350"/>
      <c r="C20" s="43">
        <v>45850</v>
      </c>
      <c r="D20" s="19" t="s">
        <v>56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20">
        <v>0</v>
      </c>
      <c r="L20" s="25">
        <f t="shared" si="16"/>
        <v>0</v>
      </c>
      <c r="M20" s="25"/>
      <c r="N20" s="25"/>
      <c r="O20" s="21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20">
        <v>0</v>
      </c>
      <c r="V20" s="25">
        <f t="shared" si="17"/>
        <v>0</v>
      </c>
      <c r="W20" s="25"/>
      <c r="X20" s="25"/>
      <c r="Y20" s="21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20">
        <v>0</v>
      </c>
      <c r="AF20" s="25">
        <f t="shared" si="18"/>
        <v>0</v>
      </c>
      <c r="AG20" s="25"/>
      <c r="AH20" s="25"/>
      <c r="AI20" s="21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20">
        <v>0</v>
      </c>
      <c r="AP20" s="25">
        <f t="shared" si="19"/>
        <v>0</v>
      </c>
      <c r="AQ20" s="25"/>
      <c r="AR20" s="25"/>
      <c r="AS20" s="21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20">
        <v>0</v>
      </c>
      <c r="AZ20" s="25">
        <f t="shared" si="15"/>
        <v>0</v>
      </c>
      <c r="BA20" s="25"/>
      <c r="BB20" s="25"/>
    </row>
    <row r="21" spans="1:54" x14ac:dyDescent="0.3">
      <c r="A21" s="47" t="s">
        <v>35</v>
      </c>
      <c r="B21" s="350"/>
      <c r="C21" s="43">
        <v>46122</v>
      </c>
      <c r="D21" s="19" t="s">
        <v>57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20">
        <v>0</v>
      </c>
      <c r="L21" s="25">
        <f t="shared" si="16"/>
        <v>0</v>
      </c>
      <c r="M21" s="25"/>
      <c r="N21" s="25"/>
      <c r="O21" s="21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20">
        <v>0</v>
      </c>
      <c r="V21" s="25">
        <f t="shared" si="17"/>
        <v>0</v>
      </c>
      <c r="W21" s="25"/>
      <c r="X21" s="25"/>
      <c r="Y21" s="21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20">
        <v>0</v>
      </c>
      <c r="AF21" s="25">
        <f t="shared" si="18"/>
        <v>0</v>
      </c>
      <c r="AG21" s="25"/>
      <c r="AH21" s="25"/>
      <c r="AI21" s="21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20">
        <v>0</v>
      </c>
      <c r="AP21" s="25">
        <f t="shared" si="19"/>
        <v>0</v>
      </c>
      <c r="AQ21" s="25"/>
      <c r="AR21" s="25"/>
      <c r="AS21" s="21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20">
        <v>0</v>
      </c>
      <c r="AZ21" s="25">
        <f t="shared" si="15"/>
        <v>0</v>
      </c>
      <c r="BA21" s="25"/>
      <c r="BB21" s="25"/>
    </row>
    <row r="22" spans="1:54" x14ac:dyDescent="0.3">
      <c r="A22" s="47" t="s">
        <v>35</v>
      </c>
      <c r="B22" s="350"/>
      <c r="C22" s="43">
        <v>46159</v>
      </c>
      <c r="D22" s="19" t="s">
        <v>58</v>
      </c>
      <c r="E22" s="84">
        <v>0</v>
      </c>
      <c r="F22" s="84">
        <v>0</v>
      </c>
      <c r="G22" s="84">
        <v>0</v>
      </c>
      <c r="H22" s="84">
        <v>0</v>
      </c>
      <c r="I22" s="84">
        <v>0</v>
      </c>
      <c r="J22" s="84">
        <v>0</v>
      </c>
      <c r="K22" s="85">
        <v>0</v>
      </c>
      <c r="L22" s="25">
        <f t="shared" si="16"/>
        <v>0</v>
      </c>
      <c r="M22" s="25"/>
      <c r="N22" s="25"/>
      <c r="O22" s="86">
        <v>0</v>
      </c>
      <c r="P22" s="84">
        <v>0</v>
      </c>
      <c r="Q22" s="84">
        <v>0</v>
      </c>
      <c r="R22" s="84">
        <v>0</v>
      </c>
      <c r="S22" s="84">
        <v>0</v>
      </c>
      <c r="T22" s="84">
        <v>0</v>
      </c>
      <c r="U22" s="85">
        <v>0</v>
      </c>
      <c r="V22" s="25">
        <f t="shared" si="17"/>
        <v>0</v>
      </c>
      <c r="W22" s="25"/>
      <c r="X22" s="25"/>
      <c r="Y22" s="86">
        <v>0</v>
      </c>
      <c r="Z22" s="84">
        <v>0</v>
      </c>
      <c r="AA22" s="84">
        <v>0</v>
      </c>
      <c r="AB22" s="84">
        <v>0</v>
      </c>
      <c r="AC22" s="84">
        <v>0</v>
      </c>
      <c r="AD22" s="84">
        <v>0</v>
      </c>
      <c r="AE22" s="85">
        <v>0</v>
      </c>
      <c r="AF22" s="25">
        <f t="shared" si="18"/>
        <v>0</v>
      </c>
      <c r="AG22" s="25"/>
      <c r="AH22" s="25"/>
      <c r="AI22" s="86">
        <v>0</v>
      </c>
      <c r="AJ22" s="84">
        <v>0</v>
      </c>
      <c r="AK22" s="84">
        <v>0</v>
      </c>
      <c r="AL22" s="84">
        <v>0</v>
      </c>
      <c r="AM22" s="84">
        <v>0</v>
      </c>
      <c r="AN22" s="84">
        <v>0</v>
      </c>
      <c r="AO22" s="85">
        <v>0</v>
      </c>
      <c r="AP22" s="25">
        <f t="shared" si="19"/>
        <v>0</v>
      </c>
      <c r="AQ22" s="25"/>
      <c r="AR22" s="25"/>
      <c r="AS22" s="86">
        <v>0</v>
      </c>
      <c r="AT22" s="84">
        <v>0</v>
      </c>
      <c r="AU22" s="84">
        <v>0</v>
      </c>
      <c r="AV22" s="84">
        <v>0</v>
      </c>
      <c r="AW22" s="84">
        <v>0</v>
      </c>
      <c r="AX22" s="84">
        <v>0</v>
      </c>
      <c r="AY22" s="85">
        <v>0</v>
      </c>
      <c r="AZ22" s="25">
        <f t="shared" si="15"/>
        <v>0</v>
      </c>
      <c r="BA22" s="25"/>
      <c r="BB22" s="25"/>
    </row>
    <row r="23" spans="1:54" ht="17.25" thickBot="1" x14ac:dyDescent="0.35">
      <c r="A23" s="48" t="str">
        <f>A22</f>
        <v>컬리</v>
      </c>
      <c r="B23" s="338"/>
      <c r="C23" s="55">
        <v>46158</v>
      </c>
      <c r="D23" s="53" t="s">
        <v>59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6">
        <v>0</v>
      </c>
      <c r="L23" s="26">
        <f t="shared" si="16"/>
        <v>0</v>
      </c>
      <c r="M23" s="26"/>
      <c r="N23" s="26"/>
      <c r="O23" s="57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6">
        <v>0</v>
      </c>
      <c r="V23" s="26">
        <f t="shared" si="17"/>
        <v>0</v>
      </c>
      <c r="W23" s="26"/>
      <c r="X23" s="26"/>
      <c r="Y23" s="57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0</v>
      </c>
      <c r="AE23" s="56">
        <v>0</v>
      </c>
      <c r="AF23" s="26">
        <f t="shared" si="18"/>
        <v>0</v>
      </c>
      <c r="AG23" s="26"/>
      <c r="AH23" s="26"/>
      <c r="AI23" s="57">
        <v>0</v>
      </c>
      <c r="AJ23" s="54">
        <v>0</v>
      </c>
      <c r="AK23" s="54">
        <v>0</v>
      </c>
      <c r="AL23" s="54">
        <v>0</v>
      </c>
      <c r="AM23" s="54">
        <v>0</v>
      </c>
      <c r="AN23" s="54">
        <v>0</v>
      </c>
      <c r="AO23" s="56">
        <v>0</v>
      </c>
      <c r="AP23" s="26">
        <f t="shared" si="19"/>
        <v>0</v>
      </c>
      <c r="AQ23" s="26"/>
      <c r="AR23" s="26"/>
      <c r="AS23" s="57">
        <v>0</v>
      </c>
      <c r="AT23" s="54">
        <v>0</v>
      </c>
      <c r="AU23" s="54">
        <v>0</v>
      </c>
      <c r="AV23" s="54">
        <v>0</v>
      </c>
      <c r="AW23" s="54">
        <v>0</v>
      </c>
      <c r="AX23" s="54">
        <v>0</v>
      </c>
      <c r="AY23" s="56">
        <v>0</v>
      </c>
      <c r="AZ23" s="26">
        <f t="shared" si="15"/>
        <v>0</v>
      </c>
      <c r="BA23" s="26"/>
      <c r="BB23" s="26"/>
    </row>
    <row r="24" spans="1:54" hidden="1" x14ac:dyDescent="0.3">
      <c r="A24" s="46" t="s">
        <v>36</v>
      </c>
      <c r="B24" s="337" t="s">
        <v>36</v>
      </c>
      <c r="C24" s="43">
        <v>45768</v>
      </c>
      <c r="D24" s="19" t="s">
        <v>54</v>
      </c>
      <c r="E24" s="18">
        <v>7</v>
      </c>
      <c r="F24" s="18">
        <v>4</v>
      </c>
      <c r="G24" s="18">
        <v>17</v>
      </c>
      <c r="H24" s="18">
        <v>11</v>
      </c>
      <c r="I24" s="18">
        <v>11</v>
      </c>
      <c r="J24" s="18">
        <v>16</v>
      </c>
      <c r="K24" s="20">
        <v>9</v>
      </c>
      <c r="L24" s="25">
        <f t="shared" si="16"/>
        <v>75</v>
      </c>
      <c r="M24" s="25"/>
      <c r="N24" s="25"/>
      <c r="O24" s="21">
        <v>12</v>
      </c>
      <c r="P24" s="18">
        <v>11</v>
      </c>
      <c r="Q24" s="18">
        <v>10</v>
      </c>
      <c r="R24" s="18">
        <v>18</v>
      </c>
      <c r="S24" s="18">
        <v>6</v>
      </c>
      <c r="T24" s="18">
        <v>4</v>
      </c>
      <c r="U24" s="20">
        <v>22</v>
      </c>
      <c r="V24" s="25">
        <f t="shared" si="17"/>
        <v>83</v>
      </c>
      <c r="W24" s="25"/>
      <c r="X24" s="25"/>
      <c r="Y24" s="21">
        <v>8</v>
      </c>
      <c r="Z24" s="18">
        <v>6</v>
      </c>
      <c r="AA24" s="18">
        <v>16</v>
      </c>
      <c r="AB24" s="18">
        <v>14</v>
      </c>
      <c r="AC24" s="18">
        <v>13</v>
      </c>
      <c r="AD24" s="18">
        <v>1</v>
      </c>
      <c r="AE24" s="20">
        <v>8</v>
      </c>
      <c r="AF24" s="25">
        <f t="shared" si="18"/>
        <v>66</v>
      </c>
      <c r="AG24" s="25"/>
      <c r="AH24" s="25"/>
      <c r="AI24" s="21">
        <v>10</v>
      </c>
      <c r="AJ24" s="18">
        <v>24</v>
      </c>
      <c r="AK24" s="18">
        <v>19</v>
      </c>
      <c r="AL24" s="18">
        <v>14</v>
      </c>
      <c r="AM24" s="18">
        <v>12</v>
      </c>
      <c r="AN24" s="18">
        <v>4</v>
      </c>
      <c r="AO24" s="20">
        <v>23</v>
      </c>
      <c r="AP24" s="25">
        <f t="shared" si="19"/>
        <v>106</v>
      </c>
      <c r="AQ24" s="25"/>
      <c r="AR24" s="25"/>
      <c r="AS24" s="21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20">
        <v>0</v>
      </c>
      <c r="AZ24" s="25">
        <f t="shared" si="15"/>
        <v>0</v>
      </c>
      <c r="BA24" s="25"/>
      <c r="BB24" s="25"/>
    </row>
    <row r="25" spans="1:54" hidden="1" x14ac:dyDescent="0.3">
      <c r="A25" s="47" t="str">
        <f t="shared" ref="A25:A32" si="20">A24</f>
        <v>이마트-온라인</v>
      </c>
      <c r="B25" s="350"/>
      <c r="C25" s="43">
        <v>45915</v>
      </c>
      <c r="D25" s="19" t="s">
        <v>54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20">
        <v>0</v>
      </c>
      <c r="L25" s="25">
        <f t="shared" si="16"/>
        <v>0</v>
      </c>
      <c r="M25" s="25"/>
      <c r="N25" s="25"/>
      <c r="O25" s="21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20">
        <v>0</v>
      </c>
      <c r="V25" s="25">
        <f t="shared" si="17"/>
        <v>0</v>
      </c>
      <c r="W25" s="25"/>
      <c r="X25" s="25"/>
      <c r="Y25" s="21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20">
        <v>0</v>
      </c>
      <c r="AF25" s="25">
        <f t="shared" si="18"/>
        <v>0</v>
      </c>
      <c r="AG25" s="25"/>
      <c r="AH25" s="25"/>
      <c r="AI25" s="21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20">
        <v>0</v>
      </c>
      <c r="AP25" s="25">
        <f t="shared" si="19"/>
        <v>0</v>
      </c>
      <c r="AQ25" s="25"/>
      <c r="AR25" s="25"/>
      <c r="AS25" s="21">
        <v>20</v>
      </c>
      <c r="AT25" s="18">
        <v>12</v>
      </c>
      <c r="AU25" s="18">
        <v>15</v>
      </c>
      <c r="AV25" s="18">
        <v>20</v>
      </c>
      <c r="AW25" s="18">
        <v>8</v>
      </c>
      <c r="AX25" s="18">
        <v>17</v>
      </c>
      <c r="AY25" s="20">
        <v>22</v>
      </c>
      <c r="AZ25" s="25">
        <f t="shared" si="15"/>
        <v>114</v>
      </c>
      <c r="BA25" s="25"/>
      <c r="BB25" s="25"/>
    </row>
    <row r="26" spans="1:54" hidden="1" x14ac:dyDescent="0.3">
      <c r="A26" s="47" t="str">
        <f t="shared" si="20"/>
        <v>이마트-온라인</v>
      </c>
      <c r="B26" s="350"/>
      <c r="C26" s="43">
        <v>45803</v>
      </c>
      <c r="D26" s="19" t="s">
        <v>55</v>
      </c>
      <c r="E26" s="18">
        <v>7</v>
      </c>
      <c r="F26" s="18">
        <v>4</v>
      </c>
      <c r="G26" s="18">
        <v>7</v>
      </c>
      <c r="H26" s="18">
        <v>11</v>
      </c>
      <c r="I26" s="18">
        <v>7</v>
      </c>
      <c r="J26" s="18">
        <v>8</v>
      </c>
      <c r="K26" s="20">
        <v>4</v>
      </c>
      <c r="L26" s="25">
        <f t="shared" si="16"/>
        <v>48</v>
      </c>
      <c r="M26" s="25"/>
      <c r="N26" s="25"/>
      <c r="O26" s="21">
        <v>7</v>
      </c>
      <c r="P26" s="18">
        <v>11</v>
      </c>
      <c r="Q26" s="18">
        <v>12</v>
      </c>
      <c r="R26" s="18">
        <v>4</v>
      </c>
      <c r="S26" s="18">
        <v>10</v>
      </c>
      <c r="T26" s="18">
        <v>3</v>
      </c>
      <c r="U26" s="20">
        <v>8</v>
      </c>
      <c r="V26" s="25">
        <f t="shared" si="17"/>
        <v>55</v>
      </c>
      <c r="W26" s="25"/>
      <c r="X26" s="25"/>
      <c r="Y26" s="21">
        <v>5</v>
      </c>
      <c r="Z26" s="18">
        <v>5</v>
      </c>
      <c r="AA26" s="18">
        <v>17</v>
      </c>
      <c r="AB26" s="18">
        <v>3</v>
      </c>
      <c r="AC26" s="18">
        <v>14</v>
      </c>
      <c r="AD26" s="18">
        <v>4</v>
      </c>
      <c r="AE26" s="20">
        <v>9</v>
      </c>
      <c r="AF26" s="25">
        <f t="shared" si="18"/>
        <v>57</v>
      </c>
      <c r="AG26" s="25"/>
      <c r="AH26" s="25"/>
      <c r="AI26" s="21">
        <v>11</v>
      </c>
      <c r="AJ26" s="18">
        <v>7</v>
      </c>
      <c r="AK26" s="18">
        <v>7</v>
      </c>
      <c r="AL26" s="18">
        <v>5</v>
      </c>
      <c r="AM26" s="18">
        <v>5</v>
      </c>
      <c r="AN26" s="18">
        <v>3</v>
      </c>
      <c r="AO26" s="20">
        <v>13</v>
      </c>
      <c r="AP26" s="25">
        <f t="shared" si="19"/>
        <v>51</v>
      </c>
      <c r="AQ26" s="25"/>
      <c r="AR26" s="25"/>
      <c r="AS26" s="21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20">
        <v>0</v>
      </c>
      <c r="AZ26" s="25">
        <f t="shared" si="15"/>
        <v>0</v>
      </c>
      <c r="BA26" s="25"/>
      <c r="BB26" s="25"/>
    </row>
    <row r="27" spans="1:54" hidden="1" x14ac:dyDescent="0.3">
      <c r="A27" s="47" t="str">
        <f t="shared" si="20"/>
        <v>이마트-온라인</v>
      </c>
      <c r="B27" s="350"/>
      <c r="C27" s="43">
        <v>45843</v>
      </c>
      <c r="D27" s="19" t="s">
        <v>55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20">
        <v>0</v>
      </c>
      <c r="L27" s="25">
        <f t="shared" si="16"/>
        <v>0</v>
      </c>
      <c r="M27" s="25"/>
      <c r="N27" s="25"/>
      <c r="O27" s="21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20">
        <v>0</v>
      </c>
      <c r="V27" s="25">
        <f t="shared" si="17"/>
        <v>0</v>
      </c>
      <c r="W27" s="25"/>
      <c r="X27" s="25"/>
      <c r="Y27" s="21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20">
        <v>0</v>
      </c>
      <c r="AF27" s="25">
        <f t="shared" si="18"/>
        <v>0</v>
      </c>
      <c r="AG27" s="25"/>
      <c r="AH27" s="25"/>
      <c r="AI27" s="21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20">
        <v>0</v>
      </c>
      <c r="AP27" s="25">
        <f t="shared" si="19"/>
        <v>0</v>
      </c>
      <c r="AQ27" s="25"/>
      <c r="AR27" s="25"/>
      <c r="AS27" s="21">
        <v>8</v>
      </c>
      <c r="AT27" s="18">
        <v>12</v>
      </c>
      <c r="AU27" s="18">
        <v>6</v>
      </c>
      <c r="AV27" s="18">
        <v>11</v>
      </c>
      <c r="AW27" s="18">
        <v>5</v>
      </c>
      <c r="AX27" s="18">
        <v>7</v>
      </c>
      <c r="AY27" s="20">
        <v>16</v>
      </c>
      <c r="AZ27" s="25">
        <f t="shared" si="15"/>
        <v>65</v>
      </c>
      <c r="BA27" s="25"/>
      <c r="BB27" s="25"/>
    </row>
    <row r="28" spans="1:54" hidden="1" x14ac:dyDescent="0.3">
      <c r="A28" s="47" t="str">
        <f t="shared" si="20"/>
        <v>이마트-온라인</v>
      </c>
      <c r="B28" s="350"/>
      <c r="C28" s="43">
        <v>45795</v>
      </c>
      <c r="D28" s="19" t="s">
        <v>56</v>
      </c>
      <c r="E28" s="18">
        <v>4</v>
      </c>
      <c r="F28" s="18">
        <v>4</v>
      </c>
      <c r="G28" s="18">
        <v>2</v>
      </c>
      <c r="H28" s="18">
        <v>4</v>
      </c>
      <c r="I28" s="18">
        <v>3</v>
      </c>
      <c r="J28" s="18">
        <v>1</v>
      </c>
      <c r="K28" s="20">
        <v>9</v>
      </c>
      <c r="L28" s="25">
        <f t="shared" si="16"/>
        <v>27</v>
      </c>
      <c r="M28" s="25"/>
      <c r="N28" s="25"/>
      <c r="O28" s="21">
        <v>5</v>
      </c>
      <c r="P28" s="18">
        <v>3</v>
      </c>
      <c r="Q28" s="18">
        <v>2</v>
      </c>
      <c r="R28" s="18">
        <v>7</v>
      </c>
      <c r="S28" s="18">
        <v>2</v>
      </c>
      <c r="T28" s="18">
        <v>2</v>
      </c>
      <c r="U28" s="20">
        <v>2</v>
      </c>
      <c r="V28" s="25">
        <f t="shared" si="17"/>
        <v>23</v>
      </c>
      <c r="W28" s="25"/>
      <c r="X28" s="25"/>
      <c r="Y28" s="21">
        <v>5</v>
      </c>
      <c r="Z28" s="18">
        <v>2</v>
      </c>
      <c r="AA28" s="18">
        <v>10</v>
      </c>
      <c r="AB28" s="18">
        <v>2</v>
      </c>
      <c r="AC28" s="18">
        <v>4</v>
      </c>
      <c r="AD28" s="18">
        <v>2</v>
      </c>
      <c r="AE28" s="20">
        <v>3</v>
      </c>
      <c r="AF28" s="25">
        <f t="shared" si="18"/>
        <v>28</v>
      </c>
      <c r="AG28" s="25"/>
      <c r="AH28" s="25"/>
      <c r="AI28" s="21">
        <v>6</v>
      </c>
      <c r="AJ28" s="18">
        <v>4</v>
      </c>
      <c r="AK28" s="18">
        <v>5</v>
      </c>
      <c r="AL28" s="18">
        <v>7</v>
      </c>
      <c r="AM28" s="18">
        <v>5</v>
      </c>
      <c r="AN28" s="18">
        <v>1</v>
      </c>
      <c r="AO28" s="20">
        <v>9</v>
      </c>
      <c r="AP28" s="25">
        <f t="shared" si="19"/>
        <v>37</v>
      </c>
      <c r="AQ28" s="25"/>
      <c r="AR28" s="25"/>
      <c r="AS28" s="21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20">
        <v>0</v>
      </c>
      <c r="AZ28" s="25">
        <f t="shared" si="15"/>
        <v>0</v>
      </c>
      <c r="BA28" s="25"/>
      <c r="BB28" s="25"/>
    </row>
    <row r="29" spans="1:54" hidden="1" x14ac:dyDescent="0.3">
      <c r="A29" s="47" t="str">
        <f t="shared" si="20"/>
        <v>이마트-온라인</v>
      </c>
      <c r="B29" s="350"/>
      <c r="C29" s="43">
        <v>45850</v>
      </c>
      <c r="D29" s="19" t="s">
        <v>56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20">
        <v>0</v>
      </c>
      <c r="L29" s="25">
        <f t="shared" si="16"/>
        <v>0</v>
      </c>
      <c r="M29" s="25"/>
      <c r="N29" s="25"/>
      <c r="O29" s="21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20">
        <v>0</v>
      </c>
      <c r="V29" s="25">
        <f t="shared" si="17"/>
        <v>0</v>
      </c>
      <c r="W29" s="25"/>
      <c r="X29" s="25"/>
      <c r="Y29" s="21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20">
        <v>0</v>
      </c>
      <c r="AF29" s="25">
        <f t="shared" si="18"/>
        <v>0</v>
      </c>
      <c r="AG29" s="25"/>
      <c r="AH29" s="25"/>
      <c r="AI29" s="21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20">
        <v>0</v>
      </c>
      <c r="AP29" s="25">
        <f t="shared" si="19"/>
        <v>0</v>
      </c>
      <c r="AQ29" s="25"/>
      <c r="AR29" s="25"/>
      <c r="AS29" s="21">
        <v>10</v>
      </c>
      <c r="AT29" s="18">
        <v>2</v>
      </c>
      <c r="AU29" s="18">
        <v>6</v>
      </c>
      <c r="AV29" s="18">
        <v>5</v>
      </c>
      <c r="AW29" s="18">
        <v>7</v>
      </c>
      <c r="AX29" s="18">
        <v>3</v>
      </c>
      <c r="AY29" s="20">
        <v>4</v>
      </c>
      <c r="AZ29" s="25">
        <f t="shared" si="15"/>
        <v>37</v>
      </c>
      <c r="BA29" s="25"/>
      <c r="BB29" s="25"/>
    </row>
    <row r="30" spans="1:54" hidden="1" x14ac:dyDescent="0.3">
      <c r="A30" s="47" t="str">
        <f t="shared" si="20"/>
        <v>이마트-온라인</v>
      </c>
      <c r="B30" s="350"/>
      <c r="C30" s="43">
        <v>46122</v>
      </c>
      <c r="D30" s="19" t="s">
        <v>57</v>
      </c>
      <c r="E30" s="18">
        <v>15</v>
      </c>
      <c r="F30" s="18">
        <v>4</v>
      </c>
      <c r="G30" s="18">
        <v>10</v>
      </c>
      <c r="H30" s="18">
        <v>16</v>
      </c>
      <c r="I30" s="18">
        <v>4</v>
      </c>
      <c r="J30" s="18">
        <v>7</v>
      </c>
      <c r="K30" s="20">
        <v>12</v>
      </c>
      <c r="L30" s="25">
        <f t="shared" si="16"/>
        <v>68</v>
      </c>
      <c r="M30" s="25"/>
      <c r="N30" s="25"/>
      <c r="O30" s="21">
        <v>7</v>
      </c>
      <c r="P30" s="18">
        <v>13</v>
      </c>
      <c r="Q30" s="18">
        <v>14</v>
      </c>
      <c r="R30" s="18">
        <v>14</v>
      </c>
      <c r="S30" s="18">
        <v>11</v>
      </c>
      <c r="T30" s="18">
        <v>3</v>
      </c>
      <c r="U30" s="20">
        <v>6</v>
      </c>
      <c r="V30" s="25">
        <f t="shared" si="17"/>
        <v>68</v>
      </c>
      <c r="W30" s="25"/>
      <c r="X30" s="25"/>
      <c r="Y30" s="21">
        <v>7</v>
      </c>
      <c r="Z30" s="18">
        <v>12</v>
      </c>
      <c r="AA30" s="18">
        <v>6</v>
      </c>
      <c r="AB30" s="18">
        <v>12</v>
      </c>
      <c r="AC30" s="18">
        <v>9</v>
      </c>
      <c r="AD30" s="18">
        <v>7</v>
      </c>
      <c r="AE30" s="20">
        <v>10</v>
      </c>
      <c r="AF30" s="25">
        <f t="shared" si="18"/>
        <v>63</v>
      </c>
      <c r="AG30" s="25"/>
      <c r="AH30" s="25"/>
      <c r="AI30" s="21">
        <v>7</v>
      </c>
      <c r="AJ30" s="18">
        <v>6</v>
      </c>
      <c r="AK30" s="18">
        <v>15</v>
      </c>
      <c r="AL30" s="18">
        <v>18</v>
      </c>
      <c r="AM30" s="18">
        <v>7</v>
      </c>
      <c r="AN30" s="18">
        <v>4</v>
      </c>
      <c r="AO30" s="20">
        <v>24</v>
      </c>
      <c r="AP30" s="25">
        <f t="shared" si="19"/>
        <v>81</v>
      </c>
      <c r="AQ30" s="25"/>
      <c r="AR30" s="25"/>
      <c r="AS30" s="21">
        <v>8</v>
      </c>
      <c r="AT30" s="18">
        <v>10</v>
      </c>
      <c r="AU30" s="18">
        <v>19</v>
      </c>
      <c r="AV30" s="18">
        <v>7</v>
      </c>
      <c r="AW30" s="18">
        <v>4</v>
      </c>
      <c r="AX30" s="18">
        <v>10</v>
      </c>
      <c r="AY30" s="20">
        <v>13</v>
      </c>
      <c r="AZ30" s="25">
        <f t="shared" si="15"/>
        <v>71</v>
      </c>
      <c r="BA30" s="25"/>
      <c r="BB30" s="25"/>
    </row>
    <row r="31" spans="1:54" hidden="1" x14ac:dyDescent="0.3">
      <c r="A31" s="47" t="str">
        <f t="shared" si="20"/>
        <v>이마트-온라인</v>
      </c>
      <c r="B31" s="350"/>
      <c r="C31" s="83">
        <v>46159</v>
      </c>
      <c r="D31" s="81" t="s">
        <v>58</v>
      </c>
      <c r="E31" s="84">
        <v>6</v>
      </c>
      <c r="F31" s="84">
        <v>9</v>
      </c>
      <c r="G31" s="84">
        <v>17</v>
      </c>
      <c r="H31" s="84">
        <v>15</v>
      </c>
      <c r="I31" s="84">
        <v>10</v>
      </c>
      <c r="J31" s="84">
        <v>12</v>
      </c>
      <c r="K31" s="85">
        <v>11</v>
      </c>
      <c r="L31" s="25">
        <f t="shared" si="16"/>
        <v>80</v>
      </c>
      <c r="M31" s="25"/>
      <c r="N31" s="25"/>
      <c r="O31" s="86">
        <v>14</v>
      </c>
      <c r="P31" s="84">
        <v>16</v>
      </c>
      <c r="Q31" s="84">
        <v>15</v>
      </c>
      <c r="R31" s="84">
        <v>14</v>
      </c>
      <c r="S31" s="84">
        <v>10</v>
      </c>
      <c r="T31" s="84">
        <v>3</v>
      </c>
      <c r="U31" s="85">
        <v>13</v>
      </c>
      <c r="V31" s="25">
        <f t="shared" si="17"/>
        <v>85</v>
      </c>
      <c r="W31" s="25"/>
      <c r="X31" s="25"/>
      <c r="Y31" s="86">
        <v>8</v>
      </c>
      <c r="Z31" s="84">
        <v>19</v>
      </c>
      <c r="AA31" s="84">
        <v>10</v>
      </c>
      <c r="AB31" s="84">
        <v>12</v>
      </c>
      <c r="AC31" s="84">
        <v>14</v>
      </c>
      <c r="AD31" s="84">
        <v>7</v>
      </c>
      <c r="AE31" s="85">
        <v>10</v>
      </c>
      <c r="AF31" s="25">
        <f t="shared" si="18"/>
        <v>80</v>
      </c>
      <c r="AG31" s="25"/>
      <c r="AH31" s="25"/>
      <c r="AI31" s="86">
        <v>17</v>
      </c>
      <c r="AJ31" s="84">
        <v>12</v>
      </c>
      <c r="AK31" s="84">
        <v>16</v>
      </c>
      <c r="AL31" s="84">
        <v>8</v>
      </c>
      <c r="AM31" s="84">
        <v>8</v>
      </c>
      <c r="AN31" s="84">
        <v>4</v>
      </c>
      <c r="AO31" s="85">
        <v>4</v>
      </c>
      <c r="AP31" s="25">
        <f t="shared" si="19"/>
        <v>69</v>
      </c>
      <c r="AQ31" s="25"/>
      <c r="AR31" s="25"/>
      <c r="AS31" s="86">
        <v>9</v>
      </c>
      <c r="AT31" s="84">
        <v>25</v>
      </c>
      <c r="AU31" s="84">
        <v>14</v>
      </c>
      <c r="AV31" s="84">
        <v>9</v>
      </c>
      <c r="AW31" s="84">
        <v>13</v>
      </c>
      <c r="AX31" s="84">
        <v>3</v>
      </c>
      <c r="AY31" s="85">
        <v>18</v>
      </c>
      <c r="AZ31" s="25">
        <f t="shared" si="15"/>
        <v>91</v>
      </c>
      <c r="BA31" s="25"/>
      <c r="BB31" s="25"/>
    </row>
    <row r="32" spans="1:54" ht="17.25" hidden="1" thickBot="1" x14ac:dyDescent="0.35">
      <c r="A32" s="48" t="str">
        <f t="shared" si="20"/>
        <v>이마트-온라인</v>
      </c>
      <c r="B32" s="338"/>
      <c r="C32" s="55">
        <v>46158</v>
      </c>
      <c r="D32" s="53" t="s">
        <v>59</v>
      </c>
      <c r="E32" s="54">
        <v>7</v>
      </c>
      <c r="F32" s="54">
        <v>9</v>
      </c>
      <c r="G32" s="54">
        <v>5</v>
      </c>
      <c r="H32" s="54">
        <v>7</v>
      </c>
      <c r="I32" s="54">
        <v>3</v>
      </c>
      <c r="J32" s="54">
        <v>6</v>
      </c>
      <c r="K32" s="56">
        <v>1</v>
      </c>
      <c r="L32" s="26">
        <f t="shared" si="16"/>
        <v>38</v>
      </c>
      <c r="M32" s="26"/>
      <c r="N32" s="26"/>
      <c r="O32" s="57">
        <v>2</v>
      </c>
      <c r="P32" s="54">
        <v>5</v>
      </c>
      <c r="Q32" s="54">
        <v>9</v>
      </c>
      <c r="R32" s="54">
        <v>5</v>
      </c>
      <c r="S32" s="54">
        <v>2</v>
      </c>
      <c r="T32" s="54">
        <v>2</v>
      </c>
      <c r="U32" s="56">
        <v>7</v>
      </c>
      <c r="V32" s="26">
        <f t="shared" si="17"/>
        <v>32</v>
      </c>
      <c r="W32" s="26"/>
      <c r="X32" s="26"/>
      <c r="Y32" s="57">
        <v>2</v>
      </c>
      <c r="Z32" s="54">
        <v>4</v>
      </c>
      <c r="AA32" s="54">
        <v>5</v>
      </c>
      <c r="AB32" s="54">
        <v>5</v>
      </c>
      <c r="AC32" s="54">
        <v>5</v>
      </c>
      <c r="AD32" s="54">
        <v>8</v>
      </c>
      <c r="AE32" s="56">
        <v>3</v>
      </c>
      <c r="AF32" s="26">
        <f t="shared" si="18"/>
        <v>32</v>
      </c>
      <c r="AG32" s="26"/>
      <c r="AH32" s="26"/>
      <c r="AI32" s="57">
        <v>4</v>
      </c>
      <c r="AJ32" s="54">
        <v>5</v>
      </c>
      <c r="AK32" s="54">
        <v>3</v>
      </c>
      <c r="AL32" s="54">
        <v>3</v>
      </c>
      <c r="AM32" s="54">
        <v>2</v>
      </c>
      <c r="AN32" s="54">
        <v>2</v>
      </c>
      <c r="AO32" s="56">
        <v>5</v>
      </c>
      <c r="AP32" s="26">
        <f t="shared" si="19"/>
        <v>24</v>
      </c>
      <c r="AQ32" s="26"/>
      <c r="AR32" s="26"/>
      <c r="AS32" s="57">
        <v>6</v>
      </c>
      <c r="AT32" s="54">
        <v>2</v>
      </c>
      <c r="AU32" s="54">
        <v>4</v>
      </c>
      <c r="AV32" s="54">
        <v>5</v>
      </c>
      <c r="AW32" s="54">
        <v>4</v>
      </c>
      <c r="AX32" s="54">
        <v>5</v>
      </c>
      <c r="AY32" s="56">
        <v>11</v>
      </c>
      <c r="AZ32" s="26">
        <f t="shared" si="15"/>
        <v>37</v>
      </c>
      <c r="BA32" s="26"/>
      <c r="BB32" s="26"/>
    </row>
    <row r="33" spans="1:54" hidden="1" x14ac:dyDescent="0.3">
      <c r="A33" s="46" t="s">
        <v>37</v>
      </c>
      <c r="B33" s="337" t="s">
        <v>37</v>
      </c>
      <c r="C33" s="43">
        <v>45768</v>
      </c>
      <c r="D33" s="19" t="s">
        <v>54</v>
      </c>
      <c r="E33" s="18">
        <v>0</v>
      </c>
      <c r="F33" s="18">
        <v>8</v>
      </c>
      <c r="G33" s="18">
        <v>4</v>
      </c>
      <c r="H33" s="18">
        <v>4</v>
      </c>
      <c r="I33" s="18">
        <v>4</v>
      </c>
      <c r="J33" s="18">
        <v>5</v>
      </c>
      <c r="K33" s="20">
        <v>0</v>
      </c>
      <c r="L33" s="25">
        <f t="shared" si="16"/>
        <v>25</v>
      </c>
      <c r="M33" s="25"/>
      <c r="N33" s="25"/>
      <c r="O33" s="21">
        <v>5</v>
      </c>
      <c r="P33" s="18">
        <v>3</v>
      </c>
      <c r="Q33" s="18">
        <v>4</v>
      </c>
      <c r="R33" s="18">
        <v>1</v>
      </c>
      <c r="S33" s="18">
        <v>6</v>
      </c>
      <c r="T33" s="18">
        <v>4</v>
      </c>
      <c r="U33" s="20">
        <v>6</v>
      </c>
      <c r="V33" s="25">
        <f t="shared" si="17"/>
        <v>29</v>
      </c>
      <c r="W33" s="25"/>
      <c r="X33" s="25"/>
      <c r="Y33" s="21">
        <v>9</v>
      </c>
      <c r="Z33" s="18">
        <v>4</v>
      </c>
      <c r="AA33" s="18">
        <v>18</v>
      </c>
      <c r="AB33" s="18">
        <v>9</v>
      </c>
      <c r="AC33" s="18">
        <v>12</v>
      </c>
      <c r="AD33" s="18">
        <v>4</v>
      </c>
      <c r="AE33" s="20">
        <v>9</v>
      </c>
      <c r="AF33" s="25">
        <f t="shared" si="18"/>
        <v>65</v>
      </c>
      <c r="AG33" s="25"/>
      <c r="AH33" s="25"/>
      <c r="AI33" s="21">
        <v>5</v>
      </c>
      <c r="AJ33" s="18">
        <v>1</v>
      </c>
      <c r="AK33" s="18">
        <v>3</v>
      </c>
      <c r="AL33" s="18">
        <v>7</v>
      </c>
      <c r="AM33" s="18">
        <v>12</v>
      </c>
      <c r="AN33" s="18">
        <v>6</v>
      </c>
      <c r="AO33" s="20">
        <v>14</v>
      </c>
      <c r="AP33" s="25">
        <f t="shared" si="19"/>
        <v>48</v>
      </c>
      <c r="AQ33" s="25"/>
      <c r="AR33" s="25"/>
      <c r="AS33" s="21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20">
        <v>0</v>
      </c>
      <c r="AZ33" s="25">
        <f t="shared" si="15"/>
        <v>0</v>
      </c>
      <c r="BA33" s="25"/>
      <c r="BB33" s="25"/>
    </row>
    <row r="34" spans="1:54" hidden="1" x14ac:dyDescent="0.3">
      <c r="A34" s="47" t="str">
        <f t="shared" ref="A34:A41" si="21">A33</f>
        <v>이마트-ssg</v>
      </c>
      <c r="B34" s="350"/>
      <c r="C34" s="43">
        <v>45915</v>
      </c>
      <c r="D34" s="19" t="s">
        <v>54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20">
        <v>0</v>
      </c>
      <c r="L34" s="25">
        <f t="shared" si="16"/>
        <v>0</v>
      </c>
      <c r="M34" s="25"/>
      <c r="N34" s="25"/>
      <c r="O34" s="21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20">
        <v>0</v>
      </c>
      <c r="V34" s="25">
        <f t="shared" si="17"/>
        <v>0</v>
      </c>
      <c r="W34" s="25"/>
      <c r="X34" s="25"/>
      <c r="Y34" s="21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20">
        <v>0</v>
      </c>
      <c r="AF34" s="25">
        <f t="shared" si="18"/>
        <v>0</v>
      </c>
      <c r="AG34" s="25"/>
      <c r="AH34" s="25"/>
      <c r="AI34" s="21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20">
        <v>0</v>
      </c>
      <c r="AP34" s="25">
        <f t="shared" si="19"/>
        <v>0</v>
      </c>
      <c r="AQ34" s="25"/>
      <c r="AR34" s="25"/>
      <c r="AS34" s="21">
        <v>14</v>
      </c>
      <c r="AT34" s="18">
        <v>5</v>
      </c>
      <c r="AU34" s="18">
        <v>7</v>
      </c>
      <c r="AV34" s="18">
        <v>17</v>
      </c>
      <c r="AW34" s="18">
        <v>13</v>
      </c>
      <c r="AX34" s="18">
        <v>4</v>
      </c>
      <c r="AY34" s="20">
        <v>3</v>
      </c>
      <c r="AZ34" s="25">
        <f t="shared" si="15"/>
        <v>63</v>
      </c>
      <c r="BA34" s="25"/>
      <c r="BB34" s="25"/>
    </row>
    <row r="35" spans="1:54" hidden="1" x14ac:dyDescent="0.3">
      <c r="A35" s="47" t="str">
        <f t="shared" si="21"/>
        <v>이마트-ssg</v>
      </c>
      <c r="B35" s="350"/>
      <c r="C35" s="43">
        <v>45803</v>
      </c>
      <c r="D35" s="19" t="s">
        <v>55</v>
      </c>
      <c r="E35" s="18">
        <v>14</v>
      </c>
      <c r="F35" s="18">
        <v>7</v>
      </c>
      <c r="G35" s="18">
        <v>7</v>
      </c>
      <c r="H35" s="18">
        <v>7</v>
      </c>
      <c r="I35" s="18">
        <v>2</v>
      </c>
      <c r="J35" s="18">
        <v>7</v>
      </c>
      <c r="K35" s="20">
        <v>2</v>
      </c>
      <c r="L35" s="25">
        <f t="shared" si="16"/>
        <v>46</v>
      </c>
      <c r="M35" s="25"/>
      <c r="N35" s="25"/>
      <c r="O35" s="21">
        <v>5</v>
      </c>
      <c r="P35" s="18">
        <v>5</v>
      </c>
      <c r="Q35" s="18">
        <v>11</v>
      </c>
      <c r="R35" s="18">
        <v>2</v>
      </c>
      <c r="S35" s="18">
        <v>0</v>
      </c>
      <c r="T35" s="18">
        <v>0</v>
      </c>
      <c r="U35" s="20">
        <v>5</v>
      </c>
      <c r="V35" s="25">
        <f t="shared" si="17"/>
        <v>28</v>
      </c>
      <c r="W35" s="25"/>
      <c r="X35" s="25"/>
      <c r="Y35" s="21">
        <v>4</v>
      </c>
      <c r="Z35" s="18">
        <v>1</v>
      </c>
      <c r="AA35" s="18">
        <v>4</v>
      </c>
      <c r="AB35" s="18">
        <v>2</v>
      </c>
      <c r="AC35" s="18">
        <v>8</v>
      </c>
      <c r="AD35" s="18">
        <v>7</v>
      </c>
      <c r="AE35" s="20">
        <v>19</v>
      </c>
      <c r="AF35" s="25">
        <f t="shared" si="18"/>
        <v>45</v>
      </c>
      <c r="AG35" s="25"/>
      <c r="AH35" s="25"/>
      <c r="AI35" s="21">
        <v>12</v>
      </c>
      <c r="AJ35" s="18">
        <v>10</v>
      </c>
      <c r="AK35" s="18">
        <v>5</v>
      </c>
      <c r="AL35" s="18">
        <v>0</v>
      </c>
      <c r="AM35" s="18">
        <v>15</v>
      </c>
      <c r="AN35" s="18">
        <v>3</v>
      </c>
      <c r="AO35" s="20">
        <v>8</v>
      </c>
      <c r="AP35" s="25">
        <f t="shared" si="19"/>
        <v>53</v>
      </c>
      <c r="AQ35" s="25"/>
      <c r="AR35" s="25"/>
      <c r="AS35" s="21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20">
        <v>0</v>
      </c>
      <c r="AZ35" s="25">
        <f t="shared" si="15"/>
        <v>0</v>
      </c>
      <c r="BA35" s="25"/>
      <c r="BB35" s="25"/>
    </row>
    <row r="36" spans="1:54" hidden="1" x14ac:dyDescent="0.3">
      <c r="A36" s="47" t="str">
        <f t="shared" si="21"/>
        <v>이마트-ssg</v>
      </c>
      <c r="B36" s="350"/>
      <c r="C36" s="43">
        <v>45843</v>
      </c>
      <c r="D36" s="19" t="s">
        <v>55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20">
        <v>0</v>
      </c>
      <c r="L36" s="25">
        <f t="shared" si="16"/>
        <v>0</v>
      </c>
      <c r="M36" s="25"/>
      <c r="N36" s="25"/>
      <c r="O36" s="21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20">
        <v>0</v>
      </c>
      <c r="V36" s="25">
        <f t="shared" si="17"/>
        <v>0</v>
      </c>
      <c r="W36" s="25"/>
      <c r="X36" s="25"/>
      <c r="Y36" s="21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20">
        <v>0</v>
      </c>
      <c r="AF36" s="25">
        <f t="shared" si="18"/>
        <v>0</v>
      </c>
      <c r="AG36" s="25"/>
      <c r="AH36" s="25"/>
      <c r="AI36" s="21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20">
        <v>0</v>
      </c>
      <c r="AP36" s="25">
        <f t="shared" si="19"/>
        <v>0</v>
      </c>
      <c r="AQ36" s="25"/>
      <c r="AR36" s="25"/>
      <c r="AS36" s="21">
        <v>8</v>
      </c>
      <c r="AT36" s="18">
        <v>8</v>
      </c>
      <c r="AU36" s="18">
        <v>6</v>
      </c>
      <c r="AV36" s="18">
        <v>3</v>
      </c>
      <c r="AW36" s="18">
        <v>2</v>
      </c>
      <c r="AX36" s="18">
        <v>9</v>
      </c>
      <c r="AY36" s="20">
        <v>2</v>
      </c>
      <c r="AZ36" s="25">
        <f t="shared" si="15"/>
        <v>38</v>
      </c>
      <c r="BA36" s="25"/>
      <c r="BB36" s="25"/>
    </row>
    <row r="37" spans="1:54" hidden="1" x14ac:dyDescent="0.3">
      <c r="A37" s="47" t="str">
        <f t="shared" si="21"/>
        <v>이마트-ssg</v>
      </c>
      <c r="B37" s="350"/>
      <c r="C37" s="43">
        <v>45795</v>
      </c>
      <c r="D37" s="19" t="s">
        <v>56</v>
      </c>
      <c r="E37" s="18">
        <v>3</v>
      </c>
      <c r="F37" s="18">
        <v>2</v>
      </c>
      <c r="G37" s="18">
        <v>6</v>
      </c>
      <c r="H37" s="18">
        <v>4</v>
      </c>
      <c r="I37" s="18">
        <v>2</v>
      </c>
      <c r="J37" s="18">
        <v>2</v>
      </c>
      <c r="K37" s="20">
        <v>2</v>
      </c>
      <c r="L37" s="25">
        <f t="shared" si="16"/>
        <v>21</v>
      </c>
      <c r="M37" s="25"/>
      <c r="N37" s="25"/>
      <c r="O37" s="21">
        <v>1</v>
      </c>
      <c r="P37" s="18">
        <v>0</v>
      </c>
      <c r="Q37" s="18">
        <v>3</v>
      </c>
      <c r="R37" s="18">
        <v>3</v>
      </c>
      <c r="S37" s="18">
        <v>1</v>
      </c>
      <c r="T37" s="18">
        <v>0</v>
      </c>
      <c r="U37" s="20">
        <v>1</v>
      </c>
      <c r="V37" s="25">
        <f t="shared" si="17"/>
        <v>9</v>
      </c>
      <c r="W37" s="25"/>
      <c r="X37" s="25"/>
      <c r="Y37" s="21">
        <v>4</v>
      </c>
      <c r="Z37" s="18">
        <v>2</v>
      </c>
      <c r="AA37" s="18">
        <v>0</v>
      </c>
      <c r="AB37" s="18">
        <v>3</v>
      </c>
      <c r="AC37" s="18">
        <v>3</v>
      </c>
      <c r="AD37" s="18">
        <v>0</v>
      </c>
      <c r="AE37" s="20">
        <v>0</v>
      </c>
      <c r="AF37" s="25">
        <f t="shared" si="18"/>
        <v>12</v>
      </c>
      <c r="AG37" s="25"/>
      <c r="AH37" s="25"/>
      <c r="AI37" s="21">
        <v>2</v>
      </c>
      <c r="AJ37" s="18">
        <v>0</v>
      </c>
      <c r="AK37" s="18">
        <v>0</v>
      </c>
      <c r="AL37" s="18">
        <v>3</v>
      </c>
      <c r="AM37" s="18">
        <v>1</v>
      </c>
      <c r="AN37" s="18">
        <v>0</v>
      </c>
      <c r="AO37" s="20">
        <v>4</v>
      </c>
      <c r="AP37" s="25">
        <f t="shared" si="19"/>
        <v>10</v>
      </c>
      <c r="AQ37" s="25"/>
      <c r="AR37" s="25"/>
      <c r="AS37" s="21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20">
        <v>0</v>
      </c>
      <c r="AZ37" s="25">
        <f t="shared" si="15"/>
        <v>0</v>
      </c>
      <c r="BA37" s="25"/>
      <c r="BB37" s="25"/>
    </row>
    <row r="38" spans="1:54" hidden="1" x14ac:dyDescent="0.3">
      <c r="A38" s="47" t="str">
        <f t="shared" si="21"/>
        <v>이마트-ssg</v>
      </c>
      <c r="B38" s="350"/>
      <c r="C38" s="43">
        <v>45850</v>
      </c>
      <c r="D38" s="19" t="s">
        <v>56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20">
        <v>0</v>
      </c>
      <c r="L38" s="25">
        <f t="shared" si="16"/>
        <v>0</v>
      </c>
      <c r="M38" s="25"/>
      <c r="N38" s="25"/>
      <c r="O38" s="21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20">
        <v>0</v>
      </c>
      <c r="V38" s="25">
        <f t="shared" si="17"/>
        <v>0</v>
      </c>
      <c r="W38" s="25"/>
      <c r="X38" s="25"/>
      <c r="Y38" s="21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20">
        <v>0</v>
      </c>
      <c r="AF38" s="25">
        <f t="shared" si="18"/>
        <v>0</v>
      </c>
      <c r="AG38" s="25"/>
      <c r="AH38" s="25"/>
      <c r="AI38" s="21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20">
        <v>0</v>
      </c>
      <c r="AP38" s="25">
        <f t="shared" si="19"/>
        <v>0</v>
      </c>
      <c r="AQ38" s="25"/>
      <c r="AR38" s="25"/>
      <c r="AS38" s="21">
        <v>5</v>
      </c>
      <c r="AT38" s="18">
        <v>1</v>
      </c>
      <c r="AU38" s="18">
        <v>2</v>
      </c>
      <c r="AV38" s="18">
        <v>1</v>
      </c>
      <c r="AW38" s="18">
        <v>2</v>
      </c>
      <c r="AX38" s="18">
        <v>3</v>
      </c>
      <c r="AY38" s="20">
        <v>4</v>
      </c>
      <c r="AZ38" s="25">
        <f t="shared" si="15"/>
        <v>18</v>
      </c>
      <c r="BA38" s="25"/>
      <c r="BB38" s="25"/>
    </row>
    <row r="39" spans="1:54" hidden="1" x14ac:dyDescent="0.3">
      <c r="A39" s="47" t="str">
        <f t="shared" si="21"/>
        <v>이마트-ssg</v>
      </c>
      <c r="B39" s="350"/>
      <c r="C39" s="43">
        <v>46122</v>
      </c>
      <c r="D39" s="19" t="s">
        <v>57</v>
      </c>
      <c r="E39" s="18">
        <v>12</v>
      </c>
      <c r="F39" s="18">
        <v>10</v>
      </c>
      <c r="G39" s="18">
        <v>8</v>
      </c>
      <c r="H39" s="18">
        <v>12</v>
      </c>
      <c r="I39" s="18">
        <v>10</v>
      </c>
      <c r="J39" s="18">
        <v>7</v>
      </c>
      <c r="K39" s="20">
        <v>11</v>
      </c>
      <c r="L39" s="25">
        <f t="shared" si="16"/>
        <v>70</v>
      </c>
      <c r="M39" s="25"/>
      <c r="N39" s="25"/>
      <c r="O39" s="21">
        <v>18</v>
      </c>
      <c r="P39" s="18">
        <v>6</v>
      </c>
      <c r="Q39" s="18">
        <v>13</v>
      </c>
      <c r="R39" s="18">
        <v>23</v>
      </c>
      <c r="S39" s="18">
        <v>-1</v>
      </c>
      <c r="T39" s="18">
        <v>4</v>
      </c>
      <c r="U39" s="20">
        <v>7</v>
      </c>
      <c r="V39" s="25">
        <f t="shared" si="17"/>
        <v>70</v>
      </c>
      <c r="W39" s="25"/>
      <c r="X39" s="25"/>
      <c r="Y39" s="21">
        <v>15</v>
      </c>
      <c r="Z39" s="18">
        <v>2</v>
      </c>
      <c r="AA39" s="18">
        <v>13</v>
      </c>
      <c r="AB39" s="18">
        <v>2</v>
      </c>
      <c r="AC39" s="18">
        <v>4</v>
      </c>
      <c r="AD39" s="18">
        <v>9</v>
      </c>
      <c r="AE39" s="20">
        <v>8</v>
      </c>
      <c r="AF39" s="25">
        <f t="shared" si="18"/>
        <v>53</v>
      </c>
      <c r="AG39" s="25"/>
      <c r="AH39" s="25"/>
      <c r="AI39" s="21">
        <v>7</v>
      </c>
      <c r="AJ39" s="18">
        <v>4</v>
      </c>
      <c r="AK39" s="18">
        <v>4</v>
      </c>
      <c r="AL39" s="18">
        <v>14</v>
      </c>
      <c r="AM39" s="18">
        <v>7</v>
      </c>
      <c r="AN39" s="18">
        <v>2</v>
      </c>
      <c r="AO39" s="20">
        <v>6</v>
      </c>
      <c r="AP39" s="25">
        <f t="shared" si="19"/>
        <v>44</v>
      </c>
      <c r="AQ39" s="25"/>
      <c r="AR39" s="25"/>
      <c r="AS39" s="21">
        <v>7</v>
      </c>
      <c r="AT39" s="18">
        <v>6</v>
      </c>
      <c r="AU39" s="18">
        <v>1</v>
      </c>
      <c r="AV39" s="18">
        <v>16</v>
      </c>
      <c r="AW39" s="18">
        <v>7</v>
      </c>
      <c r="AX39" s="18">
        <v>5</v>
      </c>
      <c r="AY39" s="20">
        <v>6</v>
      </c>
      <c r="AZ39" s="25">
        <f t="shared" si="15"/>
        <v>48</v>
      </c>
      <c r="BA39" s="25"/>
      <c r="BB39" s="25"/>
    </row>
    <row r="40" spans="1:54" hidden="1" x14ac:dyDescent="0.3">
      <c r="A40" s="47" t="str">
        <f t="shared" si="21"/>
        <v>이마트-ssg</v>
      </c>
      <c r="B40" s="350"/>
      <c r="C40" s="83">
        <v>46159</v>
      </c>
      <c r="D40" s="81" t="s">
        <v>58</v>
      </c>
      <c r="E40" s="84">
        <v>7</v>
      </c>
      <c r="F40" s="84">
        <v>9</v>
      </c>
      <c r="G40" s="84">
        <v>10</v>
      </c>
      <c r="H40" s="84">
        <v>14</v>
      </c>
      <c r="I40" s="84">
        <v>1</v>
      </c>
      <c r="J40" s="84">
        <v>7</v>
      </c>
      <c r="K40" s="85">
        <v>9</v>
      </c>
      <c r="L40" s="25">
        <f t="shared" si="16"/>
        <v>57</v>
      </c>
      <c r="M40" s="25"/>
      <c r="N40" s="25"/>
      <c r="O40" s="86">
        <v>7</v>
      </c>
      <c r="P40" s="84">
        <v>10</v>
      </c>
      <c r="Q40" s="84">
        <v>18</v>
      </c>
      <c r="R40" s="84">
        <v>7</v>
      </c>
      <c r="S40" s="84">
        <v>6</v>
      </c>
      <c r="T40" s="84">
        <v>2</v>
      </c>
      <c r="U40" s="85">
        <v>11</v>
      </c>
      <c r="V40" s="25">
        <f t="shared" si="17"/>
        <v>61</v>
      </c>
      <c r="W40" s="25"/>
      <c r="X40" s="25"/>
      <c r="Y40" s="86">
        <v>14</v>
      </c>
      <c r="Z40" s="84">
        <v>9</v>
      </c>
      <c r="AA40" s="84">
        <v>8</v>
      </c>
      <c r="AB40" s="84">
        <v>5</v>
      </c>
      <c r="AC40" s="84">
        <v>5</v>
      </c>
      <c r="AD40" s="84">
        <v>4</v>
      </c>
      <c r="AE40" s="85">
        <v>9</v>
      </c>
      <c r="AF40" s="25">
        <f t="shared" si="18"/>
        <v>54</v>
      </c>
      <c r="AG40" s="25"/>
      <c r="AH40" s="25"/>
      <c r="AI40" s="86">
        <v>4</v>
      </c>
      <c r="AJ40" s="84">
        <v>10</v>
      </c>
      <c r="AK40" s="84">
        <v>5</v>
      </c>
      <c r="AL40" s="84">
        <v>18</v>
      </c>
      <c r="AM40" s="84">
        <v>8</v>
      </c>
      <c r="AN40" s="84">
        <v>4</v>
      </c>
      <c r="AO40" s="85">
        <v>10</v>
      </c>
      <c r="AP40" s="25">
        <f t="shared" si="19"/>
        <v>59</v>
      </c>
      <c r="AQ40" s="25"/>
      <c r="AR40" s="25"/>
      <c r="AS40" s="86">
        <v>9</v>
      </c>
      <c r="AT40" s="84">
        <v>7</v>
      </c>
      <c r="AU40" s="84">
        <v>11</v>
      </c>
      <c r="AV40" s="84">
        <v>6</v>
      </c>
      <c r="AW40" s="84">
        <v>10</v>
      </c>
      <c r="AX40" s="84">
        <v>2</v>
      </c>
      <c r="AY40" s="85">
        <v>4</v>
      </c>
      <c r="AZ40" s="25">
        <f t="shared" si="15"/>
        <v>49</v>
      </c>
      <c r="BA40" s="25"/>
      <c r="BB40" s="25"/>
    </row>
    <row r="41" spans="1:54" ht="17.25" hidden="1" thickBot="1" x14ac:dyDescent="0.35">
      <c r="A41" s="48" t="str">
        <f t="shared" si="21"/>
        <v>이마트-ssg</v>
      </c>
      <c r="B41" s="338"/>
      <c r="C41" s="55">
        <v>46158</v>
      </c>
      <c r="D41" s="53" t="s">
        <v>59</v>
      </c>
      <c r="E41" s="54">
        <v>5</v>
      </c>
      <c r="F41" s="54">
        <v>2</v>
      </c>
      <c r="G41" s="54">
        <v>2</v>
      </c>
      <c r="H41" s="54">
        <v>1</v>
      </c>
      <c r="I41" s="54">
        <v>4</v>
      </c>
      <c r="J41" s="54">
        <v>2</v>
      </c>
      <c r="K41" s="56">
        <v>5</v>
      </c>
      <c r="L41" s="26">
        <f t="shared" si="16"/>
        <v>21</v>
      </c>
      <c r="M41" s="26"/>
      <c r="N41" s="26"/>
      <c r="O41" s="57">
        <v>3</v>
      </c>
      <c r="P41" s="54">
        <v>5</v>
      </c>
      <c r="Q41" s="54">
        <v>4</v>
      </c>
      <c r="R41" s="54">
        <v>9</v>
      </c>
      <c r="S41" s="54">
        <v>14</v>
      </c>
      <c r="T41" s="54">
        <v>1</v>
      </c>
      <c r="U41" s="56">
        <v>10</v>
      </c>
      <c r="V41" s="26">
        <f t="shared" si="17"/>
        <v>46</v>
      </c>
      <c r="W41" s="26"/>
      <c r="X41" s="26"/>
      <c r="Y41" s="57">
        <v>0</v>
      </c>
      <c r="Z41" s="54">
        <v>3</v>
      </c>
      <c r="AA41" s="54">
        <v>5</v>
      </c>
      <c r="AB41" s="54">
        <v>0</v>
      </c>
      <c r="AC41" s="54">
        <v>2</v>
      </c>
      <c r="AD41" s="54">
        <v>1</v>
      </c>
      <c r="AE41" s="56">
        <v>4</v>
      </c>
      <c r="AF41" s="26">
        <f t="shared" si="18"/>
        <v>15</v>
      </c>
      <c r="AG41" s="26"/>
      <c r="AH41" s="26"/>
      <c r="AI41" s="57">
        <v>2</v>
      </c>
      <c r="AJ41" s="54">
        <v>4</v>
      </c>
      <c r="AK41" s="54">
        <v>2</v>
      </c>
      <c r="AL41" s="54">
        <v>6</v>
      </c>
      <c r="AM41" s="54">
        <v>2</v>
      </c>
      <c r="AN41" s="54">
        <v>3</v>
      </c>
      <c r="AO41" s="56">
        <v>2</v>
      </c>
      <c r="AP41" s="26">
        <f t="shared" si="19"/>
        <v>21</v>
      </c>
      <c r="AQ41" s="26"/>
      <c r="AR41" s="26"/>
      <c r="AS41" s="57">
        <v>3</v>
      </c>
      <c r="AT41" s="54">
        <v>1</v>
      </c>
      <c r="AU41" s="54">
        <v>5</v>
      </c>
      <c r="AV41" s="54">
        <v>6</v>
      </c>
      <c r="AW41" s="54">
        <v>0</v>
      </c>
      <c r="AX41" s="54">
        <v>3</v>
      </c>
      <c r="AY41" s="56">
        <v>2</v>
      </c>
      <c r="AZ41" s="26">
        <f t="shared" si="15"/>
        <v>20</v>
      </c>
      <c r="BA41" s="26"/>
      <c r="BB41" s="26"/>
    </row>
    <row r="42" spans="1:54" hidden="1" x14ac:dyDescent="0.3">
      <c r="A42" s="46" t="s">
        <v>38</v>
      </c>
      <c r="B42" s="337" t="s">
        <v>38</v>
      </c>
      <c r="C42" s="43">
        <v>45768</v>
      </c>
      <c r="D42" s="19" t="s">
        <v>54</v>
      </c>
      <c r="E42" s="18">
        <v>14</v>
      </c>
      <c r="F42" s="18">
        <v>8</v>
      </c>
      <c r="G42" s="18">
        <v>25</v>
      </c>
      <c r="H42" s="18">
        <v>33</v>
      </c>
      <c r="I42" s="18">
        <v>30</v>
      </c>
      <c r="J42" s="18">
        <v>44</v>
      </c>
      <c r="K42" s="20">
        <v>8</v>
      </c>
      <c r="L42" s="51">
        <f t="shared" si="16"/>
        <v>162</v>
      </c>
      <c r="M42" s="25"/>
      <c r="N42" s="25"/>
      <c r="O42" s="21">
        <v>10</v>
      </c>
      <c r="P42" s="18">
        <v>23</v>
      </c>
      <c r="Q42" s="18">
        <v>15</v>
      </c>
      <c r="R42" s="18">
        <v>19</v>
      </c>
      <c r="S42" s="18">
        <v>53</v>
      </c>
      <c r="T42" s="18">
        <v>27</v>
      </c>
      <c r="U42" s="20">
        <v>50</v>
      </c>
      <c r="V42" s="51">
        <f t="shared" si="17"/>
        <v>197</v>
      </c>
      <c r="W42" s="25"/>
      <c r="X42" s="25"/>
      <c r="Y42" s="21">
        <v>32</v>
      </c>
      <c r="Z42" s="18">
        <v>24</v>
      </c>
      <c r="AA42" s="18">
        <v>32</v>
      </c>
      <c r="AB42" s="18">
        <v>30</v>
      </c>
      <c r="AC42" s="18">
        <v>66</v>
      </c>
      <c r="AD42" s="18">
        <v>34</v>
      </c>
      <c r="AE42" s="20">
        <v>13</v>
      </c>
      <c r="AF42" s="51">
        <f t="shared" si="18"/>
        <v>231</v>
      </c>
      <c r="AG42" s="25"/>
      <c r="AH42" s="25"/>
      <c r="AI42" s="21">
        <v>29</v>
      </c>
      <c r="AJ42" s="18">
        <v>27</v>
      </c>
      <c r="AK42" s="18">
        <v>33</v>
      </c>
      <c r="AL42" s="18">
        <v>21</v>
      </c>
      <c r="AM42" s="18">
        <v>46</v>
      </c>
      <c r="AN42" s="18">
        <v>19</v>
      </c>
      <c r="AO42" s="20">
        <v>31</v>
      </c>
      <c r="AP42" s="51">
        <f t="shared" si="19"/>
        <v>206</v>
      </c>
      <c r="AQ42" s="25"/>
      <c r="AR42" s="25"/>
      <c r="AS42" s="21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20">
        <v>0</v>
      </c>
      <c r="AZ42" s="25">
        <f t="shared" si="15"/>
        <v>0</v>
      </c>
      <c r="BA42" s="25"/>
      <c r="BB42" s="25"/>
    </row>
    <row r="43" spans="1:54" hidden="1" x14ac:dyDescent="0.3">
      <c r="A43" s="47" t="str">
        <f t="shared" ref="A43:A50" si="22">A42</f>
        <v>이마트-오프라인</v>
      </c>
      <c r="B43" s="350"/>
      <c r="C43" s="43">
        <v>45915</v>
      </c>
      <c r="D43" s="19" t="s">
        <v>54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20">
        <v>0</v>
      </c>
      <c r="L43" s="25">
        <f t="shared" si="16"/>
        <v>0</v>
      </c>
      <c r="M43" s="25"/>
      <c r="N43" s="25"/>
      <c r="O43" s="21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20">
        <v>0</v>
      </c>
      <c r="V43" s="25">
        <f t="shared" si="17"/>
        <v>0</v>
      </c>
      <c r="W43" s="25"/>
      <c r="X43" s="25"/>
      <c r="Y43" s="21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20">
        <v>0</v>
      </c>
      <c r="AF43" s="25">
        <f t="shared" si="18"/>
        <v>0</v>
      </c>
      <c r="AG43" s="25"/>
      <c r="AH43" s="25"/>
      <c r="AI43" s="21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20">
        <v>0</v>
      </c>
      <c r="AP43" s="25">
        <f t="shared" si="19"/>
        <v>0</v>
      </c>
      <c r="AQ43" s="25"/>
      <c r="AR43" s="25"/>
      <c r="AS43" s="21">
        <v>28</v>
      </c>
      <c r="AT43" s="18">
        <v>32</v>
      </c>
      <c r="AU43" s="18">
        <v>27</v>
      </c>
      <c r="AV43" s="18">
        <v>17</v>
      </c>
      <c r="AW43" s="18">
        <v>32</v>
      </c>
      <c r="AX43" s="18">
        <v>57</v>
      </c>
      <c r="AY43" s="20">
        <v>30</v>
      </c>
      <c r="AZ43" s="25">
        <f t="shared" si="15"/>
        <v>223</v>
      </c>
      <c r="BA43" s="25"/>
      <c r="BB43" s="25"/>
    </row>
    <row r="44" spans="1:54" hidden="1" x14ac:dyDescent="0.3">
      <c r="A44" s="47" t="str">
        <f t="shared" si="22"/>
        <v>이마트-오프라인</v>
      </c>
      <c r="B44" s="350"/>
      <c r="C44" s="43">
        <v>45803</v>
      </c>
      <c r="D44" s="19" t="s">
        <v>55</v>
      </c>
      <c r="E44" s="18">
        <v>21</v>
      </c>
      <c r="F44" s="18">
        <v>8</v>
      </c>
      <c r="G44" s="18">
        <v>20</v>
      </c>
      <c r="H44" s="18">
        <v>22</v>
      </c>
      <c r="I44" s="18">
        <v>27</v>
      </c>
      <c r="J44" s="18">
        <v>42</v>
      </c>
      <c r="K44" s="20">
        <v>28</v>
      </c>
      <c r="L44" s="25">
        <f t="shared" si="16"/>
        <v>168</v>
      </c>
      <c r="M44" s="25"/>
      <c r="N44" s="25"/>
      <c r="O44" s="21">
        <v>29</v>
      </c>
      <c r="P44" s="18">
        <v>17</v>
      </c>
      <c r="Q44" s="18">
        <v>20</v>
      </c>
      <c r="R44" s="18">
        <v>18</v>
      </c>
      <c r="S44" s="18">
        <v>14</v>
      </c>
      <c r="T44" s="18">
        <v>14</v>
      </c>
      <c r="U44" s="20">
        <v>24</v>
      </c>
      <c r="V44" s="25">
        <f t="shared" si="17"/>
        <v>136</v>
      </c>
      <c r="W44" s="25"/>
      <c r="X44" s="25"/>
      <c r="Y44" s="21">
        <v>15</v>
      </c>
      <c r="Z44" s="18">
        <v>18</v>
      </c>
      <c r="AA44" s="18">
        <v>30</v>
      </c>
      <c r="AB44" s="18">
        <v>11</v>
      </c>
      <c r="AC44" s="18">
        <v>29</v>
      </c>
      <c r="AD44" s="18">
        <v>24</v>
      </c>
      <c r="AE44" s="20">
        <v>13</v>
      </c>
      <c r="AF44" s="25">
        <f t="shared" si="18"/>
        <v>140</v>
      </c>
      <c r="AG44" s="25"/>
      <c r="AH44" s="25"/>
      <c r="AI44" s="21">
        <v>19</v>
      </c>
      <c r="AJ44" s="18">
        <v>7</v>
      </c>
      <c r="AK44" s="18">
        <v>13</v>
      </c>
      <c r="AL44" s="18">
        <v>21</v>
      </c>
      <c r="AM44" s="18">
        <v>27</v>
      </c>
      <c r="AN44" s="18">
        <v>19</v>
      </c>
      <c r="AO44" s="20">
        <v>23</v>
      </c>
      <c r="AP44" s="25">
        <f t="shared" si="19"/>
        <v>129</v>
      </c>
      <c r="AQ44" s="25"/>
      <c r="AR44" s="25"/>
      <c r="AS44" s="21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20">
        <v>0</v>
      </c>
      <c r="AZ44" s="25">
        <f t="shared" si="15"/>
        <v>0</v>
      </c>
      <c r="BA44" s="25"/>
      <c r="BB44" s="25"/>
    </row>
    <row r="45" spans="1:54" hidden="1" x14ac:dyDescent="0.3">
      <c r="A45" s="47" t="str">
        <f t="shared" si="22"/>
        <v>이마트-오프라인</v>
      </c>
      <c r="B45" s="350"/>
      <c r="C45" s="43">
        <v>45843</v>
      </c>
      <c r="D45" s="19" t="s">
        <v>55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20">
        <v>0</v>
      </c>
      <c r="L45" s="25">
        <f t="shared" si="16"/>
        <v>0</v>
      </c>
      <c r="M45" s="25"/>
      <c r="N45" s="25"/>
      <c r="O45" s="21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20">
        <v>0</v>
      </c>
      <c r="V45" s="25">
        <f t="shared" si="17"/>
        <v>0</v>
      </c>
      <c r="W45" s="25"/>
      <c r="X45" s="25"/>
      <c r="Y45" s="21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20">
        <v>0</v>
      </c>
      <c r="AF45" s="25">
        <f t="shared" si="18"/>
        <v>0</v>
      </c>
      <c r="AG45" s="25"/>
      <c r="AH45" s="25"/>
      <c r="AI45" s="21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20">
        <v>0</v>
      </c>
      <c r="AP45" s="25">
        <f t="shared" si="19"/>
        <v>0</v>
      </c>
      <c r="AQ45" s="25"/>
      <c r="AR45" s="25"/>
      <c r="AS45" s="21">
        <v>29</v>
      </c>
      <c r="AT45" s="18">
        <v>27</v>
      </c>
      <c r="AU45" s="18">
        <v>28</v>
      </c>
      <c r="AV45" s="18">
        <v>11</v>
      </c>
      <c r="AW45" s="18">
        <v>18</v>
      </c>
      <c r="AX45" s="18">
        <v>29</v>
      </c>
      <c r="AY45" s="20">
        <v>24</v>
      </c>
      <c r="AZ45" s="25">
        <f t="shared" si="15"/>
        <v>166</v>
      </c>
      <c r="BA45" s="25"/>
      <c r="BB45" s="25"/>
    </row>
    <row r="46" spans="1:54" hidden="1" x14ac:dyDescent="0.3">
      <c r="A46" s="47" t="str">
        <f t="shared" si="22"/>
        <v>이마트-오프라인</v>
      </c>
      <c r="B46" s="350"/>
      <c r="C46" s="43">
        <v>45795</v>
      </c>
      <c r="D46" s="19" t="s">
        <v>56</v>
      </c>
      <c r="E46" s="18">
        <v>12</v>
      </c>
      <c r="F46" s="18">
        <v>10</v>
      </c>
      <c r="G46" s="18">
        <v>10</v>
      </c>
      <c r="H46" s="18">
        <v>12</v>
      </c>
      <c r="I46" s="18">
        <v>16</v>
      </c>
      <c r="J46" s="18">
        <v>19</v>
      </c>
      <c r="K46" s="20">
        <v>4</v>
      </c>
      <c r="L46" s="25">
        <f t="shared" si="16"/>
        <v>83</v>
      </c>
      <c r="M46" s="25"/>
      <c r="N46" s="25"/>
      <c r="O46" s="21">
        <v>16</v>
      </c>
      <c r="P46" s="18">
        <v>13</v>
      </c>
      <c r="Q46" s="18">
        <v>5</v>
      </c>
      <c r="R46" s="18">
        <v>13</v>
      </c>
      <c r="S46" s="18">
        <v>14</v>
      </c>
      <c r="T46" s="18">
        <v>6</v>
      </c>
      <c r="U46" s="20">
        <v>13</v>
      </c>
      <c r="V46" s="25">
        <f t="shared" si="17"/>
        <v>80</v>
      </c>
      <c r="W46" s="25"/>
      <c r="X46" s="25"/>
      <c r="Y46" s="21">
        <v>14</v>
      </c>
      <c r="Z46" s="18">
        <v>11</v>
      </c>
      <c r="AA46" s="18">
        <v>11</v>
      </c>
      <c r="AB46" s="18">
        <v>5</v>
      </c>
      <c r="AC46" s="18">
        <v>13</v>
      </c>
      <c r="AD46" s="18">
        <v>8</v>
      </c>
      <c r="AE46" s="20">
        <v>14</v>
      </c>
      <c r="AF46" s="25">
        <f t="shared" si="18"/>
        <v>76</v>
      </c>
      <c r="AG46" s="25"/>
      <c r="AH46" s="25"/>
      <c r="AI46" s="21">
        <v>14</v>
      </c>
      <c r="AJ46" s="18">
        <v>11</v>
      </c>
      <c r="AK46" s="18">
        <v>16</v>
      </c>
      <c r="AL46" s="18">
        <v>9</v>
      </c>
      <c r="AM46" s="18">
        <v>14</v>
      </c>
      <c r="AN46" s="18">
        <v>5</v>
      </c>
      <c r="AO46" s="20">
        <v>18</v>
      </c>
      <c r="AP46" s="25">
        <f t="shared" si="19"/>
        <v>87</v>
      </c>
      <c r="AQ46" s="25"/>
      <c r="AR46" s="25"/>
      <c r="AS46" s="21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20">
        <v>0</v>
      </c>
      <c r="AZ46" s="25">
        <f t="shared" si="15"/>
        <v>0</v>
      </c>
      <c r="BA46" s="25"/>
      <c r="BB46" s="25"/>
    </row>
    <row r="47" spans="1:54" hidden="1" x14ac:dyDescent="0.3">
      <c r="A47" s="47" t="str">
        <f t="shared" si="22"/>
        <v>이마트-오프라인</v>
      </c>
      <c r="B47" s="350"/>
      <c r="C47" s="43">
        <v>45850</v>
      </c>
      <c r="D47" s="19" t="s">
        <v>56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20">
        <v>0</v>
      </c>
      <c r="L47" s="25">
        <f t="shared" si="16"/>
        <v>0</v>
      </c>
      <c r="M47" s="25"/>
      <c r="N47" s="25"/>
      <c r="O47" s="21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20">
        <v>0</v>
      </c>
      <c r="V47" s="25">
        <f t="shared" si="17"/>
        <v>0</v>
      </c>
      <c r="W47" s="25"/>
      <c r="X47" s="25"/>
      <c r="Y47" s="21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20">
        <v>0</v>
      </c>
      <c r="AF47" s="25">
        <f t="shared" si="18"/>
        <v>0</v>
      </c>
      <c r="AG47" s="25"/>
      <c r="AH47" s="25"/>
      <c r="AI47" s="21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20">
        <v>0</v>
      </c>
      <c r="AP47" s="25">
        <f t="shared" si="19"/>
        <v>0</v>
      </c>
      <c r="AQ47" s="25"/>
      <c r="AR47" s="25"/>
      <c r="AS47" s="21">
        <v>10</v>
      </c>
      <c r="AT47" s="18">
        <v>7</v>
      </c>
      <c r="AU47" s="18">
        <v>10</v>
      </c>
      <c r="AV47" s="18">
        <v>17</v>
      </c>
      <c r="AW47" s="18">
        <v>23</v>
      </c>
      <c r="AX47" s="18">
        <v>20</v>
      </c>
      <c r="AY47" s="20">
        <v>14</v>
      </c>
      <c r="AZ47" s="25">
        <f t="shared" si="15"/>
        <v>101</v>
      </c>
      <c r="BA47" s="25"/>
      <c r="BB47" s="25"/>
    </row>
    <row r="48" spans="1:54" hidden="1" x14ac:dyDescent="0.3">
      <c r="A48" s="47" t="str">
        <f t="shared" si="22"/>
        <v>이마트-오프라인</v>
      </c>
      <c r="B48" s="350"/>
      <c r="C48" s="43">
        <v>46122</v>
      </c>
      <c r="D48" s="19" t="s">
        <v>57</v>
      </c>
      <c r="E48" s="18">
        <v>24</v>
      </c>
      <c r="F48" s="18">
        <v>23</v>
      </c>
      <c r="G48" s="18">
        <v>32</v>
      </c>
      <c r="H48" s="18">
        <v>36</v>
      </c>
      <c r="I48" s="18">
        <v>58</v>
      </c>
      <c r="J48" s="18">
        <v>54</v>
      </c>
      <c r="K48" s="20">
        <v>43</v>
      </c>
      <c r="L48" s="25">
        <f t="shared" si="16"/>
        <v>270</v>
      </c>
      <c r="M48" s="25"/>
      <c r="N48" s="25"/>
      <c r="O48" s="21">
        <v>29</v>
      </c>
      <c r="P48" s="18">
        <v>13</v>
      </c>
      <c r="Q48" s="18">
        <v>42</v>
      </c>
      <c r="R48" s="18">
        <v>56</v>
      </c>
      <c r="S48" s="18">
        <v>55</v>
      </c>
      <c r="T48" s="18">
        <v>19</v>
      </c>
      <c r="U48" s="20">
        <v>22</v>
      </c>
      <c r="V48" s="25">
        <f t="shared" si="17"/>
        <v>236</v>
      </c>
      <c r="W48" s="25"/>
      <c r="X48" s="25"/>
      <c r="Y48" s="21">
        <v>23</v>
      </c>
      <c r="Z48" s="18">
        <v>27</v>
      </c>
      <c r="AA48" s="18">
        <v>35</v>
      </c>
      <c r="AB48" s="18">
        <v>24</v>
      </c>
      <c r="AC48" s="18">
        <v>40</v>
      </c>
      <c r="AD48" s="18">
        <v>58</v>
      </c>
      <c r="AE48" s="20">
        <v>38</v>
      </c>
      <c r="AF48" s="25">
        <f t="shared" si="18"/>
        <v>245</v>
      </c>
      <c r="AG48" s="25"/>
      <c r="AH48" s="25"/>
      <c r="AI48" s="21">
        <v>16</v>
      </c>
      <c r="AJ48" s="18">
        <v>35</v>
      </c>
      <c r="AK48" s="18">
        <v>32</v>
      </c>
      <c r="AL48" s="18">
        <v>37</v>
      </c>
      <c r="AM48" s="18">
        <v>46</v>
      </c>
      <c r="AN48" s="18">
        <v>13</v>
      </c>
      <c r="AO48" s="20">
        <v>22</v>
      </c>
      <c r="AP48" s="25">
        <f t="shared" si="19"/>
        <v>201</v>
      </c>
      <c r="AQ48" s="25"/>
      <c r="AR48" s="25"/>
      <c r="AS48" s="21">
        <v>30</v>
      </c>
      <c r="AT48" s="18">
        <v>32</v>
      </c>
      <c r="AU48" s="18">
        <v>49</v>
      </c>
      <c r="AV48" s="18">
        <v>24</v>
      </c>
      <c r="AW48" s="18">
        <v>56</v>
      </c>
      <c r="AX48" s="18">
        <v>29</v>
      </c>
      <c r="AY48" s="20">
        <v>24</v>
      </c>
      <c r="AZ48" s="25">
        <f t="shared" si="15"/>
        <v>244</v>
      </c>
      <c r="BA48" s="25"/>
      <c r="BB48" s="25"/>
    </row>
    <row r="49" spans="1:54" hidden="1" x14ac:dyDescent="0.3">
      <c r="A49" s="47" t="str">
        <f t="shared" si="22"/>
        <v>이마트-오프라인</v>
      </c>
      <c r="B49" s="350"/>
      <c r="C49" s="83">
        <v>46159</v>
      </c>
      <c r="D49" s="81" t="s">
        <v>58</v>
      </c>
      <c r="E49" s="84">
        <v>18</v>
      </c>
      <c r="F49" s="84">
        <v>27</v>
      </c>
      <c r="G49" s="84">
        <v>40</v>
      </c>
      <c r="H49" s="84">
        <v>41</v>
      </c>
      <c r="I49" s="84">
        <v>27</v>
      </c>
      <c r="J49" s="84">
        <v>70</v>
      </c>
      <c r="K49" s="85">
        <v>13</v>
      </c>
      <c r="L49" s="25">
        <f t="shared" si="16"/>
        <v>236</v>
      </c>
      <c r="M49" s="25"/>
      <c r="N49" s="25"/>
      <c r="O49" s="86">
        <v>33</v>
      </c>
      <c r="P49" s="84">
        <v>15</v>
      </c>
      <c r="Q49" s="84">
        <v>35</v>
      </c>
      <c r="R49" s="84">
        <v>38</v>
      </c>
      <c r="S49" s="84">
        <v>75</v>
      </c>
      <c r="T49" s="84">
        <v>21</v>
      </c>
      <c r="U49" s="85">
        <v>32</v>
      </c>
      <c r="V49" s="25">
        <f t="shared" si="17"/>
        <v>249</v>
      </c>
      <c r="W49" s="25"/>
      <c r="X49" s="25"/>
      <c r="Y49" s="86">
        <v>35</v>
      </c>
      <c r="Z49" s="84">
        <v>26</v>
      </c>
      <c r="AA49" s="84">
        <v>25</v>
      </c>
      <c r="AB49" s="84">
        <v>29</v>
      </c>
      <c r="AC49" s="84">
        <v>50</v>
      </c>
      <c r="AD49" s="84">
        <v>44</v>
      </c>
      <c r="AE49" s="85">
        <v>38</v>
      </c>
      <c r="AF49" s="25">
        <f t="shared" si="18"/>
        <v>247</v>
      </c>
      <c r="AG49" s="25"/>
      <c r="AH49" s="25"/>
      <c r="AI49" s="86">
        <v>23</v>
      </c>
      <c r="AJ49" s="84">
        <v>21</v>
      </c>
      <c r="AK49" s="84">
        <v>39</v>
      </c>
      <c r="AL49" s="84">
        <v>47</v>
      </c>
      <c r="AM49" s="84">
        <v>45</v>
      </c>
      <c r="AN49" s="84">
        <v>13</v>
      </c>
      <c r="AO49" s="85">
        <v>28</v>
      </c>
      <c r="AP49" s="25">
        <f t="shared" si="19"/>
        <v>216</v>
      </c>
      <c r="AQ49" s="25"/>
      <c r="AR49" s="25"/>
      <c r="AS49" s="86">
        <v>40</v>
      </c>
      <c r="AT49" s="84">
        <v>49</v>
      </c>
      <c r="AU49" s="84">
        <v>29</v>
      </c>
      <c r="AV49" s="84">
        <v>19</v>
      </c>
      <c r="AW49" s="84">
        <v>49</v>
      </c>
      <c r="AX49" s="84">
        <v>53</v>
      </c>
      <c r="AY49" s="85">
        <v>28</v>
      </c>
      <c r="AZ49" s="25">
        <f t="shared" si="15"/>
        <v>267</v>
      </c>
      <c r="BA49" s="25"/>
      <c r="BB49" s="25"/>
    </row>
    <row r="50" spans="1:54" ht="17.25" hidden="1" thickBot="1" x14ac:dyDescent="0.35">
      <c r="A50" s="48" t="str">
        <f t="shared" si="22"/>
        <v>이마트-오프라인</v>
      </c>
      <c r="B50" s="338"/>
      <c r="C50" s="55">
        <v>46158</v>
      </c>
      <c r="D50" s="53" t="s">
        <v>59</v>
      </c>
      <c r="E50" s="54">
        <v>15</v>
      </c>
      <c r="F50" s="54">
        <v>16</v>
      </c>
      <c r="G50" s="54">
        <v>23</v>
      </c>
      <c r="H50" s="54">
        <v>22</v>
      </c>
      <c r="I50" s="54">
        <v>26</v>
      </c>
      <c r="J50" s="54">
        <v>46</v>
      </c>
      <c r="K50" s="56">
        <v>21</v>
      </c>
      <c r="L50" s="26">
        <f t="shared" si="16"/>
        <v>169</v>
      </c>
      <c r="M50" s="26"/>
      <c r="N50" s="26"/>
      <c r="O50" s="57">
        <v>29</v>
      </c>
      <c r="P50" s="54">
        <v>17</v>
      </c>
      <c r="Q50" s="54">
        <v>19</v>
      </c>
      <c r="R50" s="54">
        <v>18</v>
      </c>
      <c r="S50" s="54">
        <v>21</v>
      </c>
      <c r="T50" s="54">
        <v>10</v>
      </c>
      <c r="U50" s="56">
        <v>13</v>
      </c>
      <c r="V50" s="26">
        <f t="shared" si="17"/>
        <v>127</v>
      </c>
      <c r="W50" s="26"/>
      <c r="X50" s="26"/>
      <c r="Y50" s="57">
        <v>18</v>
      </c>
      <c r="Z50" s="54">
        <v>13</v>
      </c>
      <c r="AA50" s="54">
        <v>20</v>
      </c>
      <c r="AB50" s="54">
        <v>21</v>
      </c>
      <c r="AC50" s="54">
        <v>30</v>
      </c>
      <c r="AD50" s="54">
        <v>59</v>
      </c>
      <c r="AE50" s="56">
        <v>24</v>
      </c>
      <c r="AF50" s="26">
        <f t="shared" si="18"/>
        <v>185</v>
      </c>
      <c r="AG50" s="26"/>
      <c r="AH50" s="26"/>
      <c r="AI50" s="57">
        <v>15</v>
      </c>
      <c r="AJ50" s="54">
        <v>18</v>
      </c>
      <c r="AK50" s="54">
        <v>12</v>
      </c>
      <c r="AL50" s="54">
        <v>19</v>
      </c>
      <c r="AM50" s="54">
        <v>36</v>
      </c>
      <c r="AN50" s="54">
        <v>23</v>
      </c>
      <c r="AO50" s="56">
        <v>14</v>
      </c>
      <c r="AP50" s="26">
        <f t="shared" si="19"/>
        <v>137</v>
      </c>
      <c r="AQ50" s="26"/>
      <c r="AR50" s="26"/>
      <c r="AS50" s="57">
        <v>22</v>
      </c>
      <c r="AT50" s="54">
        <v>34</v>
      </c>
      <c r="AU50" s="54">
        <v>16</v>
      </c>
      <c r="AV50" s="54">
        <v>12</v>
      </c>
      <c r="AW50" s="54">
        <v>28</v>
      </c>
      <c r="AX50" s="54">
        <v>34</v>
      </c>
      <c r="AY50" s="56">
        <v>19</v>
      </c>
      <c r="AZ50" s="26">
        <f t="shared" si="15"/>
        <v>165</v>
      </c>
      <c r="BA50" s="26"/>
      <c r="BB50" s="26"/>
    </row>
    <row r="51" spans="1:54" x14ac:dyDescent="0.3">
      <c r="A51" s="46" t="s">
        <v>14</v>
      </c>
      <c r="B51" s="337" t="s">
        <v>14</v>
      </c>
      <c r="C51" s="43">
        <v>45768</v>
      </c>
      <c r="D51" s="19" t="s">
        <v>54</v>
      </c>
      <c r="E51" s="60">
        <f>E24+E33+E42</f>
        <v>21</v>
      </c>
      <c r="F51" s="60">
        <f t="shared" ref="F51:K51" si="23">F24+F33+F42</f>
        <v>20</v>
      </c>
      <c r="G51" s="60">
        <f t="shared" si="23"/>
        <v>46</v>
      </c>
      <c r="H51" s="60">
        <f t="shared" si="23"/>
        <v>48</v>
      </c>
      <c r="I51" s="60">
        <f t="shared" si="23"/>
        <v>45</v>
      </c>
      <c r="J51" s="60">
        <f t="shared" si="23"/>
        <v>65</v>
      </c>
      <c r="K51" s="61">
        <f t="shared" si="23"/>
        <v>17</v>
      </c>
      <c r="L51" s="51">
        <f t="shared" si="16"/>
        <v>262</v>
      </c>
      <c r="M51" s="25"/>
      <c r="N51" s="25"/>
      <c r="O51" s="60">
        <f t="shared" ref="O51:U51" si="24">O24+O33+O42</f>
        <v>27</v>
      </c>
      <c r="P51" s="60">
        <f t="shared" si="24"/>
        <v>37</v>
      </c>
      <c r="Q51" s="60">
        <f t="shared" si="24"/>
        <v>29</v>
      </c>
      <c r="R51" s="60">
        <f t="shared" si="24"/>
        <v>38</v>
      </c>
      <c r="S51" s="60">
        <f t="shared" si="24"/>
        <v>65</v>
      </c>
      <c r="T51" s="60">
        <f t="shared" si="24"/>
        <v>35</v>
      </c>
      <c r="U51" s="61">
        <f t="shared" si="24"/>
        <v>78</v>
      </c>
      <c r="V51" s="51">
        <f t="shared" si="17"/>
        <v>309</v>
      </c>
      <c r="W51" s="25"/>
      <c r="X51" s="25"/>
      <c r="Y51" s="60">
        <f t="shared" ref="Y51:AE51" si="25">Y24+Y33+Y42</f>
        <v>49</v>
      </c>
      <c r="Z51" s="60">
        <f t="shared" si="25"/>
        <v>34</v>
      </c>
      <c r="AA51" s="60">
        <f t="shared" si="25"/>
        <v>66</v>
      </c>
      <c r="AB51" s="60">
        <f t="shared" si="25"/>
        <v>53</v>
      </c>
      <c r="AC51" s="60">
        <f t="shared" si="25"/>
        <v>91</v>
      </c>
      <c r="AD51" s="60">
        <f t="shared" si="25"/>
        <v>39</v>
      </c>
      <c r="AE51" s="61">
        <f t="shared" si="25"/>
        <v>30</v>
      </c>
      <c r="AF51" s="51">
        <f t="shared" si="18"/>
        <v>362</v>
      </c>
      <c r="AG51" s="25"/>
      <c r="AH51" s="25"/>
      <c r="AI51" s="60">
        <f t="shared" ref="AI51:AO51" si="26">AI24+AI33+AI42</f>
        <v>44</v>
      </c>
      <c r="AJ51" s="60">
        <f t="shared" si="26"/>
        <v>52</v>
      </c>
      <c r="AK51" s="60">
        <f t="shared" si="26"/>
        <v>55</v>
      </c>
      <c r="AL51" s="60">
        <f t="shared" si="26"/>
        <v>42</v>
      </c>
      <c r="AM51" s="60">
        <f t="shared" si="26"/>
        <v>70</v>
      </c>
      <c r="AN51" s="60">
        <f t="shared" si="26"/>
        <v>29</v>
      </c>
      <c r="AO51" s="61">
        <f t="shared" si="26"/>
        <v>68</v>
      </c>
      <c r="AP51" s="51">
        <f t="shared" si="19"/>
        <v>360</v>
      </c>
      <c r="AQ51" s="25"/>
      <c r="AR51" s="90"/>
      <c r="AS51" s="144">
        <f t="shared" ref="AS51:AY56" si="27">AS24+AS33+AS42</f>
        <v>0</v>
      </c>
      <c r="AT51" s="141">
        <f t="shared" si="27"/>
        <v>0</v>
      </c>
      <c r="AU51" s="141">
        <f t="shared" si="27"/>
        <v>0</v>
      </c>
      <c r="AV51" s="141">
        <f t="shared" si="27"/>
        <v>0</v>
      </c>
      <c r="AW51" s="141">
        <f t="shared" si="27"/>
        <v>0</v>
      </c>
      <c r="AX51" s="141">
        <f t="shared" si="27"/>
        <v>0</v>
      </c>
      <c r="AY51" s="142">
        <f t="shared" si="27"/>
        <v>0</v>
      </c>
      <c r="AZ51" s="140">
        <f t="shared" ref="AZ51:AZ58" si="28">AZ24+AZ33+AZ42</f>
        <v>0</v>
      </c>
      <c r="BA51" s="25"/>
      <c r="BB51" s="25"/>
    </row>
    <row r="52" spans="1:54" x14ac:dyDescent="0.3">
      <c r="A52" s="47" t="str">
        <f t="shared" ref="A52:A59" si="29">A51</f>
        <v>이마트</v>
      </c>
      <c r="B52" s="350"/>
      <c r="C52" s="43">
        <v>45915</v>
      </c>
      <c r="D52" s="19" t="s">
        <v>54</v>
      </c>
      <c r="E52" s="49">
        <v>0</v>
      </c>
      <c r="F52" s="49">
        <v>0</v>
      </c>
      <c r="G52" s="49">
        <v>0</v>
      </c>
      <c r="H52" s="49">
        <v>0</v>
      </c>
      <c r="I52" s="49">
        <v>0</v>
      </c>
      <c r="J52" s="49">
        <v>0</v>
      </c>
      <c r="K52" s="123">
        <v>0</v>
      </c>
      <c r="L52" s="25">
        <f t="shared" si="16"/>
        <v>0</v>
      </c>
      <c r="M52" s="25"/>
      <c r="N52" s="25"/>
      <c r="O52" s="49">
        <v>0</v>
      </c>
      <c r="P52" s="49">
        <v>0</v>
      </c>
      <c r="Q52" s="49">
        <v>0</v>
      </c>
      <c r="R52" s="49">
        <v>0</v>
      </c>
      <c r="S52" s="49">
        <v>0</v>
      </c>
      <c r="T52" s="49">
        <v>0</v>
      </c>
      <c r="U52" s="123">
        <v>0</v>
      </c>
      <c r="V52" s="25">
        <f t="shared" si="17"/>
        <v>0</v>
      </c>
      <c r="W52" s="25"/>
      <c r="X52" s="25"/>
      <c r="Y52" s="49">
        <v>0</v>
      </c>
      <c r="Z52" s="49">
        <v>0</v>
      </c>
      <c r="AA52" s="49">
        <v>0</v>
      </c>
      <c r="AB52" s="49">
        <v>0</v>
      </c>
      <c r="AC52" s="49">
        <v>0</v>
      </c>
      <c r="AD52" s="49">
        <v>0</v>
      </c>
      <c r="AE52" s="123">
        <v>0</v>
      </c>
      <c r="AF52" s="25">
        <f t="shared" si="18"/>
        <v>0</v>
      </c>
      <c r="AG52" s="25"/>
      <c r="AH52" s="25"/>
      <c r="AI52" s="49">
        <v>0</v>
      </c>
      <c r="AJ52" s="49">
        <v>0</v>
      </c>
      <c r="AK52" s="49">
        <v>0</v>
      </c>
      <c r="AL52" s="49">
        <v>0</v>
      </c>
      <c r="AM52" s="49">
        <v>0</v>
      </c>
      <c r="AN52" s="49">
        <v>0</v>
      </c>
      <c r="AO52" s="123">
        <v>0</v>
      </c>
      <c r="AP52" s="25">
        <f t="shared" si="19"/>
        <v>0</v>
      </c>
      <c r="AQ52" s="25"/>
      <c r="AR52" s="90"/>
      <c r="AS52" s="115">
        <f t="shared" si="27"/>
        <v>62</v>
      </c>
      <c r="AT52" s="18">
        <f t="shared" si="27"/>
        <v>49</v>
      </c>
      <c r="AU52" s="18">
        <f t="shared" si="27"/>
        <v>49</v>
      </c>
      <c r="AV52" s="18">
        <f t="shared" si="27"/>
        <v>54</v>
      </c>
      <c r="AW52" s="18">
        <f t="shared" si="27"/>
        <v>53</v>
      </c>
      <c r="AX52" s="18">
        <f t="shared" si="27"/>
        <v>78</v>
      </c>
      <c r="AY52" s="62">
        <f t="shared" si="27"/>
        <v>55</v>
      </c>
      <c r="AZ52" s="140">
        <f t="shared" si="28"/>
        <v>400</v>
      </c>
      <c r="BA52" s="25"/>
      <c r="BB52" s="25"/>
    </row>
    <row r="53" spans="1:54" x14ac:dyDescent="0.3">
      <c r="A53" s="47" t="str">
        <f t="shared" si="29"/>
        <v>이마트</v>
      </c>
      <c r="B53" s="350"/>
      <c r="C53" s="43">
        <v>45803</v>
      </c>
      <c r="D53" s="19" t="s">
        <v>55</v>
      </c>
      <c r="E53" s="18">
        <f t="shared" ref="E53:K53" si="30">E26+E35+E44</f>
        <v>42</v>
      </c>
      <c r="F53" s="18">
        <f t="shared" si="30"/>
        <v>19</v>
      </c>
      <c r="G53" s="18">
        <f t="shared" si="30"/>
        <v>34</v>
      </c>
      <c r="H53" s="18">
        <f t="shared" si="30"/>
        <v>40</v>
      </c>
      <c r="I53" s="18">
        <f t="shared" si="30"/>
        <v>36</v>
      </c>
      <c r="J53" s="18">
        <f t="shared" si="30"/>
        <v>57</v>
      </c>
      <c r="K53" s="62">
        <f t="shared" si="30"/>
        <v>34</v>
      </c>
      <c r="L53" s="25">
        <f t="shared" si="16"/>
        <v>262</v>
      </c>
      <c r="M53" s="25"/>
      <c r="N53" s="25"/>
      <c r="O53" s="18">
        <f t="shared" ref="O53:U53" si="31">O26+O35+O44</f>
        <v>41</v>
      </c>
      <c r="P53" s="18">
        <f t="shared" si="31"/>
        <v>33</v>
      </c>
      <c r="Q53" s="18">
        <f t="shared" si="31"/>
        <v>43</v>
      </c>
      <c r="R53" s="18">
        <f t="shared" si="31"/>
        <v>24</v>
      </c>
      <c r="S53" s="18">
        <f t="shared" si="31"/>
        <v>24</v>
      </c>
      <c r="T53" s="18">
        <f t="shared" si="31"/>
        <v>17</v>
      </c>
      <c r="U53" s="62">
        <f t="shared" si="31"/>
        <v>37</v>
      </c>
      <c r="V53" s="25">
        <f t="shared" si="17"/>
        <v>219</v>
      </c>
      <c r="W53" s="25"/>
      <c r="X53" s="25"/>
      <c r="Y53" s="18">
        <f t="shared" ref="Y53:AE53" si="32">Y26+Y35+Y44</f>
        <v>24</v>
      </c>
      <c r="Z53" s="18">
        <f t="shared" si="32"/>
        <v>24</v>
      </c>
      <c r="AA53" s="18">
        <f t="shared" si="32"/>
        <v>51</v>
      </c>
      <c r="AB53" s="18">
        <f t="shared" si="32"/>
        <v>16</v>
      </c>
      <c r="AC53" s="18">
        <f t="shared" si="32"/>
        <v>51</v>
      </c>
      <c r="AD53" s="18">
        <f t="shared" si="32"/>
        <v>35</v>
      </c>
      <c r="AE53" s="62">
        <f t="shared" si="32"/>
        <v>41</v>
      </c>
      <c r="AF53" s="25">
        <f t="shared" si="18"/>
        <v>242</v>
      </c>
      <c r="AG53" s="25"/>
      <c r="AH53" s="25"/>
      <c r="AI53" s="18">
        <f t="shared" ref="AI53:AO53" si="33">AI26+AI35+AI44</f>
        <v>42</v>
      </c>
      <c r="AJ53" s="18">
        <f t="shared" si="33"/>
        <v>24</v>
      </c>
      <c r="AK53" s="18">
        <f t="shared" si="33"/>
        <v>25</v>
      </c>
      <c r="AL53" s="18">
        <f t="shared" si="33"/>
        <v>26</v>
      </c>
      <c r="AM53" s="18">
        <f t="shared" si="33"/>
        <v>47</v>
      </c>
      <c r="AN53" s="18">
        <f t="shared" si="33"/>
        <v>25</v>
      </c>
      <c r="AO53" s="62">
        <f t="shared" si="33"/>
        <v>44</v>
      </c>
      <c r="AP53" s="25">
        <f t="shared" si="19"/>
        <v>233</v>
      </c>
      <c r="AQ53" s="25"/>
      <c r="AR53" s="90"/>
      <c r="AS53" s="115">
        <f t="shared" si="27"/>
        <v>0</v>
      </c>
      <c r="AT53" s="18">
        <f t="shared" si="27"/>
        <v>0</v>
      </c>
      <c r="AU53" s="18">
        <f t="shared" si="27"/>
        <v>0</v>
      </c>
      <c r="AV53" s="18">
        <f t="shared" si="27"/>
        <v>0</v>
      </c>
      <c r="AW53" s="18">
        <f t="shared" si="27"/>
        <v>0</v>
      </c>
      <c r="AX53" s="18">
        <f t="shared" si="27"/>
        <v>0</v>
      </c>
      <c r="AY53" s="62">
        <f t="shared" si="27"/>
        <v>0</v>
      </c>
      <c r="AZ53" s="140">
        <f t="shared" si="28"/>
        <v>0</v>
      </c>
      <c r="BA53" s="25"/>
      <c r="BB53" s="25"/>
    </row>
    <row r="54" spans="1:54" x14ac:dyDescent="0.3">
      <c r="A54" s="47" t="str">
        <f t="shared" si="29"/>
        <v>이마트</v>
      </c>
      <c r="B54" s="350"/>
      <c r="C54" s="43">
        <v>45843</v>
      </c>
      <c r="D54" s="19" t="s">
        <v>55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62">
        <v>0</v>
      </c>
      <c r="L54" s="25">
        <f t="shared" si="16"/>
        <v>0</v>
      </c>
      <c r="M54" s="25"/>
      <c r="N54" s="25"/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62">
        <v>0</v>
      </c>
      <c r="V54" s="25">
        <f t="shared" si="17"/>
        <v>0</v>
      </c>
      <c r="W54" s="25"/>
      <c r="X54" s="25"/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62">
        <v>0</v>
      </c>
      <c r="AF54" s="25">
        <f t="shared" si="18"/>
        <v>0</v>
      </c>
      <c r="AG54" s="25"/>
      <c r="AH54" s="25"/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62">
        <v>0</v>
      </c>
      <c r="AP54" s="25">
        <f t="shared" si="19"/>
        <v>0</v>
      </c>
      <c r="AQ54" s="25"/>
      <c r="AR54" s="90"/>
      <c r="AS54" s="115">
        <f t="shared" si="27"/>
        <v>45</v>
      </c>
      <c r="AT54" s="18">
        <f t="shared" si="27"/>
        <v>47</v>
      </c>
      <c r="AU54" s="18">
        <f t="shared" si="27"/>
        <v>40</v>
      </c>
      <c r="AV54" s="18">
        <f t="shared" si="27"/>
        <v>25</v>
      </c>
      <c r="AW54" s="18">
        <f t="shared" si="27"/>
        <v>25</v>
      </c>
      <c r="AX54" s="18">
        <f t="shared" si="27"/>
        <v>45</v>
      </c>
      <c r="AY54" s="62">
        <f t="shared" si="27"/>
        <v>42</v>
      </c>
      <c r="AZ54" s="140">
        <f t="shared" si="28"/>
        <v>269</v>
      </c>
      <c r="BA54" s="25"/>
      <c r="BB54" s="25"/>
    </row>
    <row r="55" spans="1:54" x14ac:dyDescent="0.3">
      <c r="A55" s="47" t="str">
        <f t="shared" si="29"/>
        <v>이마트</v>
      </c>
      <c r="B55" s="350"/>
      <c r="C55" s="43">
        <v>45795</v>
      </c>
      <c r="D55" s="19" t="s">
        <v>56</v>
      </c>
      <c r="E55" s="18">
        <f t="shared" ref="E55:K55" si="34">E28+E37+E46</f>
        <v>19</v>
      </c>
      <c r="F55" s="18">
        <f t="shared" si="34"/>
        <v>16</v>
      </c>
      <c r="G55" s="18">
        <f t="shared" si="34"/>
        <v>18</v>
      </c>
      <c r="H55" s="18">
        <f t="shared" si="34"/>
        <v>20</v>
      </c>
      <c r="I55" s="18">
        <f t="shared" si="34"/>
        <v>21</v>
      </c>
      <c r="J55" s="18">
        <f t="shared" si="34"/>
        <v>22</v>
      </c>
      <c r="K55" s="62">
        <f t="shared" si="34"/>
        <v>15</v>
      </c>
      <c r="L55" s="25">
        <f t="shared" si="16"/>
        <v>131</v>
      </c>
      <c r="M55" s="25"/>
      <c r="N55" s="25"/>
      <c r="O55" s="18">
        <f t="shared" ref="O55:U55" si="35">O28+O37+O46</f>
        <v>22</v>
      </c>
      <c r="P55" s="18">
        <f t="shared" si="35"/>
        <v>16</v>
      </c>
      <c r="Q55" s="18">
        <f t="shared" si="35"/>
        <v>10</v>
      </c>
      <c r="R55" s="18">
        <f t="shared" si="35"/>
        <v>23</v>
      </c>
      <c r="S55" s="18">
        <f t="shared" si="35"/>
        <v>17</v>
      </c>
      <c r="T55" s="18">
        <f t="shared" si="35"/>
        <v>8</v>
      </c>
      <c r="U55" s="62">
        <f t="shared" si="35"/>
        <v>16</v>
      </c>
      <c r="V55" s="25">
        <f t="shared" si="17"/>
        <v>112</v>
      </c>
      <c r="W55" s="25"/>
      <c r="X55" s="25"/>
      <c r="Y55" s="18">
        <f t="shared" ref="Y55:AE55" si="36">Y28+Y37+Y46</f>
        <v>23</v>
      </c>
      <c r="Z55" s="18">
        <f t="shared" si="36"/>
        <v>15</v>
      </c>
      <c r="AA55" s="18">
        <f t="shared" si="36"/>
        <v>21</v>
      </c>
      <c r="AB55" s="18">
        <f t="shared" si="36"/>
        <v>10</v>
      </c>
      <c r="AC55" s="18">
        <f t="shared" si="36"/>
        <v>20</v>
      </c>
      <c r="AD55" s="18">
        <f t="shared" si="36"/>
        <v>10</v>
      </c>
      <c r="AE55" s="62">
        <f t="shared" si="36"/>
        <v>17</v>
      </c>
      <c r="AF55" s="25">
        <f t="shared" si="18"/>
        <v>116</v>
      </c>
      <c r="AG55" s="25"/>
      <c r="AH55" s="25"/>
      <c r="AI55" s="18">
        <f t="shared" ref="AI55:AO55" si="37">AI28+AI37+AI46</f>
        <v>22</v>
      </c>
      <c r="AJ55" s="18">
        <f t="shared" si="37"/>
        <v>15</v>
      </c>
      <c r="AK55" s="18">
        <f t="shared" si="37"/>
        <v>21</v>
      </c>
      <c r="AL55" s="18">
        <f t="shared" si="37"/>
        <v>19</v>
      </c>
      <c r="AM55" s="18">
        <f t="shared" si="37"/>
        <v>20</v>
      </c>
      <c r="AN55" s="18">
        <f t="shared" si="37"/>
        <v>6</v>
      </c>
      <c r="AO55" s="62">
        <f t="shared" si="37"/>
        <v>31</v>
      </c>
      <c r="AP55" s="25">
        <f t="shared" si="19"/>
        <v>134</v>
      </c>
      <c r="AQ55" s="25"/>
      <c r="AR55" s="90"/>
      <c r="AS55" s="115">
        <f t="shared" si="27"/>
        <v>0</v>
      </c>
      <c r="AT55" s="18">
        <f t="shared" si="27"/>
        <v>0</v>
      </c>
      <c r="AU55" s="18">
        <f t="shared" si="27"/>
        <v>0</v>
      </c>
      <c r="AV55" s="18">
        <f t="shared" si="27"/>
        <v>0</v>
      </c>
      <c r="AW55" s="18">
        <f t="shared" si="27"/>
        <v>0</v>
      </c>
      <c r="AX55" s="18">
        <f t="shared" si="27"/>
        <v>0</v>
      </c>
      <c r="AY55" s="62">
        <f t="shared" si="27"/>
        <v>0</v>
      </c>
      <c r="AZ55" s="140">
        <f t="shared" si="28"/>
        <v>0</v>
      </c>
      <c r="BA55" s="25"/>
      <c r="BB55" s="25"/>
    </row>
    <row r="56" spans="1:54" x14ac:dyDescent="0.3">
      <c r="A56" s="47" t="str">
        <f t="shared" si="29"/>
        <v>이마트</v>
      </c>
      <c r="B56" s="350"/>
      <c r="C56" s="43">
        <v>45850</v>
      </c>
      <c r="D56" s="19" t="s">
        <v>56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62">
        <v>0</v>
      </c>
      <c r="L56" s="25">
        <f t="shared" si="16"/>
        <v>0</v>
      </c>
      <c r="M56" s="25"/>
      <c r="N56" s="25"/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62">
        <v>0</v>
      </c>
      <c r="V56" s="25">
        <f t="shared" si="17"/>
        <v>0</v>
      </c>
      <c r="W56" s="25"/>
      <c r="X56" s="25"/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62">
        <v>0</v>
      </c>
      <c r="AF56" s="25">
        <f t="shared" si="18"/>
        <v>0</v>
      </c>
      <c r="AG56" s="25"/>
      <c r="AH56" s="25"/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62">
        <v>0</v>
      </c>
      <c r="AP56" s="25">
        <f t="shared" si="19"/>
        <v>0</v>
      </c>
      <c r="AQ56" s="25"/>
      <c r="AR56" s="90"/>
      <c r="AS56" s="145">
        <f t="shared" si="27"/>
        <v>25</v>
      </c>
      <c r="AT56" s="49">
        <f t="shared" si="27"/>
        <v>10</v>
      </c>
      <c r="AU56" s="49">
        <f t="shared" si="27"/>
        <v>18</v>
      </c>
      <c r="AV56" s="49">
        <f t="shared" si="27"/>
        <v>23</v>
      </c>
      <c r="AW56" s="49">
        <f t="shared" si="27"/>
        <v>32</v>
      </c>
      <c r="AX56" s="49">
        <f t="shared" si="27"/>
        <v>26</v>
      </c>
      <c r="AY56" s="123">
        <f t="shared" si="27"/>
        <v>22</v>
      </c>
      <c r="AZ56" s="140">
        <f t="shared" si="28"/>
        <v>156</v>
      </c>
      <c r="BA56" s="25"/>
      <c r="BB56" s="25"/>
    </row>
    <row r="57" spans="1:54" x14ac:dyDescent="0.3">
      <c r="A57" s="47" t="str">
        <f t="shared" si="29"/>
        <v>이마트</v>
      </c>
      <c r="B57" s="350"/>
      <c r="C57" s="43">
        <v>46122</v>
      </c>
      <c r="D57" s="19" t="s">
        <v>57</v>
      </c>
      <c r="E57" s="18">
        <f t="shared" ref="E57:K59" si="38">E30+E39+E48</f>
        <v>51</v>
      </c>
      <c r="F57" s="18">
        <f t="shared" si="38"/>
        <v>37</v>
      </c>
      <c r="G57" s="18">
        <f t="shared" si="38"/>
        <v>50</v>
      </c>
      <c r="H57" s="18">
        <f t="shared" si="38"/>
        <v>64</v>
      </c>
      <c r="I57" s="18">
        <f t="shared" si="38"/>
        <v>72</v>
      </c>
      <c r="J57" s="18">
        <f t="shared" si="38"/>
        <v>68</v>
      </c>
      <c r="K57" s="62">
        <f t="shared" si="38"/>
        <v>66</v>
      </c>
      <c r="L57" s="25">
        <f t="shared" si="16"/>
        <v>408</v>
      </c>
      <c r="M57" s="25"/>
      <c r="N57" s="25"/>
      <c r="O57" s="18">
        <f t="shared" ref="O57:U59" si="39">O30+O39+O48</f>
        <v>54</v>
      </c>
      <c r="P57" s="18">
        <f t="shared" si="39"/>
        <v>32</v>
      </c>
      <c r="Q57" s="18">
        <f t="shared" si="39"/>
        <v>69</v>
      </c>
      <c r="R57" s="18">
        <f t="shared" si="39"/>
        <v>93</v>
      </c>
      <c r="S57" s="18">
        <f t="shared" si="39"/>
        <v>65</v>
      </c>
      <c r="T57" s="18">
        <f t="shared" si="39"/>
        <v>26</v>
      </c>
      <c r="U57" s="62">
        <f t="shared" si="39"/>
        <v>35</v>
      </c>
      <c r="V57" s="25">
        <f t="shared" si="17"/>
        <v>374</v>
      </c>
      <c r="W57" s="25"/>
      <c r="X57" s="25"/>
      <c r="Y57" s="18">
        <f t="shared" ref="Y57:AE59" si="40">Y30+Y39+Y48</f>
        <v>45</v>
      </c>
      <c r="Z57" s="18">
        <f t="shared" si="40"/>
        <v>41</v>
      </c>
      <c r="AA57" s="18">
        <f t="shared" si="40"/>
        <v>54</v>
      </c>
      <c r="AB57" s="18">
        <f t="shared" si="40"/>
        <v>38</v>
      </c>
      <c r="AC57" s="18">
        <f t="shared" si="40"/>
        <v>53</v>
      </c>
      <c r="AD57" s="18">
        <f t="shared" si="40"/>
        <v>74</v>
      </c>
      <c r="AE57" s="62">
        <f t="shared" si="40"/>
        <v>56</v>
      </c>
      <c r="AF57" s="25">
        <f t="shared" si="18"/>
        <v>361</v>
      </c>
      <c r="AG57" s="25"/>
      <c r="AH57" s="25"/>
      <c r="AI57" s="18">
        <f t="shared" ref="AI57:AO59" si="41">AI30+AI39+AI48</f>
        <v>30</v>
      </c>
      <c r="AJ57" s="18">
        <f t="shared" si="41"/>
        <v>45</v>
      </c>
      <c r="AK57" s="18">
        <f t="shared" si="41"/>
        <v>51</v>
      </c>
      <c r="AL57" s="18">
        <f t="shared" si="41"/>
        <v>69</v>
      </c>
      <c r="AM57" s="18">
        <f t="shared" si="41"/>
        <v>60</v>
      </c>
      <c r="AN57" s="18">
        <f t="shared" si="41"/>
        <v>19</v>
      </c>
      <c r="AO57" s="62">
        <f t="shared" si="41"/>
        <v>52</v>
      </c>
      <c r="AP57" s="25">
        <f t="shared" si="19"/>
        <v>326</v>
      </c>
      <c r="AQ57" s="25"/>
      <c r="AR57" s="90"/>
      <c r="AS57" s="115">
        <f t="shared" ref="AS57:AY57" si="42">AS30+AS39+AS48</f>
        <v>45</v>
      </c>
      <c r="AT57" s="18">
        <f t="shared" si="42"/>
        <v>48</v>
      </c>
      <c r="AU57" s="18">
        <f t="shared" si="42"/>
        <v>69</v>
      </c>
      <c r="AV57" s="18">
        <f t="shared" si="42"/>
        <v>47</v>
      </c>
      <c r="AW57" s="18">
        <f t="shared" si="42"/>
        <v>67</v>
      </c>
      <c r="AX57" s="18">
        <f t="shared" si="42"/>
        <v>44</v>
      </c>
      <c r="AY57" s="62">
        <f t="shared" si="42"/>
        <v>43</v>
      </c>
      <c r="AZ57" s="140">
        <f t="shared" si="28"/>
        <v>363</v>
      </c>
      <c r="BA57" s="25"/>
      <c r="BB57" s="25"/>
    </row>
    <row r="58" spans="1:54" x14ac:dyDescent="0.3">
      <c r="A58" s="47" t="str">
        <f t="shared" si="29"/>
        <v>이마트</v>
      </c>
      <c r="B58" s="350"/>
      <c r="C58" s="83">
        <v>46159</v>
      </c>
      <c r="D58" s="81" t="s">
        <v>58</v>
      </c>
      <c r="E58" s="18">
        <f t="shared" si="38"/>
        <v>31</v>
      </c>
      <c r="F58" s="18">
        <f t="shared" si="38"/>
        <v>45</v>
      </c>
      <c r="G58" s="18">
        <f t="shared" si="38"/>
        <v>67</v>
      </c>
      <c r="H58" s="18">
        <f t="shared" si="38"/>
        <v>70</v>
      </c>
      <c r="I58" s="18">
        <f t="shared" si="38"/>
        <v>38</v>
      </c>
      <c r="J58" s="18">
        <f t="shared" si="38"/>
        <v>89</v>
      </c>
      <c r="K58" s="62">
        <f t="shared" si="38"/>
        <v>33</v>
      </c>
      <c r="L58" s="25">
        <f t="shared" si="16"/>
        <v>373</v>
      </c>
      <c r="M58" s="25"/>
      <c r="N58" s="25"/>
      <c r="O58" s="18">
        <f t="shared" si="39"/>
        <v>54</v>
      </c>
      <c r="P58" s="18">
        <f t="shared" si="39"/>
        <v>41</v>
      </c>
      <c r="Q58" s="18">
        <f t="shared" si="39"/>
        <v>68</v>
      </c>
      <c r="R58" s="18">
        <f t="shared" si="39"/>
        <v>59</v>
      </c>
      <c r="S58" s="18">
        <f t="shared" si="39"/>
        <v>91</v>
      </c>
      <c r="T58" s="18">
        <f t="shared" si="39"/>
        <v>26</v>
      </c>
      <c r="U58" s="62">
        <f t="shared" si="39"/>
        <v>56</v>
      </c>
      <c r="V58" s="25">
        <f t="shared" si="17"/>
        <v>395</v>
      </c>
      <c r="W58" s="25"/>
      <c r="X58" s="25"/>
      <c r="Y58" s="18">
        <f t="shared" si="40"/>
        <v>57</v>
      </c>
      <c r="Z58" s="18">
        <f t="shared" si="40"/>
        <v>54</v>
      </c>
      <c r="AA58" s="18">
        <f t="shared" si="40"/>
        <v>43</v>
      </c>
      <c r="AB58" s="18">
        <f t="shared" si="40"/>
        <v>46</v>
      </c>
      <c r="AC58" s="18">
        <f t="shared" si="40"/>
        <v>69</v>
      </c>
      <c r="AD58" s="18">
        <f t="shared" si="40"/>
        <v>55</v>
      </c>
      <c r="AE58" s="62">
        <f t="shared" si="40"/>
        <v>57</v>
      </c>
      <c r="AF58" s="25">
        <f t="shared" si="18"/>
        <v>381</v>
      </c>
      <c r="AG58" s="25"/>
      <c r="AH58" s="25"/>
      <c r="AI58" s="18">
        <f t="shared" si="41"/>
        <v>44</v>
      </c>
      <c r="AJ58" s="18">
        <f t="shared" si="41"/>
        <v>43</v>
      </c>
      <c r="AK58" s="18">
        <f t="shared" si="41"/>
        <v>60</v>
      </c>
      <c r="AL58" s="18">
        <f t="shared" si="41"/>
        <v>73</v>
      </c>
      <c r="AM58" s="18">
        <f t="shared" si="41"/>
        <v>61</v>
      </c>
      <c r="AN58" s="18">
        <f t="shared" si="41"/>
        <v>21</v>
      </c>
      <c r="AO58" s="62">
        <f t="shared" si="41"/>
        <v>42</v>
      </c>
      <c r="AP58" s="25">
        <f t="shared" si="19"/>
        <v>344</v>
      </c>
      <c r="AQ58" s="25"/>
      <c r="AR58" s="90"/>
      <c r="AS58" s="115">
        <f t="shared" ref="AS58:AY58" si="43">AS31+AS40+AS49</f>
        <v>58</v>
      </c>
      <c r="AT58" s="18">
        <f t="shared" si="43"/>
        <v>81</v>
      </c>
      <c r="AU58" s="18">
        <f t="shared" si="43"/>
        <v>54</v>
      </c>
      <c r="AV58" s="18">
        <f t="shared" si="43"/>
        <v>34</v>
      </c>
      <c r="AW58" s="18">
        <f t="shared" si="43"/>
        <v>72</v>
      </c>
      <c r="AX58" s="18">
        <f t="shared" si="43"/>
        <v>58</v>
      </c>
      <c r="AY58" s="62">
        <f t="shared" si="43"/>
        <v>50</v>
      </c>
      <c r="AZ58" s="140">
        <f t="shared" si="28"/>
        <v>407</v>
      </c>
      <c r="BA58" s="25"/>
      <c r="BB58" s="25"/>
    </row>
    <row r="59" spans="1:54" ht="17.25" thickBot="1" x14ac:dyDescent="0.35">
      <c r="A59" s="48" t="str">
        <f t="shared" si="29"/>
        <v>이마트</v>
      </c>
      <c r="B59" s="338"/>
      <c r="C59" s="55">
        <v>46158</v>
      </c>
      <c r="D59" s="53" t="s">
        <v>59</v>
      </c>
      <c r="E59" s="54">
        <f t="shared" si="38"/>
        <v>27</v>
      </c>
      <c r="F59" s="54">
        <f t="shared" si="38"/>
        <v>27</v>
      </c>
      <c r="G59" s="54">
        <f t="shared" si="38"/>
        <v>30</v>
      </c>
      <c r="H59" s="54">
        <f t="shared" si="38"/>
        <v>30</v>
      </c>
      <c r="I59" s="54">
        <f t="shared" si="38"/>
        <v>33</v>
      </c>
      <c r="J59" s="54">
        <f t="shared" si="38"/>
        <v>54</v>
      </c>
      <c r="K59" s="63">
        <f t="shared" si="38"/>
        <v>27</v>
      </c>
      <c r="L59" s="26">
        <f t="shared" si="16"/>
        <v>228</v>
      </c>
      <c r="M59" s="26"/>
      <c r="N59" s="26"/>
      <c r="O59" s="54">
        <f t="shared" si="39"/>
        <v>34</v>
      </c>
      <c r="P59" s="54">
        <f t="shared" si="39"/>
        <v>27</v>
      </c>
      <c r="Q59" s="54">
        <f t="shared" si="39"/>
        <v>32</v>
      </c>
      <c r="R59" s="54">
        <f t="shared" si="39"/>
        <v>32</v>
      </c>
      <c r="S59" s="54">
        <f t="shared" si="39"/>
        <v>37</v>
      </c>
      <c r="T59" s="54">
        <f t="shared" si="39"/>
        <v>13</v>
      </c>
      <c r="U59" s="63">
        <f t="shared" si="39"/>
        <v>30</v>
      </c>
      <c r="V59" s="26">
        <f t="shared" si="17"/>
        <v>205</v>
      </c>
      <c r="W59" s="26"/>
      <c r="X59" s="26"/>
      <c r="Y59" s="54">
        <f t="shared" si="40"/>
        <v>20</v>
      </c>
      <c r="Z59" s="54">
        <f t="shared" si="40"/>
        <v>20</v>
      </c>
      <c r="AA59" s="54">
        <f t="shared" si="40"/>
        <v>30</v>
      </c>
      <c r="AB59" s="54">
        <f t="shared" si="40"/>
        <v>26</v>
      </c>
      <c r="AC59" s="54">
        <f t="shared" si="40"/>
        <v>37</v>
      </c>
      <c r="AD59" s="54">
        <f t="shared" si="40"/>
        <v>68</v>
      </c>
      <c r="AE59" s="63">
        <f t="shared" si="40"/>
        <v>31</v>
      </c>
      <c r="AF59" s="26">
        <f t="shared" si="18"/>
        <v>232</v>
      </c>
      <c r="AG59" s="26"/>
      <c r="AH59" s="26"/>
      <c r="AI59" s="54">
        <f t="shared" si="41"/>
        <v>21</v>
      </c>
      <c r="AJ59" s="54">
        <f t="shared" si="41"/>
        <v>27</v>
      </c>
      <c r="AK59" s="54">
        <f t="shared" si="41"/>
        <v>17</v>
      </c>
      <c r="AL59" s="54">
        <f t="shared" si="41"/>
        <v>28</v>
      </c>
      <c r="AM59" s="54">
        <f t="shared" si="41"/>
        <v>40</v>
      </c>
      <c r="AN59" s="54">
        <f t="shared" si="41"/>
        <v>28</v>
      </c>
      <c r="AO59" s="63">
        <f t="shared" si="41"/>
        <v>21</v>
      </c>
      <c r="AP59" s="26">
        <f t="shared" si="19"/>
        <v>182</v>
      </c>
      <c r="AQ59" s="26"/>
      <c r="AR59" s="91"/>
      <c r="AS59" s="116">
        <f t="shared" ref="AS59:AY59" si="44">AS32+AS41+AS50</f>
        <v>31</v>
      </c>
      <c r="AT59" s="54">
        <f t="shared" si="44"/>
        <v>37</v>
      </c>
      <c r="AU59" s="54">
        <f t="shared" si="44"/>
        <v>25</v>
      </c>
      <c r="AV59" s="54">
        <f t="shared" si="44"/>
        <v>23</v>
      </c>
      <c r="AW59" s="54">
        <f t="shared" si="44"/>
        <v>32</v>
      </c>
      <c r="AX59" s="54">
        <f t="shared" si="44"/>
        <v>42</v>
      </c>
      <c r="AY59" s="63">
        <f t="shared" si="44"/>
        <v>32</v>
      </c>
      <c r="AZ59" s="143">
        <f>AZ32+AZ41+AZ50</f>
        <v>222</v>
      </c>
      <c r="BA59" s="26"/>
      <c r="BB59" s="26"/>
    </row>
    <row r="60" spans="1:54" x14ac:dyDescent="0.3">
      <c r="A60" s="46" t="s">
        <v>34</v>
      </c>
      <c r="B60" s="337" t="s">
        <v>34</v>
      </c>
      <c r="C60" s="128">
        <v>45915</v>
      </c>
      <c r="D60" s="129" t="s">
        <v>54</v>
      </c>
      <c r="E60" s="60">
        <v>3</v>
      </c>
      <c r="F60" s="60">
        <v>0</v>
      </c>
      <c r="G60" s="60">
        <v>4</v>
      </c>
      <c r="H60" s="60">
        <v>10</v>
      </c>
      <c r="I60" s="60">
        <v>2</v>
      </c>
      <c r="J60" s="60">
        <v>7</v>
      </c>
      <c r="K60" s="130">
        <v>2</v>
      </c>
      <c r="L60" s="131">
        <f t="shared" si="16"/>
        <v>28</v>
      </c>
      <c r="M60" s="131"/>
      <c r="N60" s="131"/>
      <c r="O60" s="132">
        <v>7</v>
      </c>
      <c r="P60" s="60">
        <v>10</v>
      </c>
      <c r="Q60" s="60">
        <v>5</v>
      </c>
      <c r="R60" s="60">
        <v>12</v>
      </c>
      <c r="S60" s="60">
        <v>3</v>
      </c>
      <c r="T60" s="60">
        <v>4</v>
      </c>
      <c r="U60" s="130">
        <v>8</v>
      </c>
      <c r="V60" s="131">
        <f t="shared" si="17"/>
        <v>49</v>
      </c>
      <c r="W60" s="131"/>
      <c r="X60" s="131"/>
      <c r="Y60" s="132">
        <v>8</v>
      </c>
      <c r="Z60" s="60">
        <v>3</v>
      </c>
      <c r="AA60" s="60">
        <v>13</v>
      </c>
      <c r="AB60" s="60">
        <v>8</v>
      </c>
      <c r="AC60" s="60">
        <v>7</v>
      </c>
      <c r="AD60" s="60">
        <v>9</v>
      </c>
      <c r="AE60" s="130">
        <v>16</v>
      </c>
      <c r="AF60" s="131">
        <f t="shared" si="18"/>
        <v>64</v>
      </c>
      <c r="AG60" s="131"/>
      <c r="AH60" s="131"/>
      <c r="AI60" s="132">
        <v>6</v>
      </c>
      <c r="AJ60" s="60">
        <v>10</v>
      </c>
      <c r="AK60" s="60">
        <v>10</v>
      </c>
      <c r="AL60" s="60">
        <v>16</v>
      </c>
      <c r="AM60" s="60">
        <v>3</v>
      </c>
      <c r="AN60" s="60">
        <v>2</v>
      </c>
      <c r="AO60" s="130">
        <v>5</v>
      </c>
      <c r="AP60" s="131">
        <f t="shared" si="19"/>
        <v>52</v>
      </c>
      <c r="AQ60" s="131"/>
      <c r="AR60" s="131"/>
      <c r="AS60" s="132">
        <v>8</v>
      </c>
      <c r="AT60" s="60">
        <v>4</v>
      </c>
      <c r="AU60" s="60">
        <v>14</v>
      </c>
      <c r="AV60" s="60">
        <v>9</v>
      </c>
      <c r="AW60" s="60">
        <v>10</v>
      </c>
      <c r="AX60" s="60">
        <v>21</v>
      </c>
      <c r="AY60" s="130">
        <v>10</v>
      </c>
      <c r="AZ60" s="131">
        <f t="shared" si="15"/>
        <v>76</v>
      </c>
      <c r="BA60" s="131"/>
      <c r="BB60" s="131"/>
    </row>
    <row r="61" spans="1:54" x14ac:dyDescent="0.3">
      <c r="A61" s="47" t="str">
        <f>A60</f>
        <v>롯데마트</v>
      </c>
      <c r="B61" s="350"/>
      <c r="C61" s="43">
        <v>45843</v>
      </c>
      <c r="D61" s="19" t="s">
        <v>55</v>
      </c>
      <c r="E61" s="18">
        <v>6</v>
      </c>
      <c r="F61" s="18">
        <v>2</v>
      </c>
      <c r="G61" s="18">
        <v>6</v>
      </c>
      <c r="H61" s="18">
        <v>2</v>
      </c>
      <c r="I61" s="18">
        <v>12</v>
      </c>
      <c r="J61" s="18">
        <v>6</v>
      </c>
      <c r="K61" s="20">
        <v>5</v>
      </c>
      <c r="L61" s="25">
        <f t="shared" si="16"/>
        <v>39</v>
      </c>
      <c r="M61" s="25"/>
      <c r="N61" s="25"/>
      <c r="O61" s="21">
        <v>1</v>
      </c>
      <c r="P61" s="18">
        <v>8</v>
      </c>
      <c r="Q61" s="18">
        <v>5</v>
      </c>
      <c r="R61" s="18">
        <v>4</v>
      </c>
      <c r="S61" s="18">
        <v>6</v>
      </c>
      <c r="T61" s="18">
        <v>3</v>
      </c>
      <c r="U61" s="20">
        <v>8</v>
      </c>
      <c r="V61" s="25">
        <f t="shared" si="17"/>
        <v>35</v>
      </c>
      <c r="W61" s="25"/>
      <c r="X61" s="25"/>
      <c r="Y61" s="21">
        <v>3</v>
      </c>
      <c r="Z61" s="18">
        <v>5</v>
      </c>
      <c r="AA61" s="18">
        <v>7</v>
      </c>
      <c r="AB61" s="18">
        <v>4</v>
      </c>
      <c r="AC61" s="18">
        <v>17</v>
      </c>
      <c r="AD61" s="18">
        <v>4</v>
      </c>
      <c r="AE61" s="20">
        <v>7</v>
      </c>
      <c r="AF61" s="25">
        <f t="shared" si="18"/>
        <v>47</v>
      </c>
      <c r="AG61" s="25"/>
      <c r="AH61" s="25"/>
      <c r="AI61" s="21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20">
        <v>0</v>
      </c>
      <c r="AP61" s="25">
        <f t="shared" si="19"/>
        <v>0</v>
      </c>
      <c r="AQ61" s="25"/>
      <c r="AR61" s="25"/>
      <c r="AS61" s="21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20">
        <v>0</v>
      </c>
      <c r="AZ61" s="25">
        <f t="shared" si="15"/>
        <v>0</v>
      </c>
      <c r="BA61" s="25"/>
      <c r="BB61" s="25"/>
    </row>
    <row r="62" spans="1:54" x14ac:dyDescent="0.3">
      <c r="A62" s="47" t="str">
        <f t="shared" ref="A62:A68" si="45">A61</f>
        <v>롯데마트</v>
      </c>
      <c r="B62" s="350"/>
      <c r="C62" s="43">
        <v>45861</v>
      </c>
      <c r="D62" s="19" t="s">
        <v>55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20">
        <v>0</v>
      </c>
      <c r="L62" s="25">
        <f>SUM(E62:K62)</f>
        <v>0</v>
      </c>
      <c r="M62" s="25"/>
      <c r="N62" s="25"/>
      <c r="O62" s="21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20">
        <v>0</v>
      </c>
      <c r="V62" s="25">
        <f>SUM(O62:U62)</f>
        <v>0</v>
      </c>
      <c r="W62" s="25"/>
      <c r="X62" s="25"/>
      <c r="Y62" s="21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20">
        <v>0</v>
      </c>
      <c r="AF62" s="25">
        <f>SUM(Y62:AE62)</f>
        <v>0</v>
      </c>
      <c r="AG62" s="25"/>
      <c r="AH62" s="25"/>
      <c r="AI62" s="21">
        <v>18</v>
      </c>
      <c r="AJ62" s="18">
        <v>3</v>
      </c>
      <c r="AK62" s="18">
        <v>11</v>
      </c>
      <c r="AL62" s="18">
        <v>5</v>
      </c>
      <c r="AM62" s="18">
        <v>3</v>
      </c>
      <c r="AN62" s="18">
        <v>4</v>
      </c>
      <c r="AO62" s="20">
        <v>13</v>
      </c>
      <c r="AP62" s="25">
        <f>SUM(AI62:AO62)</f>
        <v>57</v>
      </c>
      <c r="AQ62" s="25"/>
      <c r="AR62" s="25"/>
      <c r="AS62" s="21">
        <v>10</v>
      </c>
      <c r="AT62" s="18">
        <v>1</v>
      </c>
      <c r="AU62" s="18">
        <v>3</v>
      </c>
      <c r="AV62" s="18">
        <v>6</v>
      </c>
      <c r="AW62" s="18">
        <v>3</v>
      </c>
      <c r="AX62" s="18">
        <v>9</v>
      </c>
      <c r="AY62" s="20">
        <v>0</v>
      </c>
      <c r="AZ62" s="25">
        <f>SUM(AS62:AY62)</f>
        <v>32</v>
      </c>
      <c r="BA62" s="25"/>
      <c r="BB62" s="25"/>
    </row>
    <row r="63" spans="1:54" x14ac:dyDescent="0.3">
      <c r="A63" s="47" t="str">
        <f t="shared" si="45"/>
        <v>롯데마트</v>
      </c>
      <c r="B63" s="350"/>
      <c r="C63" s="43">
        <v>46050</v>
      </c>
      <c r="D63" s="19" t="s">
        <v>55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20">
        <v>0</v>
      </c>
      <c r="L63" s="25">
        <f>SUM(E63:K63)</f>
        <v>0</v>
      </c>
      <c r="M63" s="25"/>
      <c r="N63" s="25"/>
      <c r="O63" s="21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20">
        <v>0</v>
      </c>
      <c r="V63" s="25">
        <f>SUM(O63:U63)</f>
        <v>0</v>
      </c>
      <c r="W63" s="25"/>
      <c r="X63" s="25"/>
      <c r="Y63" s="21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20">
        <v>0</v>
      </c>
      <c r="AF63" s="25">
        <f>SUM(Y63:AE63)</f>
        <v>0</v>
      </c>
      <c r="AG63" s="25"/>
      <c r="AH63" s="25"/>
      <c r="AI63" s="21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20">
        <v>0</v>
      </c>
      <c r="AP63" s="25">
        <f>SUM(AI63:AO63)</f>
        <v>0</v>
      </c>
      <c r="AQ63" s="25"/>
      <c r="AR63" s="25"/>
      <c r="AS63" s="21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20">
        <v>0</v>
      </c>
      <c r="AZ63" s="25">
        <f>SUM(AS63:AY63)</f>
        <v>0</v>
      </c>
      <c r="BA63" s="25"/>
      <c r="BB63" s="25"/>
    </row>
    <row r="64" spans="1:54" x14ac:dyDescent="0.3">
      <c r="A64" s="47" t="str">
        <f t="shared" si="45"/>
        <v>롯데마트</v>
      </c>
      <c r="B64" s="350"/>
      <c r="C64" s="43">
        <v>45850</v>
      </c>
      <c r="D64" s="19" t="s">
        <v>56</v>
      </c>
      <c r="E64" s="18">
        <v>6</v>
      </c>
      <c r="F64" s="18">
        <v>5</v>
      </c>
      <c r="G64" s="18">
        <v>4</v>
      </c>
      <c r="H64" s="18">
        <v>8</v>
      </c>
      <c r="I64" s="18">
        <v>9</v>
      </c>
      <c r="J64" s="18">
        <v>5</v>
      </c>
      <c r="K64" s="20">
        <v>6</v>
      </c>
      <c r="L64" s="25">
        <f>SUM(E64:K64)</f>
        <v>43</v>
      </c>
      <c r="M64" s="25"/>
      <c r="N64" s="25"/>
      <c r="O64" s="21">
        <v>1</v>
      </c>
      <c r="P64" s="18">
        <v>9</v>
      </c>
      <c r="Q64" s="18">
        <v>11</v>
      </c>
      <c r="R64" s="18">
        <v>5</v>
      </c>
      <c r="S64" s="18">
        <v>1</v>
      </c>
      <c r="T64" s="18">
        <v>1</v>
      </c>
      <c r="U64" s="20">
        <v>11</v>
      </c>
      <c r="V64" s="25">
        <f>SUM(O64:U64)</f>
        <v>39</v>
      </c>
      <c r="W64" s="25"/>
      <c r="X64" s="25"/>
      <c r="Y64" s="21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20">
        <v>0</v>
      </c>
      <c r="AF64" s="25">
        <f>SUM(Y64:AE64)</f>
        <v>0</v>
      </c>
      <c r="AG64" s="25"/>
      <c r="AH64" s="25"/>
      <c r="AI64" s="21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20">
        <v>0</v>
      </c>
      <c r="AP64" s="25">
        <f>SUM(AI64:AO64)</f>
        <v>0</v>
      </c>
      <c r="AQ64" s="25"/>
      <c r="AR64" s="25"/>
      <c r="AS64" s="21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20">
        <v>0</v>
      </c>
      <c r="AZ64" s="25">
        <f>SUM(AS64:AY64)</f>
        <v>0</v>
      </c>
      <c r="BA64" s="25"/>
      <c r="BB64" s="25"/>
    </row>
    <row r="65" spans="1:54" x14ac:dyDescent="0.3">
      <c r="A65" s="47" t="str">
        <f t="shared" si="45"/>
        <v>롯데마트</v>
      </c>
      <c r="B65" s="350"/>
      <c r="C65" s="43">
        <v>45874</v>
      </c>
      <c r="D65" s="19" t="s">
        <v>56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20">
        <v>0</v>
      </c>
      <c r="L65" s="25">
        <f>SUM(E65:K65)</f>
        <v>0</v>
      </c>
      <c r="M65" s="25"/>
      <c r="N65" s="25"/>
      <c r="O65" s="21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20">
        <v>0</v>
      </c>
      <c r="V65" s="25">
        <f>SUM(O65:U65)</f>
        <v>0</v>
      </c>
      <c r="W65" s="25"/>
      <c r="X65" s="25"/>
      <c r="Y65" s="21">
        <v>6</v>
      </c>
      <c r="Z65" s="18">
        <v>2</v>
      </c>
      <c r="AA65" s="18">
        <v>4</v>
      </c>
      <c r="AB65" s="18">
        <v>2</v>
      </c>
      <c r="AC65" s="18">
        <v>5</v>
      </c>
      <c r="AD65" s="18">
        <v>8</v>
      </c>
      <c r="AE65" s="20">
        <v>12</v>
      </c>
      <c r="AF65" s="25">
        <f>SUM(Y65:AE65)</f>
        <v>39</v>
      </c>
      <c r="AG65" s="25"/>
      <c r="AH65" s="25"/>
      <c r="AI65" s="21">
        <v>5</v>
      </c>
      <c r="AJ65" s="18">
        <v>5</v>
      </c>
      <c r="AK65" s="18">
        <v>8</v>
      </c>
      <c r="AL65" s="18">
        <v>10</v>
      </c>
      <c r="AM65" s="18">
        <v>2</v>
      </c>
      <c r="AN65" s="18">
        <v>8</v>
      </c>
      <c r="AO65" s="20">
        <v>9</v>
      </c>
      <c r="AP65" s="25">
        <f>SUM(AI65:AO65)</f>
        <v>47</v>
      </c>
      <c r="AQ65" s="25"/>
      <c r="AR65" s="25"/>
      <c r="AS65" s="21">
        <v>5</v>
      </c>
      <c r="AT65" s="18">
        <v>3</v>
      </c>
      <c r="AU65" s="18">
        <v>8</v>
      </c>
      <c r="AV65" s="18">
        <v>2</v>
      </c>
      <c r="AW65" s="18">
        <v>10</v>
      </c>
      <c r="AX65" s="18">
        <v>15</v>
      </c>
      <c r="AY65" s="20">
        <v>3</v>
      </c>
      <c r="AZ65" s="25">
        <f>SUM(AS65:AY65)</f>
        <v>46</v>
      </c>
      <c r="BA65" s="25"/>
      <c r="BB65" s="25"/>
    </row>
    <row r="66" spans="1:54" x14ac:dyDescent="0.3">
      <c r="A66" s="47" t="str">
        <f t="shared" si="45"/>
        <v>롯데마트</v>
      </c>
      <c r="B66" s="350"/>
      <c r="C66" s="43">
        <v>46122</v>
      </c>
      <c r="D66" s="19" t="s">
        <v>57</v>
      </c>
      <c r="E66" s="18">
        <v>15</v>
      </c>
      <c r="F66" s="18">
        <v>8</v>
      </c>
      <c r="G66" s="18">
        <v>22</v>
      </c>
      <c r="H66" s="18">
        <v>21</v>
      </c>
      <c r="I66" s="18">
        <v>8</v>
      </c>
      <c r="J66" s="18">
        <v>10</v>
      </c>
      <c r="K66" s="20">
        <v>7</v>
      </c>
      <c r="L66" s="25">
        <f t="shared" si="16"/>
        <v>91</v>
      </c>
      <c r="M66" s="25"/>
      <c r="N66" s="25"/>
      <c r="O66" s="21">
        <v>16</v>
      </c>
      <c r="P66" s="18">
        <v>17</v>
      </c>
      <c r="Q66" s="18">
        <v>11</v>
      </c>
      <c r="R66" s="18">
        <v>13</v>
      </c>
      <c r="S66" s="18">
        <v>15</v>
      </c>
      <c r="T66" s="18">
        <v>3</v>
      </c>
      <c r="U66" s="20">
        <v>20</v>
      </c>
      <c r="V66" s="25">
        <f t="shared" si="17"/>
        <v>95</v>
      </c>
      <c r="W66" s="25"/>
      <c r="X66" s="25"/>
      <c r="Y66" s="21">
        <v>13</v>
      </c>
      <c r="Z66" s="18">
        <v>3</v>
      </c>
      <c r="AA66" s="18">
        <v>13</v>
      </c>
      <c r="AB66" s="18">
        <v>14</v>
      </c>
      <c r="AC66" s="18">
        <v>19</v>
      </c>
      <c r="AD66" s="18">
        <v>27</v>
      </c>
      <c r="AE66" s="20">
        <v>13</v>
      </c>
      <c r="AF66" s="25">
        <f t="shared" si="18"/>
        <v>102</v>
      </c>
      <c r="AG66" s="25"/>
      <c r="AH66" s="25"/>
      <c r="AI66" s="21">
        <v>10</v>
      </c>
      <c r="AJ66" s="18">
        <v>8</v>
      </c>
      <c r="AK66" s="18">
        <v>20</v>
      </c>
      <c r="AL66" s="18">
        <v>11</v>
      </c>
      <c r="AM66" s="18">
        <v>7</v>
      </c>
      <c r="AN66" s="18">
        <v>6</v>
      </c>
      <c r="AO66" s="20">
        <v>9</v>
      </c>
      <c r="AP66" s="25">
        <f t="shared" si="19"/>
        <v>71</v>
      </c>
      <c r="AQ66" s="25"/>
      <c r="AR66" s="25"/>
      <c r="AS66" s="21">
        <v>12</v>
      </c>
      <c r="AT66" s="18">
        <v>17</v>
      </c>
      <c r="AU66" s="18">
        <v>11</v>
      </c>
      <c r="AV66" s="18">
        <v>13</v>
      </c>
      <c r="AW66" s="18">
        <v>28</v>
      </c>
      <c r="AX66" s="18">
        <v>10</v>
      </c>
      <c r="AY66" s="20">
        <v>16</v>
      </c>
      <c r="AZ66" s="25">
        <f t="shared" si="15"/>
        <v>107</v>
      </c>
      <c r="BA66" s="25"/>
      <c r="BB66" s="25"/>
    </row>
    <row r="67" spans="1:54" x14ac:dyDescent="0.3">
      <c r="A67" s="47" t="str">
        <f t="shared" si="45"/>
        <v>롯데마트</v>
      </c>
      <c r="B67" s="350"/>
      <c r="C67" s="43">
        <v>46159</v>
      </c>
      <c r="D67" s="19" t="s">
        <v>58</v>
      </c>
      <c r="E67" s="18">
        <v>14</v>
      </c>
      <c r="F67" s="18">
        <v>9</v>
      </c>
      <c r="G67" s="18">
        <v>19</v>
      </c>
      <c r="H67" s="18">
        <v>20</v>
      </c>
      <c r="I67" s="18">
        <v>8</v>
      </c>
      <c r="J67" s="18">
        <v>28</v>
      </c>
      <c r="K67" s="20">
        <v>19</v>
      </c>
      <c r="L67" s="25">
        <f t="shared" si="16"/>
        <v>117</v>
      </c>
      <c r="M67" s="25"/>
      <c r="N67" s="25"/>
      <c r="O67" s="21">
        <v>14</v>
      </c>
      <c r="P67" s="18">
        <v>16</v>
      </c>
      <c r="Q67" s="18">
        <v>22</v>
      </c>
      <c r="R67" s="18">
        <v>8</v>
      </c>
      <c r="S67" s="18">
        <v>27</v>
      </c>
      <c r="T67" s="18">
        <v>19</v>
      </c>
      <c r="U67" s="20">
        <v>31</v>
      </c>
      <c r="V67" s="25">
        <f t="shared" si="17"/>
        <v>137</v>
      </c>
      <c r="W67" s="25"/>
      <c r="X67" s="25"/>
      <c r="Y67" s="21">
        <v>16</v>
      </c>
      <c r="Z67" s="18">
        <v>15</v>
      </c>
      <c r="AA67" s="18">
        <v>10</v>
      </c>
      <c r="AB67" s="18">
        <v>9</v>
      </c>
      <c r="AC67" s="18">
        <v>14</v>
      </c>
      <c r="AD67" s="18">
        <v>26</v>
      </c>
      <c r="AE67" s="20">
        <v>16</v>
      </c>
      <c r="AF67" s="25">
        <f t="shared" si="18"/>
        <v>106</v>
      </c>
      <c r="AG67" s="25"/>
      <c r="AH67" s="25"/>
      <c r="AI67" s="21">
        <v>13</v>
      </c>
      <c r="AJ67" s="18">
        <v>8</v>
      </c>
      <c r="AK67" s="18">
        <v>26</v>
      </c>
      <c r="AL67" s="18">
        <v>9</v>
      </c>
      <c r="AM67" s="18">
        <v>20</v>
      </c>
      <c r="AN67" s="18">
        <v>12</v>
      </c>
      <c r="AO67" s="20">
        <v>24</v>
      </c>
      <c r="AP67" s="25">
        <f t="shared" si="19"/>
        <v>112</v>
      </c>
      <c r="AQ67" s="25"/>
      <c r="AR67" s="25"/>
      <c r="AS67" s="21">
        <v>27</v>
      </c>
      <c r="AT67" s="18">
        <v>13</v>
      </c>
      <c r="AU67" s="18">
        <v>13</v>
      </c>
      <c r="AV67" s="18">
        <v>18</v>
      </c>
      <c r="AW67" s="18">
        <v>23</v>
      </c>
      <c r="AX67" s="18">
        <v>19</v>
      </c>
      <c r="AY67" s="20">
        <v>22</v>
      </c>
      <c r="AZ67" s="25">
        <f t="shared" si="15"/>
        <v>135</v>
      </c>
      <c r="BA67" s="25"/>
      <c r="BB67" s="25"/>
    </row>
    <row r="68" spans="1:54" ht="17.25" thickBot="1" x14ac:dyDescent="0.35">
      <c r="A68" s="47" t="str">
        <f t="shared" si="45"/>
        <v>롯데마트</v>
      </c>
      <c r="B68" s="338"/>
      <c r="C68" s="55">
        <v>46158</v>
      </c>
      <c r="D68" s="53" t="s">
        <v>59</v>
      </c>
      <c r="E68" s="54">
        <v>12</v>
      </c>
      <c r="F68" s="54">
        <v>6</v>
      </c>
      <c r="G68" s="54">
        <v>20</v>
      </c>
      <c r="H68" s="54">
        <v>12</v>
      </c>
      <c r="I68" s="54">
        <v>10</v>
      </c>
      <c r="J68" s="54">
        <v>10</v>
      </c>
      <c r="K68" s="56">
        <v>13</v>
      </c>
      <c r="L68" s="26">
        <f t="shared" si="16"/>
        <v>83</v>
      </c>
      <c r="M68" s="26"/>
      <c r="N68" s="26"/>
      <c r="O68" s="57">
        <v>8</v>
      </c>
      <c r="P68" s="54">
        <v>11</v>
      </c>
      <c r="Q68" s="54">
        <v>8</v>
      </c>
      <c r="R68" s="54">
        <v>16</v>
      </c>
      <c r="S68" s="54">
        <v>22</v>
      </c>
      <c r="T68" s="54">
        <v>17</v>
      </c>
      <c r="U68" s="56">
        <v>9</v>
      </c>
      <c r="V68" s="26">
        <f t="shared" si="17"/>
        <v>91</v>
      </c>
      <c r="W68" s="26"/>
      <c r="X68" s="26"/>
      <c r="Y68" s="57">
        <v>5</v>
      </c>
      <c r="Z68" s="54">
        <v>6</v>
      </c>
      <c r="AA68" s="54">
        <v>5</v>
      </c>
      <c r="AB68" s="54">
        <v>8</v>
      </c>
      <c r="AC68" s="54">
        <v>11</v>
      </c>
      <c r="AD68" s="54">
        <v>19</v>
      </c>
      <c r="AE68" s="56">
        <v>10</v>
      </c>
      <c r="AF68" s="26">
        <f t="shared" si="18"/>
        <v>64</v>
      </c>
      <c r="AG68" s="26"/>
      <c r="AH68" s="26"/>
      <c r="AI68" s="57">
        <v>12</v>
      </c>
      <c r="AJ68" s="54">
        <v>9</v>
      </c>
      <c r="AK68" s="54">
        <v>7</v>
      </c>
      <c r="AL68" s="54">
        <v>15</v>
      </c>
      <c r="AM68" s="54">
        <v>11</v>
      </c>
      <c r="AN68" s="54">
        <v>3</v>
      </c>
      <c r="AO68" s="56">
        <v>16</v>
      </c>
      <c r="AP68" s="26">
        <f t="shared" si="19"/>
        <v>73</v>
      </c>
      <c r="AQ68" s="26"/>
      <c r="AR68" s="26"/>
      <c r="AS68" s="57">
        <v>18</v>
      </c>
      <c r="AT68" s="54">
        <v>12</v>
      </c>
      <c r="AU68" s="54">
        <v>11</v>
      </c>
      <c r="AV68" s="54">
        <v>6</v>
      </c>
      <c r="AW68" s="54">
        <v>13</v>
      </c>
      <c r="AX68" s="54">
        <v>8</v>
      </c>
      <c r="AY68" s="56">
        <v>9</v>
      </c>
      <c r="AZ68" s="26">
        <f t="shared" si="15"/>
        <v>77</v>
      </c>
      <c r="BA68" s="26"/>
      <c r="BB68" s="26"/>
    </row>
    <row r="69" spans="1:54" hidden="1" x14ac:dyDescent="0.3">
      <c r="A69" s="46"/>
      <c r="B69" s="337" t="s">
        <v>92</v>
      </c>
      <c r="C69" s="44">
        <v>45768</v>
      </c>
      <c r="D69" s="45" t="s">
        <v>54</v>
      </c>
      <c r="E69" s="49">
        <v>72</v>
      </c>
      <c r="F69" s="49">
        <v>44</v>
      </c>
      <c r="G69" s="49">
        <v>52</v>
      </c>
      <c r="H69" s="49">
        <v>16</v>
      </c>
      <c r="I69" s="49">
        <v>76</v>
      </c>
      <c r="J69" s="49">
        <v>0</v>
      </c>
      <c r="K69" s="123">
        <v>0</v>
      </c>
      <c r="L69" s="51">
        <f t="shared" ref="L69:L79" si="46">SUM(E69:K69)</f>
        <v>260</v>
      </c>
      <c r="M69" s="51"/>
      <c r="N69" s="51"/>
      <c r="O69" s="49">
        <v>132</v>
      </c>
      <c r="P69" s="49">
        <v>20</v>
      </c>
      <c r="Q69" s="49">
        <v>52</v>
      </c>
      <c r="R69" s="49">
        <v>4</v>
      </c>
      <c r="S69" s="49">
        <v>68</v>
      </c>
      <c r="T69" s="49">
        <v>0</v>
      </c>
      <c r="U69" s="123">
        <v>0</v>
      </c>
      <c r="V69" s="51">
        <f t="shared" ref="V69:V79" si="47">SUM(O69:U69)</f>
        <v>276</v>
      </c>
      <c r="W69" s="51"/>
      <c r="X69" s="51"/>
      <c r="Y69" s="49">
        <v>88</v>
      </c>
      <c r="Z69" s="49">
        <v>16</v>
      </c>
      <c r="AA69" s="49">
        <v>176</v>
      </c>
      <c r="AB69" s="49">
        <v>0</v>
      </c>
      <c r="AC69" s="49">
        <v>128</v>
      </c>
      <c r="AD69" s="49">
        <v>0</v>
      </c>
      <c r="AE69" s="123">
        <v>0</v>
      </c>
      <c r="AF69" s="51">
        <f t="shared" ref="AF69:AF79" si="48">SUM(Y69:AE69)</f>
        <v>408</v>
      </c>
      <c r="AG69" s="51"/>
      <c r="AH69" s="51"/>
      <c r="AI69" s="49">
        <v>120</v>
      </c>
      <c r="AJ69" s="49">
        <v>32</v>
      </c>
      <c r="AK69" s="49">
        <v>76</v>
      </c>
      <c r="AL69" s="49">
        <v>20</v>
      </c>
      <c r="AM69" s="49">
        <v>104</v>
      </c>
      <c r="AN69" s="49">
        <v>0</v>
      </c>
      <c r="AO69" s="123">
        <v>0</v>
      </c>
      <c r="AP69" s="51">
        <f t="shared" ref="AP69:AP79" si="49">SUM(AI69:AO69)</f>
        <v>352</v>
      </c>
      <c r="AQ69" s="51"/>
      <c r="AR69" s="51"/>
      <c r="AS69" s="49"/>
      <c r="AT69" s="49"/>
      <c r="AU69" s="49"/>
      <c r="AV69" s="49"/>
      <c r="AW69" s="49"/>
      <c r="AX69" s="49"/>
      <c r="AY69" s="123"/>
      <c r="AZ69" s="51">
        <f>AZ42+AZ51+AZ60</f>
        <v>76</v>
      </c>
      <c r="BA69" s="51"/>
      <c r="BB69" s="51"/>
    </row>
    <row r="70" spans="1:54" hidden="1" x14ac:dyDescent="0.3">
      <c r="A70" s="47"/>
      <c r="B70" s="350"/>
      <c r="C70" s="43">
        <v>45915</v>
      </c>
      <c r="D70" s="19" t="s">
        <v>54</v>
      </c>
      <c r="E70" s="49">
        <v>0</v>
      </c>
      <c r="F70" s="49">
        <v>0</v>
      </c>
      <c r="G70" s="49">
        <v>0</v>
      </c>
      <c r="H70" s="49">
        <v>0</v>
      </c>
      <c r="I70" s="49">
        <v>0</v>
      </c>
      <c r="J70" s="49">
        <v>0</v>
      </c>
      <c r="K70" s="123">
        <v>0</v>
      </c>
      <c r="L70" s="25">
        <f t="shared" si="46"/>
        <v>0</v>
      </c>
      <c r="M70" s="25"/>
      <c r="N70" s="25"/>
      <c r="O70" s="49">
        <v>0</v>
      </c>
      <c r="P70" s="49">
        <v>0</v>
      </c>
      <c r="Q70" s="49">
        <v>0</v>
      </c>
      <c r="R70" s="49">
        <v>0</v>
      </c>
      <c r="S70" s="49">
        <v>0</v>
      </c>
      <c r="T70" s="49">
        <v>0</v>
      </c>
      <c r="U70" s="123">
        <v>0</v>
      </c>
      <c r="V70" s="25">
        <f t="shared" si="47"/>
        <v>0</v>
      </c>
      <c r="W70" s="25"/>
      <c r="X70" s="25"/>
      <c r="Y70" s="49">
        <v>0</v>
      </c>
      <c r="Z70" s="49">
        <v>0</v>
      </c>
      <c r="AA70" s="49">
        <v>0</v>
      </c>
      <c r="AB70" s="49">
        <v>0</v>
      </c>
      <c r="AC70" s="49">
        <v>0</v>
      </c>
      <c r="AD70" s="49">
        <v>0</v>
      </c>
      <c r="AE70" s="123">
        <v>0</v>
      </c>
      <c r="AF70" s="25">
        <f t="shared" si="48"/>
        <v>0</v>
      </c>
      <c r="AG70" s="25"/>
      <c r="AH70" s="25"/>
      <c r="AI70" s="49">
        <v>0</v>
      </c>
      <c r="AJ70" s="49">
        <v>0</v>
      </c>
      <c r="AK70" s="49">
        <v>0</v>
      </c>
      <c r="AL70" s="49">
        <v>0</v>
      </c>
      <c r="AM70" s="49">
        <v>0</v>
      </c>
      <c r="AN70" s="49">
        <v>0</v>
      </c>
      <c r="AO70" s="123">
        <v>0</v>
      </c>
      <c r="AP70" s="25">
        <f t="shared" si="49"/>
        <v>0</v>
      </c>
      <c r="AQ70" s="25"/>
      <c r="AR70" s="25"/>
      <c r="AS70" s="49"/>
      <c r="AT70" s="49"/>
      <c r="AU70" s="49"/>
      <c r="AV70" s="49"/>
      <c r="AW70" s="49"/>
      <c r="AX70" s="49"/>
      <c r="AY70" s="123"/>
      <c r="AZ70" s="25"/>
      <c r="BA70" s="25"/>
      <c r="BB70" s="25"/>
    </row>
    <row r="71" spans="1:54" hidden="1" x14ac:dyDescent="0.3">
      <c r="A71" s="47"/>
      <c r="B71" s="350"/>
      <c r="C71" s="43">
        <v>45803</v>
      </c>
      <c r="D71" s="19" t="s">
        <v>55</v>
      </c>
      <c r="E71" s="18">
        <v>52</v>
      </c>
      <c r="F71" s="18">
        <v>24</v>
      </c>
      <c r="G71" s="18">
        <v>76</v>
      </c>
      <c r="H71" s="18">
        <v>0</v>
      </c>
      <c r="I71" s="18">
        <v>56</v>
      </c>
      <c r="J71" s="18">
        <v>0</v>
      </c>
      <c r="K71" s="62">
        <v>0</v>
      </c>
      <c r="L71" s="25">
        <f t="shared" si="46"/>
        <v>208</v>
      </c>
      <c r="M71" s="25"/>
      <c r="N71" s="25"/>
      <c r="O71" s="18">
        <v>92</v>
      </c>
      <c r="P71" s="18">
        <v>8</v>
      </c>
      <c r="Q71" s="18">
        <v>72</v>
      </c>
      <c r="R71" s="18">
        <v>0</v>
      </c>
      <c r="S71" s="18">
        <v>60</v>
      </c>
      <c r="T71" s="18">
        <v>0</v>
      </c>
      <c r="U71" s="62">
        <v>0</v>
      </c>
      <c r="V71" s="25">
        <f t="shared" si="47"/>
        <v>232</v>
      </c>
      <c r="W71" s="25"/>
      <c r="X71" s="25"/>
      <c r="Y71" s="18">
        <v>44</v>
      </c>
      <c r="Z71" s="18">
        <v>24</v>
      </c>
      <c r="AA71" s="18">
        <v>64</v>
      </c>
      <c r="AB71" s="18">
        <v>0</v>
      </c>
      <c r="AC71" s="18">
        <v>64</v>
      </c>
      <c r="AD71" s="18">
        <v>0</v>
      </c>
      <c r="AE71" s="62">
        <v>0</v>
      </c>
      <c r="AF71" s="25">
        <f t="shared" si="48"/>
        <v>196</v>
      </c>
      <c r="AG71" s="25"/>
      <c r="AH71" s="25"/>
      <c r="AI71" s="18">
        <v>96</v>
      </c>
      <c r="AJ71" s="18">
        <v>12</v>
      </c>
      <c r="AK71" s="18">
        <v>56</v>
      </c>
      <c r="AL71" s="18">
        <v>8</v>
      </c>
      <c r="AM71" s="18">
        <v>24</v>
      </c>
      <c r="AN71" s="18">
        <v>0</v>
      </c>
      <c r="AO71" s="62">
        <v>0</v>
      </c>
      <c r="AP71" s="25">
        <f t="shared" si="49"/>
        <v>196</v>
      </c>
      <c r="AQ71" s="25"/>
      <c r="AR71" s="25"/>
      <c r="AS71" s="18"/>
      <c r="AT71" s="18"/>
      <c r="AU71" s="18"/>
      <c r="AV71" s="18"/>
      <c r="AW71" s="18"/>
      <c r="AX71" s="18"/>
      <c r="AY71" s="62"/>
      <c r="AZ71" s="25">
        <f>AZ44+AZ53+AZ62</f>
        <v>32</v>
      </c>
      <c r="BA71" s="25"/>
      <c r="BB71" s="25"/>
    </row>
    <row r="72" spans="1:54" hidden="1" x14ac:dyDescent="0.3">
      <c r="A72" s="47"/>
      <c r="B72" s="350"/>
      <c r="C72" s="43">
        <v>45843</v>
      </c>
      <c r="D72" s="19" t="s">
        <v>55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62">
        <v>0</v>
      </c>
      <c r="L72" s="25">
        <f t="shared" si="46"/>
        <v>0</v>
      </c>
      <c r="M72" s="25"/>
      <c r="N72" s="25"/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62">
        <v>0</v>
      </c>
      <c r="V72" s="25">
        <f t="shared" si="47"/>
        <v>0</v>
      </c>
      <c r="W72" s="25"/>
      <c r="X72" s="25"/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62">
        <v>0</v>
      </c>
      <c r="AF72" s="25">
        <f t="shared" si="48"/>
        <v>0</v>
      </c>
      <c r="AG72" s="25"/>
      <c r="AH72" s="25"/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62">
        <v>0</v>
      </c>
      <c r="AP72" s="25">
        <f t="shared" si="49"/>
        <v>0</v>
      </c>
      <c r="AQ72" s="25"/>
      <c r="AR72" s="25"/>
      <c r="AS72" s="18"/>
      <c r="AT72" s="18"/>
      <c r="AU72" s="18"/>
      <c r="AV72" s="18"/>
      <c r="AW72" s="18"/>
      <c r="AX72" s="18"/>
      <c r="AY72" s="62"/>
      <c r="AZ72" s="25"/>
      <c r="BA72" s="25"/>
      <c r="BB72" s="25"/>
    </row>
    <row r="73" spans="1:54" hidden="1" x14ac:dyDescent="0.3">
      <c r="A73" s="47"/>
      <c r="B73" s="350"/>
      <c r="C73" s="43">
        <v>45795</v>
      </c>
      <c r="D73" s="19" t="s">
        <v>56</v>
      </c>
      <c r="E73" s="18">
        <v>20</v>
      </c>
      <c r="F73" s="18">
        <v>16</v>
      </c>
      <c r="G73" s="18">
        <v>32</v>
      </c>
      <c r="H73" s="18">
        <v>0</v>
      </c>
      <c r="I73" s="18">
        <v>24</v>
      </c>
      <c r="J73" s="18">
        <v>0</v>
      </c>
      <c r="K73" s="62">
        <v>0</v>
      </c>
      <c r="L73" s="25">
        <f t="shared" si="46"/>
        <v>92</v>
      </c>
      <c r="M73" s="25"/>
      <c r="N73" s="25"/>
      <c r="O73" s="18">
        <v>64</v>
      </c>
      <c r="P73" s="18">
        <v>0</v>
      </c>
      <c r="Q73" s="18">
        <v>28</v>
      </c>
      <c r="R73" s="18">
        <v>0</v>
      </c>
      <c r="S73" s="18">
        <v>48</v>
      </c>
      <c r="T73" s="18">
        <v>0</v>
      </c>
      <c r="U73" s="62">
        <v>0</v>
      </c>
      <c r="V73" s="25">
        <f t="shared" si="47"/>
        <v>140</v>
      </c>
      <c r="W73" s="25"/>
      <c r="X73" s="25"/>
      <c r="Y73" s="18">
        <v>20</v>
      </c>
      <c r="Z73" s="18">
        <v>4</v>
      </c>
      <c r="AA73" s="18">
        <v>52</v>
      </c>
      <c r="AB73" s="18">
        <v>0</v>
      </c>
      <c r="AC73" s="18">
        <v>68</v>
      </c>
      <c r="AD73" s="18">
        <v>0</v>
      </c>
      <c r="AE73" s="62">
        <v>0</v>
      </c>
      <c r="AF73" s="25">
        <f t="shared" si="48"/>
        <v>144</v>
      </c>
      <c r="AG73" s="25"/>
      <c r="AH73" s="25"/>
      <c r="AI73" s="18">
        <v>20</v>
      </c>
      <c r="AJ73" s="18">
        <v>0</v>
      </c>
      <c r="AK73" s="18">
        <v>32</v>
      </c>
      <c r="AL73" s="18">
        <v>0</v>
      </c>
      <c r="AM73" s="18">
        <v>48</v>
      </c>
      <c r="AN73" s="18">
        <v>0</v>
      </c>
      <c r="AO73" s="62">
        <v>0</v>
      </c>
      <c r="AP73" s="25">
        <f t="shared" si="49"/>
        <v>100</v>
      </c>
      <c r="AQ73" s="25"/>
      <c r="AR73" s="25"/>
      <c r="AS73" s="18"/>
      <c r="AT73" s="18"/>
      <c r="AU73" s="18"/>
      <c r="AV73" s="18"/>
      <c r="AW73" s="18"/>
      <c r="AX73" s="18"/>
      <c r="AY73" s="62"/>
      <c r="AZ73" s="25">
        <f>AZ46+AZ55+AZ64</f>
        <v>0</v>
      </c>
      <c r="BA73" s="25"/>
      <c r="BB73" s="25"/>
    </row>
    <row r="74" spans="1:54" hidden="1" x14ac:dyDescent="0.3">
      <c r="A74" s="47"/>
      <c r="B74" s="350"/>
      <c r="C74" s="43">
        <v>45850</v>
      </c>
      <c r="D74" s="19" t="s">
        <v>56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62">
        <v>0</v>
      </c>
      <c r="L74" s="25">
        <f t="shared" si="46"/>
        <v>0</v>
      </c>
      <c r="M74" s="25"/>
      <c r="N74" s="25"/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62">
        <v>0</v>
      </c>
      <c r="V74" s="25">
        <f t="shared" si="47"/>
        <v>0</v>
      </c>
      <c r="W74" s="25"/>
      <c r="X74" s="25"/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62">
        <v>0</v>
      </c>
      <c r="AF74" s="25">
        <f t="shared" si="48"/>
        <v>0</v>
      </c>
      <c r="AG74" s="25"/>
      <c r="AH74" s="25"/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62">
        <v>0</v>
      </c>
      <c r="AP74" s="25">
        <f t="shared" si="49"/>
        <v>0</v>
      </c>
      <c r="AQ74" s="25"/>
      <c r="AR74" s="25"/>
      <c r="AS74" s="18"/>
      <c r="AT74" s="18"/>
      <c r="AU74" s="18"/>
      <c r="AV74" s="18"/>
      <c r="AW74" s="18"/>
      <c r="AX74" s="18"/>
      <c r="AY74" s="62"/>
      <c r="AZ74" s="25"/>
      <c r="BA74" s="25"/>
      <c r="BB74" s="25"/>
    </row>
    <row r="75" spans="1:54" hidden="1" x14ac:dyDescent="0.3">
      <c r="A75" s="47"/>
      <c r="B75" s="350"/>
      <c r="C75" s="43">
        <v>46122</v>
      </c>
      <c r="D75" s="19" t="s">
        <v>57</v>
      </c>
      <c r="E75" s="18">
        <v>72</v>
      </c>
      <c r="F75" s="18">
        <v>104</v>
      </c>
      <c r="G75" s="18">
        <v>68</v>
      </c>
      <c r="H75" s="18">
        <v>0</v>
      </c>
      <c r="I75" s="18">
        <v>104</v>
      </c>
      <c r="J75" s="18">
        <v>0</v>
      </c>
      <c r="K75" s="62">
        <v>0</v>
      </c>
      <c r="L75" s="25">
        <f t="shared" si="46"/>
        <v>348</v>
      </c>
      <c r="M75" s="25"/>
      <c r="N75" s="25"/>
      <c r="O75" s="18">
        <v>128</v>
      </c>
      <c r="P75" s="18">
        <v>32</v>
      </c>
      <c r="Q75" s="18">
        <v>112</v>
      </c>
      <c r="R75" s="18">
        <v>32</v>
      </c>
      <c r="S75" s="18">
        <v>72</v>
      </c>
      <c r="T75" s="18">
        <v>0</v>
      </c>
      <c r="U75" s="62">
        <v>0</v>
      </c>
      <c r="V75" s="25">
        <f t="shared" si="47"/>
        <v>376</v>
      </c>
      <c r="W75" s="25"/>
      <c r="X75" s="25"/>
      <c r="Y75" s="18">
        <v>96</v>
      </c>
      <c r="Z75" s="18">
        <v>32</v>
      </c>
      <c r="AA75" s="18">
        <v>92</v>
      </c>
      <c r="AB75" s="18">
        <v>0</v>
      </c>
      <c r="AC75" s="18">
        <v>104</v>
      </c>
      <c r="AD75" s="18">
        <v>0</v>
      </c>
      <c r="AE75" s="62">
        <v>0</v>
      </c>
      <c r="AF75" s="25">
        <f t="shared" si="48"/>
        <v>324</v>
      </c>
      <c r="AG75" s="25"/>
      <c r="AH75" s="25"/>
      <c r="AI75" s="18">
        <v>112</v>
      </c>
      <c r="AJ75" s="18">
        <v>56</v>
      </c>
      <c r="AK75" s="18">
        <v>76</v>
      </c>
      <c r="AL75" s="18">
        <v>12</v>
      </c>
      <c r="AM75" s="18">
        <v>112</v>
      </c>
      <c r="AN75" s="18">
        <v>0</v>
      </c>
      <c r="AO75" s="62">
        <v>0</v>
      </c>
      <c r="AP75" s="25">
        <f t="shared" si="49"/>
        <v>368</v>
      </c>
      <c r="AQ75" s="25"/>
      <c r="AR75" s="25"/>
      <c r="AS75" s="18"/>
      <c r="AT75" s="18"/>
      <c r="AU75" s="18"/>
      <c r="AV75" s="18"/>
      <c r="AW75" s="18"/>
      <c r="AX75" s="18"/>
      <c r="AY75" s="62"/>
      <c r="AZ75" s="25">
        <f>AZ48+AZ57+AZ66</f>
        <v>714</v>
      </c>
      <c r="BA75" s="25"/>
      <c r="BB75" s="25"/>
    </row>
    <row r="76" spans="1:54" hidden="1" x14ac:dyDescent="0.3">
      <c r="A76" s="47"/>
      <c r="B76" s="350"/>
      <c r="C76" s="83">
        <v>46159</v>
      </c>
      <c r="D76" s="81" t="s">
        <v>58</v>
      </c>
      <c r="E76" s="18">
        <v>52</v>
      </c>
      <c r="F76" s="18">
        <v>52</v>
      </c>
      <c r="G76" s="18">
        <v>68</v>
      </c>
      <c r="H76" s="18">
        <v>28</v>
      </c>
      <c r="I76" s="18">
        <v>116</v>
      </c>
      <c r="J76" s="18">
        <v>0</v>
      </c>
      <c r="K76" s="62">
        <v>0</v>
      </c>
      <c r="L76" s="25">
        <f t="shared" si="46"/>
        <v>316</v>
      </c>
      <c r="M76" s="25"/>
      <c r="N76" s="25"/>
      <c r="O76" s="18">
        <v>164</v>
      </c>
      <c r="P76" s="18">
        <v>28</v>
      </c>
      <c r="Q76" s="18">
        <v>88</v>
      </c>
      <c r="R76" s="18">
        <v>8</v>
      </c>
      <c r="S76" s="18">
        <v>84</v>
      </c>
      <c r="T76" s="18">
        <v>0</v>
      </c>
      <c r="U76" s="62">
        <v>0</v>
      </c>
      <c r="V76" s="25">
        <f t="shared" si="47"/>
        <v>372</v>
      </c>
      <c r="W76" s="25"/>
      <c r="X76" s="25"/>
      <c r="Y76" s="18">
        <v>80</v>
      </c>
      <c r="Z76" s="18">
        <v>48</v>
      </c>
      <c r="AA76" s="18">
        <v>144</v>
      </c>
      <c r="AB76" s="18">
        <v>0</v>
      </c>
      <c r="AC76" s="18">
        <v>124</v>
      </c>
      <c r="AD76" s="18">
        <v>0</v>
      </c>
      <c r="AE76" s="62">
        <v>0</v>
      </c>
      <c r="AF76" s="25">
        <f t="shared" si="48"/>
        <v>396</v>
      </c>
      <c r="AG76" s="25"/>
      <c r="AH76" s="25"/>
      <c r="AI76" s="18">
        <v>100</v>
      </c>
      <c r="AJ76" s="18">
        <v>32</v>
      </c>
      <c r="AK76" s="18">
        <v>128</v>
      </c>
      <c r="AL76" s="18">
        <v>32</v>
      </c>
      <c r="AM76" s="18">
        <v>88</v>
      </c>
      <c r="AN76" s="18">
        <v>0</v>
      </c>
      <c r="AO76" s="62">
        <v>0</v>
      </c>
      <c r="AP76" s="25">
        <f t="shared" si="49"/>
        <v>380</v>
      </c>
      <c r="AQ76" s="25"/>
      <c r="AR76" s="25"/>
      <c r="AS76" s="18"/>
      <c r="AT76" s="18"/>
      <c r="AU76" s="18"/>
      <c r="AV76" s="18"/>
      <c r="AW76" s="18"/>
      <c r="AX76" s="18"/>
      <c r="AY76" s="62"/>
      <c r="AZ76" s="25">
        <f>AZ49+AZ58+AZ67</f>
        <v>809</v>
      </c>
      <c r="BA76" s="25"/>
      <c r="BB76" s="25"/>
    </row>
    <row r="77" spans="1:54" ht="17.25" hidden="1" thickBot="1" x14ac:dyDescent="0.35">
      <c r="A77" s="48"/>
      <c r="B77" s="338"/>
      <c r="C77" s="55">
        <v>46158</v>
      </c>
      <c r="D77" s="53" t="s">
        <v>59</v>
      </c>
      <c r="E77" s="54">
        <v>56</v>
      </c>
      <c r="F77" s="54">
        <v>24</v>
      </c>
      <c r="G77" s="54">
        <v>60</v>
      </c>
      <c r="H77" s="54">
        <v>8</v>
      </c>
      <c r="I77" s="54">
        <v>52</v>
      </c>
      <c r="J77" s="54">
        <v>0</v>
      </c>
      <c r="K77" s="63">
        <v>0</v>
      </c>
      <c r="L77" s="26">
        <f t="shared" si="46"/>
        <v>200</v>
      </c>
      <c r="M77" s="26"/>
      <c r="N77" s="26"/>
      <c r="O77" s="54">
        <v>100</v>
      </c>
      <c r="P77" s="54">
        <v>8</v>
      </c>
      <c r="Q77" s="54">
        <v>48</v>
      </c>
      <c r="R77" s="54">
        <v>4</v>
      </c>
      <c r="S77" s="54">
        <v>40</v>
      </c>
      <c r="T77" s="54">
        <v>0</v>
      </c>
      <c r="U77" s="63">
        <v>0</v>
      </c>
      <c r="V77" s="26">
        <f t="shared" si="47"/>
        <v>200</v>
      </c>
      <c r="W77" s="26"/>
      <c r="X77" s="26"/>
      <c r="Y77" s="54">
        <v>48</v>
      </c>
      <c r="Z77" s="54">
        <v>20</v>
      </c>
      <c r="AA77" s="54">
        <v>56</v>
      </c>
      <c r="AB77" s="54">
        <v>0</v>
      </c>
      <c r="AC77" s="54">
        <v>48</v>
      </c>
      <c r="AD77" s="54">
        <v>0</v>
      </c>
      <c r="AE77" s="63">
        <v>0</v>
      </c>
      <c r="AF77" s="26">
        <f t="shared" si="48"/>
        <v>172</v>
      </c>
      <c r="AG77" s="26"/>
      <c r="AH77" s="26"/>
      <c r="AI77" s="54">
        <v>96</v>
      </c>
      <c r="AJ77" s="54">
        <v>20</v>
      </c>
      <c r="AK77" s="54">
        <v>52</v>
      </c>
      <c r="AL77" s="54">
        <v>12</v>
      </c>
      <c r="AM77" s="54">
        <v>28</v>
      </c>
      <c r="AN77" s="54">
        <v>0</v>
      </c>
      <c r="AO77" s="63">
        <v>0</v>
      </c>
      <c r="AP77" s="26">
        <f t="shared" si="49"/>
        <v>208</v>
      </c>
      <c r="AQ77" s="26"/>
      <c r="AR77" s="26"/>
      <c r="AS77" s="54"/>
      <c r="AT77" s="54"/>
      <c r="AU77" s="54"/>
      <c r="AV77" s="54"/>
      <c r="AW77" s="54"/>
      <c r="AX77" s="54"/>
      <c r="AY77" s="63"/>
      <c r="AZ77" s="26">
        <f>AZ50+AZ59+AZ68</f>
        <v>464</v>
      </c>
      <c r="BA77" s="26"/>
      <c r="BB77" s="26"/>
    </row>
    <row r="78" spans="1:54" hidden="1" x14ac:dyDescent="0.3">
      <c r="A78" s="46"/>
      <c r="B78" s="337" t="s">
        <v>93</v>
      </c>
      <c r="C78" s="128">
        <v>45915</v>
      </c>
      <c r="D78" s="129" t="s">
        <v>54</v>
      </c>
      <c r="E78" s="60">
        <v>20</v>
      </c>
      <c r="F78" s="60">
        <v>0</v>
      </c>
      <c r="G78" s="60">
        <v>24</v>
      </c>
      <c r="H78" s="60">
        <v>0</v>
      </c>
      <c r="I78" s="60">
        <v>12</v>
      </c>
      <c r="J78" s="60">
        <v>0</v>
      </c>
      <c r="K78" s="130">
        <v>0</v>
      </c>
      <c r="L78" s="131">
        <f t="shared" si="46"/>
        <v>56</v>
      </c>
      <c r="M78" s="131"/>
      <c r="N78" s="131"/>
      <c r="O78" s="132">
        <v>20</v>
      </c>
      <c r="P78" s="60">
        <v>0</v>
      </c>
      <c r="Q78" s="60">
        <v>4</v>
      </c>
      <c r="R78" s="60">
        <v>0</v>
      </c>
      <c r="S78" s="60">
        <v>12</v>
      </c>
      <c r="T78" s="60">
        <v>0</v>
      </c>
      <c r="U78" s="130">
        <v>0</v>
      </c>
      <c r="V78" s="131">
        <f t="shared" si="47"/>
        <v>36</v>
      </c>
      <c r="W78" s="131"/>
      <c r="X78" s="131"/>
      <c r="Y78" s="132">
        <v>16</v>
      </c>
      <c r="Z78" s="60">
        <v>0</v>
      </c>
      <c r="AA78" s="60">
        <v>12</v>
      </c>
      <c r="AB78" s="60">
        <v>0</v>
      </c>
      <c r="AC78" s="60">
        <v>20</v>
      </c>
      <c r="AD78" s="60">
        <v>0</v>
      </c>
      <c r="AE78" s="130">
        <v>0</v>
      </c>
      <c r="AF78" s="131">
        <f t="shared" si="48"/>
        <v>48</v>
      </c>
      <c r="AG78" s="131"/>
      <c r="AH78" s="131"/>
      <c r="AI78" s="132">
        <v>28</v>
      </c>
      <c r="AJ78" s="60">
        <v>0</v>
      </c>
      <c r="AK78" s="60">
        <v>28</v>
      </c>
      <c r="AL78" s="60">
        <v>0</v>
      </c>
      <c r="AM78" s="60">
        <v>16</v>
      </c>
      <c r="AN78" s="60">
        <v>0</v>
      </c>
      <c r="AO78" s="130">
        <v>0</v>
      </c>
      <c r="AP78" s="131">
        <f t="shared" si="49"/>
        <v>72</v>
      </c>
      <c r="AQ78" s="131"/>
      <c r="AR78" s="131"/>
      <c r="AS78" s="132"/>
      <c r="AT78" s="60"/>
      <c r="AU78" s="60"/>
      <c r="AV78" s="60"/>
      <c r="AW78" s="60"/>
      <c r="AX78" s="60"/>
      <c r="AY78" s="130"/>
      <c r="AZ78" s="131">
        <f t="shared" ref="AZ78:AZ83" si="50">SUM(AS78:AY78)</f>
        <v>0</v>
      </c>
      <c r="BA78" s="131"/>
      <c r="BB78" s="131"/>
    </row>
    <row r="79" spans="1:54" hidden="1" x14ac:dyDescent="0.3">
      <c r="A79" s="47"/>
      <c r="B79" s="350"/>
      <c r="C79" s="43">
        <v>45843</v>
      </c>
      <c r="D79" s="19" t="s">
        <v>55</v>
      </c>
      <c r="E79" s="18">
        <v>8</v>
      </c>
      <c r="F79" s="18">
        <v>0</v>
      </c>
      <c r="G79" s="18">
        <v>8</v>
      </c>
      <c r="H79" s="18">
        <v>0</v>
      </c>
      <c r="I79" s="18">
        <v>8</v>
      </c>
      <c r="J79" s="18">
        <v>0</v>
      </c>
      <c r="K79" s="20">
        <v>0</v>
      </c>
      <c r="L79" s="25">
        <f t="shared" si="46"/>
        <v>24</v>
      </c>
      <c r="M79" s="25"/>
      <c r="N79" s="25"/>
      <c r="O79" s="21">
        <v>28</v>
      </c>
      <c r="P79" s="18">
        <v>0</v>
      </c>
      <c r="Q79" s="18">
        <v>0</v>
      </c>
      <c r="R79" s="18">
        <v>0</v>
      </c>
      <c r="S79" s="18">
        <v>12</v>
      </c>
      <c r="T79" s="18">
        <v>0</v>
      </c>
      <c r="U79" s="20">
        <v>0</v>
      </c>
      <c r="V79" s="25">
        <f t="shared" si="47"/>
        <v>40</v>
      </c>
      <c r="W79" s="25"/>
      <c r="X79" s="25"/>
      <c r="Y79" s="21">
        <v>20</v>
      </c>
      <c r="Z79" s="18">
        <v>0</v>
      </c>
      <c r="AA79" s="18">
        <v>4</v>
      </c>
      <c r="AB79" s="18">
        <v>0</v>
      </c>
      <c r="AC79" s="18">
        <v>24</v>
      </c>
      <c r="AD79" s="18">
        <v>0</v>
      </c>
      <c r="AE79" s="20">
        <v>0</v>
      </c>
      <c r="AF79" s="25">
        <f t="shared" si="48"/>
        <v>48</v>
      </c>
      <c r="AG79" s="25"/>
      <c r="AH79" s="25"/>
      <c r="AI79" s="21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20">
        <v>0</v>
      </c>
      <c r="AP79" s="25">
        <f t="shared" si="49"/>
        <v>0</v>
      </c>
      <c r="AQ79" s="25"/>
      <c r="AR79" s="25"/>
      <c r="AS79" s="21"/>
      <c r="AT79" s="18"/>
      <c r="AU79" s="18"/>
      <c r="AV79" s="18"/>
      <c r="AW79" s="18"/>
      <c r="AX79" s="18"/>
      <c r="AY79" s="20"/>
      <c r="AZ79" s="25">
        <f t="shared" si="50"/>
        <v>0</v>
      </c>
      <c r="BA79" s="25"/>
      <c r="BB79" s="25"/>
    </row>
    <row r="80" spans="1:54" hidden="1" x14ac:dyDescent="0.3">
      <c r="A80" s="47"/>
      <c r="B80" s="350"/>
      <c r="C80" s="43">
        <v>45861</v>
      </c>
      <c r="D80" s="19" t="s">
        <v>55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20">
        <v>0</v>
      </c>
      <c r="L80" s="25">
        <f>SUM(E80:K80)</f>
        <v>0</v>
      </c>
      <c r="M80" s="25"/>
      <c r="N80" s="25"/>
      <c r="O80" s="21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20">
        <v>0</v>
      </c>
      <c r="V80" s="25">
        <f>SUM(O80:U80)</f>
        <v>0</v>
      </c>
      <c r="W80" s="25"/>
      <c r="X80" s="25"/>
      <c r="Y80" s="21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20">
        <v>0</v>
      </c>
      <c r="AF80" s="25">
        <f>SUM(Y80:AE80)</f>
        <v>0</v>
      </c>
      <c r="AG80" s="25"/>
      <c r="AH80" s="25"/>
      <c r="AI80" s="21">
        <v>8</v>
      </c>
      <c r="AJ80" s="18">
        <v>0</v>
      </c>
      <c r="AK80" s="18">
        <v>28</v>
      </c>
      <c r="AL80" s="18">
        <v>0</v>
      </c>
      <c r="AM80" s="18">
        <v>20</v>
      </c>
      <c r="AN80" s="18">
        <v>0</v>
      </c>
      <c r="AO80" s="20">
        <v>0</v>
      </c>
      <c r="AP80" s="25">
        <f>SUM(AI80:AO80)</f>
        <v>56</v>
      </c>
      <c r="AQ80" s="25"/>
      <c r="AR80" s="25"/>
      <c r="AS80" s="21"/>
      <c r="AT80" s="18"/>
      <c r="AU80" s="18"/>
      <c r="AV80" s="18"/>
      <c r="AW80" s="18"/>
      <c r="AX80" s="18"/>
      <c r="AY80" s="20"/>
      <c r="AZ80" s="25">
        <f t="shared" si="50"/>
        <v>0</v>
      </c>
      <c r="BA80" s="25"/>
      <c r="BB80" s="25"/>
    </row>
    <row r="81" spans="1:54" hidden="1" x14ac:dyDescent="0.3">
      <c r="A81" s="47"/>
      <c r="B81" s="350"/>
      <c r="C81" s="43">
        <v>46050</v>
      </c>
      <c r="D81" s="19" t="s">
        <v>55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20">
        <v>0</v>
      </c>
      <c r="L81" s="25">
        <f>SUM(E81:K81)</f>
        <v>0</v>
      </c>
      <c r="M81" s="25"/>
      <c r="N81" s="25"/>
      <c r="O81" s="21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20">
        <v>0</v>
      </c>
      <c r="V81" s="25">
        <f>SUM(O81:U81)</f>
        <v>0</v>
      </c>
      <c r="W81" s="25"/>
      <c r="X81" s="25"/>
      <c r="Y81" s="21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20">
        <v>0</v>
      </c>
      <c r="AF81" s="25">
        <f>SUM(Y81:AE81)</f>
        <v>0</v>
      </c>
      <c r="AG81" s="25"/>
      <c r="AH81" s="25"/>
      <c r="AI81" s="21">
        <v>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20">
        <v>0</v>
      </c>
      <c r="AP81" s="25">
        <f>SUM(AI81:AO81)</f>
        <v>0</v>
      </c>
      <c r="AQ81" s="25"/>
      <c r="AR81" s="25"/>
      <c r="AS81" s="21"/>
      <c r="AT81" s="18"/>
      <c r="AU81" s="18"/>
      <c r="AV81" s="18"/>
      <c r="AW81" s="18"/>
      <c r="AX81" s="18"/>
      <c r="AY81" s="20"/>
      <c r="AZ81" s="25">
        <f t="shared" si="50"/>
        <v>0</v>
      </c>
      <c r="BA81" s="25"/>
      <c r="BB81" s="25"/>
    </row>
    <row r="82" spans="1:54" hidden="1" x14ac:dyDescent="0.3">
      <c r="A82" s="47"/>
      <c r="B82" s="350"/>
      <c r="C82" s="43">
        <v>45850</v>
      </c>
      <c r="D82" s="19" t="s">
        <v>56</v>
      </c>
      <c r="E82" s="18">
        <v>12</v>
      </c>
      <c r="F82" s="18">
        <v>0</v>
      </c>
      <c r="G82" s="18">
        <v>16</v>
      </c>
      <c r="H82" s="18">
        <v>0</v>
      </c>
      <c r="I82" s="18">
        <v>12</v>
      </c>
      <c r="J82" s="18">
        <v>0</v>
      </c>
      <c r="K82" s="20">
        <v>0</v>
      </c>
      <c r="L82" s="25">
        <f>SUM(E82:K82)</f>
        <v>40</v>
      </c>
      <c r="M82" s="25"/>
      <c r="N82" s="25"/>
      <c r="O82" s="21">
        <v>44</v>
      </c>
      <c r="P82" s="18">
        <v>0</v>
      </c>
      <c r="Q82" s="18">
        <v>12</v>
      </c>
      <c r="R82" s="18">
        <v>0</v>
      </c>
      <c r="S82" s="18">
        <v>16</v>
      </c>
      <c r="T82" s="18">
        <v>0</v>
      </c>
      <c r="U82" s="20">
        <v>0</v>
      </c>
      <c r="V82" s="25">
        <f>SUM(O82:U82)</f>
        <v>72</v>
      </c>
      <c r="W82" s="25"/>
      <c r="X82" s="25"/>
      <c r="Y82" s="21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20">
        <v>0</v>
      </c>
      <c r="AF82" s="25">
        <f>SUM(Y82:AE82)</f>
        <v>0</v>
      </c>
      <c r="AG82" s="25"/>
      <c r="AH82" s="25"/>
      <c r="AI82" s="21">
        <v>0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20">
        <v>0</v>
      </c>
      <c r="AP82" s="25">
        <f>SUM(AI82:AO82)</f>
        <v>0</v>
      </c>
      <c r="AQ82" s="25"/>
      <c r="AR82" s="25"/>
      <c r="AS82" s="21"/>
      <c r="AT82" s="18"/>
      <c r="AU82" s="18"/>
      <c r="AV82" s="18"/>
      <c r="AW82" s="18"/>
      <c r="AX82" s="18"/>
      <c r="AY82" s="20"/>
      <c r="AZ82" s="25">
        <f t="shared" si="50"/>
        <v>0</v>
      </c>
      <c r="BA82" s="25"/>
      <c r="BB82" s="25"/>
    </row>
    <row r="83" spans="1:54" hidden="1" x14ac:dyDescent="0.3">
      <c r="A83" s="47"/>
      <c r="B83" s="350"/>
      <c r="C83" s="43">
        <v>45874</v>
      </c>
      <c r="D83" s="19" t="s">
        <v>56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20">
        <v>0</v>
      </c>
      <c r="L83" s="25">
        <f>SUM(E83:K83)</f>
        <v>0</v>
      </c>
      <c r="M83" s="25"/>
      <c r="N83" s="25"/>
      <c r="O83" s="21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20">
        <v>0</v>
      </c>
      <c r="V83" s="25">
        <f>SUM(O83:U83)</f>
        <v>0</v>
      </c>
      <c r="W83" s="25"/>
      <c r="X83" s="25"/>
      <c r="Y83" s="21">
        <v>12</v>
      </c>
      <c r="Z83" s="18">
        <v>0</v>
      </c>
      <c r="AA83" s="18">
        <v>20</v>
      </c>
      <c r="AB83" s="18">
        <v>4</v>
      </c>
      <c r="AC83" s="18">
        <v>4</v>
      </c>
      <c r="AD83" s="18">
        <v>0</v>
      </c>
      <c r="AE83" s="20">
        <v>0</v>
      </c>
      <c r="AF83" s="25">
        <f>SUM(Y83:AE83)</f>
        <v>40</v>
      </c>
      <c r="AG83" s="25"/>
      <c r="AH83" s="25"/>
      <c r="AI83" s="21">
        <v>16</v>
      </c>
      <c r="AJ83" s="18">
        <v>0</v>
      </c>
      <c r="AK83" s="18">
        <v>16</v>
      </c>
      <c r="AL83" s="18">
        <v>0</v>
      </c>
      <c r="AM83" s="18">
        <v>12</v>
      </c>
      <c r="AN83" s="18">
        <v>0</v>
      </c>
      <c r="AO83" s="20">
        <v>0</v>
      </c>
      <c r="AP83" s="25">
        <f>SUM(AI83:AO83)</f>
        <v>44</v>
      </c>
      <c r="AQ83" s="25"/>
      <c r="AR83" s="25"/>
      <c r="AS83" s="21"/>
      <c r="AT83" s="18"/>
      <c r="AU83" s="18"/>
      <c r="AV83" s="18"/>
      <c r="AW83" s="18"/>
      <c r="AX83" s="18"/>
      <c r="AY83" s="20"/>
      <c r="AZ83" s="25">
        <f t="shared" si="50"/>
        <v>0</v>
      </c>
      <c r="BA83" s="25"/>
      <c r="BB83" s="25"/>
    </row>
    <row r="84" spans="1:54" hidden="1" x14ac:dyDescent="0.3">
      <c r="A84" s="47"/>
      <c r="B84" s="350"/>
      <c r="C84" s="43">
        <v>46122</v>
      </c>
      <c r="D84" s="19" t="s">
        <v>57</v>
      </c>
      <c r="E84" s="18">
        <v>24</v>
      </c>
      <c r="F84" s="18">
        <v>0</v>
      </c>
      <c r="G84" s="18">
        <v>44</v>
      </c>
      <c r="H84" s="18">
        <v>0</v>
      </c>
      <c r="I84" s="18">
        <v>44</v>
      </c>
      <c r="J84" s="18">
        <v>0</v>
      </c>
      <c r="K84" s="20">
        <v>0</v>
      </c>
      <c r="L84" s="25">
        <f t="shared" ref="L84:L90" si="51">SUM(E84:K84)</f>
        <v>112</v>
      </c>
      <c r="M84" s="25"/>
      <c r="N84" s="25"/>
      <c r="O84" s="21">
        <v>32</v>
      </c>
      <c r="P84" s="18">
        <v>0</v>
      </c>
      <c r="Q84" s="18">
        <v>28</v>
      </c>
      <c r="R84" s="18">
        <v>0</v>
      </c>
      <c r="S84" s="18">
        <v>24</v>
      </c>
      <c r="T84" s="18">
        <v>0</v>
      </c>
      <c r="U84" s="20">
        <v>0</v>
      </c>
      <c r="V84" s="25">
        <f t="shared" ref="V84:V90" si="52">SUM(O84:U84)</f>
        <v>84</v>
      </c>
      <c r="W84" s="25"/>
      <c r="X84" s="25"/>
      <c r="Y84" s="21">
        <v>28</v>
      </c>
      <c r="Z84" s="18">
        <v>4</v>
      </c>
      <c r="AA84" s="18">
        <v>28</v>
      </c>
      <c r="AB84" s="18">
        <v>0</v>
      </c>
      <c r="AC84" s="18">
        <v>40</v>
      </c>
      <c r="AD84" s="18">
        <v>0</v>
      </c>
      <c r="AE84" s="20">
        <v>0</v>
      </c>
      <c r="AF84" s="25">
        <f t="shared" ref="AF84:AF90" si="53">SUM(Y84:AE84)</f>
        <v>100</v>
      </c>
      <c r="AG84" s="25"/>
      <c r="AH84" s="25"/>
      <c r="AI84" s="21">
        <v>48</v>
      </c>
      <c r="AJ84" s="18">
        <v>0</v>
      </c>
      <c r="AK84" s="18">
        <v>16</v>
      </c>
      <c r="AL84" s="18">
        <v>0</v>
      </c>
      <c r="AM84" s="18">
        <v>32</v>
      </c>
      <c r="AN84" s="18">
        <v>0</v>
      </c>
      <c r="AO84" s="20">
        <v>0</v>
      </c>
      <c r="AP84" s="25">
        <f t="shared" ref="AP84:AP90" si="54">SUM(AI84:AO84)</f>
        <v>96</v>
      </c>
      <c r="AQ84" s="25"/>
      <c r="AR84" s="25"/>
      <c r="AS84" s="21"/>
      <c r="AT84" s="18"/>
      <c r="AU84" s="18"/>
      <c r="AV84" s="18"/>
      <c r="AW84" s="18"/>
      <c r="AX84" s="18"/>
      <c r="AY84" s="20"/>
      <c r="AZ84" s="25">
        <f t="shared" ref="AZ84:AZ90" si="55">SUM(AS84:AY84)</f>
        <v>0</v>
      </c>
      <c r="BA84" s="25"/>
      <c r="BB84" s="25"/>
    </row>
    <row r="85" spans="1:54" hidden="1" x14ac:dyDescent="0.3">
      <c r="A85" s="47"/>
      <c r="B85" s="350"/>
      <c r="C85" s="43">
        <v>46159</v>
      </c>
      <c r="D85" s="19" t="s">
        <v>58</v>
      </c>
      <c r="E85" s="18">
        <v>40</v>
      </c>
      <c r="F85" s="18">
        <v>0</v>
      </c>
      <c r="G85" s="18">
        <v>36</v>
      </c>
      <c r="H85" s="18">
        <v>0</v>
      </c>
      <c r="I85" s="18">
        <v>32</v>
      </c>
      <c r="J85" s="18">
        <v>0</v>
      </c>
      <c r="K85" s="20">
        <v>0</v>
      </c>
      <c r="L85" s="25">
        <f t="shared" si="51"/>
        <v>108</v>
      </c>
      <c r="M85" s="25"/>
      <c r="N85" s="25"/>
      <c r="O85" s="21">
        <v>32</v>
      </c>
      <c r="P85" s="18">
        <v>0</v>
      </c>
      <c r="Q85" s="18">
        <v>28</v>
      </c>
      <c r="R85" s="18">
        <v>0</v>
      </c>
      <c r="S85" s="18">
        <v>52</v>
      </c>
      <c r="T85" s="18">
        <v>0</v>
      </c>
      <c r="U85" s="20">
        <v>0</v>
      </c>
      <c r="V85" s="25">
        <f t="shared" si="52"/>
        <v>112</v>
      </c>
      <c r="W85" s="25"/>
      <c r="X85" s="25"/>
      <c r="Y85" s="21">
        <v>44</v>
      </c>
      <c r="Z85" s="18">
        <v>4</v>
      </c>
      <c r="AA85" s="18">
        <v>32</v>
      </c>
      <c r="AB85" s="18">
        <v>0</v>
      </c>
      <c r="AC85" s="18">
        <v>40</v>
      </c>
      <c r="AD85" s="18">
        <v>0</v>
      </c>
      <c r="AE85" s="20">
        <v>0</v>
      </c>
      <c r="AF85" s="25">
        <f t="shared" si="53"/>
        <v>120</v>
      </c>
      <c r="AG85" s="25"/>
      <c r="AH85" s="25"/>
      <c r="AI85" s="21">
        <v>44</v>
      </c>
      <c r="AJ85" s="18">
        <v>0</v>
      </c>
      <c r="AK85" s="18">
        <v>20</v>
      </c>
      <c r="AL85" s="18">
        <v>0</v>
      </c>
      <c r="AM85" s="18">
        <v>48</v>
      </c>
      <c r="AN85" s="18">
        <v>0</v>
      </c>
      <c r="AO85" s="20">
        <v>0</v>
      </c>
      <c r="AP85" s="25">
        <f t="shared" si="54"/>
        <v>112</v>
      </c>
      <c r="AQ85" s="25"/>
      <c r="AR85" s="25"/>
      <c r="AS85" s="21"/>
      <c r="AT85" s="18"/>
      <c r="AU85" s="18"/>
      <c r="AV85" s="18"/>
      <c r="AW85" s="18"/>
      <c r="AX85" s="18"/>
      <c r="AY85" s="20"/>
      <c r="AZ85" s="25">
        <f t="shared" si="55"/>
        <v>0</v>
      </c>
      <c r="BA85" s="25"/>
      <c r="BB85" s="25"/>
    </row>
    <row r="86" spans="1:54" hidden="1" x14ac:dyDescent="0.3">
      <c r="A86" s="47"/>
      <c r="B86" s="350"/>
      <c r="C86" s="83">
        <v>46158</v>
      </c>
      <c r="D86" s="81" t="s">
        <v>59</v>
      </c>
      <c r="E86" s="84">
        <v>16</v>
      </c>
      <c r="F86" s="84">
        <v>0</v>
      </c>
      <c r="G86" s="84">
        <v>24</v>
      </c>
      <c r="H86" s="84">
        <v>0</v>
      </c>
      <c r="I86" s="84">
        <v>28</v>
      </c>
      <c r="J86" s="84">
        <v>0</v>
      </c>
      <c r="K86" s="85">
        <v>0</v>
      </c>
      <c r="L86" s="157">
        <f t="shared" si="51"/>
        <v>68</v>
      </c>
      <c r="M86" s="157"/>
      <c r="N86" s="157"/>
      <c r="O86" s="86">
        <v>44</v>
      </c>
      <c r="P86" s="84">
        <v>0</v>
      </c>
      <c r="Q86" s="84">
        <v>16</v>
      </c>
      <c r="R86" s="84">
        <v>0</v>
      </c>
      <c r="S86" s="84">
        <v>16</v>
      </c>
      <c r="T86" s="84">
        <v>0</v>
      </c>
      <c r="U86" s="85">
        <v>0</v>
      </c>
      <c r="V86" s="157">
        <f t="shared" si="52"/>
        <v>76</v>
      </c>
      <c r="W86" s="157"/>
      <c r="X86" s="157"/>
      <c r="Y86" s="86">
        <v>60</v>
      </c>
      <c r="Z86" s="84">
        <v>0</v>
      </c>
      <c r="AA86" s="84">
        <v>20</v>
      </c>
      <c r="AB86" s="84">
        <v>4</v>
      </c>
      <c r="AC86" s="84">
        <v>32</v>
      </c>
      <c r="AD86" s="84">
        <v>0</v>
      </c>
      <c r="AE86" s="85">
        <v>0</v>
      </c>
      <c r="AF86" s="157">
        <f t="shared" si="53"/>
        <v>116</v>
      </c>
      <c r="AG86" s="157"/>
      <c r="AH86" s="157"/>
      <c r="AI86" s="86">
        <v>28</v>
      </c>
      <c r="AJ86" s="84">
        <v>0</v>
      </c>
      <c r="AK86" s="84">
        <v>24</v>
      </c>
      <c r="AL86" s="84">
        <v>0</v>
      </c>
      <c r="AM86" s="84">
        <v>24</v>
      </c>
      <c r="AN86" s="84">
        <v>0</v>
      </c>
      <c r="AO86" s="85">
        <v>0</v>
      </c>
      <c r="AP86" s="157">
        <f t="shared" si="54"/>
        <v>76</v>
      </c>
      <c r="AQ86" s="157"/>
      <c r="AR86" s="157"/>
      <c r="AS86" s="86"/>
      <c r="AT86" s="84"/>
      <c r="AU86" s="84"/>
      <c r="AV86" s="84"/>
      <c r="AW86" s="84"/>
      <c r="AX86" s="84"/>
      <c r="AY86" s="85"/>
      <c r="AZ86" s="157">
        <f t="shared" si="55"/>
        <v>0</v>
      </c>
      <c r="BA86" s="157"/>
      <c r="BB86" s="157"/>
    </row>
    <row r="87" spans="1:54" x14ac:dyDescent="0.3">
      <c r="A87" s="124"/>
      <c r="B87" s="373" t="s">
        <v>101</v>
      </c>
      <c r="C87" s="128">
        <v>45743</v>
      </c>
      <c r="D87" s="129" t="s">
        <v>12</v>
      </c>
      <c r="E87" s="60">
        <v>0</v>
      </c>
      <c r="F87" s="60">
        <v>0</v>
      </c>
      <c r="G87" s="60">
        <v>0</v>
      </c>
      <c r="H87" s="60">
        <v>0</v>
      </c>
      <c r="I87" s="60">
        <v>0</v>
      </c>
      <c r="J87" s="60">
        <v>0</v>
      </c>
      <c r="K87" s="130">
        <v>40</v>
      </c>
      <c r="L87" s="131">
        <f t="shared" si="51"/>
        <v>40</v>
      </c>
      <c r="M87" s="131"/>
      <c r="N87" s="158"/>
      <c r="O87" s="132">
        <v>0</v>
      </c>
      <c r="P87" s="60">
        <v>80</v>
      </c>
      <c r="Q87" s="60">
        <v>0</v>
      </c>
      <c r="R87" s="60">
        <v>16</v>
      </c>
      <c r="S87" s="60">
        <v>0</v>
      </c>
      <c r="T87" s="60">
        <v>0</v>
      </c>
      <c r="U87" s="130">
        <v>0</v>
      </c>
      <c r="V87" s="131">
        <f t="shared" si="52"/>
        <v>96</v>
      </c>
      <c r="W87" s="131"/>
      <c r="X87" s="158"/>
      <c r="Y87" s="132">
        <v>0</v>
      </c>
      <c r="Z87" s="60">
        <v>108</v>
      </c>
      <c r="AA87" s="60">
        <v>56</v>
      </c>
      <c r="AB87" s="60">
        <v>0</v>
      </c>
      <c r="AC87" s="60">
        <v>0</v>
      </c>
      <c r="AD87" s="60">
        <v>0</v>
      </c>
      <c r="AE87" s="130">
        <v>40</v>
      </c>
      <c r="AF87" s="131">
        <f t="shared" si="53"/>
        <v>204</v>
      </c>
      <c r="AG87" s="131"/>
      <c r="AH87" s="158"/>
      <c r="AI87" s="132">
        <v>0</v>
      </c>
      <c r="AJ87" s="60">
        <v>20</v>
      </c>
      <c r="AK87" s="60">
        <v>20</v>
      </c>
      <c r="AL87" s="60">
        <v>0</v>
      </c>
      <c r="AM87" s="60">
        <v>0</v>
      </c>
      <c r="AN87" s="60">
        <v>0</v>
      </c>
      <c r="AO87" s="130">
        <v>60</v>
      </c>
      <c r="AP87" s="131">
        <f t="shared" si="54"/>
        <v>100</v>
      </c>
      <c r="AQ87" s="131"/>
      <c r="AR87" s="158"/>
      <c r="AS87" s="132">
        <v>20</v>
      </c>
      <c r="AT87" s="60">
        <v>0</v>
      </c>
      <c r="AU87" s="60">
        <v>8</v>
      </c>
      <c r="AV87" s="60">
        <v>0</v>
      </c>
      <c r="AW87" s="60">
        <v>0</v>
      </c>
      <c r="AX87" s="60">
        <v>0</v>
      </c>
      <c r="AY87" s="130">
        <v>0</v>
      </c>
      <c r="AZ87" s="131">
        <f t="shared" si="55"/>
        <v>28</v>
      </c>
      <c r="BA87" s="131"/>
      <c r="BB87" s="158"/>
    </row>
    <row r="88" spans="1:54" x14ac:dyDescent="0.3">
      <c r="A88" s="124"/>
      <c r="B88" s="374"/>
      <c r="C88" s="43">
        <v>45768</v>
      </c>
      <c r="D88" s="19" t="s">
        <v>54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20">
        <v>0</v>
      </c>
      <c r="L88" s="25">
        <f t="shared" si="51"/>
        <v>0</v>
      </c>
      <c r="M88" s="25"/>
      <c r="N88" s="140"/>
      <c r="O88" s="21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20">
        <v>0</v>
      </c>
      <c r="V88" s="25">
        <f t="shared" si="52"/>
        <v>0</v>
      </c>
      <c r="W88" s="25"/>
      <c r="X88" s="140"/>
      <c r="Y88" s="21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20">
        <v>0</v>
      </c>
      <c r="AF88" s="25">
        <f t="shared" si="53"/>
        <v>0</v>
      </c>
      <c r="AG88" s="25"/>
      <c r="AH88" s="140"/>
      <c r="AI88" s="21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20">
        <v>0</v>
      </c>
      <c r="AP88" s="25">
        <f t="shared" si="54"/>
        <v>0</v>
      </c>
      <c r="AQ88" s="25"/>
      <c r="AR88" s="140"/>
      <c r="AS88" s="21"/>
      <c r="AT88" s="18"/>
      <c r="AU88" s="18"/>
      <c r="AV88" s="18"/>
      <c r="AW88" s="18"/>
      <c r="AX88" s="18"/>
      <c r="AY88" s="20"/>
      <c r="AZ88" s="25">
        <f t="shared" si="55"/>
        <v>0</v>
      </c>
      <c r="BA88" s="25"/>
      <c r="BB88" s="140"/>
    </row>
    <row r="89" spans="1:54" x14ac:dyDescent="0.3">
      <c r="A89" s="124"/>
      <c r="B89" s="374"/>
      <c r="C89" s="43">
        <v>46122</v>
      </c>
      <c r="D89" s="19" t="s">
        <v>42</v>
      </c>
      <c r="E89" s="18">
        <v>56</v>
      </c>
      <c r="F89" s="18">
        <v>28</v>
      </c>
      <c r="G89" s="18">
        <v>56</v>
      </c>
      <c r="H89" s="18">
        <v>20</v>
      </c>
      <c r="I89" s="18">
        <v>0</v>
      </c>
      <c r="J89" s="18">
        <v>0</v>
      </c>
      <c r="K89" s="20">
        <v>124</v>
      </c>
      <c r="L89" s="25">
        <f t="shared" si="51"/>
        <v>284</v>
      </c>
      <c r="M89" s="25"/>
      <c r="N89" s="140"/>
      <c r="O89" s="21">
        <v>52</v>
      </c>
      <c r="P89" s="18">
        <v>172</v>
      </c>
      <c r="Q89" s="18">
        <v>48</v>
      </c>
      <c r="R89" s="18">
        <v>36</v>
      </c>
      <c r="S89" s="18">
        <v>0</v>
      </c>
      <c r="T89" s="18">
        <v>0</v>
      </c>
      <c r="U89" s="20">
        <v>48</v>
      </c>
      <c r="V89" s="25">
        <f t="shared" si="52"/>
        <v>356</v>
      </c>
      <c r="W89" s="25"/>
      <c r="X89" s="140"/>
      <c r="Y89" s="21">
        <v>52</v>
      </c>
      <c r="Z89" s="18">
        <v>200</v>
      </c>
      <c r="AA89" s="18">
        <v>64</v>
      </c>
      <c r="AB89" s="18">
        <v>100</v>
      </c>
      <c r="AC89" s="18">
        <v>0</v>
      </c>
      <c r="AD89" s="18">
        <v>0</v>
      </c>
      <c r="AE89" s="20">
        <v>68</v>
      </c>
      <c r="AF89" s="25">
        <f t="shared" si="53"/>
        <v>484</v>
      </c>
      <c r="AG89" s="25"/>
      <c r="AH89" s="140"/>
      <c r="AI89" s="21">
        <v>136</v>
      </c>
      <c r="AJ89" s="18">
        <v>36</v>
      </c>
      <c r="AK89" s="18">
        <v>76</v>
      </c>
      <c r="AL89" s="18">
        <v>20</v>
      </c>
      <c r="AM89" s="18">
        <v>0</v>
      </c>
      <c r="AN89" s="18">
        <v>0</v>
      </c>
      <c r="AO89" s="20">
        <v>136</v>
      </c>
      <c r="AP89" s="25">
        <f t="shared" si="54"/>
        <v>404</v>
      </c>
      <c r="AQ89" s="25"/>
      <c r="AR89" s="140"/>
      <c r="AS89" s="21">
        <v>104</v>
      </c>
      <c r="AT89" s="18">
        <v>28</v>
      </c>
      <c r="AU89" s="18">
        <v>84</v>
      </c>
      <c r="AV89" s="18">
        <v>88</v>
      </c>
      <c r="AW89" s="18">
        <v>0</v>
      </c>
      <c r="AX89" s="18">
        <v>0</v>
      </c>
      <c r="AY89" s="20">
        <v>88</v>
      </c>
      <c r="AZ89" s="25">
        <f t="shared" si="55"/>
        <v>392</v>
      </c>
      <c r="BA89" s="25"/>
      <c r="BB89" s="140"/>
    </row>
    <row r="90" spans="1:54" ht="17.25" thickBot="1" x14ac:dyDescent="0.35">
      <c r="A90" s="124"/>
      <c r="B90" s="375"/>
      <c r="C90" s="55">
        <v>46159</v>
      </c>
      <c r="D90" s="53" t="s">
        <v>57</v>
      </c>
      <c r="E90" s="54">
        <v>0</v>
      </c>
      <c r="F90" s="54">
        <v>0</v>
      </c>
      <c r="G90" s="54">
        <v>0</v>
      </c>
      <c r="H90" s="54">
        <v>0</v>
      </c>
      <c r="I90" s="54">
        <v>0</v>
      </c>
      <c r="J90" s="54">
        <v>0</v>
      </c>
      <c r="K90" s="56">
        <v>0</v>
      </c>
      <c r="L90" s="26">
        <f t="shared" si="51"/>
        <v>0</v>
      </c>
      <c r="M90" s="26"/>
      <c r="N90" s="143"/>
      <c r="O90" s="57">
        <v>0</v>
      </c>
      <c r="P90" s="54">
        <v>0</v>
      </c>
      <c r="Q90" s="54">
        <v>0</v>
      </c>
      <c r="R90" s="54">
        <v>0</v>
      </c>
      <c r="S90" s="54">
        <v>0</v>
      </c>
      <c r="T90" s="54">
        <v>0</v>
      </c>
      <c r="U90" s="56">
        <v>0</v>
      </c>
      <c r="V90" s="26">
        <f t="shared" si="52"/>
        <v>0</v>
      </c>
      <c r="W90" s="26"/>
      <c r="X90" s="143"/>
      <c r="Y90" s="57">
        <v>0</v>
      </c>
      <c r="Z90" s="54">
        <v>0</v>
      </c>
      <c r="AA90" s="54">
        <v>0</v>
      </c>
      <c r="AB90" s="54">
        <v>0</v>
      </c>
      <c r="AC90" s="54">
        <v>0</v>
      </c>
      <c r="AD90" s="54">
        <v>0</v>
      </c>
      <c r="AE90" s="56">
        <v>0</v>
      </c>
      <c r="AF90" s="26">
        <f t="shared" si="53"/>
        <v>0</v>
      </c>
      <c r="AG90" s="26"/>
      <c r="AH90" s="143"/>
      <c r="AI90" s="57">
        <v>0</v>
      </c>
      <c r="AJ90" s="54">
        <v>0</v>
      </c>
      <c r="AK90" s="54">
        <v>0</v>
      </c>
      <c r="AL90" s="54">
        <v>0</v>
      </c>
      <c r="AM90" s="54">
        <v>0</v>
      </c>
      <c r="AN90" s="54">
        <v>0</v>
      </c>
      <c r="AO90" s="56">
        <v>0</v>
      </c>
      <c r="AP90" s="26">
        <f t="shared" si="54"/>
        <v>0</v>
      </c>
      <c r="AQ90" s="26"/>
      <c r="AR90" s="143"/>
      <c r="AS90" s="57">
        <v>0</v>
      </c>
      <c r="AT90" s="54">
        <v>0</v>
      </c>
      <c r="AU90" s="54">
        <v>0</v>
      </c>
      <c r="AV90" s="54">
        <v>0</v>
      </c>
      <c r="AW90" s="54">
        <v>0</v>
      </c>
      <c r="AX90" s="54">
        <v>0</v>
      </c>
      <c r="AY90" s="56">
        <v>0</v>
      </c>
      <c r="AZ90" s="26">
        <f t="shared" si="55"/>
        <v>0</v>
      </c>
      <c r="BA90" s="26"/>
      <c r="BB90" s="143"/>
    </row>
    <row r="91" spans="1:54" x14ac:dyDescent="0.3">
      <c r="A91" s="124"/>
      <c r="B91" s="100"/>
      <c r="C91" s="58"/>
      <c r="D91" s="125"/>
      <c r="E91" s="126"/>
      <c r="F91" s="126"/>
      <c r="G91" s="126"/>
      <c r="H91" s="126"/>
      <c r="I91" s="126"/>
      <c r="J91" s="126"/>
      <c r="K91" s="126"/>
      <c r="L91" s="127"/>
      <c r="M91" s="127"/>
      <c r="N91" s="127"/>
      <c r="O91" s="126"/>
      <c r="P91" s="126"/>
      <c r="Q91" s="126"/>
      <c r="R91" s="126"/>
      <c r="S91" s="126"/>
      <c r="T91" s="126"/>
      <c r="U91" s="126"/>
      <c r="V91" s="127"/>
      <c r="W91" s="127"/>
      <c r="X91" s="127"/>
      <c r="Y91" s="126"/>
      <c r="Z91" s="126"/>
      <c r="AA91" s="126"/>
      <c r="AB91" s="126"/>
      <c r="AC91" s="126"/>
      <c r="AD91" s="126"/>
      <c r="AE91" s="126"/>
      <c r="AF91" s="127"/>
      <c r="AG91" s="127"/>
      <c r="AH91" s="127"/>
      <c r="AI91" s="126"/>
      <c r="AJ91" s="126"/>
      <c r="AK91" s="126"/>
      <c r="AL91" s="126"/>
      <c r="AM91" s="126"/>
      <c r="AN91" s="126"/>
      <c r="AO91" s="126"/>
      <c r="AP91" s="127"/>
      <c r="AQ91" s="127"/>
      <c r="AR91" s="127"/>
      <c r="AS91" s="126"/>
      <c r="AT91" s="126"/>
      <c r="AU91" s="126"/>
      <c r="AV91" s="126"/>
      <c r="AW91" s="126"/>
      <c r="AX91" s="126"/>
      <c r="AY91" s="126"/>
      <c r="AZ91" s="127"/>
      <c r="BA91" s="127"/>
      <c r="BB91" s="127"/>
    </row>
    <row r="92" spans="1:54" x14ac:dyDescent="0.3">
      <c r="A92" s="124"/>
      <c r="B92" s="100"/>
      <c r="C92" s="58"/>
      <c r="D92" s="125"/>
      <c r="E92" s="126"/>
      <c r="F92" s="126"/>
      <c r="G92" s="126"/>
      <c r="H92" s="126"/>
      <c r="I92" s="126"/>
      <c r="J92" s="126"/>
      <c r="K92" s="126"/>
      <c r="L92" s="127"/>
      <c r="M92" s="127"/>
      <c r="N92" s="127"/>
      <c r="O92" s="126"/>
      <c r="P92" s="126"/>
      <c r="Q92" s="126"/>
      <c r="R92" s="126"/>
      <c r="S92" s="126"/>
      <c r="T92" s="126"/>
      <c r="U92" s="126"/>
      <c r="V92" s="127"/>
      <c r="W92" s="127"/>
      <c r="X92" s="127"/>
      <c r="Y92" s="126"/>
      <c r="Z92" s="126"/>
      <c r="AA92" s="126"/>
      <c r="AB92" s="126"/>
      <c r="AC92" s="126"/>
      <c r="AD92" s="126"/>
      <c r="AE92" s="126"/>
      <c r="AF92" s="127"/>
      <c r="AG92" s="127"/>
      <c r="AH92" s="127"/>
      <c r="AI92" s="126"/>
      <c r="AJ92" s="126"/>
      <c r="AK92" s="126"/>
      <c r="AL92" s="126"/>
      <c r="AM92" s="126"/>
      <c r="AN92" s="126"/>
      <c r="AO92" s="126"/>
      <c r="AP92" s="127"/>
      <c r="AQ92" s="127"/>
      <c r="AR92" s="127"/>
      <c r="AS92" s="126"/>
      <c r="AT92" s="126"/>
      <c r="AU92" s="126"/>
      <c r="AV92" s="126"/>
      <c r="AW92" s="126"/>
      <c r="AX92" s="126"/>
      <c r="AY92" s="126"/>
      <c r="AZ92" s="127"/>
      <c r="BA92" s="127"/>
      <c r="BB92" s="127"/>
    </row>
    <row r="93" spans="1:54" x14ac:dyDescent="0.3">
      <c r="A93" s="124"/>
      <c r="B93" s="100"/>
      <c r="C93" s="58"/>
      <c r="D93" s="125"/>
      <c r="E93" s="126"/>
      <c r="F93" s="126"/>
      <c r="G93" s="126"/>
      <c r="H93" s="126"/>
      <c r="I93" s="126"/>
      <c r="J93" s="126"/>
      <c r="K93" s="126"/>
      <c r="L93" s="127"/>
      <c r="M93" s="127"/>
      <c r="N93" s="127"/>
      <c r="O93" s="126"/>
      <c r="P93" s="126"/>
      <c r="Q93" s="126"/>
      <c r="R93" s="126"/>
      <c r="S93" s="126"/>
      <c r="T93" s="126"/>
      <c r="U93" s="126"/>
      <c r="V93" s="127"/>
      <c r="W93" s="127"/>
      <c r="X93" s="127"/>
      <c r="Y93" s="126"/>
      <c r="Z93" s="126"/>
      <c r="AA93" s="126"/>
      <c r="AB93" s="126"/>
      <c r="AC93" s="126"/>
      <c r="AD93" s="126"/>
      <c r="AE93" s="126"/>
      <c r="AF93" s="127"/>
      <c r="AG93" s="127"/>
      <c r="AH93" s="127"/>
      <c r="AI93" s="126"/>
      <c r="AJ93" s="126"/>
      <c r="AK93" s="126"/>
      <c r="AL93" s="126"/>
      <c r="AM93" s="126"/>
      <c r="AN93" s="126"/>
      <c r="AO93" s="126"/>
      <c r="AP93" s="127"/>
      <c r="AQ93" s="127"/>
      <c r="AR93" s="127"/>
      <c r="AS93" s="126"/>
      <c r="AT93" s="126"/>
      <c r="AU93" s="126"/>
      <c r="AV93" s="126"/>
      <c r="AW93" s="126"/>
      <c r="AX93" s="126"/>
      <c r="AY93" s="126"/>
      <c r="AZ93" s="127"/>
      <c r="BA93" s="127"/>
      <c r="BB93" s="127"/>
    </row>
    <row r="94" spans="1:54" x14ac:dyDescent="0.3">
      <c r="A94" s="124"/>
      <c r="B94" s="100"/>
      <c r="C94" s="58"/>
      <c r="D94" s="125"/>
      <c r="E94" s="126"/>
      <c r="F94" s="126"/>
      <c r="G94" s="126"/>
      <c r="H94" s="126"/>
      <c r="I94" s="126"/>
      <c r="J94" s="126"/>
      <c r="K94" s="126"/>
      <c r="L94" s="127"/>
      <c r="M94" s="127"/>
      <c r="N94" s="127"/>
      <c r="O94" s="126"/>
      <c r="P94" s="126"/>
      <c r="Q94" s="126"/>
      <c r="R94" s="126"/>
      <c r="S94" s="126"/>
      <c r="T94" s="126"/>
      <c r="U94" s="126"/>
      <c r="V94" s="127"/>
      <c r="W94" s="127"/>
      <c r="X94" s="127"/>
      <c r="Y94" s="126"/>
      <c r="Z94" s="126"/>
      <c r="AA94" s="126"/>
      <c r="AB94" s="126"/>
      <c r="AC94" s="126"/>
      <c r="AD94" s="126"/>
      <c r="AE94" s="126"/>
      <c r="AF94" s="127"/>
      <c r="AG94" s="127"/>
      <c r="AH94" s="127"/>
      <c r="AI94" s="126"/>
      <c r="AJ94" s="126"/>
      <c r="AK94" s="126"/>
      <c r="AL94" s="126"/>
      <c r="AM94" s="126"/>
      <c r="AN94" s="126"/>
      <c r="AO94" s="126"/>
      <c r="AP94" s="127"/>
      <c r="AQ94" s="127"/>
      <c r="AR94" s="127"/>
      <c r="AS94" s="126"/>
      <c r="AT94" s="126"/>
      <c r="AU94" s="126"/>
      <c r="AV94" s="126"/>
      <c r="AW94" s="126"/>
      <c r="AX94" s="126"/>
      <c r="AY94" s="126"/>
      <c r="AZ94" s="127"/>
      <c r="BA94" s="127"/>
      <c r="BB94" s="127"/>
    </row>
    <row r="95" spans="1:54" x14ac:dyDescent="0.3">
      <c r="A95" s="124"/>
      <c r="B95" s="100"/>
      <c r="C95" s="58"/>
      <c r="D95" s="125"/>
      <c r="E95" s="126"/>
      <c r="F95" s="126"/>
      <c r="G95" s="126"/>
      <c r="H95" s="126"/>
      <c r="I95" s="126"/>
      <c r="J95" s="126"/>
      <c r="K95" s="126"/>
      <c r="L95" s="127"/>
      <c r="M95" s="127"/>
      <c r="N95" s="127"/>
      <c r="O95" s="126"/>
      <c r="P95" s="126"/>
      <c r="Q95" s="126"/>
      <c r="R95" s="126"/>
      <c r="S95" s="126"/>
      <c r="T95" s="126"/>
      <c r="U95" s="126"/>
      <c r="V95" s="127"/>
      <c r="W95" s="127"/>
      <c r="X95" s="127"/>
      <c r="Y95" s="126"/>
      <c r="Z95" s="126"/>
      <c r="AA95" s="126"/>
      <c r="AB95" s="126"/>
      <c r="AC95" s="126"/>
      <c r="AD95" s="126"/>
      <c r="AE95" s="126"/>
      <c r="AF95" s="127"/>
      <c r="AG95" s="127"/>
      <c r="AH95" s="127"/>
      <c r="AI95" s="126"/>
      <c r="AJ95" s="126"/>
      <c r="AK95" s="126"/>
      <c r="AL95" s="126"/>
      <c r="AM95" s="126"/>
      <c r="AN95" s="126"/>
      <c r="AO95" s="126"/>
      <c r="AP95" s="127"/>
      <c r="AQ95" s="127"/>
      <c r="AR95" s="127"/>
      <c r="AS95" s="126"/>
      <c r="AT95" s="126"/>
      <c r="AU95" s="126"/>
      <c r="AV95" s="126"/>
      <c r="AW95" s="126"/>
      <c r="AX95" s="126"/>
      <c r="AY95" s="126"/>
      <c r="AZ95" s="127"/>
      <c r="BA95" s="127"/>
      <c r="BB95" s="127"/>
    </row>
    <row r="98" spans="2:4" x14ac:dyDescent="0.3">
      <c r="B98" s="74" t="s">
        <v>75</v>
      </c>
      <c r="C98" s="5"/>
      <c r="D98"/>
    </row>
    <row r="99" spans="2:4" x14ac:dyDescent="0.3">
      <c r="B99" s="10" t="s">
        <v>76</v>
      </c>
      <c r="C99" s="10">
        <v>160</v>
      </c>
      <c r="D99" s="75">
        <f ca="1">TODAY()+C99</f>
        <v>46084</v>
      </c>
    </row>
    <row r="100" spans="2:4" x14ac:dyDescent="0.3">
      <c r="B100" s="10" t="s">
        <v>34</v>
      </c>
      <c r="C100" s="10">
        <v>210</v>
      </c>
      <c r="D100" s="75">
        <f ca="1">TODAY()+C100</f>
        <v>46134</v>
      </c>
    </row>
    <row r="101" spans="2:4" x14ac:dyDescent="0.3">
      <c r="B101" s="10" t="s">
        <v>77</v>
      </c>
      <c r="C101" s="10">
        <v>163</v>
      </c>
      <c r="D101" s="75">
        <f ca="1">TODAY()+C101</f>
        <v>46087</v>
      </c>
    </row>
    <row r="102" spans="2:4" x14ac:dyDescent="0.3">
      <c r="B102" s="10" t="s">
        <v>35</v>
      </c>
      <c r="C102" s="10">
        <v>170</v>
      </c>
      <c r="D102" s="75">
        <f ca="1">TODAY()+C102</f>
        <v>46094</v>
      </c>
    </row>
    <row r="103" spans="2:4" x14ac:dyDescent="0.3">
      <c r="C103"/>
      <c r="D103"/>
    </row>
    <row r="104" spans="2:4" x14ac:dyDescent="0.3">
      <c r="B104" s="38" t="s">
        <v>83</v>
      </c>
      <c r="C104"/>
      <c r="D104"/>
    </row>
    <row r="105" spans="2:4" x14ac:dyDescent="0.3">
      <c r="B105" s="308" t="s">
        <v>76</v>
      </c>
      <c r="C105" s="75">
        <v>45768</v>
      </c>
      <c r="D105" s="10" t="s">
        <v>54</v>
      </c>
    </row>
    <row r="106" spans="2:4" x14ac:dyDescent="0.3">
      <c r="B106" s="309"/>
      <c r="C106" s="75">
        <v>45803</v>
      </c>
      <c r="D106" s="10" t="s">
        <v>55</v>
      </c>
    </row>
    <row r="107" spans="2:4" x14ac:dyDescent="0.3">
      <c r="B107" s="358"/>
      <c r="C107" s="75">
        <v>45850</v>
      </c>
      <c r="D107" s="10" t="s">
        <v>56</v>
      </c>
    </row>
    <row r="108" spans="2:4" x14ac:dyDescent="0.3">
      <c r="B108" s="308" t="s">
        <v>34</v>
      </c>
      <c r="C108" s="75">
        <v>45915</v>
      </c>
      <c r="D108" s="10" t="s">
        <v>54</v>
      </c>
    </row>
    <row r="109" spans="2:4" x14ac:dyDescent="0.3">
      <c r="B109" s="309"/>
      <c r="C109" s="75">
        <v>45861</v>
      </c>
      <c r="D109" s="10" t="s">
        <v>55</v>
      </c>
    </row>
    <row r="110" spans="2:4" x14ac:dyDescent="0.3">
      <c r="B110" s="358"/>
      <c r="C110" s="75">
        <v>45874</v>
      </c>
      <c r="D110" s="10" t="s">
        <v>56</v>
      </c>
    </row>
    <row r="111" spans="2:4" x14ac:dyDescent="0.3">
      <c r="B111" s="308" t="s">
        <v>77</v>
      </c>
      <c r="C111" s="113">
        <v>45915</v>
      </c>
      <c r="D111" s="114" t="s">
        <v>54</v>
      </c>
    </row>
    <row r="112" spans="2:4" x14ac:dyDescent="0.3">
      <c r="B112" s="309"/>
      <c r="C112" s="75">
        <v>45843</v>
      </c>
      <c r="D112" s="10" t="s">
        <v>55</v>
      </c>
    </row>
    <row r="113" spans="2:4" x14ac:dyDescent="0.3">
      <c r="B113" s="358"/>
      <c r="C113" s="75">
        <v>45850</v>
      </c>
      <c r="D113" s="10" t="s">
        <v>56</v>
      </c>
    </row>
    <row r="114" spans="2:4" x14ac:dyDescent="0.3">
      <c r="B114" s="308" t="s">
        <v>35</v>
      </c>
      <c r="C114" s="75">
        <v>45915</v>
      </c>
      <c r="D114" s="10" t="s">
        <v>54</v>
      </c>
    </row>
    <row r="115" spans="2:4" x14ac:dyDescent="0.3">
      <c r="B115" s="309"/>
      <c r="C115" s="75">
        <v>45843</v>
      </c>
      <c r="D115" s="10" t="s">
        <v>55</v>
      </c>
    </row>
    <row r="116" spans="2:4" x14ac:dyDescent="0.3">
      <c r="B116" s="358"/>
      <c r="C116" s="75">
        <v>45850</v>
      </c>
      <c r="D116" s="10" t="s">
        <v>56</v>
      </c>
    </row>
  </sheetData>
  <mergeCells count="17">
    <mergeCell ref="B111:B113"/>
    <mergeCell ref="B114:B116"/>
    <mergeCell ref="B33:B41"/>
    <mergeCell ref="B42:B50"/>
    <mergeCell ref="B51:B59"/>
    <mergeCell ref="B60:B68"/>
    <mergeCell ref="B105:B107"/>
    <mergeCell ref="B108:B110"/>
    <mergeCell ref="B69:B77"/>
    <mergeCell ref="B78:B86"/>
    <mergeCell ref="B87:B90"/>
    <mergeCell ref="B24:B32"/>
    <mergeCell ref="A2:A7"/>
    <mergeCell ref="B2:B7"/>
    <mergeCell ref="C2:C7"/>
    <mergeCell ref="B18:B23"/>
    <mergeCell ref="B8:B17"/>
  </mergeCells>
  <phoneticPr fontId="3" type="noConversion"/>
  <conditionalFormatting sqref="C105:C107">
    <cfRule type="cellIs" dxfId="3" priority="4" operator="lessThan">
      <formula>$D$123</formula>
    </cfRule>
  </conditionalFormatting>
  <conditionalFormatting sqref="C108:C110">
    <cfRule type="cellIs" dxfId="2" priority="3" operator="lessThan">
      <formula>$D$124</formula>
    </cfRule>
  </conditionalFormatting>
  <conditionalFormatting sqref="C111:C113">
    <cfRule type="cellIs" dxfId="1" priority="2" operator="lessThan">
      <formula>$D$125</formula>
    </cfRule>
  </conditionalFormatting>
  <conditionalFormatting sqref="C114:C116">
    <cfRule type="cellIs" dxfId="0" priority="1" operator="lessThan">
      <formula>$D$126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A169-3DAF-4578-BAC7-6E1BAA8AB6DD}">
  <sheetPr codeName="Sheet8"/>
  <dimension ref="A1:AR76"/>
  <sheetViews>
    <sheetView topLeftCell="B1" workbookViewId="0"/>
  </sheetViews>
  <sheetFormatPr defaultRowHeight="16.5" x14ac:dyDescent="0.3"/>
  <cols>
    <col min="1" max="1" width="15.875" hidden="1" customWidth="1"/>
    <col min="2" max="2" width="21.125" bestFit="1" customWidth="1"/>
    <col min="3" max="3" width="10.25" style="41" bestFit="1" customWidth="1"/>
    <col min="4" max="4" width="16.25" style="1" bestFit="1" customWidth="1"/>
    <col min="5" max="5" width="5.875" bestFit="1" customWidth="1"/>
    <col min="6" max="11" width="5.375" bestFit="1" customWidth="1"/>
    <col min="12" max="14" width="7.125" bestFit="1" customWidth="1"/>
    <col min="15" max="21" width="5.375" bestFit="1" customWidth="1"/>
    <col min="22" max="24" width="7.125" bestFit="1" customWidth="1"/>
    <col min="25" max="25" width="6.25" bestFit="1" customWidth="1"/>
    <col min="26" max="31" width="5.5" bestFit="1" customWidth="1"/>
    <col min="32" max="34" width="7.125" bestFit="1" customWidth="1"/>
    <col min="35" max="41" width="5.375" bestFit="1" customWidth="1"/>
    <col min="42" max="43" width="7.125" bestFit="1" customWidth="1"/>
    <col min="44" max="44" width="7.125" customWidth="1"/>
  </cols>
  <sheetData>
    <row r="1" spans="1:44" x14ac:dyDescent="0.3">
      <c r="A1" s="19"/>
      <c r="B1" s="19"/>
      <c r="C1" s="42"/>
      <c r="D1" s="19"/>
      <c r="E1" s="22">
        <v>31</v>
      </c>
      <c r="F1" s="22">
        <v>1</v>
      </c>
      <c r="G1" s="22">
        <v>2</v>
      </c>
      <c r="H1" s="22">
        <v>3</v>
      </c>
      <c r="I1" s="22">
        <v>4</v>
      </c>
      <c r="J1" s="22">
        <v>5</v>
      </c>
      <c r="K1" s="23">
        <v>6</v>
      </c>
      <c r="L1" s="24" t="s">
        <v>21</v>
      </c>
      <c r="M1" s="24" t="s">
        <v>13</v>
      </c>
      <c r="N1" s="133" t="s">
        <v>7</v>
      </c>
      <c r="O1" s="22">
        <v>7</v>
      </c>
      <c r="P1" s="22">
        <v>8</v>
      </c>
      <c r="Q1" s="22">
        <v>9</v>
      </c>
      <c r="R1" s="22">
        <v>10</v>
      </c>
      <c r="S1" s="22">
        <v>11</v>
      </c>
      <c r="T1" s="22">
        <v>12</v>
      </c>
      <c r="U1" s="23">
        <v>13</v>
      </c>
      <c r="V1" s="24" t="s">
        <v>22</v>
      </c>
      <c r="W1" s="24" t="s">
        <v>13</v>
      </c>
      <c r="X1" s="133" t="s">
        <v>7</v>
      </c>
      <c r="Y1" s="22">
        <v>14</v>
      </c>
      <c r="Z1" s="22">
        <v>15</v>
      </c>
      <c r="AA1" s="22">
        <v>16</v>
      </c>
      <c r="AB1" s="22">
        <v>17</v>
      </c>
      <c r="AC1" s="22">
        <v>18</v>
      </c>
      <c r="AD1" s="22">
        <v>19</v>
      </c>
      <c r="AE1" s="23">
        <v>20</v>
      </c>
      <c r="AF1" s="24" t="s">
        <v>23</v>
      </c>
      <c r="AG1" s="24" t="s">
        <v>13</v>
      </c>
      <c r="AH1" s="133" t="s">
        <v>7</v>
      </c>
      <c r="AI1" s="22">
        <v>21</v>
      </c>
      <c r="AJ1" s="22">
        <v>22</v>
      </c>
      <c r="AK1" s="22">
        <v>23</v>
      </c>
      <c r="AL1" s="22">
        <v>24</v>
      </c>
      <c r="AM1" s="22">
        <v>25</v>
      </c>
      <c r="AN1" s="22">
        <v>26</v>
      </c>
      <c r="AO1" s="23">
        <v>27</v>
      </c>
      <c r="AP1" s="24" t="s">
        <v>24</v>
      </c>
      <c r="AQ1" s="24" t="s">
        <v>13</v>
      </c>
      <c r="AR1" s="133" t="s">
        <v>7</v>
      </c>
    </row>
    <row r="2" spans="1:44" x14ac:dyDescent="0.3">
      <c r="A2" s="367" t="s">
        <v>13</v>
      </c>
      <c r="B2" s="367" t="s">
        <v>13</v>
      </c>
      <c r="C2" s="364"/>
      <c r="D2" s="19" t="s">
        <v>12</v>
      </c>
      <c r="E2" s="18">
        <f t="shared" ref="E2:K7" si="0">SUMIF($D$8:$D$52,$D2,E$8:E$52)-SUMIF($D$41:$D$46,$D2,E$41:E$46)</f>
        <v>103</v>
      </c>
      <c r="F2" s="18">
        <f t="shared" si="0"/>
        <v>123</v>
      </c>
      <c r="G2" s="18">
        <f t="shared" si="0"/>
        <v>109</v>
      </c>
      <c r="H2" s="18">
        <f t="shared" si="0"/>
        <v>119</v>
      </c>
      <c r="I2" s="18">
        <f t="shared" si="0"/>
        <v>116</v>
      </c>
      <c r="J2" s="18">
        <f t="shared" si="0"/>
        <v>94</v>
      </c>
      <c r="K2" s="18">
        <f t="shared" si="0"/>
        <v>86</v>
      </c>
      <c r="L2" s="25">
        <f>SUM(E2:K2)</f>
        <v>750</v>
      </c>
      <c r="M2" s="25">
        <v>1828</v>
      </c>
      <c r="N2" s="25">
        <f t="shared" ref="N2:N7" si="1">M2-L2</f>
        <v>1078</v>
      </c>
      <c r="O2" s="18">
        <f t="shared" ref="O2:U7" si="2">SUMIF($D$8:$D$52,$D2,O$8:O$52)-SUMIF($D$41:$D$46,$D2,O$41:O$46)</f>
        <v>113</v>
      </c>
      <c r="P2" s="18">
        <f t="shared" si="2"/>
        <v>64</v>
      </c>
      <c r="Q2" s="18">
        <f t="shared" si="2"/>
        <v>100</v>
      </c>
      <c r="R2" s="18">
        <f t="shared" si="2"/>
        <v>92</v>
      </c>
      <c r="S2" s="18">
        <f t="shared" si="2"/>
        <v>104</v>
      </c>
      <c r="T2" s="18">
        <f t="shared" si="2"/>
        <v>67</v>
      </c>
      <c r="U2" s="18">
        <f t="shared" si="2"/>
        <v>88</v>
      </c>
      <c r="V2" s="25">
        <f t="shared" ref="V2:V33" si="3">SUM(O2:U2)</f>
        <v>628</v>
      </c>
      <c r="W2" s="25">
        <v>1784</v>
      </c>
      <c r="X2" s="25">
        <f t="shared" ref="X2:X7" si="4">W2-V2</f>
        <v>1156</v>
      </c>
      <c r="Y2" s="115">
        <f t="shared" ref="Y2:AE7" si="5">SUMIF($D$8:$D$52,$D2,Y$8:Y$52)-SUMIF($D$41:$D$46,$D2,Y$41:Y$46)</f>
        <v>87</v>
      </c>
      <c r="Z2" s="18">
        <f t="shared" si="5"/>
        <v>79</v>
      </c>
      <c r="AA2" s="18">
        <f t="shared" si="5"/>
        <v>114</v>
      </c>
      <c r="AB2" s="18">
        <f t="shared" si="5"/>
        <v>133</v>
      </c>
      <c r="AC2" s="18">
        <f t="shared" si="5"/>
        <v>95</v>
      </c>
      <c r="AD2" s="18">
        <f t="shared" si="5"/>
        <v>83</v>
      </c>
      <c r="AE2" s="62">
        <f t="shared" si="5"/>
        <v>85</v>
      </c>
      <c r="AF2" s="25">
        <f>SUM(Y2:AE2)</f>
        <v>676</v>
      </c>
      <c r="AG2" s="25">
        <v>1783</v>
      </c>
      <c r="AH2" s="25">
        <f t="shared" ref="AH2:AH7" si="6">AG2-AF2</f>
        <v>1107</v>
      </c>
      <c r="AI2" s="115">
        <f t="shared" ref="AI2:AO7" si="7">SUMIF($D$8:$D$52,$D2,AI$8:AI$52)-SUMIF($D$41:$D$46,$D2,AI$41:AI$46)</f>
        <v>115</v>
      </c>
      <c r="AJ2" s="18">
        <f t="shared" si="7"/>
        <v>116</v>
      </c>
      <c r="AK2" s="18">
        <f t="shared" si="7"/>
        <v>123</v>
      </c>
      <c r="AL2" s="18">
        <f t="shared" si="7"/>
        <v>132</v>
      </c>
      <c r="AM2" s="18">
        <f t="shared" si="7"/>
        <v>122</v>
      </c>
      <c r="AN2" s="18">
        <f t="shared" si="7"/>
        <v>61</v>
      </c>
      <c r="AO2" s="62">
        <f t="shared" si="7"/>
        <v>100</v>
      </c>
      <c r="AP2" s="25">
        <f>SUM(AI2:AO2)</f>
        <v>769</v>
      </c>
      <c r="AQ2" s="25">
        <v>1788</v>
      </c>
      <c r="AR2" s="25">
        <f t="shared" ref="AR2:AR7" si="8">AQ2-AP2</f>
        <v>1019</v>
      </c>
    </row>
    <row r="3" spans="1:44" x14ac:dyDescent="0.3">
      <c r="A3" s="368"/>
      <c r="B3" s="368"/>
      <c r="C3" s="365"/>
      <c r="D3" s="19" t="s">
        <v>16</v>
      </c>
      <c r="E3" s="18">
        <f t="shared" si="0"/>
        <v>197</v>
      </c>
      <c r="F3" s="18">
        <f t="shared" si="0"/>
        <v>193</v>
      </c>
      <c r="G3" s="18">
        <f t="shared" si="0"/>
        <v>186</v>
      </c>
      <c r="H3" s="18">
        <f t="shared" si="0"/>
        <v>192</v>
      </c>
      <c r="I3" s="18">
        <f t="shared" si="0"/>
        <v>165</v>
      </c>
      <c r="J3" s="18">
        <f t="shared" si="0"/>
        <v>182</v>
      </c>
      <c r="K3" s="18">
        <f t="shared" si="0"/>
        <v>176</v>
      </c>
      <c r="L3" s="25">
        <f t="shared" ref="L3:L50" si="9">SUM(E3:K3)</f>
        <v>1291</v>
      </c>
      <c r="M3" s="25">
        <v>1982</v>
      </c>
      <c r="N3" s="25">
        <f t="shared" si="1"/>
        <v>691</v>
      </c>
      <c r="O3" s="18">
        <f t="shared" si="2"/>
        <v>177</v>
      </c>
      <c r="P3" s="18">
        <f t="shared" si="2"/>
        <v>150</v>
      </c>
      <c r="Q3" s="18">
        <f t="shared" si="2"/>
        <v>159</v>
      </c>
      <c r="R3" s="18">
        <f t="shared" si="2"/>
        <v>163</v>
      </c>
      <c r="S3" s="18">
        <f t="shared" si="2"/>
        <v>141</v>
      </c>
      <c r="T3" s="18">
        <f t="shared" si="2"/>
        <v>142</v>
      </c>
      <c r="U3" s="18">
        <f t="shared" si="2"/>
        <v>193</v>
      </c>
      <c r="V3" s="25">
        <f t="shared" si="3"/>
        <v>1125</v>
      </c>
      <c r="W3" s="25">
        <v>1745</v>
      </c>
      <c r="X3" s="25">
        <f t="shared" si="4"/>
        <v>620</v>
      </c>
      <c r="Y3" s="115">
        <f t="shared" si="5"/>
        <v>148</v>
      </c>
      <c r="Z3" s="18">
        <f t="shared" si="5"/>
        <v>189</v>
      </c>
      <c r="AA3" s="18">
        <f t="shared" si="5"/>
        <v>172</v>
      </c>
      <c r="AB3" s="18">
        <f t="shared" si="5"/>
        <v>152</v>
      </c>
      <c r="AC3" s="18">
        <f t="shared" si="5"/>
        <v>160</v>
      </c>
      <c r="AD3" s="18">
        <f t="shared" si="5"/>
        <v>160</v>
      </c>
      <c r="AE3" s="62">
        <f t="shared" si="5"/>
        <v>181</v>
      </c>
      <c r="AF3" s="25">
        <f t="shared" ref="AF3:AF50" si="10">SUM(Y3:AE3)</f>
        <v>1162</v>
      </c>
      <c r="AG3" s="25">
        <f>1826</f>
        <v>1826</v>
      </c>
      <c r="AH3" s="25">
        <f t="shared" si="6"/>
        <v>664</v>
      </c>
      <c r="AI3" s="115">
        <f t="shared" si="7"/>
        <v>191</v>
      </c>
      <c r="AJ3" s="18">
        <f t="shared" si="7"/>
        <v>180</v>
      </c>
      <c r="AK3" s="18">
        <f t="shared" si="7"/>
        <v>228</v>
      </c>
      <c r="AL3" s="18">
        <f t="shared" si="7"/>
        <v>241</v>
      </c>
      <c r="AM3" s="18">
        <f t="shared" si="7"/>
        <v>199</v>
      </c>
      <c r="AN3" s="18">
        <f t="shared" si="7"/>
        <v>176</v>
      </c>
      <c r="AO3" s="62">
        <f t="shared" si="7"/>
        <v>166</v>
      </c>
      <c r="AP3" s="25">
        <f t="shared" ref="AP3:AP50" si="11">SUM(AI3:AO3)</f>
        <v>1381</v>
      </c>
      <c r="AQ3" s="25">
        <v>1976</v>
      </c>
      <c r="AR3" s="25">
        <f t="shared" si="8"/>
        <v>595</v>
      </c>
    </row>
    <row r="4" spans="1:44" x14ac:dyDescent="0.3">
      <c r="A4" s="368"/>
      <c r="B4" s="368"/>
      <c r="C4" s="365"/>
      <c r="D4" s="19" t="s">
        <v>17</v>
      </c>
      <c r="E4" s="18">
        <f t="shared" si="0"/>
        <v>82</v>
      </c>
      <c r="F4" s="18">
        <f t="shared" si="0"/>
        <v>90</v>
      </c>
      <c r="G4" s="18">
        <f t="shared" si="0"/>
        <v>82</v>
      </c>
      <c r="H4" s="18">
        <f t="shared" si="0"/>
        <v>84</v>
      </c>
      <c r="I4" s="18">
        <f t="shared" si="0"/>
        <v>67</v>
      </c>
      <c r="J4" s="18">
        <f t="shared" si="0"/>
        <v>99</v>
      </c>
      <c r="K4" s="18">
        <f t="shared" si="0"/>
        <v>113</v>
      </c>
      <c r="L4" s="25">
        <f t="shared" si="9"/>
        <v>617</v>
      </c>
      <c r="M4" s="25">
        <v>691</v>
      </c>
      <c r="N4" s="25">
        <f t="shared" si="1"/>
        <v>74</v>
      </c>
      <c r="O4" s="18">
        <f t="shared" si="2"/>
        <v>56</v>
      </c>
      <c r="P4" s="18">
        <f t="shared" si="2"/>
        <v>71</v>
      </c>
      <c r="Q4" s="18">
        <f t="shared" si="2"/>
        <v>72</v>
      </c>
      <c r="R4" s="18">
        <f t="shared" si="2"/>
        <v>114</v>
      </c>
      <c r="S4" s="18">
        <f t="shared" si="2"/>
        <v>80</v>
      </c>
      <c r="T4" s="18">
        <f t="shared" si="2"/>
        <v>81</v>
      </c>
      <c r="U4" s="18">
        <f t="shared" si="2"/>
        <v>87</v>
      </c>
      <c r="V4" s="25">
        <f t="shared" si="3"/>
        <v>561</v>
      </c>
      <c r="W4" s="25">
        <v>683</v>
      </c>
      <c r="X4" s="25">
        <f t="shared" si="4"/>
        <v>122</v>
      </c>
      <c r="Y4" s="115">
        <f t="shared" si="5"/>
        <v>77</v>
      </c>
      <c r="Z4" s="18">
        <f t="shared" si="5"/>
        <v>68</v>
      </c>
      <c r="AA4" s="18">
        <f t="shared" si="5"/>
        <v>111</v>
      </c>
      <c r="AB4" s="18">
        <f t="shared" si="5"/>
        <v>51</v>
      </c>
      <c r="AC4" s="18">
        <f t="shared" si="5"/>
        <v>65</v>
      </c>
      <c r="AD4" s="18">
        <f t="shared" si="5"/>
        <v>46</v>
      </c>
      <c r="AE4" s="62">
        <f t="shared" si="5"/>
        <v>78</v>
      </c>
      <c r="AF4" s="25">
        <f t="shared" si="10"/>
        <v>496</v>
      </c>
      <c r="AG4" s="25">
        <v>581</v>
      </c>
      <c r="AH4" s="25">
        <f t="shared" si="6"/>
        <v>85</v>
      </c>
      <c r="AI4" s="115">
        <f t="shared" si="7"/>
        <v>120</v>
      </c>
      <c r="AJ4" s="18">
        <f t="shared" si="7"/>
        <v>70</v>
      </c>
      <c r="AK4" s="18">
        <f t="shared" si="7"/>
        <v>91</v>
      </c>
      <c r="AL4" s="18">
        <f t="shared" si="7"/>
        <v>74</v>
      </c>
      <c r="AM4" s="18">
        <f t="shared" si="7"/>
        <v>69</v>
      </c>
      <c r="AN4" s="18">
        <f t="shared" si="7"/>
        <v>97</v>
      </c>
      <c r="AO4" s="62">
        <f t="shared" si="7"/>
        <v>88</v>
      </c>
      <c r="AP4" s="25">
        <f t="shared" si="11"/>
        <v>609</v>
      </c>
      <c r="AQ4" s="25">
        <v>694</v>
      </c>
      <c r="AR4" s="25">
        <f t="shared" si="8"/>
        <v>85</v>
      </c>
    </row>
    <row r="5" spans="1:44" x14ac:dyDescent="0.3">
      <c r="A5" s="368"/>
      <c r="B5" s="368"/>
      <c r="C5" s="365"/>
      <c r="D5" s="19" t="s">
        <v>42</v>
      </c>
      <c r="E5" s="18">
        <f t="shared" si="0"/>
        <v>236</v>
      </c>
      <c r="F5" s="18">
        <f t="shared" si="0"/>
        <v>230</v>
      </c>
      <c r="G5" s="18">
        <f t="shared" si="0"/>
        <v>275</v>
      </c>
      <c r="H5" s="18">
        <f t="shared" si="0"/>
        <v>208</v>
      </c>
      <c r="I5" s="18">
        <f t="shared" si="0"/>
        <v>231</v>
      </c>
      <c r="J5" s="18">
        <f t="shared" si="0"/>
        <v>227</v>
      </c>
      <c r="K5" s="18">
        <f t="shared" si="0"/>
        <v>227</v>
      </c>
      <c r="L5" s="25">
        <f t="shared" si="9"/>
        <v>1634</v>
      </c>
      <c r="M5" s="25">
        <v>2850</v>
      </c>
      <c r="N5" s="25">
        <f t="shared" si="1"/>
        <v>1216</v>
      </c>
      <c r="O5" s="18">
        <f t="shared" si="2"/>
        <v>284</v>
      </c>
      <c r="P5" s="18">
        <f t="shared" si="2"/>
        <v>205</v>
      </c>
      <c r="Q5" s="18">
        <f t="shared" si="2"/>
        <v>214</v>
      </c>
      <c r="R5" s="18">
        <f t="shared" si="2"/>
        <v>217</v>
      </c>
      <c r="S5" s="18">
        <f t="shared" si="2"/>
        <v>256</v>
      </c>
      <c r="T5" s="18">
        <f t="shared" si="2"/>
        <v>184</v>
      </c>
      <c r="U5" s="18">
        <f t="shared" si="2"/>
        <v>221</v>
      </c>
      <c r="V5" s="25">
        <f t="shared" si="3"/>
        <v>1581</v>
      </c>
      <c r="W5" s="25">
        <v>2814</v>
      </c>
      <c r="X5" s="25">
        <f t="shared" si="4"/>
        <v>1233</v>
      </c>
      <c r="Y5" s="115">
        <f t="shared" si="5"/>
        <v>277</v>
      </c>
      <c r="Z5" s="18">
        <f t="shared" si="5"/>
        <v>210</v>
      </c>
      <c r="AA5" s="18">
        <f t="shared" si="5"/>
        <v>230</v>
      </c>
      <c r="AB5" s="18">
        <f t="shared" si="5"/>
        <v>250</v>
      </c>
      <c r="AC5" s="18">
        <f t="shared" si="5"/>
        <v>213</v>
      </c>
      <c r="AD5" s="18">
        <f t="shared" si="5"/>
        <v>266</v>
      </c>
      <c r="AE5" s="62">
        <f t="shared" si="5"/>
        <v>197</v>
      </c>
      <c r="AF5" s="25">
        <f t="shared" si="10"/>
        <v>1643</v>
      </c>
      <c r="AG5" s="25">
        <v>3248</v>
      </c>
      <c r="AH5" s="25">
        <f t="shared" si="6"/>
        <v>1605</v>
      </c>
      <c r="AI5" s="115">
        <f t="shared" si="7"/>
        <v>304</v>
      </c>
      <c r="AJ5" s="18">
        <f t="shared" si="7"/>
        <v>229</v>
      </c>
      <c r="AK5" s="18">
        <f t="shared" si="7"/>
        <v>166</v>
      </c>
      <c r="AL5" s="18">
        <f t="shared" si="7"/>
        <v>235</v>
      </c>
      <c r="AM5" s="18">
        <f t="shared" si="7"/>
        <v>191</v>
      </c>
      <c r="AN5" s="18">
        <f t="shared" si="7"/>
        <v>237</v>
      </c>
      <c r="AO5" s="62">
        <f t="shared" si="7"/>
        <v>267</v>
      </c>
      <c r="AP5" s="25">
        <f t="shared" si="11"/>
        <v>1629</v>
      </c>
      <c r="AQ5" s="25">
        <v>3084</v>
      </c>
      <c r="AR5" s="25">
        <f t="shared" si="8"/>
        <v>1455</v>
      </c>
    </row>
    <row r="6" spans="1:44" x14ac:dyDescent="0.3">
      <c r="A6" s="368"/>
      <c r="B6" s="368"/>
      <c r="C6" s="365"/>
      <c r="D6" s="19" t="s">
        <v>43</v>
      </c>
      <c r="E6" s="18">
        <f t="shared" si="0"/>
        <v>198</v>
      </c>
      <c r="F6" s="18">
        <f t="shared" si="0"/>
        <v>248</v>
      </c>
      <c r="G6" s="18">
        <f t="shared" si="0"/>
        <v>233</v>
      </c>
      <c r="H6" s="18">
        <f t="shared" si="0"/>
        <v>224</v>
      </c>
      <c r="I6" s="18">
        <f t="shared" si="0"/>
        <v>239</v>
      </c>
      <c r="J6" s="18">
        <f t="shared" si="0"/>
        <v>243</v>
      </c>
      <c r="K6" s="18">
        <f t="shared" si="0"/>
        <v>158</v>
      </c>
      <c r="L6" s="25">
        <f t="shared" si="9"/>
        <v>1543</v>
      </c>
      <c r="M6" s="25">
        <v>2275</v>
      </c>
      <c r="N6" s="25">
        <f t="shared" si="1"/>
        <v>732</v>
      </c>
      <c r="O6" s="18">
        <f t="shared" si="2"/>
        <v>196</v>
      </c>
      <c r="P6" s="18">
        <f t="shared" si="2"/>
        <v>159</v>
      </c>
      <c r="Q6" s="18">
        <f t="shared" si="2"/>
        <v>219</v>
      </c>
      <c r="R6" s="18">
        <f t="shared" si="2"/>
        <v>172</v>
      </c>
      <c r="S6" s="18">
        <f t="shared" si="2"/>
        <v>218</v>
      </c>
      <c r="T6" s="18">
        <f t="shared" si="2"/>
        <v>186</v>
      </c>
      <c r="U6" s="18">
        <f t="shared" si="2"/>
        <v>202</v>
      </c>
      <c r="V6" s="25">
        <f t="shared" si="3"/>
        <v>1352</v>
      </c>
      <c r="W6" s="25">
        <v>1988</v>
      </c>
      <c r="X6" s="25">
        <f t="shared" si="4"/>
        <v>636</v>
      </c>
      <c r="Y6" s="115">
        <f t="shared" si="5"/>
        <v>264</v>
      </c>
      <c r="Z6" s="18">
        <f t="shared" si="5"/>
        <v>199</v>
      </c>
      <c r="AA6" s="18">
        <f t="shared" si="5"/>
        <v>177</v>
      </c>
      <c r="AB6" s="18">
        <f t="shared" si="5"/>
        <v>187</v>
      </c>
      <c r="AC6" s="18">
        <f t="shared" si="5"/>
        <v>205</v>
      </c>
      <c r="AD6" s="18">
        <f t="shared" si="5"/>
        <v>252</v>
      </c>
      <c r="AE6" s="62">
        <f t="shared" si="5"/>
        <v>178</v>
      </c>
      <c r="AF6" s="25">
        <f t="shared" si="10"/>
        <v>1462</v>
      </c>
      <c r="AG6" s="25">
        <v>2215</v>
      </c>
      <c r="AH6" s="25">
        <f t="shared" si="6"/>
        <v>753</v>
      </c>
      <c r="AI6" s="115">
        <f t="shared" si="7"/>
        <v>170</v>
      </c>
      <c r="AJ6" s="18">
        <f t="shared" si="7"/>
        <v>264</v>
      </c>
      <c r="AK6" s="18">
        <f t="shared" si="7"/>
        <v>192</v>
      </c>
      <c r="AL6" s="18">
        <f t="shared" si="7"/>
        <v>235</v>
      </c>
      <c r="AM6" s="18">
        <f t="shared" si="7"/>
        <v>257</v>
      </c>
      <c r="AN6" s="18">
        <f t="shared" si="7"/>
        <v>57</v>
      </c>
      <c r="AO6" s="62">
        <f t="shared" si="7"/>
        <v>127</v>
      </c>
      <c r="AP6" s="25">
        <f t="shared" si="11"/>
        <v>1302</v>
      </c>
      <c r="AQ6" s="25">
        <v>2042</v>
      </c>
      <c r="AR6" s="25">
        <f t="shared" si="8"/>
        <v>740</v>
      </c>
    </row>
    <row r="7" spans="1:44" ht="17.25" thickBot="1" x14ac:dyDescent="0.35">
      <c r="A7" s="371"/>
      <c r="B7" s="369"/>
      <c r="C7" s="366"/>
      <c r="D7" s="53" t="s">
        <v>44</v>
      </c>
      <c r="E7" s="54">
        <f t="shared" si="0"/>
        <v>136</v>
      </c>
      <c r="F7" s="54">
        <f t="shared" si="0"/>
        <v>124</v>
      </c>
      <c r="G7" s="54">
        <f t="shared" si="0"/>
        <v>127</v>
      </c>
      <c r="H7" s="54">
        <f t="shared" si="0"/>
        <v>113</v>
      </c>
      <c r="I7" s="54">
        <f t="shared" si="0"/>
        <v>84</v>
      </c>
      <c r="J7" s="54">
        <f t="shared" si="0"/>
        <v>112</v>
      </c>
      <c r="K7" s="54">
        <f t="shared" si="0"/>
        <v>96</v>
      </c>
      <c r="L7" s="26">
        <f t="shared" si="9"/>
        <v>792</v>
      </c>
      <c r="M7" s="26">
        <v>1018</v>
      </c>
      <c r="N7" s="26">
        <f t="shared" si="1"/>
        <v>226</v>
      </c>
      <c r="O7" s="54">
        <f t="shared" si="2"/>
        <v>100</v>
      </c>
      <c r="P7" s="54">
        <f t="shared" si="2"/>
        <v>92</v>
      </c>
      <c r="Q7" s="54">
        <f t="shared" si="2"/>
        <v>101</v>
      </c>
      <c r="R7" s="54">
        <f t="shared" si="2"/>
        <v>105</v>
      </c>
      <c r="S7" s="54">
        <f t="shared" si="2"/>
        <v>106</v>
      </c>
      <c r="T7" s="54">
        <f t="shared" si="2"/>
        <v>120</v>
      </c>
      <c r="U7" s="54">
        <f t="shared" si="2"/>
        <v>117</v>
      </c>
      <c r="V7" s="26">
        <f t="shared" si="3"/>
        <v>741</v>
      </c>
      <c r="W7" s="26">
        <v>869</v>
      </c>
      <c r="X7" s="26">
        <f t="shared" si="4"/>
        <v>128</v>
      </c>
      <c r="Y7" s="116">
        <f t="shared" si="5"/>
        <v>114</v>
      </c>
      <c r="Z7" s="54">
        <f t="shared" si="5"/>
        <v>136</v>
      </c>
      <c r="AA7" s="54">
        <f t="shared" si="5"/>
        <v>99</v>
      </c>
      <c r="AB7" s="54">
        <f t="shared" si="5"/>
        <v>102</v>
      </c>
      <c r="AC7" s="54">
        <f t="shared" si="5"/>
        <v>89</v>
      </c>
      <c r="AD7" s="54">
        <f t="shared" si="5"/>
        <v>87</v>
      </c>
      <c r="AE7" s="63">
        <f t="shared" si="5"/>
        <v>84</v>
      </c>
      <c r="AF7" s="26">
        <f t="shared" si="10"/>
        <v>711</v>
      </c>
      <c r="AG7" s="26">
        <v>896</v>
      </c>
      <c r="AH7" s="26">
        <f t="shared" si="6"/>
        <v>185</v>
      </c>
      <c r="AI7" s="116">
        <f t="shared" si="7"/>
        <v>105</v>
      </c>
      <c r="AJ7" s="54">
        <f t="shared" si="7"/>
        <v>60</v>
      </c>
      <c r="AK7" s="54">
        <f t="shared" si="7"/>
        <v>91</v>
      </c>
      <c r="AL7" s="54">
        <f t="shared" si="7"/>
        <v>88</v>
      </c>
      <c r="AM7" s="54">
        <f t="shared" si="7"/>
        <v>71</v>
      </c>
      <c r="AN7" s="54">
        <f t="shared" si="7"/>
        <v>26</v>
      </c>
      <c r="AO7" s="63">
        <f t="shared" si="7"/>
        <v>58</v>
      </c>
      <c r="AP7" s="26">
        <f t="shared" si="11"/>
        <v>499</v>
      </c>
      <c r="AQ7" s="26">
        <v>824</v>
      </c>
      <c r="AR7" s="26">
        <f t="shared" si="8"/>
        <v>325</v>
      </c>
    </row>
    <row r="8" spans="1:44" x14ac:dyDescent="0.3">
      <c r="A8" s="47" t="s">
        <v>77</v>
      </c>
      <c r="B8" s="368" t="s">
        <v>94</v>
      </c>
      <c r="C8" s="43">
        <v>45768</v>
      </c>
      <c r="D8" s="19" t="s">
        <v>54</v>
      </c>
      <c r="E8" s="18">
        <v>71</v>
      </c>
      <c r="F8" s="18">
        <v>42</v>
      </c>
      <c r="G8" s="18">
        <v>42</v>
      </c>
      <c r="H8" s="18">
        <v>64</v>
      </c>
      <c r="I8" s="18">
        <v>40</v>
      </c>
      <c r="J8" s="18">
        <v>40</v>
      </c>
      <c r="K8" s="20">
        <v>41</v>
      </c>
      <c r="L8" s="51">
        <f t="shared" si="9"/>
        <v>340</v>
      </c>
      <c r="M8" s="25"/>
      <c r="N8" s="25"/>
      <c r="O8" s="173">
        <v>64</v>
      </c>
      <c r="P8" s="174">
        <v>34</v>
      </c>
      <c r="Q8" s="174">
        <v>56</v>
      </c>
      <c r="R8" s="172">
        <v>50</v>
      </c>
      <c r="S8" s="172">
        <v>37</v>
      </c>
      <c r="T8" s="172">
        <v>38</v>
      </c>
      <c r="U8" s="175">
        <v>38</v>
      </c>
      <c r="V8" s="51">
        <f t="shared" si="3"/>
        <v>317</v>
      </c>
      <c r="W8" s="25"/>
      <c r="X8" s="25"/>
      <c r="Y8" s="188">
        <v>38</v>
      </c>
      <c r="Z8" s="189">
        <v>33</v>
      </c>
      <c r="AA8" s="189">
        <v>65</v>
      </c>
      <c r="AB8" s="189">
        <v>68</v>
      </c>
      <c r="AC8" s="189">
        <v>35</v>
      </c>
      <c r="AD8" s="189">
        <v>35</v>
      </c>
      <c r="AE8" s="190">
        <v>34</v>
      </c>
      <c r="AF8" s="51">
        <f t="shared" si="10"/>
        <v>308</v>
      </c>
      <c r="AG8" s="25"/>
      <c r="AH8" s="25"/>
      <c r="AI8" s="188">
        <v>73</v>
      </c>
      <c r="AJ8" s="189">
        <v>79</v>
      </c>
      <c r="AK8" s="189">
        <v>50</v>
      </c>
      <c r="AL8" s="189">
        <v>61</v>
      </c>
      <c r="AM8" s="189">
        <v>23</v>
      </c>
      <c r="AN8" s="189">
        <v>23</v>
      </c>
      <c r="AO8" s="190">
        <v>23</v>
      </c>
      <c r="AP8" s="51">
        <f t="shared" si="11"/>
        <v>332</v>
      </c>
      <c r="AQ8" s="51"/>
      <c r="AR8" s="25"/>
    </row>
    <row r="9" spans="1:44" x14ac:dyDescent="0.3">
      <c r="A9" s="47" t="s">
        <v>77</v>
      </c>
      <c r="B9" s="368"/>
      <c r="C9" s="43">
        <v>45915</v>
      </c>
      <c r="D9" s="19" t="s">
        <v>54</v>
      </c>
      <c r="E9" s="18">
        <v>3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20">
        <v>0</v>
      </c>
      <c r="L9" s="25">
        <f t="shared" si="9"/>
        <v>3</v>
      </c>
      <c r="M9" s="25"/>
      <c r="N9" s="25"/>
      <c r="O9" s="173">
        <v>0</v>
      </c>
      <c r="P9" s="174">
        <v>0</v>
      </c>
      <c r="Q9" s="174">
        <v>0</v>
      </c>
      <c r="R9" s="172">
        <v>3</v>
      </c>
      <c r="S9" s="172">
        <v>0</v>
      </c>
      <c r="T9" s="172">
        <v>0</v>
      </c>
      <c r="U9" s="175">
        <v>0</v>
      </c>
      <c r="V9" s="25">
        <f t="shared" si="3"/>
        <v>3</v>
      </c>
      <c r="W9" s="25"/>
      <c r="X9" s="25"/>
      <c r="Y9" s="153">
        <v>0</v>
      </c>
      <c r="Z9" s="151">
        <v>0</v>
      </c>
      <c r="AA9" s="151">
        <v>0</v>
      </c>
      <c r="AB9" s="151">
        <v>0</v>
      </c>
      <c r="AC9" s="151">
        <v>0</v>
      </c>
      <c r="AD9" s="151">
        <v>0</v>
      </c>
      <c r="AE9" s="152">
        <v>0</v>
      </c>
      <c r="AF9" s="25">
        <f t="shared" si="10"/>
        <v>0</v>
      </c>
      <c r="AG9" s="25"/>
      <c r="AH9" s="25"/>
      <c r="AI9" s="153">
        <v>0</v>
      </c>
      <c r="AJ9" s="151">
        <v>0</v>
      </c>
      <c r="AK9" s="151">
        <v>0</v>
      </c>
      <c r="AL9" s="151">
        <v>0</v>
      </c>
      <c r="AM9" s="151">
        <v>0</v>
      </c>
      <c r="AN9" s="151">
        <v>0</v>
      </c>
      <c r="AO9" s="152">
        <v>0</v>
      </c>
      <c r="AP9" s="25">
        <f t="shared" si="11"/>
        <v>0</v>
      </c>
      <c r="AQ9" s="25"/>
      <c r="AR9" s="25"/>
    </row>
    <row r="10" spans="1:44" x14ac:dyDescent="0.3">
      <c r="A10" s="47" t="s">
        <v>77</v>
      </c>
      <c r="B10" s="368"/>
      <c r="C10" s="43">
        <v>45803</v>
      </c>
      <c r="D10" s="19" t="s">
        <v>55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20">
        <v>0</v>
      </c>
      <c r="L10" s="25">
        <f t="shared" si="9"/>
        <v>0</v>
      </c>
      <c r="M10" s="25"/>
      <c r="N10" s="25"/>
      <c r="O10" s="173">
        <v>0</v>
      </c>
      <c r="P10" s="174">
        <v>0</v>
      </c>
      <c r="Q10" s="174">
        <v>0</v>
      </c>
      <c r="R10" s="174">
        <v>0</v>
      </c>
      <c r="S10" s="174">
        <v>0</v>
      </c>
      <c r="T10" s="174">
        <v>0</v>
      </c>
      <c r="U10" s="176">
        <v>0</v>
      </c>
      <c r="V10" s="25">
        <f t="shared" si="3"/>
        <v>0</v>
      </c>
      <c r="W10" s="25"/>
      <c r="X10" s="25"/>
      <c r="Y10" s="154">
        <v>0</v>
      </c>
      <c r="Z10" s="155">
        <v>0</v>
      </c>
      <c r="AA10" s="155">
        <v>0</v>
      </c>
      <c r="AB10" s="155">
        <v>0</v>
      </c>
      <c r="AC10" s="155">
        <v>0</v>
      </c>
      <c r="AD10" s="155">
        <v>0</v>
      </c>
      <c r="AE10" s="156">
        <v>0</v>
      </c>
      <c r="AF10" s="51">
        <f t="shared" si="10"/>
        <v>0</v>
      </c>
      <c r="AG10" s="25"/>
      <c r="AH10" s="25"/>
      <c r="AI10" s="21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20">
        <v>0</v>
      </c>
      <c r="AP10" s="51">
        <f t="shared" si="11"/>
        <v>0</v>
      </c>
      <c r="AQ10" s="51"/>
      <c r="AR10" s="25"/>
    </row>
    <row r="11" spans="1:44" x14ac:dyDescent="0.3">
      <c r="A11" s="47" t="s">
        <v>77</v>
      </c>
      <c r="B11" s="368"/>
      <c r="C11" s="43">
        <v>45843</v>
      </c>
      <c r="D11" s="19" t="s">
        <v>55</v>
      </c>
      <c r="E11" s="18">
        <v>148</v>
      </c>
      <c r="F11" s="18">
        <v>150</v>
      </c>
      <c r="G11" s="18">
        <v>140</v>
      </c>
      <c r="H11" s="18">
        <v>156</v>
      </c>
      <c r="I11" s="18">
        <v>134</v>
      </c>
      <c r="J11" s="18">
        <v>138</v>
      </c>
      <c r="K11" s="20">
        <v>139</v>
      </c>
      <c r="L11" s="25">
        <f t="shared" si="9"/>
        <v>1005</v>
      </c>
      <c r="M11" s="25"/>
      <c r="N11" s="25"/>
      <c r="O11" s="173">
        <v>150</v>
      </c>
      <c r="P11" s="174">
        <v>130</v>
      </c>
      <c r="Q11" s="174">
        <v>119</v>
      </c>
      <c r="R11" s="174">
        <v>130</v>
      </c>
      <c r="S11" s="174">
        <v>111</v>
      </c>
      <c r="T11" s="174">
        <v>124</v>
      </c>
      <c r="U11" s="176">
        <v>162</v>
      </c>
      <c r="V11" s="25">
        <f t="shared" si="3"/>
        <v>926</v>
      </c>
      <c r="W11" s="25"/>
      <c r="X11" s="25"/>
      <c r="Y11" s="21">
        <v>104</v>
      </c>
      <c r="Z11" s="18">
        <v>152</v>
      </c>
      <c r="AA11" s="18">
        <v>134</v>
      </c>
      <c r="AB11" s="18">
        <v>121</v>
      </c>
      <c r="AC11" s="18">
        <v>109</v>
      </c>
      <c r="AD11" s="18">
        <v>114</v>
      </c>
      <c r="AE11" s="20">
        <v>144</v>
      </c>
      <c r="AF11" s="51">
        <f t="shared" si="10"/>
        <v>878</v>
      </c>
      <c r="AG11" s="25"/>
      <c r="AH11" s="25"/>
      <c r="AI11" s="21">
        <v>161</v>
      </c>
      <c r="AJ11" s="18">
        <v>143</v>
      </c>
      <c r="AK11" s="18">
        <v>183</v>
      </c>
      <c r="AL11" s="18">
        <v>190</v>
      </c>
      <c r="AM11" s="18">
        <v>144</v>
      </c>
      <c r="AN11" s="18">
        <v>155</v>
      </c>
      <c r="AO11" s="20">
        <v>130</v>
      </c>
      <c r="AP11" s="51">
        <f t="shared" si="11"/>
        <v>1106</v>
      </c>
      <c r="AQ11" s="51"/>
      <c r="AR11" s="25"/>
    </row>
    <row r="12" spans="1:44" x14ac:dyDescent="0.3">
      <c r="A12" s="47" t="s">
        <v>77</v>
      </c>
      <c r="B12" s="368"/>
      <c r="C12" s="43">
        <v>45795</v>
      </c>
      <c r="D12" s="19" t="s">
        <v>56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20">
        <v>0</v>
      </c>
      <c r="L12" s="25">
        <f t="shared" si="9"/>
        <v>0</v>
      </c>
      <c r="M12" s="25"/>
      <c r="N12" s="25"/>
      <c r="O12" s="173">
        <v>0</v>
      </c>
      <c r="P12" s="174">
        <v>0</v>
      </c>
      <c r="Q12" s="174">
        <v>0</v>
      </c>
      <c r="R12" s="174">
        <v>0</v>
      </c>
      <c r="S12" s="174">
        <v>0</v>
      </c>
      <c r="T12" s="174">
        <v>0</v>
      </c>
      <c r="U12" s="176">
        <v>0</v>
      </c>
      <c r="V12" s="25">
        <f t="shared" si="3"/>
        <v>0</v>
      </c>
      <c r="W12" s="25"/>
      <c r="X12" s="25"/>
      <c r="Y12" s="21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20">
        <v>0</v>
      </c>
      <c r="AF12" s="25">
        <f t="shared" si="10"/>
        <v>0</v>
      </c>
      <c r="AG12" s="25"/>
      <c r="AH12" s="25"/>
      <c r="AI12" s="21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20">
        <v>0</v>
      </c>
      <c r="AP12" s="25">
        <f t="shared" si="11"/>
        <v>0</v>
      </c>
      <c r="AQ12" s="25"/>
      <c r="AR12" s="25"/>
    </row>
    <row r="13" spans="1:44" x14ac:dyDescent="0.3">
      <c r="A13" s="47" t="s">
        <v>77</v>
      </c>
      <c r="B13" s="368"/>
      <c r="C13" s="43">
        <v>45850</v>
      </c>
      <c r="D13" s="19" t="s">
        <v>56</v>
      </c>
      <c r="E13" s="18">
        <v>56</v>
      </c>
      <c r="F13" s="18">
        <v>61</v>
      </c>
      <c r="G13" s="18">
        <v>65</v>
      </c>
      <c r="H13" s="18">
        <v>50</v>
      </c>
      <c r="I13" s="18">
        <v>33</v>
      </c>
      <c r="J13" s="18">
        <v>66</v>
      </c>
      <c r="K13" s="20">
        <v>67</v>
      </c>
      <c r="L13" s="25">
        <f t="shared" si="9"/>
        <v>398</v>
      </c>
      <c r="M13" s="25"/>
      <c r="N13" s="25"/>
      <c r="O13" s="173">
        <v>43</v>
      </c>
      <c r="P13" s="174">
        <v>64</v>
      </c>
      <c r="Q13" s="174">
        <v>53</v>
      </c>
      <c r="R13" s="174">
        <v>77</v>
      </c>
      <c r="S13" s="174">
        <v>67</v>
      </c>
      <c r="T13" s="174">
        <v>72</v>
      </c>
      <c r="U13" s="176">
        <v>58</v>
      </c>
      <c r="V13" s="25">
        <f t="shared" si="3"/>
        <v>434</v>
      </c>
      <c r="W13" s="25"/>
      <c r="X13" s="25"/>
      <c r="Y13" s="21">
        <v>57</v>
      </c>
      <c r="Z13" s="18">
        <v>54</v>
      </c>
      <c r="AA13" s="18">
        <v>80</v>
      </c>
      <c r="AB13" s="18">
        <v>37</v>
      </c>
      <c r="AC13" s="18">
        <v>48</v>
      </c>
      <c r="AD13" s="18">
        <v>16</v>
      </c>
      <c r="AE13" s="20">
        <v>60</v>
      </c>
      <c r="AF13" s="25">
        <f t="shared" si="10"/>
        <v>352</v>
      </c>
      <c r="AG13" s="25"/>
      <c r="AH13" s="25"/>
      <c r="AI13" s="21">
        <v>80</v>
      </c>
      <c r="AJ13" s="18">
        <v>39</v>
      </c>
      <c r="AK13" s="18">
        <v>71</v>
      </c>
      <c r="AL13" s="18">
        <v>49</v>
      </c>
      <c r="AM13" s="18">
        <v>42</v>
      </c>
      <c r="AN13" s="18">
        <v>80</v>
      </c>
      <c r="AO13" s="20">
        <v>58</v>
      </c>
      <c r="AP13" s="25">
        <f t="shared" si="11"/>
        <v>419</v>
      </c>
      <c r="AQ13" s="25"/>
      <c r="AR13" s="25"/>
    </row>
    <row r="14" spans="1:44" x14ac:dyDescent="0.3">
      <c r="A14" s="47" t="s">
        <v>77</v>
      </c>
      <c r="B14" s="368"/>
      <c r="C14" s="43">
        <v>46122</v>
      </c>
      <c r="D14" s="19" t="s">
        <v>57</v>
      </c>
      <c r="E14" s="18">
        <v>167</v>
      </c>
      <c r="F14" s="18">
        <v>148</v>
      </c>
      <c r="G14" s="18">
        <v>183</v>
      </c>
      <c r="H14" s="18">
        <v>151</v>
      </c>
      <c r="I14" s="18">
        <v>159</v>
      </c>
      <c r="J14" s="18">
        <v>159</v>
      </c>
      <c r="K14" s="20">
        <v>165</v>
      </c>
      <c r="L14" s="25">
        <f t="shared" si="9"/>
        <v>1132</v>
      </c>
      <c r="M14" s="25"/>
      <c r="N14" s="25"/>
      <c r="O14" s="173">
        <v>207</v>
      </c>
      <c r="P14" s="174">
        <v>164</v>
      </c>
      <c r="Q14" s="174">
        <v>173</v>
      </c>
      <c r="R14" s="174">
        <v>175</v>
      </c>
      <c r="S14" s="174">
        <v>181</v>
      </c>
      <c r="T14" s="174">
        <v>148</v>
      </c>
      <c r="U14" s="176">
        <v>160</v>
      </c>
      <c r="V14" s="25">
        <f t="shared" si="3"/>
        <v>1208</v>
      </c>
      <c r="W14" s="25"/>
      <c r="X14" s="25"/>
      <c r="Y14" s="21">
        <v>211</v>
      </c>
      <c r="Z14" s="18">
        <v>157</v>
      </c>
      <c r="AA14" s="18">
        <v>156</v>
      </c>
      <c r="AB14" s="18">
        <v>191</v>
      </c>
      <c r="AC14" s="18">
        <v>147</v>
      </c>
      <c r="AD14" s="18">
        <v>187</v>
      </c>
      <c r="AE14" s="20">
        <v>130</v>
      </c>
      <c r="AF14" s="25">
        <f t="shared" si="10"/>
        <v>1179</v>
      </c>
      <c r="AG14" s="25"/>
      <c r="AH14" s="25"/>
      <c r="AI14" s="21">
        <v>258</v>
      </c>
      <c r="AJ14" s="18">
        <v>175</v>
      </c>
      <c r="AK14" s="18">
        <v>107</v>
      </c>
      <c r="AL14" s="18">
        <v>159</v>
      </c>
      <c r="AM14" s="18">
        <v>95</v>
      </c>
      <c r="AN14" s="18">
        <v>173</v>
      </c>
      <c r="AO14" s="20">
        <v>170</v>
      </c>
      <c r="AP14" s="25">
        <f t="shared" si="11"/>
        <v>1137</v>
      </c>
      <c r="AQ14" s="25"/>
      <c r="AR14" s="25"/>
    </row>
    <row r="15" spans="1:44" x14ac:dyDescent="0.3">
      <c r="A15" s="47" t="s">
        <v>77</v>
      </c>
      <c r="B15" s="368"/>
      <c r="C15" s="83">
        <v>46159</v>
      </c>
      <c r="D15" s="19" t="s">
        <v>58</v>
      </c>
      <c r="E15" s="84">
        <v>116</v>
      </c>
      <c r="F15" s="84">
        <v>163</v>
      </c>
      <c r="G15" s="84">
        <v>162</v>
      </c>
      <c r="H15" s="84">
        <v>147</v>
      </c>
      <c r="I15" s="84">
        <v>154</v>
      </c>
      <c r="J15" s="84">
        <v>173</v>
      </c>
      <c r="K15" s="85">
        <v>107</v>
      </c>
      <c r="L15" s="25">
        <f t="shared" si="9"/>
        <v>1022</v>
      </c>
      <c r="M15" s="25"/>
      <c r="N15" s="25"/>
      <c r="O15" s="177">
        <v>145</v>
      </c>
      <c r="P15" s="178">
        <v>103</v>
      </c>
      <c r="Q15" s="178">
        <v>159</v>
      </c>
      <c r="R15" s="178">
        <v>132</v>
      </c>
      <c r="S15" s="178">
        <v>126</v>
      </c>
      <c r="T15" s="178">
        <v>154</v>
      </c>
      <c r="U15" s="179">
        <v>134</v>
      </c>
      <c r="V15" s="25">
        <f t="shared" si="3"/>
        <v>953</v>
      </c>
      <c r="W15" s="25"/>
      <c r="X15" s="25"/>
      <c r="Y15" s="86">
        <v>195</v>
      </c>
      <c r="Z15" s="84">
        <v>127</v>
      </c>
      <c r="AA15" s="84">
        <v>97</v>
      </c>
      <c r="AB15" s="84">
        <v>134</v>
      </c>
      <c r="AC15" s="84">
        <v>131</v>
      </c>
      <c r="AD15" s="84">
        <v>170</v>
      </c>
      <c r="AE15" s="85">
        <v>137</v>
      </c>
      <c r="AF15" s="25">
        <f t="shared" si="10"/>
        <v>991</v>
      </c>
      <c r="AG15" s="25"/>
      <c r="AH15" s="25"/>
      <c r="AI15" s="86">
        <v>129</v>
      </c>
      <c r="AJ15" s="84">
        <v>202</v>
      </c>
      <c r="AK15" s="84">
        <v>112</v>
      </c>
      <c r="AL15" s="84">
        <v>171</v>
      </c>
      <c r="AM15" s="84">
        <v>151</v>
      </c>
      <c r="AN15" s="84">
        <v>3</v>
      </c>
      <c r="AO15" s="85">
        <v>0</v>
      </c>
      <c r="AP15" s="25">
        <f t="shared" si="11"/>
        <v>768</v>
      </c>
      <c r="AQ15" s="25"/>
      <c r="AR15" s="25"/>
    </row>
    <row r="16" spans="1:44" ht="17.25" thickBot="1" x14ac:dyDescent="0.35">
      <c r="A16" s="48" t="s">
        <v>77</v>
      </c>
      <c r="B16" s="369"/>
      <c r="C16" s="55">
        <v>46158</v>
      </c>
      <c r="D16" s="53" t="s">
        <v>59</v>
      </c>
      <c r="E16" s="54">
        <v>66</v>
      </c>
      <c r="F16" s="54">
        <v>75</v>
      </c>
      <c r="G16" s="54">
        <v>83</v>
      </c>
      <c r="H16" s="54">
        <v>72</v>
      </c>
      <c r="I16" s="54">
        <v>37</v>
      </c>
      <c r="J16" s="54">
        <v>69</v>
      </c>
      <c r="K16" s="56">
        <v>54</v>
      </c>
      <c r="L16" s="26">
        <f t="shared" si="9"/>
        <v>456</v>
      </c>
      <c r="M16" s="26"/>
      <c r="N16" s="26"/>
      <c r="O16" s="180">
        <v>64</v>
      </c>
      <c r="P16" s="181">
        <v>60</v>
      </c>
      <c r="Q16" s="181">
        <v>54</v>
      </c>
      <c r="R16" s="181">
        <v>59</v>
      </c>
      <c r="S16" s="181">
        <v>55</v>
      </c>
      <c r="T16" s="181">
        <v>81</v>
      </c>
      <c r="U16" s="182">
        <v>71</v>
      </c>
      <c r="V16" s="26">
        <f t="shared" si="3"/>
        <v>444</v>
      </c>
      <c r="W16" s="26"/>
      <c r="X16" s="26"/>
      <c r="Y16" s="57">
        <v>63</v>
      </c>
      <c r="Z16" s="54">
        <v>70</v>
      </c>
      <c r="AA16" s="54">
        <v>57</v>
      </c>
      <c r="AB16" s="54">
        <v>71</v>
      </c>
      <c r="AC16" s="54">
        <v>46</v>
      </c>
      <c r="AD16" s="54">
        <v>38</v>
      </c>
      <c r="AE16" s="56">
        <v>30</v>
      </c>
      <c r="AF16" s="26">
        <f t="shared" si="10"/>
        <v>375</v>
      </c>
      <c r="AG16" s="26"/>
      <c r="AH16" s="26"/>
      <c r="AI16" s="57">
        <v>69</v>
      </c>
      <c r="AJ16" s="54">
        <v>27</v>
      </c>
      <c r="AK16" s="54">
        <v>40</v>
      </c>
      <c r="AL16" s="54">
        <v>52</v>
      </c>
      <c r="AM16" s="54">
        <v>0</v>
      </c>
      <c r="AN16" s="54">
        <v>1</v>
      </c>
      <c r="AO16" s="56">
        <v>0</v>
      </c>
      <c r="AP16" s="26">
        <f t="shared" si="11"/>
        <v>189</v>
      </c>
      <c r="AQ16" s="26"/>
      <c r="AR16" s="26"/>
    </row>
    <row r="17" spans="1:44" hidden="1" x14ac:dyDescent="0.3">
      <c r="A17" s="46" t="s">
        <v>35</v>
      </c>
      <c r="B17" s="337" t="s">
        <v>35</v>
      </c>
      <c r="C17" s="43">
        <v>45915</v>
      </c>
      <c r="D17" s="19" t="s">
        <v>54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20">
        <v>0</v>
      </c>
      <c r="L17" s="25">
        <f t="shared" si="9"/>
        <v>0</v>
      </c>
      <c r="M17" s="25"/>
      <c r="N17" s="25"/>
      <c r="O17" s="21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20">
        <v>0</v>
      </c>
      <c r="V17" s="25">
        <f t="shared" si="3"/>
        <v>0</v>
      </c>
      <c r="W17" s="25"/>
      <c r="X17" s="25"/>
      <c r="Y17" s="21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20">
        <v>0</v>
      </c>
      <c r="AF17" s="25">
        <f t="shared" si="10"/>
        <v>0</v>
      </c>
      <c r="AG17" s="25"/>
      <c r="AH17" s="25"/>
      <c r="AI17" s="21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20">
        <v>0</v>
      </c>
      <c r="AP17" s="51">
        <f t="shared" si="11"/>
        <v>0</v>
      </c>
      <c r="AQ17" s="25"/>
      <c r="AR17" s="25"/>
    </row>
    <row r="18" spans="1:44" hidden="1" x14ac:dyDescent="0.3">
      <c r="A18" s="47" t="s">
        <v>35</v>
      </c>
      <c r="B18" s="350"/>
      <c r="C18" s="43">
        <v>45843</v>
      </c>
      <c r="D18" s="19" t="s">
        <v>55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20">
        <v>0</v>
      </c>
      <c r="L18" s="25">
        <f t="shared" si="9"/>
        <v>0</v>
      </c>
      <c r="M18" s="25"/>
      <c r="N18" s="25"/>
      <c r="O18" s="21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20">
        <v>0</v>
      </c>
      <c r="V18" s="25">
        <f t="shared" si="3"/>
        <v>0</v>
      </c>
      <c r="W18" s="25"/>
      <c r="X18" s="25"/>
      <c r="Y18" s="21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20">
        <v>0</v>
      </c>
      <c r="AF18" s="25">
        <f t="shared" si="10"/>
        <v>0</v>
      </c>
      <c r="AG18" s="25"/>
      <c r="AH18" s="25"/>
      <c r="AI18" s="21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20">
        <v>0</v>
      </c>
      <c r="AP18" s="25">
        <f t="shared" si="11"/>
        <v>0</v>
      </c>
      <c r="AQ18" s="25"/>
      <c r="AR18" s="25"/>
    </row>
    <row r="19" spans="1:44" hidden="1" x14ac:dyDescent="0.3">
      <c r="A19" s="47" t="s">
        <v>35</v>
      </c>
      <c r="B19" s="350"/>
      <c r="C19" s="43">
        <v>45850</v>
      </c>
      <c r="D19" s="19" t="s">
        <v>56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20">
        <v>0</v>
      </c>
      <c r="L19" s="25">
        <f t="shared" si="9"/>
        <v>0</v>
      </c>
      <c r="M19" s="25"/>
      <c r="N19" s="25"/>
      <c r="O19" s="21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20">
        <v>0</v>
      </c>
      <c r="V19" s="25">
        <f t="shared" si="3"/>
        <v>0</v>
      </c>
      <c r="W19" s="25"/>
      <c r="X19" s="25"/>
      <c r="Y19" s="21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20">
        <v>0</v>
      </c>
      <c r="AF19" s="25">
        <f t="shared" si="10"/>
        <v>0</v>
      </c>
      <c r="AG19" s="25"/>
      <c r="AH19" s="25"/>
      <c r="AI19" s="21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20">
        <v>0</v>
      </c>
      <c r="AP19" s="25">
        <f t="shared" si="11"/>
        <v>0</v>
      </c>
      <c r="AQ19" s="25"/>
      <c r="AR19" s="25"/>
    </row>
    <row r="20" spans="1:44" hidden="1" x14ac:dyDescent="0.3">
      <c r="A20" s="47" t="s">
        <v>35</v>
      </c>
      <c r="B20" s="350"/>
      <c r="C20" s="43">
        <v>46122</v>
      </c>
      <c r="D20" s="19" t="s">
        <v>57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20">
        <v>0</v>
      </c>
      <c r="L20" s="25">
        <f t="shared" si="9"/>
        <v>0</v>
      </c>
      <c r="M20" s="25"/>
      <c r="N20" s="25"/>
      <c r="O20" s="21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20">
        <v>0</v>
      </c>
      <c r="V20" s="25">
        <f t="shared" si="3"/>
        <v>0</v>
      </c>
      <c r="W20" s="25"/>
      <c r="X20" s="25"/>
      <c r="Y20" s="21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20">
        <v>0</v>
      </c>
      <c r="AF20" s="25">
        <f t="shared" si="10"/>
        <v>0</v>
      </c>
      <c r="AG20" s="25"/>
      <c r="AH20" s="25"/>
      <c r="AI20" s="21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20">
        <v>0</v>
      </c>
      <c r="AP20" s="25">
        <f t="shared" si="11"/>
        <v>0</v>
      </c>
      <c r="AQ20" s="25"/>
      <c r="AR20" s="25"/>
    </row>
    <row r="21" spans="1:44" hidden="1" x14ac:dyDescent="0.3">
      <c r="A21" s="47" t="s">
        <v>35</v>
      </c>
      <c r="B21" s="350"/>
      <c r="C21" s="43">
        <v>46159</v>
      </c>
      <c r="D21" s="19" t="s">
        <v>58</v>
      </c>
      <c r="E21" s="84">
        <v>0</v>
      </c>
      <c r="F21" s="84">
        <v>0</v>
      </c>
      <c r="G21" s="84">
        <v>0</v>
      </c>
      <c r="H21" s="84">
        <v>0</v>
      </c>
      <c r="I21" s="84">
        <v>0</v>
      </c>
      <c r="J21" s="84">
        <v>0</v>
      </c>
      <c r="K21" s="85">
        <v>0</v>
      </c>
      <c r="L21" s="25">
        <f t="shared" si="9"/>
        <v>0</v>
      </c>
      <c r="M21" s="25"/>
      <c r="N21" s="25"/>
      <c r="O21" s="86">
        <v>0</v>
      </c>
      <c r="P21" s="84">
        <v>0</v>
      </c>
      <c r="Q21" s="84">
        <v>0</v>
      </c>
      <c r="R21" s="84">
        <v>0</v>
      </c>
      <c r="S21" s="84">
        <v>0</v>
      </c>
      <c r="T21" s="84">
        <v>0</v>
      </c>
      <c r="U21" s="85">
        <v>0</v>
      </c>
      <c r="V21" s="25">
        <f t="shared" si="3"/>
        <v>0</v>
      </c>
      <c r="W21" s="25"/>
      <c r="X21" s="25"/>
      <c r="Y21" s="86">
        <v>0</v>
      </c>
      <c r="Z21" s="84">
        <v>0</v>
      </c>
      <c r="AA21" s="84">
        <v>0</v>
      </c>
      <c r="AB21" s="84">
        <v>0</v>
      </c>
      <c r="AC21" s="84">
        <v>0</v>
      </c>
      <c r="AD21" s="84">
        <v>0</v>
      </c>
      <c r="AE21" s="85">
        <v>0</v>
      </c>
      <c r="AF21" s="25">
        <f t="shared" si="10"/>
        <v>0</v>
      </c>
      <c r="AG21" s="25"/>
      <c r="AH21" s="25"/>
      <c r="AI21" s="86">
        <v>0</v>
      </c>
      <c r="AJ21" s="84">
        <v>0</v>
      </c>
      <c r="AK21" s="84">
        <v>0</v>
      </c>
      <c r="AL21" s="84">
        <v>0</v>
      </c>
      <c r="AM21" s="84">
        <v>0</v>
      </c>
      <c r="AN21" s="84">
        <v>0</v>
      </c>
      <c r="AO21" s="85">
        <v>0</v>
      </c>
      <c r="AP21" s="25">
        <f t="shared" si="11"/>
        <v>0</v>
      </c>
      <c r="AQ21" s="25"/>
      <c r="AR21" s="25"/>
    </row>
    <row r="22" spans="1:44" ht="17.25" hidden="1" thickBot="1" x14ac:dyDescent="0.35">
      <c r="A22" s="48" t="str">
        <f>A21</f>
        <v>컬리</v>
      </c>
      <c r="B22" s="338"/>
      <c r="C22" s="55">
        <v>46158</v>
      </c>
      <c r="D22" s="53" t="s">
        <v>59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6">
        <v>0</v>
      </c>
      <c r="L22" s="26">
        <f t="shared" si="9"/>
        <v>0</v>
      </c>
      <c r="M22" s="26"/>
      <c r="N22" s="26"/>
      <c r="O22" s="57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6">
        <v>0</v>
      </c>
      <c r="V22" s="26">
        <f t="shared" si="3"/>
        <v>0</v>
      </c>
      <c r="W22" s="26"/>
      <c r="X22" s="26"/>
      <c r="Y22" s="57">
        <v>0</v>
      </c>
      <c r="Z22" s="54">
        <v>0</v>
      </c>
      <c r="AA22" s="54">
        <v>0</v>
      </c>
      <c r="AB22" s="54">
        <v>0</v>
      </c>
      <c r="AC22" s="54">
        <v>0</v>
      </c>
      <c r="AD22" s="54">
        <v>0</v>
      </c>
      <c r="AE22" s="56">
        <v>0</v>
      </c>
      <c r="AF22" s="26">
        <f t="shared" si="10"/>
        <v>0</v>
      </c>
      <c r="AG22" s="26"/>
      <c r="AH22" s="26"/>
      <c r="AI22" s="57">
        <v>0</v>
      </c>
      <c r="AJ22" s="54">
        <v>0</v>
      </c>
      <c r="AK22" s="54">
        <v>0</v>
      </c>
      <c r="AL22" s="54">
        <v>0</v>
      </c>
      <c r="AM22" s="54">
        <v>0</v>
      </c>
      <c r="AN22" s="54">
        <v>0</v>
      </c>
      <c r="AO22" s="56">
        <v>0</v>
      </c>
      <c r="AP22" s="26">
        <f t="shared" si="11"/>
        <v>0</v>
      </c>
      <c r="AQ22" s="26"/>
      <c r="AR22" s="26"/>
    </row>
    <row r="23" spans="1:44" x14ac:dyDescent="0.3">
      <c r="A23" s="47" t="s">
        <v>36</v>
      </c>
      <c r="B23" s="350" t="s">
        <v>102</v>
      </c>
      <c r="C23" s="43">
        <v>45915</v>
      </c>
      <c r="D23" s="19" t="s">
        <v>54</v>
      </c>
      <c r="E23" s="18">
        <v>3</v>
      </c>
      <c r="F23" s="18">
        <v>13</v>
      </c>
      <c r="G23" s="18">
        <v>22</v>
      </c>
      <c r="H23" s="18">
        <v>21</v>
      </c>
      <c r="I23" s="18">
        <v>12</v>
      </c>
      <c r="J23" s="18">
        <v>12</v>
      </c>
      <c r="K23" s="20">
        <v>10</v>
      </c>
      <c r="L23" s="25">
        <f t="shared" si="9"/>
        <v>93</v>
      </c>
      <c r="M23" s="25"/>
      <c r="N23" s="25"/>
      <c r="O23" s="21">
        <v>8</v>
      </c>
      <c r="P23" s="18">
        <v>10</v>
      </c>
      <c r="Q23" s="18">
        <v>18</v>
      </c>
      <c r="R23" s="18">
        <v>4</v>
      </c>
      <c r="S23" s="18">
        <v>21</v>
      </c>
      <c r="T23" s="18">
        <v>11</v>
      </c>
      <c r="U23" s="20">
        <v>11</v>
      </c>
      <c r="V23" s="25">
        <f t="shared" si="3"/>
        <v>83</v>
      </c>
      <c r="W23" s="25"/>
      <c r="X23" s="25"/>
      <c r="Y23" s="21">
        <v>16</v>
      </c>
      <c r="Z23" s="18">
        <v>12</v>
      </c>
      <c r="AA23" s="18">
        <v>17</v>
      </c>
      <c r="AB23" s="18">
        <v>17</v>
      </c>
      <c r="AC23" s="18">
        <v>12</v>
      </c>
      <c r="AD23" s="18">
        <v>7</v>
      </c>
      <c r="AE23" s="20">
        <v>13</v>
      </c>
      <c r="AF23" s="25">
        <f t="shared" si="10"/>
        <v>94</v>
      </c>
      <c r="AG23" s="25"/>
      <c r="AH23" s="25"/>
      <c r="AI23" s="21">
        <v>16</v>
      </c>
      <c r="AJ23" s="18">
        <v>13</v>
      </c>
      <c r="AK23" s="18">
        <v>36</v>
      </c>
      <c r="AL23" s="18">
        <v>25</v>
      </c>
      <c r="AM23" s="18">
        <v>16</v>
      </c>
      <c r="AN23" s="18">
        <v>2</v>
      </c>
      <c r="AO23" s="20">
        <v>14</v>
      </c>
      <c r="AP23" s="25">
        <f t="shared" si="11"/>
        <v>122</v>
      </c>
      <c r="AQ23" s="25"/>
      <c r="AR23" s="25"/>
    </row>
    <row r="24" spans="1:44" x14ac:dyDescent="0.3">
      <c r="A24" s="47" t="str">
        <f>A23</f>
        <v>이마트-온라인</v>
      </c>
      <c r="B24" s="350"/>
      <c r="C24" s="43">
        <v>45843</v>
      </c>
      <c r="D24" s="19" t="s">
        <v>55</v>
      </c>
      <c r="E24" s="18">
        <v>14</v>
      </c>
      <c r="F24" s="18">
        <v>2</v>
      </c>
      <c r="G24" s="18">
        <v>14</v>
      </c>
      <c r="H24" s="18">
        <v>10</v>
      </c>
      <c r="I24" s="18">
        <v>4</v>
      </c>
      <c r="J24" s="18">
        <v>10</v>
      </c>
      <c r="K24" s="20">
        <v>9</v>
      </c>
      <c r="L24" s="25">
        <f t="shared" si="9"/>
        <v>63</v>
      </c>
      <c r="M24" s="25"/>
      <c r="N24" s="25"/>
      <c r="O24" s="21">
        <v>6</v>
      </c>
      <c r="P24" s="18">
        <v>7</v>
      </c>
      <c r="Q24" s="18">
        <v>11</v>
      </c>
      <c r="R24" s="18">
        <v>12</v>
      </c>
      <c r="S24" s="18">
        <v>5</v>
      </c>
      <c r="T24" s="18">
        <v>4</v>
      </c>
      <c r="U24" s="20">
        <v>6</v>
      </c>
      <c r="V24" s="25">
        <f t="shared" si="3"/>
        <v>51</v>
      </c>
      <c r="W24" s="25"/>
      <c r="X24" s="25"/>
      <c r="Y24" s="21">
        <v>14</v>
      </c>
      <c r="Z24" s="18">
        <v>8</v>
      </c>
      <c r="AA24" s="18">
        <v>20</v>
      </c>
      <c r="AB24" s="18">
        <v>3</v>
      </c>
      <c r="AC24" s="18">
        <v>17</v>
      </c>
      <c r="AD24" s="18">
        <v>9</v>
      </c>
      <c r="AE24" s="20">
        <v>10</v>
      </c>
      <c r="AF24" s="25">
        <f t="shared" si="10"/>
        <v>81</v>
      </c>
      <c r="AG24" s="25"/>
      <c r="AH24" s="25"/>
      <c r="AI24" s="21">
        <v>8</v>
      </c>
      <c r="AJ24" s="18">
        <v>12</v>
      </c>
      <c r="AK24" s="18">
        <v>21</v>
      </c>
      <c r="AL24" s="18">
        <v>15</v>
      </c>
      <c r="AM24" s="18">
        <v>8</v>
      </c>
      <c r="AN24" s="18">
        <v>3</v>
      </c>
      <c r="AO24" s="20">
        <v>1</v>
      </c>
      <c r="AP24" s="25">
        <f t="shared" si="11"/>
        <v>68</v>
      </c>
      <c r="AQ24" s="25"/>
      <c r="AR24" s="25"/>
    </row>
    <row r="25" spans="1:44" x14ac:dyDescent="0.3">
      <c r="A25" s="47" t="str">
        <f>A24</f>
        <v>이마트-온라인</v>
      </c>
      <c r="B25" s="350"/>
      <c r="C25" s="43">
        <v>45850</v>
      </c>
      <c r="D25" s="19" t="s">
        <v>56</v>
      </c>
      <c r="E25" s="18">
        <v>3</v>
      </c>
      <c r="F25" s="18">
        <v>3</v>
      </c>
      <c r="G25" s="18">
        <v>3</v>
      </c>
      <c r="H25" s="18">
        <v>19</v>
      </c>
      <c r="I25" s="18">
        <v>2</v>
      </c>
      <c r="J25" s="18">
        <v>5</v>
      </c>
      <c r="K25" s="20">
        <v>2</v>
      </c>
      <c r="L25" s="25">
        <f t="shared" si="9"/>
        <v>37</v>
      </c>
      <c r="M25" s="25"/>
      <c r="N25" s="25"/>
      <c r="O25" s="21">
        <v>0</v>
      </c>
      <c r="P25" s="18">
        <v>1</v>
      </c>
      <c r="Q25" s="18">
        <v>4</v>
      </c>
      <c r="R25" s="18">
        <v>8</v>
      </c>
      <c r="S25" s="18">
        <v>2</v>
      </c>
      <c r="T25" s="18">
        <v>1</v>
      </c>
      <c r="U25" s="20">
        <v>1</v>
      </c>
      <c r="V25" s="25">
        <f t="shared" si="3"/>
        <v>17</v>
      </c>
      <c r="W25" s="25"/>
      <c r="X25" s="25"/>
      <c r="Y25" s="21">
        <v>6</v>
      </c>
      <c r="Z25" s="18">
        <v>3</v>
      </c>
      <c r="AA25" s="18">
        <v>9</v>
      </c>
      <c r="AB25" s="18">
        <v>1</v>
      </c>
      <c r="AC25" s="18">
        <v>2</v>
      </c>
      <c r="AD25" s="18">
        <v>1</v>
      </c>
      <c r="AE25" s="20">
        <v>3</v>
      </c>
      <c r="AF25" s="25">
        <f t="shared" si="10"/>
        <v>25</v>
      </c>
      <c r="AG25" s="25"/>
      <c r="AH25" s="25"/>
      <c r="AI25" s="21">
        <v>9</v>
      </c>
      <c r="AJ25" s="18">
        <v>5</v>
      </c>
      <c r="AK25" s="18">
        <v>8</v>
      </c>
      <c r="AL25" s="18">
        <v>5</v>
      </c>
      <c r="AM25" s="18">
        <v>4</v>
      </c>
      <c r="AN25" s="18">
        <v>1</v>
      </c>
      <c r="AO25" s="20">
        <v>3</v>
      </c>
      <c r="AP25" s="25">
        <f t="shared" si="11"/>
        <v>35</v>
      </c>
      <c r="AQ25" s="25"/>
      <c r="AR25" s="25"/>
    </row>
    <row r="26" spans="1:44" x14ac:dyDescent="0.3">
      <c r="A26" s="47" t="str">
        <f>A25</f>
        <v>이마트-온라인</v>
      </c>
      <c r="B26" s="350"/>
      <c r="C26" s="43">
        <v>46159</v>
      </c>
      <c r="D26" s="19" t="s">
        <v>57</v>
      </c>
      <c r="E26" s="18">
        <v>8</v>
      </c>
      <c r="F26" s="18">
        <v>11</v>
      </c>
      <c r="G26" s="18">
        <v>13</v>
      </c>
      <c r="H26" s="18">
        <v>15</v>
      </c>
      <c r="I26" s="18">
        <v>12</v>
      </c>
      <c r="J26" s="18">
        <v>5</v>
      </c>
      <c r="K26" s="20">
        <v>17</v>
      </c>
      <c r="L26" s="25">
        <f t="shared" si="9"/>
        <v>81</v>
      </c>
      <c r="M26" s="25"/>
      <c r="N26" s="25"/>
      <c r="O26" s="21">
        <v>14</v>
      </c>
      <c r="P26" s="18">
        <v>10</v>
      </c>
      <c r="Q26" s="18">
        <v>9</v>
      </c>
      <c r="R26" s="18">
        <v>15</v>
      </c>
      <c r="S26" s="18">
        <v>10</v>
      </c>
      <c r="T26" s="18">
        <v>7</v>
      </c>
      <c r="U26" s="20">
        <v>10</v>
      </c>
      <c r="V26" s="25">
        <f t="shared" si="3"/>
        <v>75</v>
      </c>
      <c r="W26" s="25"/>
      <c r="X26" s="25"/>
      <c r="Y26" s="21">
        <v>16</v>
      </c>
      <c r="Z26" s="18">
        <v>8</v>
      </c>
      <c r="AA26" s="18">
        <v>14</v>
      </c>
      <c r="AB26" s="18">
        <v>12</v>
      </c>
      <c r="AC26" s="18">
        <v>10</v>
      </c>
      <c r="AD26" s="18">
        <v>2</v>
      </c>
      <c r="AE26" s="20">
        <v>24</v>
      </c>
      <c r="AF26" s="25">
        <f t="shared" si="10"/>
        <v>86</v>
      </c>
      <c r="AG26" s="25"/>
      <c r="AH26" s="25"/>
      <c r="AI26" s="21">
        <v>13</v>
      </c>
      <c r="AJ26" s="18">
        <v>12</v>
      </c>
      <c r="AK26" s="18">
        <v>15</v>
      </c>
      <c r="AL26" s="18">
        <v>20</v>
      </c>
      <c r="AM26" s="18">
        <v>16</v>
      </c>
      <c r="AN26" s="18">
        <v>10</v>
      </c>
      <c r="AO26" s="20">
        <v>18</v>
      </c>
      <c r="AP26" s="25">
        <f t="shared" si="11"/>
        <v>104</v>
      </c>
      <c r="AQ26" s="25"/>
      <c r="AR26" s="25"/>
    </row>
    <row r="27" spans="1:44" x14ac:dyDescent="0.3">
      <c r="A27" s="47" t="str">
        <f>A26</f>
        <v>이마트-온라인</v>
      </c>
      <c r="B27" s="350"/>
      <c r="C27" s="83">
        <v>46159</v>
      </c>
      <c r="D27" s="81" t="s">
        <v>58</v>
      </c>
      <c r="E27" s="84">
        <v>21</v>
      </c>
      <c r="F27" s="84">
        <v>9</v>
      </c>
      <c r="G27" s="84">
        <v>3</v>
      </c>
      <c r="H27" s="84">
        <v>14</v>
      </c>
      <c r="I27" s="84">
        <v>15</v>
      </c>
      <c r="J27" s="84">
        <v>8</v>
      </c>
      <c r="K27" s="85">
        <v>12</v>
      </c>
      <c r="L27" s="25">
        <f t="shared" si="9"/>
        <v>82</v>
      </c>
      <c r="M27" s="25"/>
      <c r="N27" s="25"/>
      <c r="O27" s="86">
        <v>17</v>
      </c>
      <c r="P27" s="84">
        <v>12</v>
      </c>
      <c r="Q27" s="84">
        <v>15</v>
      </c>
      <c r="R27" s="84">
        <v>8</v>
      </c>
      <c r="S27" s="84">
        <v>7</v>
      </c>
      <c r="T27" s="84">
        <v>6</v>
      </c>
      <c r="U27" s="85">
        <v>14</v>
      </c>
      <c r="V27" s="25">
        <f t="shared" si="3"/>
        <v>79</v>
      </c>
      <c r="W27" s="25"/>
      <c r="X27" s="25"/>
      <c r="Y27" s="86">
        <v>15</v>
      </c>
      <c r="Z27" s="84">
        <v>12</v>
      </c>
      <c r="AA27" s="84">
        <v>9</v>
      </c>
      <c r="AB27" s="84">
        <v>13</v>
      </c>
      <c r="AC27" s="84">
        <v>5</v>
      </c>
      <c r="AD27" s="84">
        <v>8</v>
      </c>
      <c r="AE27" s="85">
        <v>15</v>
      </c>
      <c r="AF27" s="25">
        <f t="shared" si="10"/>
        <v>77</v>
      </c>
      <c r="AG27" s="25"/>
      <c r="AH27" s="25"/>
      <c r="AI27" s="86">
        <v>9</v>
      </c>
      <c r="AJ27" s="84">
        <v>9</v>
      </c>
      <c r="AK27" s="84">
        <v>17</v>
      </c>
      <c r="AL27" s="84">
        <v>8</v>
      </c>
      <c r="AM27" s="84">
        <v>23</v>
      </c>
      <c r="AN27" s="84">
        <v>10</v>
      </c>
      <c r="AO27" s="85">
        <v>13</v>
      </c>
      <c r="AP27" s="25">
        <f t="shared" si="11"/>
        <v>89</v>
      </c>
      <c r="AQ27" s="25"/>
      <c r="AR27" s="25"/>
    </row>
    <row r="28" spans="1:44" ht="17.25" thickBot="1" x14ac:dyDescent="0.35">
      <c r="A28" s="47" t="str">
        <f>A27</f>
        <v>이마트-온라인</v>
      </c>
      <c r="B28" s="338"/>
      <c r="C28" s="55">
        <v>46158</v>
      </c>
      <c r="D28" s="53" t="s">
        <v>59</v>
      </c>
      <c r="E28" s="54">
        <v>5</v>
      </c>
      <c r="F28" s="54">
        <v>5</v>
      </c>
      <c r="G28" s="54">
        <v>0</v>
      </c>
      <c r="H28" s="54">
        <v>4</v>
      </c>
      <c r="I28" s="54">
        <v>3</v>
      </c>
      <c r="J28" s="54">
        <v>5</v>
      </c>
      <c r="K28" s="56">
        <v>7</v>
      </c>
      <c r="L28" s="26">
        <f t="shared" si="9"/>
        <v>29</v>
      </c>
      <c r="M28" s="26"/>
      <c r="N28" s="26"/>
      <c r="O28" s="57">
        <v>5</v>
      </c>
      <c r="P28" s="54">
        <v>1</v>
      </c>
      <c r="Q28" s="54">
        <v>4</v>
      </c>
      <c r="R28" s="54">
        <v>6</v>
      </c>
      <c r="S28" s="54">
        <v>4</v>
      </c>
      <c r="T28" s="54">
        <v>9</v>
      </c>
      <c r="U28" s="56">
        <v>5</v>
      </c>
      <c r="V28" s="26">
        <f t="shared" si="3"/>
        <v>34</v>
      </c>
      <c r="W28" s="26"/>
      <c r="X28" s="26"/>
      <c r="Y28" s="57">
        <v>2</v>
      </c>
      <c r="Z28" s="54">
        <v>3</v>
      </c>
      <c r="AA28" s="54">
        <v>4</v>
      </c>
      <c r="AB28" s="54">
        <v>5</v>
      </c>
      <c r="AC28" s="54">
        <v>3</v>
      </c>
      <c r="AD28" s="54">
        <v>3</v>
      </c>
      <c r="AE28" s="56">
        <v>12</v>
      </c>
      <c r="AF28" s="26">
        <f t="shared" si="10"/>
        <v>32</v>
      </c>
      <c r="AG28" s="26"/>
      <c r="AH28" s="26"/>
      <c r="AI28" s="57">
        <v>3</v>
      </c>
      <c r="AJ28" s="54">
        <v>6</v>
      </c>
      <c r="AK28" s="54">
        <v>7</v>
      </c>
      <c r="AL28" s="54">
        <v>5</v>
      </c>
      <c r="AM28" s="54">
        <v>10</v>
      </c>
      <c r="AN28" s="54">
        <v>1</v>
      </c>
      <c r="AO28" s="56">
        <v>6</v>
      </c>
      <c r="AP28" s="26">
        <f t="shared" si="11"/>
        <v>38</v>
      </c>
      <c r="AQ28" s="26"/>
      <c r="AR28" s="26"/>
    </row>
    <row r="29" spans="1:44" x14ac:dyDescent="0.3">
      <c r="A29" s="47" t="s">
        <v>37</v>
      </c>
      <c r="B29" s="350" t="s">
        <v>103</v>
      </c>
      <c r="C29" s="43">
        <v>45915</v>
      </c>
      <c r="D29" s="19" t="s">
        <v>54</v>
      </c>
      <c r="E29" s="18">
        <v>0</v>
      </c>
      <c r="F29" s="18">
        <v>6</v>
      </c>
      <c r="G29" s="18">
        <v>3</v>
      </c>
      <c r="H29" s="18">
        <v>2</v>
      </c>
      <c r="I29" s="18">
        <v>2</v>
      </c>
      <c r="J29" s="18">
        <v>0</v>
      </c>
      <c r="K29" s="20">
        <v>6</v>
      </c>
      <c r="L29" s="25">
        <f t="shared" si="9"/>
        <v>19</v>
      </c>
      <c r="M29" s="25"/>
      <c r="N29" s="25"/>
      <c r="O29" s="21">
        <v>1</v>
      </c>
      <c r="P29" s="18">
        <v>0</v>
      </c>
      <c r="Q29" s="18">
        <v>2</v>
      </c>
      <c r="R29" s="18">
        <v>1</v>
      </c>
      <c r="S29" s="18">
        <v>0</v>
      </c>
      <c r="T29" s="18">
        <v>4</v>
      </c>
      <c r="U29" s="20">
        <v>1</v>
      </c>
      <c r="V29" s="25">
        <f t="shared" si="3"/>
        <v>9</v>
      </c>
      <c r="W29" s="25"/>
      <c r="X29" s="25"/>
      <c r="Y29" s="21">
        <v>7</v>
      </c>
      <c r="Z29" s="18">
        <v>5</v>
      </c>
      <c r="AA29" s="18">
        <v>6</v>
      </c>
      <c r="AB29" s="18">
        <v>2</v>
      </c>
      <c r="AC29" s="18">
        <v>6</v>
      </c>
      <c r="AD29" s="18">
        <v>4</v>
      </c>
      <c r="AE29" s="20">
        <v>2</v>
      </c>
      <c r="AF29" s="25">
        <f t="shared" si="10"/>
        <v>32</v>
      </c>
      <c r="AG29" s="25"/>
      <c r="AH29" s="25"/>
      <c r="AI29" s="21">
        <v>0</v>
      </c>
      <c r="AJ29" s="18">
        <v>4</v>
      </c>
      <c r="AK29" s="18">
        <v>12</v>
      </c>
      <c r="AL29" s="18">
        <v>17</v>
      </c>
      <c r="AM29" s="18">
        <v>16</v>
      </c>
      <c r="AN29" s="18">
        <v>9</v>
      </c>
      <c r="AO29" s="20">
        <v>11</v>
      </c>
      <c r="AP29" s="25">
        <f t="shared" si="11"/>
        <v>69</v>
      </c>
      <c r="AQ29" s="25"/>
      <c r="AR29" s="25"/>
    </row>
    <row r="30" spans="1:44" x14ac:dyDescent="0.3">
      <c r="A30" s="47" t="str">
        <f>A29</f>
        <v>이마트-ssg</v>
      </c>
      <c r="B30" s="350"/>
      <c r="C30" s="43">
        <v>45843</v>
      </c>
      <c r="D30" s="19" t="s">
        <v>55</v>
      </c>
      <c r="E30" s="18">
        <v>3</v>
      </c>
      <c r="F30" s="18">
        <v>2</v>
      </c>
      <c r="G30" s="18">
        <v>8</v>
      </c>
      <c r="H30" s="18">
        <v>0</v>
      </c>
      <c r="I30" s="18">
        <v>0</v>
      </c>
      <c r="J30" s="18">
        <v>2</v>
      </c>
      <c r="K30" s="20">
        <v>1</v>
      </c>
      <c r="L30" s="25">
        <f t="shared" si="9"/>
        <v>16</v>
      </c>
      <c r="M30" s="25"/>
      <c r="N30" s="25"/>
      <c r="O30" s="21">
        <v>2</v>
      </c>
      <c r="P30" s="18">
        <v>2</v>
      </c>
      <c r="Q30" s="18">
        <v>1</v>
      </c>
      <c r="R30" s="18">
        <v>3</v>
      </c>
      <c r="S30" s="18">
        <v>4</v>
      </c>
      <c r="T30" s="18">
        <v>0</v>
      </c>
      <c r="U30" s="20">
        <v>3</v>
      </c>
      <c r="V30" s="25">
        <f t="shared" si="3"/>
        <v>15</v>
      </c>
      <c r="W30" s="25"/>
      <c r="X30" s="25"/>
      <c r="Y30" s="21">
        <v>4</v>
      </c>
      <c r="Z30" s="18">
        <v>4</v>
      </c>
      <c r="AA30" s="18">
        <v>1</v>
      </c>
      <c r="AB30" s="18">
        <v>11</v>
      </c>
      <c r="AC30" s="18">
        <v>0</v>
      </c>
      <c r="AD30" s="18">
        <v>4</v>
      </c>
      <c r="AE30" s="20">
        <v>1</v>
      </c>
      <c r="AF30" s="25">
        <f t="shared" si="10"/>
        <v>25</v>
      </c>
      <c r="AG30" s="25"/>
      <c r="AH30" s="25"/>
      <c r="AI30" s="21">
        <v>1</v>
      </c>
      <c r="AJ30" s="18">
        <v>2</v>
      </c>
      <c r="AK30" s="18">
        <v>0</v>
      </c>
      <c r="AL30" s="18">
        <v>4</v>
      </c>
      <c r="AM30" s="18">
        <v>2</v>
      </c>
      <c r="AN30" s="18">
        <v>1</v>
      </c>
      <c r="AO30" s="20">
        <v>3</v>
      </c>
      <c r="AP30" s="25">
        <f t="shared" si="11"/>
        <v>13</v>
      </c>
      <c r="AQ30" s="25"/>
      <c r="AR30" s="25"/>
    </row>
    <row r="31" spans="1:44" x14ac:dyDescent="0.3">
      <c r="A31" s="47" t="str">
        <f>A30</f>
        <v>이마트-ssg</v>
      </c>
      <c r="B31" s="350"/>
      <c r="C31" s="43">
        <v>45850</v>
      </c>
      <c r="D31" s="19" t="s">
        <v>56</v>
      </c>
      <c r="E31" s="18">
        <v>3</v>
      </c>
      <c r="F31" s="18">
        <v>0</v>
      </c>
      <c r="G31" s="18">
        <v>6</v>
      </c>
      <c r="H31" s="18">
        <v>0</v>
      </c>
      <c r="I31" s="18">
        <v>4</v>
      </c>
      <c r="J31" s="18">
        <v>5</v>
      </c>
      <c r="K31" s="20">
        <v>3</v>
      </c>
      <c r="L31" s="25">
        <f t="shared" si="9"/>
        <v>21</v>
      </c>
      <c r="M31" s="25"/>
      <c r="N31" s="25"/>
      <c r="O31" s="21">
        <v>0</v>
      </c>
      <c r="P31" s="18">
        <v>0</v>
      </c>
      <c r="Q31" s="18">
        <v>1</v>
      </c>
      <c r="R31" s="18">
        <v>4</v>
      </c>
      <c r="S31" s="18">
        <v>1</v>
      </c>
      <c r="T31" s="18">
        <v>0</v>
      </c>
      <c r="U31" s="20">
        <v>4</v>
      </c>
      <c r="V31" s="25">
        <f t="shared" si="3"/>
        <v>10</v>
      </c>
      <c r="W31" s="25"/>
      <c r="X31" s="25"/>
      <c r="Y31" s="21">
        <v>1</v>
      </c>
      <c r="Z31" s="18">
        <v>1</v>
      </c>
      <c r="AA31" s="18">
        <v>0</v>
      </c>
      <c r="AB31" s="18">
        <v>3</v>
      </c>
      <c r="AC31" s="18">
        <v>1</v>
      </c>
      <c r="AD31" s="18">
        <v>3</v>
      </c>
      <c r="AE31" s="20">
        <v>2</v>
      </c>
      <c r="AF31" s="25">
        <f t="shared" si="10"/>
        <v>11</v>
      </c>
      <c r="AG31" s="25"/>
      <c r="AH31" s="25"/>
      <c r="AI31" s="21">
        <v>6</v>
      </c>
      <c r="AJ31" s="18">
        <v>4</v>
      </c>
      <c r="AK31" s="18">
        <v>2</v>
      </c>
      <c r="AL31" s="18">
        <v>1</v>
      </c>
      <c r="AM31" s="18">
        <v>3</v>
      </c>
      <c r="AN31" s="18">
        <v>1</v>
      </c>
      <c r="AO31" s="20">
        <v>4</v>
      </c>
      <c r="AP31" s="25">
        <f t="shared" si="11"/>
        <v>21</v>
      </c>
      <c r="AQ31" s="25"/>
      <c r="AR31" s="25"/>
    </row>
    <row r="32" spans="1:44" x14ac:dyDescent="0.3">
      <c r="A32" s="47" t="str">
        <f>A31</f>
        <v>이마트-ssg</v>
      </c>
      <c r="B32" s="350"/>
      <c r="C32" s="43">
        <v>46159</v>
      </c>
      <c r="D32" s="19" t="s">
        <v>57</v>
      </c>
      <c r="E32" s="18">
        <v>7</v>
      </c>
      <c r="F32" s="18">
        <v>4</v>
      </c>
      <c r="G32" s="18">
        <v>5</v>
      </c>
      <c r="H32" s="18">
        <v>0</v>
      </c>
      <c r="I32" s="18">
        <v>4</v>
      </c>
      <c r="J32" s="18">
        <v>2</v>
      </c>
      <c r="K32" s="20">
        <v>2</v>
      </c>
      <c r="L32" s="25">
        <f t="shared" si="9"/>
        <v>24</v>
      </c>
      <c r="M32" s="25"/>
      <c r="N32" s="25"/>
      <c r="O32" s="21">
        <v>2</v>
      </c>
      <c r="P32" s="18">
        <v>1</v>
      </c>
      <c r="Q32" s="18">
        <v>1</v>
      </c>
      <c r="R32" s="18">
        <v>2</v>
      </c>
      <c r="S32" s="18">
        <v>11</v>
      </c>
      <c r="T32" s="18">
        <v>2</v>
      </c>
      <c r="U32" s="20">
        <v>8</v>
      </c>
      <c r="V32" s="25">
        <f t="shared" si="3"/>
        <v>27</v>
      </c>
      <c r="W32" s="25"/>
      <c r="X32" s="25"/>
      <c r="Y32" s="21">
        <v>8</v>
      </c>
      <c r="Z32" s="18">
        <v>5</v>
      </c>
      <c r="AA32" s="18">
        <v>12</v>
      </c>
      <c r="AB32" s="18">
        <v>9</v>
      </c>
      <c r="AC32" s="18">
        <v>3</v>
      </c>
      <c r="AD32" s="18">
        <v>6</v>
      </c>
      <c r="AE32" s="20">
        <v>5</v>
      </c>
      <c r="AF32" s="25">
        <f t="shared" si="10"/>
        <v>48</v>
      </c>
      <c r="AG32" s="25"/>
      <c r="AH32" s="25"/>
      <c r="AI32" s="21">
        <v>1</v>
      </c>
      <c r="AJ32" s="18">
        <v>2</v>
      </c>
      <c r="AK32" s="18">
        <v>5</v>
      </c>
      <c r="AL32" s="18">
        <v>4</v>
      </c>
      <c r="AM32" s="18">
        <v>3</v>
      </c>
      <c r="AN32" s="18">
        <v>15</v>
      </c>
      <c r="AO32" s="20">
        <v>1</v>
      </c>
      <c r="AP32" s="25">
        <f t="shared" si="11"/>
        <v>31</v>
      </c>
      <c r="AQ32" s="25"/>
      <c r="AR32" s="25"/>
    </row>
    <row r="33" spans="1:44" x14ac:dyDescent="0.3">
      <c r="A33" s="47" t="str">
        <f>A32</f>
        <v>이마트-ssg</v>
      </c>
      <c r="B33" s="350"/>
      <c r="C33" s="83">
        <v>46159</v>
      </c>
      <c r="D33" s="81" t="s">
        <v>58</v>
      </c>
      <c r="E33" s="84">
        <v>5</v>
      </c>
      <c r="F33" s="84">
        <v>4</v>
      </c>
      <c r="G33" s="84">
        <v>5</v>
      </c>
      <c r="H33" s="84">
        <v>0</v>
      </c>
      <c r="I33" s="84">
        <v>4</v>
      </c>
      <c r="J33" s="84">
        <v>10</v>
      </c>
      <c r="K33" s="85">
        <v>3</v>
      </c>
      <c r="L33" s="25">
        <f t="shared" si="9"/>
        <v>31</v>
      </c>
      <c r="M33" s="25"/>
      <c r="N33" s="25"/>
      <c r="O33" s="86">
        <v>1</v>
      </c>
      <c r="P33" s="84">
        <v>2</v>
      </c>
      <c r="Q33" s="84">
        <v>2</v>
      </c>
      <c r="R33" s="84">
        <v>2</v>
      </c>
      <c r="S33" s="84">
        <v>9</v>
      </c>
      <c r="T33" s="84">
        <v>2</v>
      </c>
      <c r="U33" s="85">
        <v>12</v>
      </c>
      <c r="V33" s="25">
        <f t="shared" si="3"/>
        <v>30</v>
      </c>
      <c r="W33" s="25"/>
      <c r="X33" s="25"/>
      <c r="Y33" s="86">
        <v>8</v>
      </c>
      <c r="Z33" s="84">
        <v>6</v>
      </c>
      <c r="AA33" s="84">
        <v>5</v>
      </c>
      <c r="AB33" s="84">
        <v>2</v>
      </c>
      <c r="AC33" s="84">
        <v>7</v>
      </c>
      <c r="AD33" s="84">
        <v>7</v>
      </c>
      <c r="AE33" s="85">
        <v>2</v>
      </c>
      <c r="AF33" s="25">
        <f t="shared" si="10"/>
        <v>37</v>
      </c>
      <c r="AG33" s="25"/>
      <c r="AH33" s="25"/>
      <c r="AI33" s="86">
        <v>4</v>
      </c>
      <c r="AJ33" s="84">
        <v>1</v>
      </c>
      <c r="AK33" s="84">
        <v>6</v>
      </c>
      <c r="AL33" s="84">
        <v>5</v>
      </c>
      <c r="AM33" s="84">
        <v>3</v>
      </c>
      <c r="AN33" s="84">
        <v>4</v>
      </c>
      <c r="AO33" s="85">
        <v>5</v>
      </c>
      <c r="AP33" s="25">
        <f t="shared" si="11"/>
        <v>28</v>
      </c>
      <c r="AQ33" s="25"/>
      <c r="AR33" s="25"/>
    </row>
    <row r="34" spans="1:44" ht="17.25" thickBot="1" x14ac:dyDescent="0.35">
      <c r="A34" s="47" t="str">
        <f>A33</f>
        <v>이마트-ssg</v>
      </c>
      <c r="B34" s="338"/>
      <c r="C34" s="55">
        <v>46158</v>
      </c>
      <c r="D34" s="53" t="s">
        <v>59</v>
      </c>
      <c r="E34" s="54">
        <v>3</v>
      </c>
      <c r="F34" s="54">
        <v>1</v>
      </c>
      <c r="G34" s="54">
        <v>0</v>
      </c>
      <c r="H34" s="54">
        <v>2</v>
      </c>
      <c r="I34" s="54">
        <v>0</v>
      </c>
      <c r="J34" s="54">
        <v>2</v>
      </c>
      <c r="K34" s="56">
        <v>0</v>
      </c>
      <c r="L34" s="26">
        <f t="shared" si="9"/>
        <v>8</v>
      </c>
      <c r="M34" s="26"/>
      <c r="N34" s="26"/>
      <c r="O34" s="57">
        <v>1</v>
      </c>
      <c r="P34" s="54">
        <v>0</v>
      </c>
      <c r="Q34" s="54">
        <v>2</v>
      </c>
      <c r="R34" s="54">
        <v>0</v>
      </c>
      <c r="S34" s="54">
        <v>2</v>
      </c>
      <c r="T34" s="54">
        <v>2</v>
      </c>
      <c r="U34" s="56">
        <v>1</v>
      </c>
      <c r="V34" s="26">
        <f t="shared" ref="V34:V50" si="12">SUM(O34:U34)</f>
        <v>8</v>
      </c>
      <c r="W34" s="26"/>
      <c r="X34" s="26"/>
      <c r="Y34" s="57">
        <v>5</v>
      </c>
      <c r="Z34" s="54">
        <v>0</v>
      </c>
      <c r="AA34" s="54">
        <v>5</v>
      </c>
      <c r="AB34" s="54">
        <v>2</v>
      </c>
      <c r="AC34" s="54">
        <v>1</v>
      </c>
      <c r="AD34" s="54">
        <v>1</v>
      </c>
      <c r="AE34" s="56">
        <v>1</v>
      </c>
      <c r="AF34" s="26">
        <f t="shared" si="10"/>
        <v>15</v>
      </c>
      <c r="AG34" s="26"/>
      <c r="AH34" s="26"/>
      <c r="AI34" s="57">
        <v>0</v>
      </c>
      <c r="AJ34" s="54">
        <v>0</v>
      </c>
      <c r="AK34" s="54">
        <v>0</v>
      </c>
      <c r="AL34" s="54">
        <v>0</v>
      </c>
      <c r="AM34" s="54">
        <v>6</v>
      </c>
      <c r="AN34" s="54">
        <v>5</v>
      </c>
      <c r="AO34" s="56">
        <v>1</v>
      </c>
      <c r="AP34" s="26">
        <f t="shared" si="11"/>
        <v>12</v>
      </c>
      <c r="AQ34" s="26"/>
      <c r="AR34" s="26"/>
    </row>
    <row r="35" spans="1:44" x14ac:dyDescent="0.3">
      <c r="A35" s="47" t="s">
        <v>38</v>
      </c>
      <c r="B35" s="350" t="s">
        <v>104</v>
      </c>
      <c r="C35" s="43">
        <v>45915</v>
      </c>
      <c r="D35" s="19" t="s">
        <v>54</v>
      </c>
      <c r="E35" s="18">
        <v>15</v>
      </c>
      <c r="F35" s="18">
        <v>45</v>
      </c>
      <c r="G35" s="18">
        <v>34</v>
      </c>
      <c r="H35" s="18">
        <v>22</v>
      </c>
      <c r="I35" s="18">
        <v>56</v>
      </c>
      <c r="J35" s="18">
        <v>33</v>
      </c>
      <c r="K35" s="20">
        <v>23</v>
      </c>
      <c r="L35" s="25">
        <f t="shared" si="9"/>
        <v>228</v>
      </c>
      <c r="M35" s="25"/>
      <c r="N35" s="25"/>
      <c r="O35" s="21">
        <v>22</v>
      </c>
      <c r="P35" s="18">
        <v>17</v>
      </c>
      <c r="Q35" s="18">
        <v>16</v>
      </c>
      <c r="R35" s="18">
        <v>28</v>
      </c>
      <c r="S35" s="18">
        <v>34</v>
      </c>
      <c r="T35" s="18">
        <v>10</v>
      </c>
      <c r="U35" s="20">
        <v>28</v>
      </c>
      <c r="V35" s="25">
        <f t="shared" si="12"/>
        <v>155</v>
      </c>
      <c r="W35" s="25"/>
      <c r="X35" s="25"/>
      <c r="Y35" s="21">
        <v>21</v>
      </c>
      <c r="Z35" s="18">
        <v>26</v>
      </c>
      <c r="AA35" s="18">
        <v>26</v>
      </c>
      <c r="AB35" s="18">
        <v>35</v>
      </c>
      <c r="AC35" s="18">
        <v>37</v>
      </c>
      <c r="AD35" s="18">
        <v>20</v>
      </c>
      <c r="AE35" s="20">
        <v>31</v>
      </c>
      <c r="AF35" s="25">
        <f t="shared" si="10"/>
        <v>196</v>
      </c>
      <c r="AG35" s="25"/>
      <c r="AH35" s="25"/>
      <c r="AI35" s="21">
        <v>16</v>
      </c>
      <c r="AJ35" s="18">
        <v>14</v>
      </c>
      <c r="AK35" s="18">
        <v>21</v>
      </c>
      <c r="AL35" s="18">
        <v>22</v>
      </c>
      <c r="AM35" s="18">
        <v>57</v>
      </c>
      <c r="AN35" s="18">
        <v>22</v>
      </c>
      <c r="AO35" s="20">
        <v>37</v>
      </c>
      <c r="AP35" s="25">
        <f t="shared" si="11"/>
        <v>189</v>
      </c>
      <c r="AQ35" s="25"/>
      <c r="AR35" s="25"/>
    </row>
    <row r="36" spans="1:44" x14ac:dyDescent="0.3">
      <c r="A36" s="47" t="str">
        <f>A35</f>
        <v>이마트-오프라인</v>
      </c>
      <c r="B36" s="350"/>
      <c r="C36" s="43">
        <v>45843</v>
      </c>
      <c r="D36" s="19" t="s">
        <v>55</v>
      </c>
      <c r="E36" s="18">
        <v>26</v>
      </c>
      <c r="F36" s="18">
        <v>33</v>
      </c>
      <c r="G36" s="18">
        <v>20</v>
      </c>
      <c r="H36" s="18">
        <v>23</v>
      </c>
      <c r="I36" s="18">
        <v>21</v>
      </c>
      <c r="J36" s="18">
        <v>16</v>
      </c>
      <c r="K36" s="20">
        <v>20</v>
      </c>
      <c r="L36" s="25">
        <f t="shared" si="9"/>
        <v>159</v>
      </c>
      <c r="M36" s="25"/>
      <c r="N36" s="25"/>
      <c r="O36" s="21">
        <v>13</v>
      </c>
      <c r="P36" s="18">
        <v>9</v>
      </c>
      <c r="Q36" s="18">
        <v>19</v>
      </c>
      <c r="R36" s="18">
        <v>10</v>
      </c>
      <c r="S36" s="18">
        <v>15</v>
      </c>
      <c r="T36" s="18">
        <v>10</v>
      </c>
      <c r="U36" s="20">
        <v>18</v>
      </c>
      <c r="V36" s="25">
        <f t="shared" si="12"/>
        <v>94</v>
      </c>
      <c r="W36" s="25"/>
      <c r="X36" s="25"/>
      <c r="Y36" s="21">
        <v>20</v>
      </c>
      <c r="Z36" s="18">
        <v>17</v>
      </c>
      <c r="AA36" s="18">
        <v>15</v>
      </c>
      <c r="AB36" s="18">
        <v>10</v>
      </c>
      <c r="AC36" s="18">
        <v>25</v>
      </c>
      <c r="AD36" s="18">
        <v>19</v>
      </c>
      <c r="AE36" s="20">
        <v>17</v>
      </c>
      <c r="AF36" s="25">
        <f t="shared" si="10"/>
        <v>123</v>
      </c>
      <c r="AG36" s="25"/>
      <c r="AH36" s="25"/>
      <c r="AI36" s="21">
        <v>15</v>
      </c>
      <c r="AJ36" s="18">
        <v>16</v>
      </c>
      <c r="AK36" s="18">
        <v>17</v>
      </c>
      <c r="AL36" s="18">
        <v>24</v>
      </c>
      <c r="AM36" s="18">
        <v>34</v>
      </c>
      <c r="AN36" s="18">
        <v>17</v>
      </c>
      <c r="AO36" s="20">
        <v>24</v>
      </c>
      <c r="AP36" s="25">
        <f t="shared" si="11"/>
        <v>147</v>
      </c>
      <c r="AQ36" s="25"/>
      <c r="AR36" s="25"/>
    </row>
    <row r="37" spans="1:44" x14ac:dyDescent="0.3">
      <c r="A37" s="47" t="str">
        <f>A36</f>
        <v>이마트-오프라인</v>
      </c>
      <c r="B37" s="350"/>
      <c r="C37" s="43">
        <v>45850</v>
      </c>
      <c r="D37" s="19" t="s">
        <v>56</v>
      </c>
      <c r="E37" s="18">
        <v>13</v>
      </c>
      <c r="F37" s="18">
        <v>14</v>
      </c>
      <c r="G37" s="18">
        <v>6</v>
      </c>
      <c r="H37" s="18">
        <v>10</v>
      </c>
      <c r="I37" s="18">
        <v>15</v>
      </c>
      <c r="J37" s="18">
        <v>13</v>
      </c>
      <c r="K37" s="20">
        <v>22</v>
      </c>
      <c r="L37" s="25">
        <f t="shared" si="9"/>
        <v>93</v>
      </c>
      <c r="M37" s="25"/>
      <c r="N37" s="25"/>
      <c r="O37" s="21">
        <v>11</v>
      </c>
      <c r="P37" s="18">
        <v>2</v>
      </c>
      <c r="Q37" s="18">
        <v>10</v>
      </c>
      <c r="R37" s="18">
        <v>13</v>
      </c>
      <c r="S37" s="18">
        <v>5</v>
      </c>
      <c r="T37" s="18">
        <v>5</v>
      </c>
      <c r="U37" s="20">
        <v>20</v>
      </c>
      <c r="V37" s="25">
        <f t="shared" si="12"/>
        <v>66</v>
      </c>
      <c r="W37" s="25"/>
      <c r="X37" s="25"/>
      <c r="Y37" s="21">
        <v>7</v>
      </c>
      <c r="Z37" s="18">
        <v>10</v>
      </c>
      <c r="AA37" s="18">
        <v>12</v>
      </c>
      <c r="AB37" s="18">
        <v>6</v>
      </c>
      <c r="AC37" s="18">
        <v>13</v>
      </c>
      <c r="AD37" s="18">
        <v>20</v>
      </c>
      <c r="AE37" s="20">
        <v>5</v>
      </c>
      <c r="AF37" s="25">
        <f t="shared" si="10"/>
        <v>73</v>
      </c>
      <c r="AG37" s="25"/>
      <c r="AH37" s="25"/>
      <c r="AI37" s="21">
        <v>21</v>
      </c>
      <c r="AJ37" s="18">
        <v>18</v>
      </c>
      <c r="AK37" s="18">
        <v>4</v>
      </c>
      <c r="AL37" s="18">
        <v>10</v>
      </c>
      <c r="AM37" s="18">
        <v>15</v>
      </c>
      <c r="AN37" s="18">
        <v>10</v>
      </c>
      <c r="AO37" s="20">
        <v>15</v>
      </c>
      <c r="AP37" s="25">
        <f t="shared" si="11"/>
        <v>93</v>
      </c>
      <c r="AQ37" s="25"/>
      <c r="AR37" s="25"/>
    </row>
    <row r="38" spans="1:44" x14ac:dyDescent="0.3">
      <c r="A38" s="47" t="str">
        <f>A37</f>
        <v>이마트-오프라인</v>
      </c>
      <c r="B38" s="350"/>
      <c r="C38" s="43">
        <v>46159</v>
      </c>
      <c r="D38" s="19" t="s">
        <v>57</v>
      </c>
      <c r="E38" s="18">
        <v>45</v>
      </c>
      <c r="F38" s="18">
        <v>54</v>
      </c>
      <c r="G38" s="18">
        <v>53</v>
      </c>
      <c r="H38" s="18">
        <v>30</v>
      </c>
      <c r="I38" s="18">
        <v>42</v>
      </c>
      <c r="J38" s="18">
        <v>39</v>
      </c>
      <c r="K38" s="20">
        <v>33</v>
      </c>
      <c r="L38" s="25">
        <f t="shared" si="9"/>
        <v>296</v>
      </c>
      <c r="M38" s="25"/>
      <c r="N38" s="25"/>
      <c r="O38" s="21">
        <v>48</v>
      </c>
      <c r="P38" s="18">
        <v>16</v>
      </c>
      <c r="Q38" s="18">
        <v>20</v>
      </c>
      <c r="R38" s="18">
        <v>20</v>
      </c>
      <c r="S38" s="18">
        <v>41</v>
      </c>
      <c r="T38" s="18">
        <v>21</v>
      </c>
      <c r="U38" s="20">
        <v>36</v>
      </c>
      <c r="V38" s="25">
        <f t="shared" si="12"/>
        <v>202</v>
      </c>
      <c r="W38" s="25"/>
      <c r="X38" s="25"/>
      <c r="Y38" s="21">
        <v>31</v>
      </c>
      <c r="Z38" s="18">
        <v>34</v>
      </c>
      <c r="AA38" s="18">
        <v>31</v>
      </c>
      <c r="AB38" s="18">
        <v>29</v>
      </c>
      <c r="AC38" s="18">
        <v>45</v>
      </c>
      <c r="AD38" s="18">
        <v>60</v>
      </c>
      <c r="AE38" s="20">
        <v>24</v>
      </c>
      <c r="AF38" s="25">
        <f t="shared" si="10"/>
        <v>254</v>
      </c>
      <c r="AG38" s="25"/>
      <c r="AH38" s="25"/>
      <c r="AI38" s="21">
        <v>23</v>
      </c>
      <c r="AJ38" s="18">
        <v>26</v>
      </c>
      <c r="AK38" s="18">
        <v>30</v>
      </c>
      <c r="AL38" s="18">
        <v>37</v>
      </c>
      <c r="AM38" s="18">
        <v>62</v>
      </c>
      <c r="AN38" s="18">
        <v>35</v>
      </c>
      <c r="AO38" s="20">
        <v>62</v>
      </c>
      <c r="AP38" s="25">
        <f t="shared" si="11"/>
        <v>275</v>
      </c>
      <c r="AQ38" s="25"/>
      <c r="AR38" s="25"/>
    </row>
    <row r="39" spans="1:44" x14ac:dyDescent="0.3">
      <c r="A39" s="47" t="str">
        <f>A38</f>
        <v>이마트-오프라인</v>
      </c>
      <c r="B39" s="350"/>
      <c r="C39" s="83">
        <v>46159</v>
      </c>
      <c r="D39" s="81" t="s">
        <v>58</v>
      </c>
      <c r="E39" s="84">
        <v>36</v>
      </c>
      <c r="F39" s="84">
        <v>47</v>
      </c>
      <c r="G39" s="84">
        <v>34</v>
      </c>
      <c r="H39" s="84">
        <v>52</v>
      </c>
      <c r="I39" s="84">
        <v>43</v>
      </c>
      <c r="J39" s="84">
        <v>38</v>
      </c>
      <c r="K39" s="85">
        <v>19</v>
      </c>
      <c r="L39" s="25">
        <f t="shared" si="9"/>
        <v>269</v>
      </c>
      <c r="M39" s="25"/>
      <c r="N39" s="25"/>
      <c r="O39" s="86">
        <v>19</v>
      </c>
      <c r="P39" s="84">
        <v>26</v>
      </c>
      <c r="Q39" s="84">
        <v>20</v>
      </c>
      <c r="R39" s="84">
        <v>18</v>
      </c>
      <c r="S39" s="84">
        <v>47</v>
      </c>
      <c r="T39" s="84">
        <v>18</v>
      </c>
      <c r="U39" s="85">
        <v>27</v>
      </c>
      <c r="V39" s="25">
        <f t="shared" si="12"/>
        <v>175</v>
      </c>
      <c r="W39" s="25"/>
      <c r="X39" s="25"/>
      <c r="Y39" s="86">
        <v>29</v>
      </c>
      <c r="Z39" s="84">
        <v>31</v>
      </c>
      <c r="AA39" s="84">
        <v>31</v>
      </c>
      <c r="AB39" s="84">
        <v>33</v>
      </c>
      <c r="AC39" s="84">
        <v>47</v>
      </c>
      <c r="AD39" s="84">
        <v>54</v>
      </c>
      <c r="AE39" s="85">
        <v>16</v>
      </c>
      <c r="AF39" s="25">
        <f t="shared" si="10"/>
        <v>241</v>
      </c>
      <c r="AG39" s="25"/>
      <c r="AH39" s="25"/>
      <c r="AI39" s="86">
        <v>17</v>
      </c>
      <c r="AJ39" s="84">
        <v>41</v>
      </c>
      <c r="AK39" s="84">
        <v>42</v>
      </c>
      <c r="AL39" s="84">
        <v>31</v>
      </c>
      <c r="AM39" s="84">
        <v>62</v>
      </c>
      <c r="AN39" s="84">
        <v>26</v>
      </c>
      <c r="AO39" s="85">
        <v>70</v>
      </c>
      <c r="AP39" s="25">
        <f t="shared" si="11"/>
        <v>289</v>
      </c>
      <c r="AQ39" s="25"/>
      <c r="AR39" s="25"/>
    </row>
    <row r="40" spans="1:44" ht="17.25" thickBot="1" x14ac:dyDescent="0.35">
      <c r="A40" s="47" t="str">
        <f>A39</f>
        <v>이마트-오프라인</v>
      </c>
      <c r="B40" s="338"/>
      <c r="C40" s="55">
        <v>46158</v>
      </c>
      <c r="D40" s="53" t="s">
        <v>59</v>
      </c>
      <c r="E40" s="54">
        <v>46</v>
      </c>
      <c r="F40" s="54">
        <v>29</v>
      </c>
      <c r="G40" s="54">
        <v>31</v>
      </c>
      <c r="H40" s="54">
        <v>28</v>
      </c>
      <c r="I40" s="54">
        <v>22</v>
      </c>
      <c r="J40" s="54">
        <v>28</v>
      </c>
      <c r="K40" s="56">
        <v>21</v>
      </c>
      <c r="L40" s="26">
        <f t="shared" si="9"/>
        <v>205</v>
      </c>
      <c r="M40" s="26"/>
      <c r="N40" s="26"/>
      <c r="O40" s="57">
        <v>21</v>
      </c>
      <c r="P40" s="54">
        <v>17</v>
      </c>
      <c r="Q40" s="54">
        <v>19</v>
      </c>
      <c r="R40" s="54">
        <v>29</v>
      </c>
      <c r="S40" s="54">
        <v>24</v>
      </c>
      <c r="T40" s="54">
        <v>25</v>
      </c>
      <c r="U40" s="56">
        <v>22</v>
      </c>
      <c r="V40" s="26">
        <f t="shared" si="12"/>
        <v>157</v>
      </c>
      <c r="W40" s="26"/>
      <c r="X40" s="26"/>
      <c r="Y40" s="57">
        <v>21</v>
      </c>
      <c r="Z40" s="54">
        <v>42</v>
      </c>
      <c r="AA40" s="54">
        <v>24</v>
      </c>
      <c r="AB40" s="54">
        <v>18</v>
      </c>
      <c r="AC40" s="54">
        <v>29</v>
      </c>
      <c r="AD40" s="54">
        <v>31</v>
      </c>
      <c r="AE40" s="56">
        <v>22</v>
      </c>
      <c r="AF40" s="26">
        <f t="shared" si="10"/>
        <v>187</v>
      </c>
      <c r="AG40" s="26"/>
      <c r="AH40" s="26"/>
      <c r="AI40" s="57">
        <v>26</v>
      </c>
      <c r="AJ40" s="54">
        <v>19</v>
      </c>
      <c r="AK40" s="54">
        <v>33</v>
      </c>
      <c r="AL40" s="54">
        <v>22</v>
      </c>
      <c r="AM40" s="54">
        <v>45</v>
      </c>
      <c r="AN40" s="54">
        <v>18</v>
      </c>
      <c r="AO40" s="56">
        <v>36</v>
      </c>
      <c r="AP40" s="26">
        <f t="shared" si="11"/>
        <v>199</v>
      </c>
      <c r="AQ40" s="26"/>
      <c r="AR40" s="26"/>
    </row>
    <row r="41" spans="1:44" x14ac:dyDescent="0.3">
      <c r="A41" s="47" t="s">
        <v>76</v>
      </c>
      <c r="B41" s="350" t="s">
        <v>14</v>
      </c>
      <c r="C41" s="43">
        <v>45915</v>
      </c>
      <c r="D41" s="19" t="s">
        <v>54</v>
      </c>
      <c r="E41" s="49">
        <f t="shared" ref="E41:K41" si="13">E23+E29+E35</f>
        <v>18</v>
      </c>
      <c r="F41" s="49">
        <f t="shared" si="13"/>
        <v>64</v>
      </c>
      <c r="G41" s="49">
        <f t="shared" si="13"/>
        <v>59</v>
      </c>
      <c r="H41" s="49">
        <f t="shared" si="13"/>
        <v>45</v>
      </c>
      <c r="I41" s="49">
        <f t="shared" si="13"/>
        <v>70</v>
      </c>
      <c r="J41" s="49">
        <f t="shared" si="13"/>
        <v>45</v>
      </c>
      <c r="K41" s="123">
        <f t="shared" si="13"/>
        <v>39</v>
      </c>
      <c r="L41" s="25">
        <f t="shared" si="9"/>
        <v>340</v>
      </c>
      <c r="M41" s="25"/>
      <c r="N41" s="25"/>
      <c r="O41" s="49">
        <f t="shared" ref="O41:U46" si="14">O23+O29+O35</f>
        <v>31</v>
      </c>
      <c r="P41" s="49">
        <f t="shared" si="14"/>
        <v>27</v>
      </c>
      <c r="Q41" s="49">
        <f t="shared" si="14"/>
        <v>36</v>
      </c>
      <c r="R41" s="49">
        <f t="shared" si="14"/>
        <v>33</v>
      </c>
      <c r="S41" s="49">
        <f t="shared" si="14"/>
        <v>55</v>
      </c>
      <c r="T41" s="49">
        <f t="shared" si="14"/>
        <v>25</v>
      </c>
      <c r="U41" s="123">
        <f t="shared" si="14"/>
        <v>40</v>
      </c>
      <c r="V41" s="25">
        <f t="shared" si="12"/>
        <v>247</v>
      </c>
      <c r="W41" s="25"/>
      <c r="X41" s="25"/>
      <c r="Y41" s="49">
        <f t="shared" ref="Y41:AE41" si="15">Y23+Y29+Y35</f>
        <v>44</v>
      </c>
      <c r="Z41" s="49">
        <f t="shared" si="15"/>
        <v>43</v>
      </c>
      <c r="AA41" s="49">
        <f t="shared" si="15"/>
        <v>49</v>
      </c>
      <c r="AB41" s="49">
        <f t="shared" si="15"/>
        <v>54</v>
      </c>
      <c r="AC41" s="49">
        <f t="shared" si="15"/>
        <v>55</v>
      </c>
      <c r="AD41" s="49">
        <f t="shared" si="15"/>
        <v>31</v>
      </c>
      <c r="AE41" s="123">
        <f t="shared" si="15"/>
        <v>46</v>
      </c>
      <c r="AF41" s="25">
        <f t="shared" si="10"/>
        <v>322</v>
      </c>
      <c r="AG41" s="25"/>
      <c r="AH41" s="25"/>
      <c r="AI41" s="49">
        <f t="shared" ref="AI41:AO41" si="16">AI23+AI29+AI35</f>
        <v>32</v>
      </c>
      <c r="AJ41" s="49">
        <f t="shared" si="16"/>
        <v>31</v>
      </c>
      <c r="AK41" s="49">
        <f t="shared" si="16"/>
        <v>69</v>
      </c>
      <c r="AL41" s="49">
        <f t="shared" si="16"/>
        <v>64</v>
      </c>
      <c r="AM41" s="49">
        <f t="shared" si="16"/>
        <v>89</v>
      </c>
      <c r="AN41" s="49">
        <f t="shared" si="16"/>
        <v>33</v>
      </c>
      <c r="AO41" s="123">
        <f t="shared" si="16"/>
        <v>62</v>
      </c>
      <c r="AP41" s="25">
        <f t="shared" si="11"/>
        <v>380</v>
      </c>
      <c r="AQ41" s="25"/>
      <c r="AR41" s="25"/>
    </row>
    <row r="42" spans="1:44" x14ac:dyDescent="0.3">
      <c r="A42" s="47" t="str">
        <f>A41</f>
        <v>이마트</v>
      </c>
      <c r="B42" s="350"/>
      <c r="C42" s="43">
        <v>45843</v>
      </c>
      <c r="D42" s="19" t="s">
        <v>55</v>
      </c>
      <c r="E42" s="18">
        <f>E24+E30+E36</f>
        <v>43</v>
      </c>
      <c r="F42" s="18">
        <f t="shared" ref="F42:K46" si="17">F24+F30+F36</f>
        <v>37</v>
      </c>
      <c r="G42" s="18">
        <f t="shared" ref="G42:K43" si="18">G24+G30+G36</f>
        <v>42</v>
      </c>
      <c r="H42" s="18">
        <f t="shared" si="18"/>
        <v>33</v>
      </c>
      <c r="I42" s="18">
        <f t="shared" si="18"/>
        <v>25</v>
      </c>
      <c r="J42" s="18">
        <f t="shared" si="18"/>
        <v>28</v>
      </c>
      <c r="K42" s="62">
        <f t="shared" si="18"/>
        <v>30</v>
      </c>
      <c r="L42" s="25">
        <f t="shared" si="9"/>
        <v>238</v>
      </c>
      <c r="M42" s="25"/>
      <c r="N42" s="25"/>
      <c r="O42" s="18">
        <f t="shared" si="14"/>
        <v>21</v>
      </c>
      <c r="P42" s="18">
        <f t="shared" si="14"/>
        <v>18</v>
      </c>
      <c r="Q42" s="18">
        <f t="shared" si="14"/>
        <v>31</v>
      </c>
      <c r="R42" s="18">
        <f t="shared" si="14"/>
        <v>25</v>
      </c>
      <c r="S42" s="18">
        <f t="shared" si="14"/>
        <v>24</v>
      </c>
      <c r="T42" s="18">
        <f t="shared" si="14"/>
        <v>14</v>
      </c>
      <c r="U42" s="62">
        <f t="shared" si="14"/>
        <v>27</v>
      </c>
      <c r="V42" s="25">
        <f t="shared" si="12"/>
        <v>160</v>
      </c>
      <c r="W42" s="25"/>
      <c r="X42" s="25"/>
      <c r="Y42" s="18">
        <f t="shared" ref="Y42:AE42" si="19">Y24+Y30+Y36</f>
        <v>38</v>
      </c>
      <c r="Z42" s="18">
        <f t="shared" si="19"/>
        <v>29</v>
      </c>
      <c r="AA42" s="18">
        <f t="shared" si="19"/>
        <v>36</v>
      </c>
      <c r="AB42" s="18">
        <f t="shared" si="19"/>
        <v>24</v>
      </c>
      <c r="AC42" s="18">
        <f t="shared" si="19"/>
        <v>42</v>
      </c>
      <c r="AD42" s="18">
        <f t="shared" si="19"/>
        <v>32</v>
      </c>
      <c r="AE42" s="62">
        <f t="shared" si="19"/>
        <v>28</v>
      </c>
      <c r="AF42" s="25">
        <f t="shared" si="10"/>
        <v>229</v>
      </c>
      <c r="AG42" s="25"/>
      <c r="AH42" s="25"/>
      <c r="AI42" s="18">
        <f t="shared" ref="AI42:AO42" si="20">AI24+AI30+AI36</f>
        <v>24</v>
      </c>
      <c r="AJ42" s="18">
        <f t="shared" si="20"/>
        <v>30</v>
      </c>
      <c r="AK42" s="18">
        <f t="shared" si="20"/>
        <v>38</v>
      </c>
      <c r="AL42" s="18">
        <f t="shared" si="20"/>
        <v>43</v>
      </c>
      <c r="AM42" s="18">
        <f t="shared" si="20"/>
        <v>44</v>
      </c>
      <c r="AN42" s="18">
        <f t="shared" si="20"/>
        <v>21</v>
      </c>
      <c r="AO42" s="62">
        <f t="shared" si="20"/>
        <v>28</v>
      </c>
      <c r="AP42" s="25">
        <f t="shared" si="11"/>
        <v>228</v>
      </c>
      <c r="AQ42" s="25"/>
      <c r="AR42" s="25"/>
    </row>
    <row r="43" spans="1:44" x14ac:dyDescent="0.3">
      <c r="A43" s="47" t="str">
        <f>A42</f>
        <v>이마트</v>
      </c>
      <c r="B43" s="350"/>
      <c r="C43" s="43">
        <v>45850</v>
      </c>
      <c r="D43" s="19" t="s">
        <v>56</v>
      </c>
      <c r="E43" s="18">
        <f>E25+E31+E37</f>
        <v>19</v>
      </c>
      <c r="F43" s="18">
        <f t="shared" si="17"/>
        <v>17</v>
      </c>
      <c r="G43" s="18">
        <f t="shared" si="18"/>
        <v>15</v>
      </c>
      <c r="H43" s="18">
        <f t="shared" si="18"/>
        <v>29</v>
      </c>
      <c r="I43" s="18">
        <f t="shared" si="18"/>
        <v>21</v>
      </c>
      <c r="J43" s="18">
        <f t="shared" si="18"/>
        <v>23</v>
      </c>
      <c r="K43" s="62">
        <f t="shared" si="18"/>
        <v>27</v>
      </c>
      <c r="L43" s="25">
        <f t="shared" si="9"/>
        <v>151</v>
      </c>
      <c r="M43" s="25"/>
      <c r="N43" s="25"/>
      <c r="O43" s="18">
        <f t="shared" si="14"/>
        <v>11</v>
      </c>
      <c r="P43" s="18">
        <f t="shared" si="14"/>
        <v>3</v>
      </c>
      <c r="Q43" s="18">
        <f t="shared" si="14"/>
        <v>15</v>
      </c>
      <c r="R43" s="18">
        <f t="shared" si="14"/>
        <v>25</v>
      </c>
      <c r="S43" s="18">
        <f t="shared" si="14"/>
        <v>8</v>
      </c>
      <c r="T43" s="18">
        <f t="shared" si="14"/>
        <v>6</v>
      </c>
      <c r="U43" s="62">
        <f t="shared" si="14"/>
        <v>25</v>
      </c>
      <c r="V43" s="25">
        <f t="shared" si="12"/>
        <v>93</v>
      </c>
      <c r="W43" s="25"/>
      <c r="X43" s="25"/>
      <c r="Y43" s="18">
        <f t="shared" ref="Y43:AE43" si="21">Y25+Y31+Y37</f>
        <v>14</v>
      </c>
      <c r="Z43" s="18">
        <f t="shared" si="21"/>
        <v>14</v>
      </c>
      <c r="AA43" s="18">
        <f t="shared" si="21"/>
        <v>21</v>
      </c>
      <c r="AB43" s="18">
        <f t="shared" si="21"/>
        <v>10</v>
      </c>
      <c r="AC43" s="18">
        <f t="shared" si="21"/>
        <v>16</v>
      </c>
      <c r="AD43" s="18">
        <f t="shared" si="21"/>
        <v>24</v>
      </c>
      <c r="AE43" s="62">
        <f t="shared" si="21"/>
        <v>10</v>
      </c>
      <c r="AF43" s="25">
        <f t="shared" si="10"/>
        <v>109</v>
      </c>
      <c r="AG43" s="25"/>
      <c r="AH43" s="25"/>
      <c r="AI43" s="18">
        <f t="shared" ref="AI43:AO43" si="22">AI25+AI31+AI37</f>
        <v>36</v>
      </c>
      <c r="AJ43" s="18">
        <f t="shared" si="22"/>
        <v>27</v>
      </c>
      <c r="AK43" s="18">
        <f t="shared" si="22"/>
        <v>14</v>
      </c>
      <c r="AL43" s="18">
        <f t="shared" si="22"/>
        <v>16</v>
      </c>
      <c r="AM43" s="18">
        <f t="shared" si="22"/>
        <v>22</v>
      </c>
      <c r="AN43" s="18">
        <f t="shared" si="22"/>
        <v>12</v>
      </c>
      <c r="AO43" s="62">
        <f t="shared" si="22"/>
        <v>22</v>
      </c>
      <c r="AP43" s="25">
        <f t="shared" si="11"/>
        <v>149</v>
      </c>
      <c r="AQ43" s="25"/>
      <c r="AR43" s="25"/>
    </row>
    <row r="44" spans="1:44" x14ac:dyDescent="0.3">
      <c r="A44" s="47" t="str">
        <f>A43</f>
        <v>이마트</v>
      </c>
      <c r="B44" s="350"/>
      <c r="C44" s="43">
        <v>46159</v>
      </c>
      <c r="D44" s="19" t="s">
        <v>57</v>
      </c>
      <c r="E44" s="18">
        <f>E26+E32+E38</f>
        <v>60</v>
      </c>
      <c r="F44" s="18">
        <f t="shared" si="17"/>
        <v>69</v>
      </c>
      <c r="G44" s="18">
        <f t="shared" si="17"/>
        <v>71</v>
      </c>
      <c r="H44" s="18">
        <f t="shared" si="17"/>
        <v>45</v>
      </c>
      <c r="I44" s="18">
        <f t="shared" si="17"/>
        <v>58</v>
      </c>
      <c r="J44" s="18">
        <f t="shared" si="17"/>
        <v>46</v>
      </c>
      <c r="K44" s="62">
        <f t="shared" si="17"/>
        <v>52</v>
      </c>
      <c r="L44" s="25">
        <f t="shared" si="9"/>
        <v>401</v>
      </c>
      <c r="M44" s="25"/>
      <c r="N44" s="25"/>
      <c r="O44" s="18">
        <f t="shared" si="14"/>
        <v>64</v>
      </c>
      <c r="P44" s="18">
        <f t="shared" si="14"/>
        <v>27</v>
      </c>
      <c r="Q44" s="18">
        <f t="shared" si="14"/>
        <v>30</v>
      </c>
      <c r="R44" s="18">
        <f t="shared" si="14"/>
        <v>37</v>
      </c>
      <c r="S44" s="18">
        <f t="shared" si="14"/>
        <v>62</v>
      </c>
      <c r="T44" s="18">
        <f t="shared" si="14"/>
        <v>30</v>
      </c>
      <c r="U44" s="62">
        <f t="shared" si="14"/>
        <v>54</v>
      </c>
      <c r="V44" s="25">
        <f t="shared" si="12"/>
        <v>304</v>
      </c>
      <c r="W44" s="25"/>
      <c r="X44" s="25"/>
      <c r="Y44" s="18">
        <f t="shared" ref="Y44:AE46" si="23">Y26+Y32+Y38</f>
        <v>55</v>
      </c>
      <c r="Z44" s="18">
        <f t="shared" si="23"/>
        <v>47</v>
      </c>
      <c r="AA44" s="18">
        <f t="shared" si="23"/>
        <v>57</v>
      </c>
      <c r="AB44" s="18">
        <f t="shared" si="23"/>
        <v>50</v>
      </c>
      <c r="AC44" s="18">
        <f t="shared" si="23"/>
        <v>58</v>
      </c>
      <c r="AD44" s="18">
        <f t="shared" si="23"/>
        <v>68</v>
      </c>
      <c r="AE44" s="62">
        <f t="shared" si="23"/>
        <v>53</v>
      </c>
      <c r="AF44" s="25">
        <f t="shared" si="10"/>
        <v>388</v>
      </c>
      <c r="AG44" s="25"/>
      <c r="AH44" s="25"/>
      <c r="AI44" s="18">
        <f t="shared" ref="AI44:AO46" si="24">AI26+AI32+AI38</f>
        <v>37</v>
      </c>
      <c r="AJ44" s="18">
        <f t="shared" si="24"/>
        <v>40</v>
      </c>
      <c r="AK44" s="18">
        <f t="shared" si="24"/>
        <v>50</v>
      </c>
      <c r="AL44" s="18">
        <f t="shared" si="24"/>
        <v>61</v>
      </c>
      <c r="AM44" s="18">
        <f t="shared" si="24"/>
        <v>81</v>
      </c>
      <c r="AN44" s="18">
        <f t="shared" si="24"/>
        <v>60</v>
      </c>
      <c r="AO44" s="62">
        <f t="shared" si="24"/>
        <v>81</v>
      </c>
      <c r="AP44" s="25">
        <f t="shared" si="11"/>
        <v>410</v>
      </c>
      <c r="AQ44" s="25"/>
      <c r="AR44" s="25"/>
    </row>
    <row r="45" spans="1:44" x14ac:dyDescent="0.3">
      <c r="A45" s="47" t="str">
        <f>A44</f>
        <v>이마트</v>
      </c>
      <c r="B45" s="350"/>
      <c r="C45" s="83">
        <v>46159</v>
      </c>
      <c r="D45" s="81" t="s">
        <v>58</v>
      </c>
      <c r="E45" s="18">
        <f>E27+E33+E39</f>
        <v>62</v>
      </c>
      <c r="F45" s="18">
        <f t="shared" si="17"/>
        <v>60</v>
      </c>
      <c r="G45" s="18">
        <f t="shared" si="17"/>
        <v>42</v>
      </c>
      <c r="H45" s="18">
        <f t="shared" si="17"/>
        <v>66</v>
      </c>
      <c r="I45" s="18">
        <f t="shared" si="17"/>
        <v>62</v>
      </c>
      <c r="J45" s="18">
        <f t="shared" si="17"/>
        <v>56</v>
      </c>
      <c r="K45" s="62">
        <f t="shared" si="17"/>
        <v>34</v>
      </c>
      <c r="L45" s="25">
        <f t="shared" si="9"/>
        <v>382</v>
      </c>
      <c r="M45" s="25"/>
      <c r="N45" s="25"/>
      <c r="O45" s="18">
        <f t="shared" si="14"/>
        <v>37</v>
      </c>
      <c r="P45" s="18">
        <f t="shared" si="14"/>
        <v>40</v>
      </c>
      <c r="Q45" s="18">
        <f t="shared" si="14"/>
        <v>37</v>
      </c>
      <c r="R45" s="18">
        <f t="shared" si="14"/>
        <v>28</v>
      </c>
      <c r="S45" s="18">
        <f t="shared" si="14"/>
        <v>63</v>
      </c>
      <c r="T45" s="18">
        <f t="shared" si="14"/>
        <v>26</v>
      </c>
      <c r="U45" s="62">
        <f t="shared" si="14"/>
        <v>53</v>
      </c>
      <c r="V45" s="25">
        <f t="shared" si="12"/>
        <v>284</v>
      </c>
      <c r="W45" s="25"/>
      <c r="X45" s="25"/>
      <c r="Y45" s="18">
        <f t="shared" si="23"/>
        <v>52</v>
      </c>
      <c r="Z45" s="18">
        <f t="shared" si="23"/>
        <v>49</v>
      </c>
      <c r="AA45" s="18">
        <f t="shared" si="23"/>
        <v>45</v>
      </c>
      <c r="AB45" s="18">
        <f t="shared" si="23"/>
        <v>48</v>
      </c>
      <c r="AC45" s="18">
        <f t="shared" si="23"/>
        <v>59</v>
      </c>
      <c r="AD45" s="18">
        <f t="shared" si="23"/>
        <v>69</v>
      </c>
      <c r="AE45" s="62">
        <f t="shared" si="23"/>
        <v>33</v>
      </c>
      <c r="AF45" s="25">
        <f t="shared" si="10"/>
        <v>355</v>
      </c>
      <c r="AG45" s="25"/>
      <c r="AH45" s="25"/>
      <c r="AI45" s="18">
        <f t="shared" si="24"/>
        <v>30</v>
      </c>
      <c r="AJ45" s="18">
        <f t="shared" si="24"/>
        <v>51</v>
      </c>
      <c r="AK45" s="18">
        <f t="shared" si="24"/>
        <v>65</v>
      </c>
      <c r="AL45" s="18">
        <f t="shared" si="24"/>
        <v>44</v>
      </c>
      <c r="AM45" s="18">
        <f t="shared" si="24"/>
        <v>88</v>
      </c>
      <c r="AN45" s="18">
        <f t="shared" si="24"/>
        <v>40</v>
      </c>
      <c r="AO45" s="62">
        <f t="shared" si="24"/>
        <v>88</v>
      </c>
      <c r="AP45" s="25">
        <f t="shared" si="11"/>
        <v>406</v>
      </c>
      <c r="AQ45" s="25"/>
      <c r="AR45" s="25"/>
    </row>
    <row r="46" spans="1:44" ht="17.25" thickBot="1" x14ac:dyDescent="0.35">
      <c r="A46" s="47" t="str">
        <f>A45</f>
        <v>이마트</v>
      </c>
      <c r="B46" s="338"/>
      <c r="C46" s="55">
        <v>46158</v>
      </c>
      <c r="D46" s="53" t="s">
        <v>59</v>
      </c>
      <c r="E46" s="54">
        <f>E28+E34+E40</f>
        <v>54</v>
      </c>
      <c r="F46" s="54">
        <f t="shared" si="17"/>
        <v>35</v>
      </c>
      <c r="G46" s="54">
        <f t="shared" si="17"/>
        <v>31</v>
      </c>
      <c r="H46" s="54">
        <f t="shared" si="17"/>
        <v>34</v>
      </c>
      <c r="I46" s="54">
        <f t="shared" si="17"/>
        <v>25</v>
      </c>
      <c r="J46" s="54">
        <f t="shared" si="17"/>
        <v>35</v>
      </c>
      <c r="K46" s="63">
        <f t="shared" si="17"/>
        <v>28</v>
      </c>
      <c r="L46" s="26">
        <f t="shared" si="9"/>
        <v>242</v>
      </c>
      <c r="M46" s="26"/>
      <c r="N46" s="26"/>
      <c r="O46" s="54">
        <f t="shared" si="14"/>
        <v>27</v>
      </c>
      <c r="P46" s="54">
        <f t="shared" si="14"/>
        <v>18</v>
      </c>
      <c r="Q46" s="54">
        <f t="shared" si="14"/>
        <v>25</v>
      </c>
      <c r="R46" s="54">
        <f t="shared" si="14"/>
        <v>35</v>
      </c>
      <c r="S46" s="54">
        <f t="shared" si="14"/>
        <v>30</v>
      </c>
      <c r="T46" s="54">
        <f t="shared" si="14"/>
        <v>36</v>
      </c>
      <c r="U46" s="63">
        <f t="shared" si="14"/>
        <v>28</v>
      </c>
      <c r="V46" s="26">
        <f t="shared" si="12"/>
        <v>199</v>
      </c>
      <c r="W46" s="26"/>
      <c r="X46" s="26"/>
      <c r="Y46" s="54">
        <f t="shared" si="23"/>
        <v>28</v>
      </c>
      <c r="Z46" s="54">
        <f t="shared" si="23"/>
        <v>45</v>
      </c>
      <c r="AA46" s="54">
        <f t="shared" si="23"/>
        <v>33</v>
      </c>
      <c r="AB46" s="54">
        <f t="shared" si="23"/>
        <v>25</v>
      </c>
      <c r="AC46" s="54">
        <f t="shared" si="23"/>
        <v>33</v>
      </c>
      <c r="AD46" s="54">
        <f t="shared" si="23"/>
        <v>35</v>
      </c>
      <c r="AE46" s="63">
        <f t="shared" si="23"/>
        <v>35</v>
      </c>
      <c r="AF46" s="26">
        <f t="shared" si="10"/>
        <v>234</v>
      </c>
      <c r="AG46" s="26"/>
      <c r="AH46" s="26"/>
      <c r="AI46" s="54">
        <f t="shared" si="24"/>
        <v>29</v>
      </c>
      <c r="AJ46" s="54">
        <f t="shared" si="24"/>
        <v>25</v>
      </c>
      <c r="AK46" s="54">
        <f t="shared" si="24"/>
        <v>40</v>
      </c>
      <c r="AL46" s="54">
        <f t="shared" si="24"/>
        <v>27</v>
      </c>
      <c r="AM46" s="54">
        <f t="shared" si="24"/>
        <v>61</v>
      </c>
      <c r="AN46" s="54">
        <f t="shared" si="24"/>
        <v>24</v>
      </c>
      <c r="AO46" s="63">
        <f t="shared" si="24"/>
        <v>43</v>
      </c>
      <c r="AP46" s="26">
        <f t="shared" si="11"/>
        <v>249</v>
      </c>
      <c r="AQ46" s="26"/>
      <c r="AR46" s="26"/>
    </row>
    <row r="47" spans="1:44" x14ac:dyDescent="0.3">
      <c r="A47" s="46" t="s">
        <v>34</v>
      </c>
      <c r="B47" s="337" t="s">
        <v>34</v>
      </c>
      <c r="C47" s="128">
        <v>45915</v>
      </c>
      <c r="D47" s="129" t="s">
        <v>54</v>
      </c>
      <c r="E47" s="60">
        <v>11</v>
      </c>
      <c r="F47" s="60">
        <v>17</v>
      </c>
      <c r="G47" s="60">
        <v>8</v>
      </c>
      <c r="H47" s="60">
        <v>10</v>
      </c>
      <c r="I47" s="60">
        <v>6</v>
      </c>
      <c r="J47" s="60">
        <v>9</v>
      </c>
      <c r="K47" s="130">
        <v>6</v>
      </c>
      <c r="L47" s="131">
        <f t="shared" si="9"/>
        <v>67</v>
      </c>
      <c r="M47" s="131"/>
      <c r="N47" s="131"/>
      <c r="O47" s="132">
        <v>18</v>
      </c>
      <c r="P47" s="60">
        <v>3</v>
      </c>
      <c r="Q47" s="60">
        <v>8</v>
      </c>
      <c r="R47" s="60">
        <v>6</v>
      </c>
      <c r="S47" s="60">
        <v>12</v>
      </c>
      <c r="T47" s="60">
        <v>4</v>
      </c>
      <c r="U47" s="130">
        <v>10</v>
      </c>
      <c r="V47" s="131">
        <f t="shared" si="12"/>
        <v>61</v>
      </c>
      <c r="W47" s="131"/>
      <c r="X47" s="131"/>
      <c r="Y47" s="132">
        <v>5</v>
      </c>
      <c r="Z47" s="60">
        <v>3</v>
      </c>
      <c r="AA47" s="60">
        <v>0</v>
      </c>
      <c r="AB47" s="60">
        <v>11</v>
      </c>
      <c r="AC47" s="60">
        <v>5</v>
      </c>
      <c r="AD47" s="60">
        <v>17</v>
      </c>
      <c r="AE47" s="130">
        <v>5</v>
      </c>
      <c r="AF47" s="131">
        <f t="shared" si="10"/>
        <v>46</v>
      </c>
      <c r="AG47" s="131"/>
      <c r="AH47" s="131"/>
      <c r="AI47" s="132">
        <v>10</v>
      </c>
      <c r="AJ47" s="60">
        <v>6</v>
      </c>
      <c r="AK47" s="60">
        <v>4</v>
      </c>
      <c r="AL47" s="60">
        <v>7</v>
      </c>
      <c r="AM47" s="60">
        <v>10</v>
      </c>
      <c r="AN47" s="60">
        <v>5</v>
      </c>
      <c r="AO47" s="130">
        <v>15</v>
      </c>
      <c r="AP47" s="131">
        <f t="shared" si="11"/>
        <v>57</v>
      </c>
      <c r="AQ47" s="131"/>
      <c r="AR47" s="131"/>
    </row>
    <row r="48" spans="1:44" x14ac:dyDescent="0.3">
      <c r="A48" s="47" t="str">
        <f>A47</f>
        <v>롯데마트</v>
      </c>
      <c r="B48" s="350"/>
      <c r="C48" s="43">
        <v>45861</v>
      </c>
      <c r="D48" s="19" t="s">
        <v>55</v>
      </c>
      <c r="E48" s="18">
        <v>6</v>
      </c>
      <c r="F48" s="18">
        <v>6</v>
      </c>
      <c r="G48" s="18">
        <v>4</v>
      </c>
      <c r="H48" s="18">
        <v>3</v>
      </c>
      <c r="I48" s="18">
        <v>6</v>
      </c>
      <c r="J48" s="18">
        <v>16</v>
      </c>
      <c r="K48" s="20">
        <v>7</v>
      </c>
      <c r="L48" s="25">
        <f>SUM(E48:K48)</f>
        <v>48</v>
      </c>
      <c r="M48" s="25"/>
      <c r="N48" s="25"/>
      <c r="O48" s="21">
        <v>6</v>
      </c>
      <c r="P48" s="18">
        <v>2</v>
      </c>
      <c r="Q48" s="18">
        <v>9</v>
      </c>
      <c r="R48" s="18">
        <v>8</v>
      </c>
      <c r="S48" s="18">
        <v>6</v>
      </c>
      <c r="T48" s="18">
        <v>4</v>
      </c>
      <c r="U48" s="20">
        <v>4</v>
      </c>
      <c r="V48" s="25">
        <f t="shared" si="12"/>
        <v>39</v>
      </c>
      <c r="W48" s="25"/>
      <c r="X48" s="25"/>
      <c r="Y48" s="21">
        <v>6</v>
      </c>
      <c r="Z48" s="18">
        <v>8</v>
      </c>
      <c r="AA48" s="18">
        <v>2</v>
      </c>
      <c r="AB48" s="18">
        <v>7</v>
      </c>
      <c r="AC48" s="18">
        <v>9</v>
      </c>
      <c r="AD48" s="18">
        <v>14</v>
      </c>
      <c r="AE48" s="20">
        <v>9</v>
      </c>
      <c r="AF48" s="25">
        <f>SUM(Y48:AE48)</f>
        <v>55</v>
      </c>
      <c r="AG48" s="25"/>
      <c r="AH48" s="25"/>
      <c r="AI48" s="21">
        <v>6</v>
      </c>
      <c r="AJ48" s="18">
        <v>7</v>
      </c>
      <c r="AK48" s="18">
        <v>7</v>
      </c>
      <c r="AL48" s="18">
        <v>8</v>
      </c>
      <c r="AM48" s="18">
        <v>11</v>
      </c>
      <c r="AN48" s="18">
        <v>0</v>
      </c>
      <c r="AO48" s="20">
        <v>8</v>
      </c>
      <c r="AP48" s="25">
        <f>SUM(AI48:AO48)</f>
        <v>47</v>
      </c>
      <c r="AQ48" s="25"/>
      <c r="AR48" s="25"/>
    </row>
    <row r="49" spans="1:44" x14ac:dyDescent="0.3">
      <c r="A49" s="47" t="str">
        <f>A48</f>
        <v>롯데마트</v>
      </c>
      <c r="B49" s="350"/>
      <c r="C49" s="43">
        <v>45874</v>
      </c>
      <c r="D49" s="19" t="s">
        <v>56</v>
      </c>
      <c r="E49" s="18">
        <v>7</v>
      </c>
      <c r="F49" s="18">
        <v>12</v>
      </c>
      <c r="G49" s="18">
        <v>2</v>
      </c>
      <c r="H49" s="18">
        <v>5</v>
      </c>
      <c r="I49" s="18">
        <v>13</v>
      </c>
      <c r="J49" s="18">
        <v>10</v>
      </c>
      <c r="K49" s="20">
        <v>19</v>
      </c>
      <c r="L49" s="25">
        <f>SUM(E49:K49)</f>
        <v>68</v>
      </c>
      <c r="M49" s="25"/>
      <c r="N49" s="25"/>
      <c r="O49" s="21">
        <v>2</v>
      </c>
      <c r="P49" s="18">
        <v>4</v>
      </c>
      <c r="Q49" s="18">
        <v>4</v>
      </c>
      <c r="R49" s="18">
        <v>12</v>
      </c>
      <c r="S49" s="18">
        <v>5</v>
      </c>
      <c r="T49" s="18">
        <v>3</v>
      </c>
      <c r="U49" s="20">
        <v>4</v>
      </c>
      <c r="V49" s="25">
        <f t="shared" si="12"/>
        <v>34</v>
      </c>
      <c r="W49" s="25"/>
      <c r="X49" s="25"/>
      <c r="Y49" s="21">
        <v>6</v>
      </c>
      <c r="Z49" s="18">
        <v>0</v>
      </c>
      <c r="AA49" s="18">
        <v>10</v>
      </c>
      <c r="AB49" s="18">
        <v>4</v>
      </c>
      <c r="AC49" s="18">
        <v>1</v>
      </c>
      <c r="AD49" s="18">
        <v>6</v>
      </c>
      <c r="AE49" s="20">
        <v>8</v>
      </c>
      <c r="AF49" s="25">
        <f>SUM(Y49:AE49)</f>
        <v>35</v>
      </c>
      <c r="AG49" s="25"/>
      <c r="AH49" s="25"/>
      <c r="AI49" s="21">
        <v>4</v>
      </c>
      <c r="AJ49" s="18">
        <v>4</v>
      </c>
      <c r="AK49" s="18">
        <v>6</v>
      </c>
      <c r="AL49" s="18">
        <v>9</v>
      </c>
      <c r="AM49" s="18">
        <v>5</v>
      </c>
      <c r="AN49" s="18">
        <v>5</v>
      </c>
      <c r="AO49" s="20">
        <v>8</v>
      </c>
      <c r="AP49" s="25">
        <f>SUM(AI49:AO49)</f>
        <v>41</v>
      </c>
      <c r="AQ49" s="25"/>
      <c r="AR49" s="25"/>
    </row>
    <row r="50" spans="1:44" x14ac:dyDescent="0.3">
      <c r="A50" s="47" t="str">
        <f>A49</f>
        <v>롯데마트</v>
      </c>
      <c r="B50" s="350"/>
      <c r="C50" s="43">
        <v>46159</v>
      </c>
      <c r="D50" s="19" t="s">
        <v>57</v>
      </c>
      <c r="E50" s="18">
        <v>9</v>
      </c>
      <c r="F50" s="18">
        <v>13</v>
      </c>
      <c r="G50" s="18">
        <v>21</v>
      </c>
      <c r="H50" s="18">
        <v>12</v>
      </c>
      <c r="I50" s="18">
        <v>14</v>
      </c>
      <c r="J50" s="18">
        <v>22</v>
      </c>
      <c r="K50" s="20">
        <v>10</v>
      </c>
      <c r="L50" s="25">
        <f t="shared" si="9"/>
        <v>101</v>
      </c>
      <c r="M50" s="25"/>
      <c r="N50" s="25"/>
      <c r="O50" s="21">
        <v>13</v>
      </c>
      <c r="P50" s="18">
        <v>14</v>
      </c>
      <c r="Q50" s="18">
        <v>11</v>
      </c>
      <c r="R50" s="18">
        <v>5</v>
      </c>
      <c r="S50" s="18">
        <v>13</v>
      </c>
      <c r="T50" s="18">
        <v>6</v>
      </c>
      <c r="U50" s="20">
        <v>7</v>
      </c>
      <c r="V50" s="25">
        <f t="shared" si="12"/>
        <v>69</v>
      </c>
      <c r="W50" s="25"/>
      <c r="X50" s="25"/>
      <c r="Y50" s="21">
        <v>11</v>
      </c>
      <c r="Z50" s="18">
        <v>6</v>
      </c>
      <c r="AA50" s="18">
        <v>17</v>
      </c>
      <c r="AB50" s="18">
        <v>9</v>
      </c>
      <c r="AC50" s="18">
        <v>8</v>
      </c>
      <c r="AD50" s="18">
        <v>11</v>
      </c>
      <c r="AE50" s="20">
        <v>14</v>
      </c>
      <c r="AF50" s="25">
        <f t="shared" si="10"/>
        <v>76</v>
      </c>
      <c r="AG50" s="25"/>
      <c r="AH50" s="25"/>
      <c r="AI50" s="21">
        <v>9</v>
      </c>
      <c r="AJ50" s="18">
        <v>14</v>
      </c>
      <c r="AK50" s="18">
        <v>9</v>
      </c>
      <c r="AL50" s="18">
        <v>15</v>
      </c>
      <c r="AM50" s="18">
        <v>15</v>
      </c>
      <c r="AN50" s="18">
        <v>4</v>
      </c>
      <c r="AO50" s="20">
        <v>16</v>
      </c>
      <c r="AP50" s="25">
        <f t="shared" si="11"/>
        <v>82</v>
      </c>
      <c r="AQ50" s="25"/>
      <c r="AR50" s="25"/>
    </row>
    <row r="51" spans="1:44" x14ac:dyDescent="0.3">
      <c r="A51" s="47" t="str">
        <f>A50</f>
        <v>롯데마트</v>
      </c>
      <c r="B51" s="350"/>
      <c r="C51" s="43">
        <v>46159</v>
      </c>
      <c r="D51" s="19" t="s">
        <v>58</v>
      </c>
      <c r="E51" s="18">
        <v>20</v>
      </c>
      <c r="F51" s="18">
        <v>25</v>
      </c>
      <c r="G51" s="18">
        <v>29</v>
      </c>
      <c r="H51" s="18">
        <v>11</v>
      </c>
      <c r="I51" s="18">
        <v>23</v>
      </c>
      <c r="J51" s="18">
        <v>14</v>
      </c>
      <c r="K51" s="20">
        <v>17</v>
      </c>
      <c r="L51" s="25">
        <f>SUM(E51:K51)</f>
        <v>139</v>
      </c>
      <c r="M51" s="25"/>
      <c r="N51" s="25"/>
      <c r="O51" s="21">
        <v>14</v>
      </c>
      <c r="P51" s="18">
        <v>16</v>
      </c>
      <c r="Q51" s="18">
        <v>23</v>
      </c>
      <c r="R51" s="18">
        <v>12</v>
      </c>
      <c r="S51" s="18">
        <v>29</v>
      </c>
      <c r="T51" s="18">
        <v>6</v>
      </c>
      <c r="U51" s="20">
        <v>15</v>
      </c>
      <c r="V51" s="25">
        <f>SUM(O51:U51)</f>
        <v>115</v>
      </c>
      <c r="W51" s="25"/>
      <c r="X51" s="25"/>
      <c r="Y51" s="21">
        <v>17</v>
      </c>
      <c r="Z51" s="18">
        <v>23</v>
      </c>
      <c r="AA51" s="18">
        <v>35</v>
      </c>
      <c r="AB51" s="18">
        <v>5</v>
      </c>
      <c r="AC51" s="18">
        <v>15</v>
      </c>
      <c r="AD51" s="18">
        <v>13</v>
      </c>
      <c r="AE51" s="20">
        <v>8</v>
      </c>
      <c r="AF51" s="25">
        <f>SUM(Y51:AE51)</f>
        <v>116</v>
      </c>
      <c r="AG51" s="25"/>
      <c r="AH51" s="25"/>
      <c r="AI51" s="21">
        <v>11</v>
      </c>
      <c r="AJ51" s="18">
        <v>11</v>
      </c>
      <c r="AK51" s="18">
        <v>15</v>
      </c>
      <c r="AL51" s="18">
        <v>20</v>
      </c>
      <c r="AM51" s="18">
        <v>18</v>
      </c>
      <c r="AN51" s="18">
        <v>14</v>
      </c>
      <c r="AO51" s="20">
        <v>39</v>
      </c>
      <c r="AP51" s="25">
        <f>SUM(AI51:AO51)</f>
        <v>128</v>
      </c>
      <c r="AQ51" s="25"/>
      <c r="AR51" s="25"/>
    </row>
    <row r="52" spans="1:44" ht="17.25" thickBot="1" x14ac:dyDescent="0.35">
      <c r="A52" s="47" t="str">
        <f>A51</f>
        <v>롯데마트</v>
      </c>
      <c r="B52" s="338"/>
      <c r="C52" s="55">
        <v>46158</v>
      </c>
      <c r="D52" s="53" t="s">
        <v>59</v>
      </c>
      <c r="E52" s="54">
        <v>16</v>
      </c>
      <c r="F52" s="54">
        <v>14</v>
      </c>
      <c r="G52" s="54">
        <v>13</v>
      </c>
      <c r="H52" s="54">
        <v>7</v>
      </c>
      <c r="I52" s="54">
        <v>22</v>
      </c>
      <c r="J52" s="54">
        <v>8</v>
      </c>
      <c r="K52" s="56">
        <v>14</v>
      </c>
      <c r="L52" s="26">
        <f>SUM(E52:K52)</f>
        <v>94</v>
      </c>
      <c r="M52" s="26"/>
      <c r="N52" s="26"/>
      <c r="O52" s="57">
        <v>9</v>
      </c>
      <c r="P52" s="54">
        <v>14</v>
      </c>
      <c r="Q52" s="54">
        <v>22</v>
      </c>
      <c r="R52" s="54">
        <v>11</v>
      </c>
      <c r="S52" s="54">
        <v>21</v>
      </c>
      <c r="T52" s="54">
        <v>3</v>
      </c>
      <c r="U52" s="56">
        <v>18</v>
      </c>
      <c r="V52" s="26">
        <f>SUM(O52:U52)</f>
        <v>98</v>
      </c>
      <c r="W52" s="26"/>
      <c r="X52" s="26"/>
      <c r="Y52" s="57">
        <v>23</v>
      </c>
      <c r="Z52" s="54">
        <v>21</v>
      </c>
      <c r="AA52" s="54">
        <v>9</v>
      </c>
      <c r="AB52" s="54">
        <v>6</v>
      </c>
      <c r="AC52" s="54">
        <v>10</v>
      </c>
      <c r="AD52" s="54">
        <v>14</v>
      </c>
      <c r="AE52" s="56">
        <v>19</v>
      </c>
      <c r="AF52" s="26">
        <f>SUM(Y52:AE52)</f>
        <v>102</v>
      </c>
      <c r="AG52" s="26"/>
      <c r="AH52" s="26"/>
      <c r="AI52" s="57">
        <v>7</v>
      </c>
      <c r="AJ52" s="54">
        <v>8</v>
      </c>
      <c r="AK52" s="54">
        <v>11</v>
      </c>
      <c r="AL52" s="54">
        <v>9</v>
      </c>
      <c r="AM52" s="54">
        <v>10</v>
      </c>
      <c r="AN52" s="54">
        <v>1</v>
      </c>
      <c r="AO52" s="56">
        <v>15</v>
      </c>
      <c r="AP52" s="26">
        <f>SUM(AI52:AO52)</f>
        <v>61</v>
      </c>
      <c r="AQ52" s="26"/>
      <c r="AR52" s="26"/>
    </row>
    <row r="53" spans="1:44" ht="17.25" hidden="1" thickBot="1" x14ac:dyDescent="0.35">
      <c r="A53" s="46"/>
      <c r="B53" s="337" t="s">
        <v>92</v>
      </c>
      <c r="C53" s="44">
        <v>45768</v>
      </c>
      <c r="D53" s="45" t="s">
        <v>54</v>
      </c>
      <c r="E53" s="49">
        <v>72</v>
      </c>
      <c r="F53" s="49">
        <v>44</v>
      </c>
      <c r="G53" s="49">
        <v>52</v>
      </c>
      <c r="H53" s="49">
        <v>16</v>
      </c>
      <c r="I53" s="49">
        <v>76</v>
      </c>
      <c r="J53" s="49">
        <v>0</v>
      </c>
      <c r="K53" s="123">
        <v>0</v>
      </c>
      <c r="L53" s="51">
        <f t="shared" ref="L53:L63" si="25">SUM(E53:K53)</f>
        <v>260</v>
      </c>
      <c r="M53" s="51"/>
      <c r="N53" s="51"/>
      <c r="O53" s="49">
        <v>132</v>
      </c>
      <c r="P53" s="49">
        <v>20</v>
      </c>
      <c r="Q53" s="49">
        <v>52</v>
      </c>
      <c r="R53" s="49">
        <v>4</v>
      </c>
      <c r="S53" s="49">
        <v>68</v>
      </c>
      <c r="T53" s="49">
        <v>0</v>
      </c>
      <c r="U53" s="123">
        <v>0</v>
      </c>
      <c r="V53" s="51">
        <f t="shared" ref="V53:V63" si="26">SUM(O53:U53)</f>
        <v>276</v>
      </c>
      <c r="W53" s="51"/>
      <c r="X53" s="51"/>
      <c r="Y53" s="49">
        <v>88</v>
      </c>
      <c r="Z53" s="49">
        <v>16</v>
      </c>
      <c r="AA53" s="49">
        <v>176</v>
      </c>
      <c r="AB53" s="49">
        <v>0</v>
      </c>
      <c r="AC53" s="49">
        <v>128</v>
      </c>
      <c r="AD53" s="49">
        <v>0</v>
      </c>
      <c r="AE53" s="123">
        <v>0</v>
      </c>
      <c r="AF53" s="51">
        <f t="shared" ref="AF53:AF63" si="27">SUM(Y53:AE53)</f>
        <v>408</v>
      </c>
      <c r="AG53" s="51"/>
      <c r="AH53" s="51"/>
      <c r="AI53" s="49">
        <v>120</v>
      </c>
      <c r="AJ53" s="49">
        <v>32</v>
      </c>
      <c r="AK53" s="49">
        <v>76</v>
      </c>
      <c r="AL53" s="49">
        <v>20</v>
      </c>
      <c r="AM53" s="49">
        <v>104</v>
      </c>
      <c r="AN53" s="49">
        <v>0</v>
      </c>
      <c r="AO53" s="123">
        <v>0</v>
      </c>
      <c r="AP53" s="51">
        <f t="shared" ref="AP53:AP63" si="28">SUM(AI53:AO53)</f>
        <v>352</v>
      </c>
      <c r="AQ53" s="51"/>
      <c r="AR53" s="51"/>
    </row>
    <row r="54" spans="1:44" ht="17.25" hidden="1" thickBot="1" x14ac:dyDescent="0.35">
      <c r="A54" s="47"/>
      <c r="B54" s="350"/>
      <c r="C54" s="43">
        <v>45915</v>
      </c>
      <c r="D54" s="19" t="s">
        <v>54</v>
      </c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123">
        <v>0</v>
      </c>
      <c r="L54" s="25">
        <f t="shared" si="25"/>
        <v>0</v>
      </c>
      <c r="M54" s="25"/>
      <c r="N54" s="25"/>
      <c r="O54" s="49">
        <v>0</v>
      </c>
      <c r="P54" s="49">
        <v>0</v>
      </c>
      <c r="Q54" s="49">
        <v>0</v>
      </c>
      <c r="R54" s="49">
        <v>0</v>
      </c>
      <c r="S54" s="49">
        <v>0</v>
      </c>
      <c r="T54" s="49">
        <v>0</v>
      </c>
      <c r="U54" s="123">
        <v>0</v>
      </c>
      <c r="V54" s="25">
        <f t="shared" si="26"/>
        <v>0</v>
      </c>
      <c r="W54" s="25"/>
      <c r="X54" s="25"/>
      <c r="Y54" s="49">
        <v>0</v>
      </c>
      <c r="Z54" s="49">
        <v>0</v>
      </c>
      <c r="AA54" s="49">
        <v>0</v>
      </c>
      <c r="AB54" s="49">
        <v>0</v>
      </c>
      <c r="AC54" s="49">
        <v>0</v>
      </c>
      <c r="AD54" s="49">
        <v>0</v>
      </c>
      <c r="AE54" s="123">
        <v>0</v>
      </c>
      <c r="AF54" s="25">
        <f t="shared" si="27"/>
        <v>0</v>
      </c>
      <c r="AG54" s="25"/>
      <c r="AH54" s="25"/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49">
        <v>0</v>
      </c>
      <c r="AO54" s="123">
        <v>0</v>
      </c>
      <c r="AP54" s="25">
        <f t="shared" si="28"/>
        <v>0</v>
      </c>
      <c r="AQ54" s="25"/>
      <c r="AR54" s="25"/>
    </row>
    <row r="55" spans="1:44" ht="17.25" hidden="1" thickBot="1" x14ac:dyDescent="0.35">
      <c r="A55" s="47"/>
      <c r="B55" s="350"/>
      <c r="C55" s="43">
        <v>45803</v>
      </c>
      <c r="D55" s="19" t="s">
        <v>55</v>
      </c>
      <c r="E55" s="18">
        <v>52</v>
      </c>
      <c r="F55" s="18">
        <v>24</v>
      </c>
      <c r="G55" s="18">
        <v>76</v>
      </c>
      <c r="H55" s="18">
        <v>0</v>
      </c>
      <c r="I55" s="18">
        <v>56</v>
      </c>
      <c r="J55" s="18">
        <v>0</v>
      </c>
      <c r="K55" s="62">
        <v>0</v>
      </c>
      <c r="L55" s="25">
        <f t="shared" si="25"/>
        <v>208</v>
      </c>
      <c r="M55" s="25"/>
      <c r="N55" s="25"/>
      <c r="O55" s="18">
        <v>92</v>
      </c>
      <c r="P55" s="18">
        <v>8</v>
      </c>
      <c r="Q55" s="18">
        <v>72</v>
      </c>
      <c r="R55" s="18">
        <v>0</v>
      </c>
      <c r="S55" s="18">
        <v>60</v>
      </c>
      <c r="T55" s="18">
        <v>0</v>
      </c>
      <c r="U55" s="62">
        <v>0</v>
      </c>
      <c r="V55" s="25">
        <f t="shared" si="26"/>
        <v>232</v>
      </c>
      <c r="W55" s="25"/>
      <c r="X55" s="25"/>
      <c r="Y55" s="18">
        <v>44</v>
      </c>
      <c r="Z55" s="18">
        <v>24</v>
      </c>
      <c r="AA55" s="18">
        <v>64</v>
      </c>
      <c r="AB55" s="18">
        <v>0</v>
      </c>
      <c r="AC55" s="18">
        <v>64</v>
      </c>
      <c r="AD55" s="18">
        <v>0</v>
      </c>
      <c r="AE55" s="62">
        <v>0</v>
      </c>
      <c r="AF55" s="25">
        <f t="shared" si="27"/>
        <v>196</v>
      </c>
      <c r="AG55" s="25"/>
      <c r="AH55" s="25"/>
      <c r="AI55" s="18">
        <v>96</v>
      </c>
      <c r="AJ55" s="18">
        <v>12</v>
      </c>
      <c r="AK55" s="18">
        <v>56</v>
      </c>
      <c r="AL55" s="18">
        <v>8</v>
      </c>
      <c r="AM55" s="18">
        <v>24</v>
      </c>
      <c r="AN55" s="18">
        <v>0</v>
      </c>
      <c r="AO55" s="62">
        <v>0</v>
      </c>
      <c r="AP55" s="25">
        <f t="shared" si="28"/>
        <v>196</v>
      </c>
      <c r="AQ55" s="25"/>
      <c r="AR55" s="25"/>
    </row>
    <row r="56" spans="1:44" ht="17.25" hidden="1" thickBot="1" x14ac:dyDescent="0.35">
      <c r="A56" s="47"/>
      <c r="B56" s="350"/>
      <c r="C56" s="43">
        <v>45843</v>
      </c>
      <c r="D56" s="19" t="s">
        <v>55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62">
        <v>0</v>
      </c>
      <c r="L56" s="25">
        <f t="shared" si="25"/>
        <v>0</v>
      </c>
      <c r="M56" s="25"/>
      <c r="N56" s="25"/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62">
        <v>0</v>
      </c>
      <c r="V56" s="25">
        <f t="shared" si="26"/>
        <v>0</v>
      </c>
      <c r="W56" s="25"/>
      <c r="X56" s="25"/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62">
        <v>0</v>
      </c>
      <c r="AF56" s="25">
        <f t="shared" si="27"/>
        <v>0</v>
      </c>
      <c r="AG56" s="25"/>
      <c r="AH56" s="25"/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62">
        <v>0</v>
      </c>
      <c r="AP56" s="25">
        <f t="shared" si="28"/>
        <v>0</v>
      </c>
      <c r="AQ56" s="25"/>
      <c r="AR56" s="25"/>
    </row>
    <row r="57" spans="1:44" ht="17.25" hidden="1" thickBot="1" x14ac:dyDescent="0.35">
      <c r="A57" s="47"/>
      <c r="B57" s="350"/>
      <c r="C57" s="43">
        <v>45795</v>
      </c>
      <c r="D57" s="19" t="s">
        <v>56</v>
      </c>
      <c r="E57" s="18">
        <v>20</v>
      </c>
      <c r="F57" s="18">
        <v>16</v>
      </c>
      <c r="G57" s="18">
        <v>32</v>
      </c>
      <c r="H57" s="18">
        <v>0</v>
      </c>
      <c r="I57" s="18">
        <v>24</v>
      </c>
      <c r="J57" s="18">
        <v>0</v>
      </c>
      <c r="K57" s="62">
        <v>0</v>
      </c>
      <c r="L57" s="25">
        <f t="shared" si="25"/>
        <v>92</v>
      </c>
      <c r="M57" s="25"/>
      <c r="N57" s="25"/>
      <c r="O57" s="18">
        <v>64</v>
      </c>
      <c r="P57" s="18">
        <v>0</v>
      </c>
      <c r="Q57" s="18">
        <v>28</v>
      </c>
      <c r="R57" s="18">
        <v>0</v>
      </c>
      <c r="S57" s="18">
        <v>48</v>
      </c>
      <c r="T57" s="18">
        <v>0</v>
      </c>
      <c r="U57" s="62">
        <v>0</v>
      </c>
      <c r="V57" s="25">
        <f t="shared" si="26"/>
        <v>140</v>
      </c>
      <c r="W57" s="25"/>
      <c r="X57" s="25"/>
      <c r="Y57" s="18">
        <v>20</v>
      </c>
      <c r="Z57" s="18">
        <v>4</v>
      </c>
      <c r="AA57" s="18">
        <v>52</v>
      </c>
      <c r="AB57" s="18">
        <v>0</v>
      </c>
      <c r="AC57" s="18">
        <v>68</v>
      </c>
      <c r="AD57" s="18">
        <v>0</v>
      </c>
      <c r="AE57" s="62">
        <v>0</v>
      </c>
      <c r="AF57" s="25">
        <f t="shared" si="27"/>
        <v>144</v>
      </c>
      <c r="AG57" s="25"/>
      <c r="AH57" s="25"/>
      <c r="AI57" s="18">
        <v>20</v>
      </c>
      <c r="AJ57" s="18">
        <v>0</v>
      </c>
      <c r="AK57" s="18">
        <v>32</v>
      </c>
      <c r="AL57" s="18">
        <v>0</v>
      </c>
      <c r="AM57" s="18">
        <v>48</v>
      </c>
      <c r="AN57" s="18">
        <v>0</v>
      </c>
      <c r="AO57" s="62">
        <v>0</v>
      </c>
      <c r="AP57" s="25">
        <f t="shared" si="28"/>
        <v>100</v>
      </c>
      <c r="AQ57" s="25"/>
      <c r="AR57" s="25"/>
    </row>
    <row r="58" spans="1:44" ht="17.25" hidden="1" thickBot="1" x14ac:dyDescent="0.35">
      <c r="A58" s="47"/>
      <c r="B58" s="350"/>
      <c r="C58" s="43">
        <v>45850</v>
      </c>
      <c r="D58" s="19" t="s">
        <v>56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62">
        <v>0</v>
      </c>
      <c r="L58" s="25">
        <f t="shared" si="25"/>
        <v>0</v>
      </c>
      <c r="M58" s="25"/>
      <c r="N58" s="25"/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62">
        <v>0</v>
      </c>
      <c r="V58" s="25">
        <f t="shared" si="26"/>
        <v>0</v>
      </c>
      <c r="W58" s="25"/>
      <c r="X58" s="25"/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62">
        <v>0</v>
      </c>
      <c r="AF58" s="25">
        <f t="shared" si="27"/>
        <v>0</v>
      </c>
      <c r="AG58" s="25"/>
      <c r="AH58" s="25"/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62">
        <v>0</v>
      </c>
      <c r="AP58" s="25">
        <f t="shared" si="28"/>
        <v>0</v>
      </c>
      <c r="AQ58" s="25"/>
      <c r="AR58" s="25"/>
    </row>
    <row r="59" spans="1:44" ht="17.25" hidden="1" thickBot="1" x14ac:dyDescent="0.35">
      <c r="A59" s="47"/>
      <c r="B59" s="350"/>
      <c r="C59" s="43">
        <v>46122</v>
      </c>
      <c r="D59" s="19" t="s">
        <v>57</v>
      </c>
      <c r="E59" s="18">
        <v>72</v>
      </c>
      <c r="F59" s="18">
        <v>104</v>
      </c>
      <c r="G59" s="18">
        <v>68</v>
      </c>
      <c r="H59" s="18">
        <v>0</v>
      </c>
      <c r="I59" s="18">
        <v>104</v>
      </c>
      <c r="J59" s="18">
        <v>0</v>
      </c>
      <c r="K59" s="62">
        <v>0</v>
      </c>
      <c r="L59" s="25">
        <f t="shared" si="25"/>
        <v>348</v>
      </c>
      <c r="M59" s="25"/>
      <c r="N59" s="25"/>
      <c r="O59" s="18">
        <v>128</v>
      </c>
      <c r="P59" s="18">
        <v>32</v>
      </c>
      <c r="Q59" s="18">
        <v>112</v>
      </c>
      <c r="R59" s="18">
        <v>32</v>
      </c>
      <c r="S59" s="18">
        <v>72</v>
      </c>
      <c r="T59" s="18">
        <v>0</v>
      </c>
      <c r="U59" s="62">
        <v>0</v>
      </c>
      <c r="V59" s="25">
        <f t="shared" si="26"/>
        <v>376</v>
      </c>
      <c r="W59" s="25"/>
      <c r="X59" s="25"/>
      <c r="Y59" s="18">
        <v>96</v>
      </c>
      <c r="Z59" s="18">
        <v>32</v>
      </c>
      <c r="AA59" s="18">
        <v>92</v>
      </c>
      <c r="AB59" s="18">
        <v>0</v>
      </c>
      <c r="AC59" s="18">
        <v>104</v>
      </c>
      <c r="AD59" s="18">
        <v>0</v>
      </c>
      <c r="AE59" s="62">
        <v>0</v>
      </c>
      <c r="AF59" s="25">
        <f t="shared" si="27"/>
        <v>324</v>
      </c>
      <c r="AG59" s="25"/>
      <c r="AH59" s="25"/>
      <c r="AI59" s="18">
        <v>112</v>
      </c>
      <c r="AJ59" s="18">
        <v>56</v>
      </c>
      <c r="AK59" s="18">
        <v>76</v>
      </c>
      <c r="AL59" s="18">
        <v>12</v>
      </c>
      <c r="AM59" s="18">
        <v>112</v>
      </c>
      <c r="AN59" s="18">
        <v>0</v>
      </c>
      <c r="AO59" s="62">
        <v>0</v>
      </c>
      <c r="AP59" s="25">
        <f t="shared" si="28"/>
        <v>368</v>
      </c>
      <c r="AQ59" s="25"/>
      <c r="AR59" s="25"/>
    </row>
    <row r="60" spans="1:44" ht="17.25" hidden="1" thickBot="1" x14ac:dyDescent="0.35">
      <c r="A60" s="47"/>
      <c r="B60" s="350"/>
      <c r="C60" s="83">
        <v>46159</v>
      </c>
      <c r="D60" s="81" t="s">
        <v>58</v>
      </c>
      <c r="E60" s="18">
        <v>52</v>
      </c>
      <c r="F60" s="18">
        <v>52</v>
      </c>
      <c r="G60" s="18">
        <v>68</v>
      </c>
      <c r="H60" s="18">
        <v>28</v>
      </c>
      <c r="I60" s="18">
        <v>116</v>
      </c>
      <c r="J60" s="18">
        <v>0</v>
      </c>
      <c r="K60" s="62">
        <v>0</v>
      </c>
      <c r="L60" s="25">
        <f t="shared" si="25"/>
        <v>316</v>
      </c>
      <c r="M60" s="25"/>
      <c r="N60" s="25"/>
      <c r="O60" s="18">
        <v>164</v>
      </c>
      <c r="P60" s="18">
        <v>28</v>
      </c>
      <c r="Q60" s="18">
        <v>88</v>
      </c>
      <c r="R60" s="18">
        <v>8</v>
      </c>
      <c r="S60" s="18">
        <v>84</v>
      </c>
      <c r="T60" s="18">
        <v>0</v>
      </c>
      <c r="U60" s="62">
        <v>0</v>
      </c>
      <c r="V60" s="25">
        <f t="shared" si="26"/>
        <v>372</v>
      </c>
      <c r="W60" s="25"/>
      <c r="X60" s="25"/>
      <c r="Y60" s="18">
        <v>80</v>
      </c>
      <c r="Z60" s="18">
        <v>48</v>
      </c>
      <c r="AA60" s="18">
        <v>144</v>
      </c>
      <c r="AB60" s="18">
        <v>0</v>
      </c>
      <c r="AC60" s="18">
        <v>124</v>
      </c>
      <c r="AD60" s="18">
        <v>0</v>
      </c>
      <c r="AE60" s="62">
        <v>0</v>
      </c>
      <c r="AF60" s="25">
        <f t="shared" si="27"/>
        <v>396</v>
      </c>
      <c r="AG60" s="25"/>
      <c r="AH60" s="25"/>
      <c r="AI60" s="18">
        <v>100</v>
      </c>
      <c r="AJ60" s="18">
        <v>32</v>
      </c>
      <c r="AK60" s="18">
        <v>128</v>
      </c>
      <c r="AL60" s="18">
        <v>32</v>
      </c>
      <c r="AM60" s="18">
        <v>88</v>
      </c>
      <c r="AN60" s="18">
        <v>0</v>
      </c>
      <c r="AO60" s="62">
        <v>0</v>
      </c>
      <c r="AP60" s="25">
        <f t="shared" si="28"/>
        <v>380</v>
      </c>
      <c r="AQ60" s="25"/>
      <c r="AR60" s="25"/>
    </row>
    <row r="61" spans="1:44" ht="17.25" hidden="1" thickBot="1" x14ac:dyDescent="0.35">
      <c r="A61" s="48"/>
      <c r="B61" s="338"/>
      <c r="C61" s="55">
        <v>46158</v>
      </c>
      <c r="D61" s="53" t="s">
        <v>59</v>
      </c>
      <c r="E61" s="54">
        <v>56</v>
      </c>
      <c r="F61" s="54">
        <v>24</v>
      </c>
      <c r="G61" s="54">
        <v>60</v>
      </c>
      <c r="H61" s="54">
        <v>8</v>
      </c>
      <c r="I61" s="54">
        <v>52</v>
      </c>
      <c r="J61" s="54">
        <v>0</v>
      </c>
      <c r="K61" s="63">
        <v>0</v>
      </c>
      <c r="L61" s="26">
        <f t="shared" si="25"/>
        <v>200</v>
      </c>
      <c r="M61" s="26"/>
      <c r="N61" s="26"/>
      <c r="O61" s="54">
        <v>100</v>
      </c>
      <c r="P61" s="54">
        <v>8</v>
      </c>
      <c r="Q61" s="54">
        <v>48</v>
      </c>
      <c r="R61" s="54">
        <v>4</v>
      </c>
      <c r="S61" s="54">
        <v>40</v>
      </c>
      <c r="T61" s="54">
        <v>0</v>
      </c>
      <c r="U61" s="63">
        <v>0</v>
      </c>
      <c r="V61" s="26">
        <f t="shared" si="26"/>
        <v>200</v>
      </c>
      <c r="W61" s="26"/>
      <c r="X61" s="26"/>
      <c r="Y61" s="54">
        <v>48</v>
      </c>
      <c r="Z61" s="54">
        <v>20</v>
      </c>
      <c r="AA61" s="54">
        <v>56</v>
      </c>
      <c r="AB61" s="54">
        <v>0</v>
      </c>
      <c r="AC61" s="54">
        <v>48</v>
      </c>
      <c r="AD61" s="54">
        <v>0</v>
      </c>
      <c r="AE61" s="63">
        <v>0</v>
      </c>
      <c r="AF61" s="26">
        <f t="shared" si="27"/>
        <v>172</v>
      </c>
      <c r="AG61" s="26"/>
      <c r="AH61" s="26"/>
      <c r="AI61" s="54">
        <v>96</v>
      </c>
      <c r="AJ61" s="54">
        <v>20</v>
      </c>
      <c r="AK61" s="54">
        <v>52</v>
      </c>
      <c r="AL61" s="54">
        <v>12</v>
      </c>
      <c r="AM61" s="54">
        <v>28</v>
      </c>
      <c r="AN61" s="54">
        <v>0</v>
      </c>
      <c r="AO61" s="63">
        <v>0</v>
      </c>
      <c r="AP61" s="26">
        <f t="shared" si="28"/>
        <v>208</v>
      </c>
      <c r="AQ61" s="26"/>
      <c r="AR61" s="26"/>
    </row>
    <row r="62" spans="1:44" ht="17.25" hidden="1" thickBot="1" x14ac:dyDescent="0.35">
      <c r="A62" s="46"/>
      <c r="B62" s="337" t="s">
        <v>93</v>
      </c>
      <c r="C62" s="128">
        <v>45915</v>
      </c>
      <c r="D62" s="129" t="s">
        <v>54</v>
      </c>
      <c r="E62" s="60">
        <v>20</v>
      </c>
      <c r="F62" s="60">
        <v>0</v>
      </c>
      <c r="G62" s="60">
        <v>24</v>
      </c>
      <c r="H62" s="60">
        <v>0</v>
      </c>
      <c r="I62" s="60">
        <v>12</v>
      </c>
      <c r="J62" s="60">
        <v>0</v>
      </c>
      <c r="K62" s="130">
        <v>0</v>
      </c>
      <c r="L62" s="131">
        <f t="shared" si="25"/>
        <v>56</v>
      </c>
      <c r="M62" s="131"/>
      <c r="N62" s="131"/>
      <c r="O62" s="132">
        <v>20</v>
      </c>
      <c r="P62" s="60">
        <v>0</v>
      </c>
      <c r="Q62" s="60">
        <v>4</v>
      </c>
      <c r="R62" s="60">
        <v>0</v>
      </c>
      <c r="S62" s="60">
        <v>12</v>
      </c>
      <c r="T62" s="60">
        <v>0</v>
      </c>
      <c r="U62" s="130">
        <v>0</v>
      </c>
      <c r="V62" s="131">
        <f t="shared" si="26"/>
        <v>36</v>
      </c>
      <c r="W62" s="131"/>
      <c r="X62" s="131"/>
      <c r="Y62" s="132">
        <v>16</v>
      </c>
      <c r="Z62" s="60">
        <v>0</v>
      </c>
      <c r="AA62" s="60">
        <v>12</v>
      </c>
      <c r="AB62" s="60">
        <v>0</v>
      </c>
      <c r="AC62" s="60">
        <v>20</v>
      </c>
      <c r="AD62" s="60">
        <v>0</v>
      </c>
      <c r="AE62" s="130">
        <v>0</v>
      </c>
      <c r="AF62" s="131">
        <f t="shared" si="27"/>
        <v>48</v>
      </c>
      <c r="AG62" s="131"/>
      <c r="AH62" s="131"/>
      <c r="AI62" s="132">
        <v>28</v>
      </c>
      <c r="AJ62" s="60">
        <v>0</v>
      </c>
      <c r="AK62" s="60">
        <v>28</v>
      </c>
      <c r="AL62" s="60">
        <v>0</v>
      </c>
      <c r="AM62" s="60">
        <v>16</v>
      </c>
      <c r="AN62" s="60">
        <v>0</v>
      </c>
      <c r="AO62" s="130">
        <v>0</v>
      </c>
      <c r="AP62" s="131">
        <f t="shared" si="28"/>
        <v>72</v>
      </c>
      <c r="AQ62" s="131"/>
      <c r="AR62" s="131"/>
    </row>
    <row r="63" spans="1:44" ht="17.25" hidden="1" thickBot="1" x14ac:dyDescent="0.35">
      <c r="A63" s="47"/>
      <c r="B63" s="350"/>
      <c r="C63" s="43">
        <v>45843</v>
      </c>
      <c r="D63" s="19" t="s">
        <v>55</v>
      </c>
      <c r="E63" s="18">
        <v>8</v>
      </c>
      <c r="F63" s="18">
        <v>0</v>
      </c>
      <c r="G63" s="18">
        <v>8</v>
      </c>
      <c r="H63" s="18">
        <v>0</v>
      </c>
      <c r="I63" s="18">
        <v>8</v>
      </c>
      <c r="J63" s="18">
        <v>0</v>
      </c>
      <c r="K63" s="20">
        <v>0</v>
      </c>
      <c r="L63" s="25">
        <f t="shared" si="25"/>
        <v>24</v>
      </c>
      <c r="M63" s="25"/>
      <c r="N63" s="25"/>
      <c r="O63" s="21">
        <v>28</v>
      </c>
      <c r="P63" s="18">
        <v>0</v>
      </c>
      <c r="Q63" s="18">
        <v>0</v>
      </c>
      <c r="R63" s="18">
        <v>0</v>
      </c>
      <c r="S63" s="18">
        <v>12</v>
      </c>
      <c r="T63" s="18">
        <v>0</v>
      </c>
      <c r="U63" s="20">
        <v>0</v>
      </c>
      <c r="V63" s="25">
        <f t="shared" si="26"/>
        <v>40</v>
      </c>
      <c r="W63" s="25"/>
      <c r="X63" s="25"/>
      <c r="Y63" s="21">
        <v>20</v>
      </c>
      <c r="Z63" s="18">
        <v>0</v>
      </c>
      <c r="AA63" s="18">
        <v>4</v>
      </c>
      <c r="AB63" s="18">
        <v>0</v>
      </c>
      <c r="AC63" s="18">
        <v>24</v>
      </c>
      <c r="AD63" s="18">
        <v>0</v>
      </c>
      <c r="AE63" s="20">
        <v>0</v>
      </c>
      <c r="AF63" s="25">
        <f t="shared" si="27"/>
        <v>48</v>
      </c>
      <c r="AG63" s="25"/>
      <c r="AH63" s="25"/>
      <c r="AI63" s="21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20">
        <v>0</v>
      </c>
      <c r="AP63" s="25">
        <f t="shared" si="28"/>
        <v>0</v>
      </c>
      <c r="AQ63" s="25"/>
      <c r="AR63" s="25"/>
    </row>
    <row r="64" spans="1:44" ht="17.25" hidden="1" thickBot="1" x14ac:dyDescent="0.35">
      <c r="A64" s="47"/>
      <c r="B64" s="350"/>
      <c r="C64" s="43">
        <v>45861</v>
      </c>
      <c r="D64" s="19" t="s">
        <v>55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20">
        <v>0</v>
      </c>
      <c r="L64" s="25">
        <f>SUM(E64:K64)</f>
        <v>0</v>
      </c>
      <c r="M64" s="25"/>
      <c r="N64" s="25"/>
      <c r="O64" s="21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20">
        <v>0</v>
      </c>
      <c r="V64" s="25">
        <f>SUM(O64:U64)</f>
        <v>0</v>
      </c>
      <c r="W64" s="25"/>
      <c r="X64" s="25"/>
      <c r="Y64" s="21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20">
        <v>0</v>
      </c>
      <c r="AF64" s="25">
        <f>SUM(Y64:AE64)</f>
        <v>0</v>
      </c>
      <c r="AG64" s="25"/>
      <c r="AH64" s="25"/>
      <c r="AI64" s="21">
        <v>8</v>
      </c>
      <c r="AJ64" s="18">
        <v>0</v>
      </c>
      <c r="AK64" s="18">
        <v>28</v>
      </c>
      <c r="AL64" s="18">
        <v>0</v>
      </c>
      <c r="AM64" s="18">
        <v>20</v>
      </c>
      <c r="AN64" s="18">
        <v>0</v>
      </c>
      <c r="AO64" s="20">
        <v>0</v>
      </c>
      <c r="AP64" s="25">
        <f>SUM(AI64:AO64)</f>
        <v>56</v>
      </c>
      <c r="AQ64" s="25"/>
      <c r="AR64" s="25"/>
    </row>
    <row r="65" spans="1:44" ht="17.25" hidden="1" thickBot="1" x14ac:dyDescent="0.35">
      <c r="A65" s="47"/>
      <c r="B65" s="350"/>
      <c r="C65" s="43">
        <v>46050</v>
      </c>
      <c r="D65" s="19" t="s">
        <v>55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20">
        <v>0</v>
      </c>
      <c r="L65" s="25">
        <f>SUM(E65:K65)</f>
        <v>0</v>
      </c>
      <c r="M65" s="25"/>
      <c r="N65" s="25"/>
      <c r="O65" s="21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20">
        <v>0</v>
      </c>
      <c r="V65" s="25">
        <f>SUM(O65:U65)</f>
        <v>0</v>
      </c>
      <c r="W65" s="25"/>
      <c r="X65" s="25"/>
      <c r="Y65" s="21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20">
        <v>0</v>
      </c>
      <c r="AF65" s="25">
        <f>SUM(Y65:AE65)</f>
        <v>0</v>
      </c>
      <c r="AG65" s="25"/>
      <c r="AH65" s="25"/>
      <c r="AI65" s="21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20">
        <v>0</v>
      </c>
      <c r="AP65" s="25">
        <f>SUM(AI65:AO65)</f>
        <v>0</v>
      </c>
      <c r="AQ65" s="25"/>
      <c r="AR65" s="25"/>
    </row>
    <row r="66" spans="1:44" ht="17.25" hidden="1" thickBot="1" x14ac:dyDescent="0.35">
      <c r="A66" s="47"/>
      <c r="B66" s="350"/>
      <c r="C66" s="43">
        <v>45850</v>
      </c>
      <c r="D66" s="19" t="s">
        <v>56</v>
      </c>
      <c r="E66" s="18">
        <v>12</v>
      </c>
      <c r="F66" s="18">
        <v>0</v>
      </c>
      <c r="G66" s="18">
        <v>16</v>
      </c>
      <c r="H66" s="18">
        <v>0</v>
      </c>
      <c r="I66" s="18">
        <v>12</v>
      </c>
      <c r="J66" s="18">
        <v>0</v>
      </c>
      <c r="K66" s="20">
        <v>0</v>
      </c>
      <c r="L66" s="25">
        <f>SUM(E66:K66)</f>
        <v>40</v>
      </c>
      <c r="M66" s="25"/>
      <c r="N66" s="25"/>
      <c r="O66" s="21">
        <v>44</v>
      </c>
      <c r="P66" s="18">
        <v>0</v>
      </c>
      <c r="Q66" s="18">
        <v>12</v>
      </c>
      <c r="R66" s="18">
        <v>0</v>
      </c>
      <c r="S66" s="18">
        <v>16</v>
      </c>
      <c r="T66" s="18">
        <v>0</v>
      </c>
      <c r="U66" s="20">
        <v>0</v>
      </c>
      <c r="V66" s="25">
        <f>SUM(O66:U66)</f>
        <v>72</v>
      </c>
      <c r="W66" s="25"/>
      <c r="X66" s="25"/>
      <c r="Y66" s="21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20">
        <v>0</v>
      </c>
      <c r="AF66" s="25">
        <f>SUM(Y66:AE66)</f>
        <v>0</v>
      </c>
      <c r="AG66" s="25"/>
      <c r="AH66" s="25"/>
      <c r="AI66" s="21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0</v>
      </c>
      <c r="AO66" s="20">
        <v>0</v>
      </c>
      <c r="AP66" s="25">
        <f>SUM(AI66:AO66)</f>
        <v>0</v>
      </c>
      <c r="AQ66" s="25"/>
      <c r="AR66" s="25"/>
    </row>
    <row r="67" spans="1:44" ht="17.25" hidden="1" thickBot="1" x14ac:dyDescent="0.35">
      <c r="A67" s="47"/>
      <c r="B67" s="350"/>
      <c r="C67" s="43">
        <v>45874</v>
      </c>
      <c r="D67" s="19" t="s">
        <v>56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20">
        <v>0</v>
      </c>
      <c r="L67" s="25">
        <f>SUM(E67:K67)</f>
        <v>0</v>
      </c>
      <c r="M67" s="25"/>
      <c r="N67" s="25"/>
      <c r="O67" s="21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20">
        <v>0</v>
      </c>
      <c r="V67" s="25">
        <f>SUM(O67:U67)</f>
        <v>0</v>
      </c>
      <c r="W67" s="25"/>
      <c r="X67" s="25"/>
      <c r="Y67" s="21">
        <v>12</v>
      </c>
      <c r="Z67" s="18">
        <v>0</v>
      </c>
      <c r="AA67" s="18">
        <v>20</v>
      </c>
      <c r="AB67" s="18">
        <v>4</v>
      </c>
      <c r="AC67" s="18">
        <v>4</v>
      </c>
      <c r="AD67" s="18">
        <v>0</v>
      </c>
      <c r="AE67" s="20">
        <v>0</v>
      </c>
      <c r="AF67" s="25">
        <f>SUM(Y67:AE67)</f>
        <v>40</v>
      </c>
      <c r="AG67" s="25"/>
      <c r="AH67" s="25"/>
      <c r="AI67" s="21">
        <v>16</v>
      </c>
      <c r="AJ67" s="18">
        <v>0</v>
      </c>
      <c r="AK67" s="18">
        <v>16</v>
      </c>
      <c r="AL67" s="18">
        <v>0</v>
      </c>
      <c r="AM67" s="18">
        <v>12</v>
      </c>
      <c r="AN67" s="18">
        <v>0</v>
      </c>
      <c r="AO67" s="20">
        <v>0</v>
      </c>
      <c r="AP67" s="25">
        <f>SUM(AI67:AO67)</f>
        <v>44</v>
      </c>
      <c r="AQ67" s="25"/>
      <c r="AR67" s="25"/>
    </row>
    <row r="68" spans="1:44" ht="17.25" hidden="1" thickBot="1" x14ac:dyDescent="0.35">
      <c r="A68" s="47"/>
      <c r="B68" s="350"/>
      <c r="C68" s="43">
        <v>46122</v>
      </c>
      <c r="D68" s="19" t="s">
        <v>57</v>
      </c>
      <c r="E68" s="18">
        <v>24</v>
      </c>
      <c r="F68" s="18">
        <v>0</v>
      </c>
      <c r="G68" s="18">
        <v>44</v>
      </c>
      <c r="H68" s="18">
        <v>0</v>
      </c>
      <c r="I68" s="18">
        <v>44</v>
      </c>
      <c r="J68" s="18">
        <v>0</v>
      </c>
      <c r="K68" s="20">
        <v>0</v>
      </c>
      <c r="L68" s="25">
        <f t="shared" ref="L68:L73" si="29">SUM(E68:K68)</f>
        <v>112</v>
      </c>
      <c r="M68" s="25"/>
      <c r="N68" s="25"/>
      <c r="O68" s="21">
        <v>32</v>
      </c>
      <c r="P68" s="18">
        <v>0</v>
      </c>
      <c r="Q68" s="18">
        <v>28</v>
      </c>
      <c r="R68" s="18">
        <v>0</v>
      </c>
      <c r="S68" s="18">
        <v>24</v>
      </c>
      <c r="T68" s="18">
        <v>0</v>
      </c>
      <c r="U68" s="20">
        <v>0</v>
      </c>
      <c r="V68" s="25">
        <f t="shared" ref="V68:V73" si="30">SUM(O68:U68)</f>
        <v>84</v>
      </c>
      <c r="W68" s="25"/>
      <c r="X68" s="25"/>
      <c r="Y68" s="21">
        <v>28</v>
      </c>
      <c r="Z68" s="18">
        <v>4</v>
      </c>
      <c r="AA68" s="18">
        <v>28</v>
      </c>
      <c r="AB68" s="18">
        <v>0</v>
      </c>
      <c r="AC68" s="18">
        <v>40</v>
      </c>
      <c r="AD68" s="18">
        <v>0</v>
      </c>
      <c r="AE68" s="20">
        <v>0</v>
      </c>
      <c r="AF68" s="25">
        <f t="shared" ref="AF68:AF73" si="31">SUM(Y68:AE68)</f>
        <v>100</v>
      </c>
      <c r="AG68" s="25"/>
      <c r="AH68" s="25"/>
      <c r="AI68" s="21">
        <v>48</v>
      </c>
      <c r="AJ68" s="18">
        <v>0</v>
      </c>
      <c r="AK68" s="18">
        <v>16</v>
      </c>
      <c r="AL68" s="18">
        <v>0</v>
      </c>
      <c r="AM68" s="18">
        <v>32</v>
      </c>
      <c r="AN68" s="18">
        <v>0</v>
      </c>
      <c r="AO68" s="20">
        <v>0</v>
      </c>
      <c r="AP68" s="25">
        <f t="shared" ref="AP68:AP73" si="32">SUM(AI68:AO68)</f>
        <v>96</v>
      </c>
      <c r="AQ68" s="25"/>
      <c r="AR68" s="25"/>
    </row>
    <row r="69" spans="1:44" ht="17.25" hidden="1" thickBot="1" x14ac:dyDescent="0.35">
      <c r="A69" s="47"/>
      <c r="B69" s="350"/>
      <c r="C69" s="43">
        <v>46159</v>
      </c>
      <c r="D69" s="19" t="s">
        <v>58</v>
      </c>
      <c r="E69" s="18">
        <v>40</v>
      </c>
      <c r="F69" s="18">
        <v>0</v>
      </c>
      <c r="G69" s="18">
        <v>36</v>
      </c>
      <c r="H69" s="18">
        <v>0</v>
      </c>
      <c r="I69" s="18">
        <v>32</v>
      </c>
      <c r="J69" s="18">
        <v>0</v>
      </c>
      <c r="K69" s="20">
        <v>0</v>
      </c>
      <c r="L69" s="25">
        <f t="shared" si="29"/>
        <v>108</v>
      </c>
      <c r="M69" s="25"/>
      <c r="N69" s="25"/>
      <c r="O69" s="21">
        <v>32</v>
      </c>
      <c r="P69" s="18">
        <v>0</v>
      </c>
      <c r="Q69" s="18">
        <v>28</v>
      </c>
      <c r="R69" s="18">
        <v>0</v>
      </c>
      <c r="S69" s="18">
        <v>52</v>
      </c>
      <c r="T69" s="18">
        <v>0</v>
      </c>
      <c r="U69" s="20">
        <v>0</v>
      </c>
      <c r="V69" s="25">
        <f t="shared" si="30"/>
        <v>112</v>
      </c>
      <c r="W69" s="25"/>
      <c r="X69" s="25"/>
      <c r="Y69" s="21">
        <v>44</v>
      </c>
      <c r="Z69" s="18">
        <v>4</v>
      </c>
      <c r="AA69" s="18">
        <v>32</v>
      </c>
      <c r="AB69" s="18">
        <v>0</v>
      </c>
      <c r="AC69" s="18">
        <v>40</v>
      </c>
      <c r="AD69" s="18">
        <v>0</v>
      </c>
      <c r="AE69" s="20">
        <v>0</v>
      </c>
      <c r="AF69" s="25">
        <f t="shared" si="31"/>
        <v>120</v>
      </c>
      <c r="AG69" s="25"/>
      <c r="AH69" s="25"/>
      <c r="AI69" s="21">
        <v>44</v>
      </c>
      <c r="AJ69" s="18">
        <v>0</v>
      </c>
      <c r="AK69" s="18">
        <v>20</v>
      </c>
      <c r="AL69" s="18">
        <v>0</v>
      </c>
      <c r="AM69" s="18">
        <v>48</v>
      </c>
      <c r="AN69" s="18">
        <v>0</v>
      </c>
      <c r="AO69" s="20">
        <v>0</v>
      </c>
      <c r="AP69" s="25">
        <f t="shared" si="32"/>
        <v>112</v>
      </c>
      <c r="AQ69" s="25"/>
      <c r="AR69" s="25"/>
    </row>
    <row r="70" spans="1:44" ht="17.25" hidden="1" thickBot="1" x14ac:dyDescent="0.35">
      <c r="A70" s="47"/>
      <c r="B70" s="338"/>
      <c r="C70" s="55">
        <v>46158</v>
      </c>
      <c r="D70" s="53" t="s">
        <v>59</v>
      </c>
      <c r="E70" s="54">
        <v>16</v>
      </c>
      <c r="F70" s="54">
        <v>0</v>
      </c>
      <c r="G70" s="54">
        <v>24</v>
      </c>
      <c r="H70" s="54">
        <v>0</v>
      </c>
      <c r="I70" s="54">
        <v>28</v>
      </c>
      <c r="J70" s="54">
        <v>0</v>
      </c>
      <c r="K70" s="56">
        <v>0</v>
      </c>
      <c r="L70" s="26">
        <f t="shared" si="29"/>
        <v>68</v>
      </c>
      <c r="M70" s="26"/>
      <c r="N70" s="26"/>
      <c r="O70" s="57">
        <v>44</v>
      </c>
      <c r="P70" s="54">
        <v>0</v>
      </c>
      <c r="Q70" s="54">
        <v>16</v>
      </c>
      <c r="R70" s="54">
        <v>0</v>
      </c>
      <c r="S70" s="54">
        <v>16</v>
      </c>
      <c r="T70" s="54">
        <v>0</v>
      </c>
      <c r="U70" s="56">
        <v>0</v>
      </c>
      <c r="V70" s="26">
        <f t="shared" si="30"/>
        <v>76</v>
      </c>
      <c r="W70" s="26"/>
      <c r="X70" s="26"/>
      <c r="Y70" s="57">
        <v>60</v>
      </c>
      <c r="Z70" s="54">
        <v>0</v>
      </c>
      <c r="AA70" s="54">
        <v>20</v>
      </c>
      <c r="AB70" s="54">
        <v>4</v>
      </c>
      <c r="AC70" s="54">
        <v>32</v>
      </c>
      <c r="AD70" s="54">
        <v>0</v>
      </c>
      <c r="AE70" s="56">
        <v>0</v>
      </c>
      <c r="AF70" s="26">
        <f t="shared" si="31"/>
        <v>116</v>
      </c>
      <c r="AG70" s="26"/>
      <c r="AH70" s="26"/>
      <c r="AI70" s="57">
        <v>28</v>
      </c>
      <c r="AJ70" s="54">
        <v>0</v>
      </c>
      <c r="AK70" s="54">
        <v>24</v>
      </c>
      <c r="AL70" s="54">
        <v>0</v>
      </c>
      <c r="AM70" s="54">
        <v>24</v>
      </c>
      <c r="AN70" s="54">
        <v>0</v>
      </c>
      <c r="AO70" s="56">
        <v>0</v>
      </c>
      <c r="AP70" s="26">
        <f t="shared" si="32"/>
        <v>76</v>
      </c>
      <c r="AQ70" s="26"/>
      <c r="AR70" s="26"/>
    </row>
    <row r="71" spans="1:44" x14ac:dyDescent="0.3">
      <c r="A71" s="124"/>
      <c r="B71" s="373" t="s">
        <v>100</v>
      </c>
      <c r="C71" s="43">
        <v>45768</v>
      </c>
      <c r="D71" s="19" t="s">
        <v>54</v>
      </c>
      <c r="E71" s="18">
        <v>16</v>
      </c>
      <c r="F71" s="18">
        <v>0</v>
      </c>
      <c r="G71" s="18">
        <v>0</v>
      </c>
      <c r="H71" s="18">
        <v>140</v>
      </c>
      <c r="I71" s="18">
        <v>0</v>
      </c>
      <c r="J71" s="18">
        <v>0</v>
      </c>
      <c r="K71" s="20">
        <v>60</v>
      </c>
      <c r="L71" s="25">
        <f t="shared" si="29"/>
        <v>216</v>
      </c>
      <c r="M71" s="25"/>
      <c r="N71" s="140"/>
      <c r="O71" s="21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20">
        <v>0</v>
      </c>
      <c r="V71" s="25">
        <f t="shared" si="30"/>
        <v>0</v>
      </c>
      <c r="W71" s="25"/>
      <c r="X71" s="140"/>
      <c r="Y71" s="21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20">
        <v>0</v>
      </c>
      <c r="AF71" s="25">
        <f t="shared" si="31"/>
        <v>0</v>
      </c>
      <c r="AG71" s="25"/>
      <c r="AH71" s="140"/>
      <c r="AI71" s="21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20">
        <v>0</v>
      </c>
      <c r="AP71" s="25">
        <f t="shared" si="32"/>
        <v>0</v>
      </c>
      <c r="AQ71" s="25"/>
      <c r="AR71" s="140"/>
    </row>
    <row r="72" spans="1:44" x14ac:dyDescent="0.3">
      <c r="A72" s="124"/>
      <c r="B72" s="374"/>
      <c r="C72" s="83">
        <v>45915</v>
      </c>
      <c r="D72" s="19" t="s">
        <v>54</v>
      </c>
      <c r="E72" s="84">
        <v>0</v>
      </c>
      <c r="F72" s="84">
        <v>0</v>
      </c>
      <c r="G72" s="84">
        <v>0</v>
      </c>
      <c r="H72" s="84">
        <v>0</v>
      </c>
      <c r="I72" s="84">
        <v>0</v>
      </c>
      <c r="J72" s="84">
        <v>0</v>
      </c>
      <c r="K72" s="85">
        <v>0</v>
      </c>
      <c r="L72" s="157">
        <f t="shared" si="29"/>
        <v>0</v>
      </c>
      <c r="M72" s="157"/>
      <c r="N72" s="170"/>
      <c r="O72" s="86">
        <v>52</v>
      </c>
      <c r="P72" s="84">
        <v>36</v>
      </c>
      <c r="Q72" s="84">
        <v>0</v>
      </c>
      <c r="R72" s="84">
        <v>12</v>
      </c>
      <c r="S72" s="84">
        <v>0</v>
      </c>
      <c r="T72" s="84">
        <v>0</v>
      </c>
      <c r="U72" s="85">
        <v>0</v>
      </c>
      <c r="V72" s="157">
        <f t="shared" si="30"/>
        <v>100</v>
      </c>
      <c r="W72" s="157"/>
      <c r="X72" s="170"/>
      <c r="Y72" s="86">
        <v>60</v>
      </c>
      <c r="Z72" s="84">
        <v>40</v>
      </c>
      <c r="AA72" s="84">
        <v>0</v>
      </c>
      <c r="AB72" s="84">
        <v>40</v>
      </c>
      <c r="AC72" s="84">
        <v>0</v>
      </c>
      <c r="AD72" s="84">
        <v>0</v>
      </c>
      <c r="AE72" s="85">
        <v>44</v>
      </c>
      <c r="AF72" s="157">
        <f t="shared" si="31"/>
        <v>184</v>
      </c>
      <c r="AG72" s="157"/>
      <c r="AH72" s="170"/>
      <c r="AI72" s="86">
        <v>8</v>
      </c>
      <c r="AJ72" s="84">
        <v>68</v>
      </c>
      <c r="AK72" s="84">
        <v>120</v>
      </c>
      <c r="AL72" s="84">
        <v>24</v>
      </c>
      <c r="AM72" s="84">
        <v>0</v>
      </c>
      <c r="AN72" s="84">
        <v>0</v>
      </c>
      <c r="AO72" s="85">
        <v>0</v>
      </c>
      <c r="AP72" s="157">
        <f t="shared" si="32"/>
        <v>220</v>
      </c>
      <c r="AQ72" s="157"/>
      <c r="AR72" s="170"/>
    </row>
    <row r="73" spans="1:44" ht="17.25" thickBot="1" x14ac:dyDescent="0.35">
      <c r="A73" s="124"/>
      <c r="B73" s="375"/>
      <c r="C73" s="55">
        <v>46159</v>
      </c>
      <c r="D73" s="53" t="s">
        <v>57</v>
      </c>
      <c r="E73" s="54">
        <v>60</v>
      </c>
      <c r="F73" s="54">
        <v>0</v>
      </c>
      <c r="G73" s="54">
        <v>80</v>
      </c>
      <c r="H73" s="54">
        <v>32</v>
      </c>
      <c r="I73" s="54">
        <v>0</v>
      </c>
      <c r="J73" s="54">
        <v>0</v>
      </c>
      <c r="K73" s="56">
        <v>60</v>
      </c>
      <c r="L73" s="26">
        <f t="shared" si="29"/>
        <v>232</v>
      </c>
      <c r="M73" s="26"/>
      <c r="N73" s="143"/>
      <c r="O73" s="57">
        <v>100</v>
      </c>
      <c r="P73" s="54">
        <v>52</v>
      </c>
      <c r="Q73" s="54">
        <v>76</v>
      </c>
      <c r="R73" s="54">
        <v>32</v>
      </c>
      <c r="S73" s="54">
        <v>0</v>
      </c>
      <c r="T73" s="54">
        <v>0</v>
      </c>
      <c r="U73" s="56">
        <v>128</v>
      </c>
      <c r="V73" s="26">
        <f t="shared" si="30"/>
        <v>388</v>
      </c>
      <c r="W73" s="26"/>
      <c r="X73" s="143"/>
      <c r="Y73" s="57">
        <v>64</v>
      </c>
      <c r="Z73" s="54">
        <v>52</v>
      </c>
      <c r="AA73" s="54">
        <v>40</v>
      </c>
      <c r="AB73" s="54">
        <v>140</v>
      </c>
      <c r="AC73" s="54">
        <v>0</v>
      </c>
      <c r="AD73" s="54">
        <v>0</v>
      </c>
      <c r="AE73" s="56">
        <v>216</v>
      </c>
      <c r="AF73" s="26">
        <f t="shared" si="31"/>
        <v>512</v>
      </c>
      <c r="AG73" s="26"/>
      <c r="AH73" s="143"/>
      <c r="AI73" s="57">
        <v>112</v>
      </c>
      <c r="AJ73" s="54">
        <v>72</v>
      </c>
      <c r="AK73" s="54">
        <v>112</v>
      </c>
      <c r="AL73" s="54">
        <v>76</v>
      </c>
      <c r="AM73" s="54">
        <v>0</v>
      </c>
      <c r="AN73" s="54">
        <v>0</v>
      </c>
      <c r="AO73" s="56">
        <v>0</v>
      </c>
      <c r="AP73" s="26">
        <f t="shared" si="32"/>
        <v>372</v>
      </c>
      <c r="AQ73" s="26"/>
      <c r="AR73" s="143"/>
    </row>
    <row r="74" spans="1:44" x14ac:dyDescent="0.3">
      <c r="A74" s="124"/>
      <c r="B74" s="100"/>
      <c r="C74" s="58"/>
      <c r="D74" s="125"/>
      <c r="E74" s="126"/>
      <c r="F74" s="126"/>
      <c r="G74" s="126"/>
      <c r="H74" s="126"/>
      <c r="I74" s="126"/>
      <c r="J74" s="126"/>
      <c r="K74" s="126"/>
      <c r="L74" s="127"/>
      <c r="M74" s="127"/>
      <c r="N74" s="127"/>
      <c r="O74" s="126"/>
      <c r="P74" s="126"/>
      <c r="Q74" s="126"/>
      <c r="R74" s="126"/>
      <c r="S74" s="126"/>
      <c r="T74" s="126"/>
      <c r="U74" s="126"/>
      <c r="V74" s="127"/>
      <c r="W74" s="127"/>
      <c r="X74" s="127"/>
      <c r="Y74" s="126"/>
      <c r="Z74" s="126"/>
      <c r="AA74" s="126"/>
      <c r="AB74" s="126"/>
      <c r="AC74" s="126"/>
      <c r="AD74" s="126"/>
      <c r="AE74" s="126"/>
      <c r="AF74" s="127"/>
      <c r="AG74" s="127"/>
      <c r="AH74" s="127"/>
      <c r="AI74" s="126"/>
      <c r="AJ74" s="126"/>
      <c r="AK74" s="126"/>
      <c r="AL74" s="126"/>
      <c r="AM74" s="126"/>
      <c r="AN74" s="126"/>
      <c r="AO74" s="126"/>
      <c r="AP74" s="127"/>
      <c r="AQ74" s="127"/>
      <c r="AR74" s="127"/>
    </row>
    <row r="75" spans="1:44" x14ac:dyDescent="0.3">
      <c r="A75" s="124"/>
      <c r="B75" s="100"/>
      <c r="C75" s="58"/>
      <c r="D75" s="125"/>
      <c r="E75" s="126"/>
      <c r="F75" s="126"/>
      <c r="G75" s="126"/>
      <c r="H75" s="126"/>
      <c r="I75" s="126"/>
      <c r="J75" s="126"/>
      <c r="K75" s="126"/>
      <c r="L75" s="127"/>
      <c r="M75" s="127"/>
      <c r="N75" s="127"/>
      <c r="O75" s="126"/>
      <c r="P75" s="126"/>
      <c r="Q75" s="126"/>
      <c r="R75" s="126"/>
      <c r="S75" s="126"/>
      <c r="T75" s="126"/>
      <c r="U75" s="126"/>
      <c r="V75" s="127"/>
      <c r="W75" s="127"/>
      <c r="X75" s="127"/>
      <c r="Y75" s="126"/>
      <c r="Z75" s="126"/>
      <c r="AA75" s="126"/>
      <c r="AB75" s="126"/>
      <c r="AC75" s="126"/>
      <c r="AD75" s="126"/>
      <c r="AE75" s="126"/>
      <c r="AF75" s="127"/>
      <c r="AG75" s="127"/>
      <c r="AH75" s="127"/>
      <c r="AI75" s="126"/>
      <c r="AJ75" s="126"/>
      <c r="AK75" s="126"/>
      <c r="AL75" s="126"/>
      <c r="AM75" s="126"/>
      <c r="AN75" s="126"/>
      <c r="AO75" s="126"/>
      <c r="AP75" s="127"/>
      <c r="AQ75" s="127"/>
      <c r="AR75" s="127"/>
    </row>
    <row r="76" spans="1:44" x14ac:dyDescent="0.3">
      <c r="A76" s="124"/>
      <c r="B76" s="100"/>
      <c r="C76" s="58"/>
      <c r="D76" s="125"/>
      <c r="E76" s="126"/>
      <c r="F76" s="126"/>
      <c r="G76" s="126"/>
      <c r="H76" s="126"/>
      <c r="I76" s="126"/>
      <c r="J76" s="126"/>
      <c r="K76" s="126"/>
      <c r="L76" s="127"/>
      <c r="M76" s="127"/>
      <c r="N76" s="127"/>
      <c r="O76" s="126"/>
      <c r="P76" s="126"/>
      <c r="Q76" s="126"/>
      <c r="R76" s="126"/>
      <c r="S76" s="126"/>
      <c r="T76" s="126"/>
      <c r="U76" s="126"/>
      <c r="V76" s="127"/>
      <c r="W76" s="127"/>
      <c r="X76" s="127"/>
      <c r="Y76" s="126"/>
      <c r="Z76" s="126"/>
      <c r="AA76" s="126"/>
      <c r="AB76" s="126"/>
      <c r="AC76" s="126"/>
      <c r="AD76" s="126"/>
      <c r="AE76" s="126"/>
      <c r="AF76" s="127"/>
      <c r="AG76" s="127"/>
      <c r="AH76" s="127"/>
      <c r="AI76" s="126"/>
      <c r="AJ76" s="126"/>
      <c r="AK76" s="126"/>
      <c r="AL76" s="126"/>
      <c r="AM76" s="126"/>
      <c r="AN76" s="126"/>
      <c r="AO76" s="126"/>
      <c r="AP76" s="127"/>
      <c r="AQ76" s="127"/>
      <c r="AR76" s="127"/>
    </row>
  </sheetData>
  <mergeCells count="13">
    <mergeCell ref="C2:C7"/>
    <mergeCell ref="B8:B16"/>
    <mergeCell ref="B17:B22"/>
    <mergeCell ref="B62:B70"/>
    <mergeCell ref="B71:B73"/>
    <mergeCell ref="B23:B28"/>
    <mergeCell ref="B47:B52"/>
    <mergeCell ref="B53:B61"/>
    <mergeCell ref="A2:A7"/>
    <mergeCell ref="B2:B7"/>
    <mergeCell ref="B29:B34"/>
    <mergeCell ref="B35:B40"/>
    <mergeCell ref="B41:B46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71B0-2E20-4A50-9157-A5CC39D60882}">
  <dimension ref="A1:BB71"/>
  <sheetViews>
    <sheetView workbookViewId="0"/>
  </sheetViews>
  <sheetFormatPr defaultRowHeight="16.5" x14ac:dyDescent="0.3"/>
  <cols>
    <col min="1" max="1" width="15.25" bestFit="1" customWidth="1"/>
    <col min="2" max="2" width="20.625" bestFit="1" customWidth="1"/>
    <col min="3" max="3" width="10.25" style="41" bestFit="1" customWidth="1"/>
    <col min="4" max="4" width="16.25" style="1" bestFit="1" customWidth="1"/>
    <col min="5" max="5" width="5.875" bestFit="1" customWidth="1"/>
    <col min="6" max="11" width="5.375" bestFit="1" customWidth="1"/>
    <col min="12" max="14" width="7.125" bestFit="1" customWidth="1"/>
    <col min="15" max="21" width="5.375" bestFit="1" customWidth="1"/>
    <col min="22" max="24" width="7.125" bestFit="1" customWidth="1"/>
    <col min="25" max="25" width="6.25" bestFit="1" customWidth="1"/>
    <col min="26" max="31" width="5.5" bestFit="1" customWidth="1"/>
    <col min="32" max="34" width="7.125" bestFit="1" customWidth="1"/>
    <col min="35" max="41" width="5.375" bestFit="1" customWidth="1"/>
    <col min="42" max="43" width="7.125" bestFit="1" customWidth="1"/>
    <col min="44" max="44" width="7.125" customWidth="1"/>
    <col min="45" max="51" width="5.375" bestFit="1" customWidth="1"/>
    <col min="52" max="53" width="7.125" bestFit="1" customWidth="1"/>
    <col min="54" max="54" width="7.125" customWidth="1"/>
  </cols>
  <sheetData>
    <row r="1" spans="1:54" x14ac:dyDescent="0.3">
      <c r="A1" s="19"/>
      <c r="B1" s="19" t="s">
        <v>156</v>
      </c>
      <c r="C1" s="42" t="s">
        <v>2</v>
      </c>
      <c r="D1" s="19" t="s">
        <v>96</v>
      </c>
      <c r="E1" s="22">
        <v>25</v>
      </c>
      <c r="F1" s="22">
        <v>26</v>
      </c>
      <c r="G1" s="22">
        <v>27</v>
      </c>
      <c r="H1" s="22">
        <v>28</v>
      </c>
      <c r="I1" s="22">
        <v>1</v>
      </c>
      <c r="J1" s="22">
        <v>2</v>
      </c>
      <c r="K1" s="23">
        <v>3</v>
      </c>
      <c r="L1" s="24" t="s">
        <v>21</v>
      </c>
      <c r="M1" s="24" t="s">
        <v>13</v>
      </c>
      <c r="N1" s="133" t="s">
        <v>7</v>
      </c>
      <c r="O1" s="22">
        <v>4</v>
      </c>
      <c r="P1" s="22">
        <v>5</v>
      </c>
      <c r="Q1" s="22">
        <v>6</v>
      </c>
      <c r="R1" s="22">
        <v>7</v>
      </c>
      <c r="S1" s="22">
        <v>8</v>
      </c>
      <c r="T1" s="22">
        <v>9</v>
      </c>
      <c r="U1" s="23">
        <v>10</v>
      </c>
      <c r="V1" s="24" t="s">
        <v>22</v>
      </c>
      <c r="W1" s="24" t="s">
        <v>13</v>
      </c>
      <c r="X1" s="133" t="s">
        <v>7</v>
      </c>
      <c r="Y1" s="22">
        <v>11</v>
      </c>
      <c r="Z1" s="22">
        <v>12</v>
      </c>
      <c r="AA1" s="22">
        <v>13</v>
      </c>
      <c r="AB1" s="22">
        <v>14</v>
      </c>
      <c r="AC1" s="22">
        <v>15</v>
      </c>
      <c r="AD1" s="22">
        <v>16</v>
      </c>
      <c r="AE1" s="23">
        <v>17</v>
      </c>
      <c r="AF1" s="24" t="s">
        <v>23</v>
      </c>
      <c r="AG1" s="24" t="s">
        <v>13</v>
      </c>
      <c r="AH1" s="133" t="s">
        <v>7</v>
      </c>
      <c r="AI1" s="22">
        <v>18</v>
      </c>
      <c r="AJ1" s="22">
        <v>19</v>
      </c>
      <c r="AK1" s="22">
        <v>20</v>
      </c>
      <c r="AL1" s="22">
        <v>21</v>
      </c>
      <c r="AM1" s="22">
        <v>22</v>
      </c>
      <c r="AN1" s="22">
        <v>23</v>
      </c>
      <c r="AO1" s="23">
        <v>24</v>
      </c>
      <c r="AP1" s="24" t="s">
        <v>24</v>
      </c>
      <c r="AQ1" s="24" t="s">
        <v>13</v>
      </c>
      <c r="AR1" s="133" t="s">
        <v>7</v>
      </c>
      <c r="AS1" s="22">
        <v>25</v>
      </c>
      <c r="AT1" s="22">
        <v>26</v>
      </c>
      <c r="AU1" s="22">
        <v>27</v>
      </c>
      <c r="AV1" s="22">
        <v>28</v>
      </c>
      <c r="AW1" s="22">
        <v>29</v>
      </c>
      <c r="AX1" s="22">
        <v>30</v>
      </c>
      <c r="AY1" s="23">
        <v>31</v>
      </c>
      <c r="AZ1" s="24" t="s">
        <v>31</v>
      </c>
      <c r="BA1" s="24" t="s">
        <v>13</v>
      </c>
      <c r="BB1" s="133" t="s">
        <v>7</v>
      </c>
    </row>
    <row r="2" spans="1:54" x14ac:dyDescent="0.3">
      <c r="A2" s="367" t="s">
        <v>13</v>
      </c>
      <c r="B2" s="367" t="s">
        <v>13</v>
      </c>
      <c r="C2" s="367"/>
      <c r="D2" s="19" t="s">
        <v>12</v>
      </c>
      <c r="E2" s="18">
        <f t="shared" ref="E2:K7" si="0">SUMIF($D$8:$D$50,$D2,E$8:E$50)-SUMIF($D$38:$D$43,$D2,E$38:E$43)</f>
        <v>67</v>
      </c>
      <c r="F2" s="18">
        <f t="shared" si="0"/>
        <v>93</v>
      </c>
      <c r="G2" s="18">
        <f t="shared" si="0"/>
        <v>86</v>
      </c>
      <c r="H2" s="18">
        <f t="shared" si="0"/>
        <v>112</v>
      </c>
      <c r="I2" s="18">
        <f t="shared" si="0"/>
        <v>93</v>
      </c>
      <c r="J2" s="18">
        <f t="shared" si="0"/>
        <v>98</v>
      </c>
      <c r="K2" s="18">
        <f t="shared" si="0"/>
        <v>131</v>
      </c>
      <c r="L2" s="25">
        <f>SUM(E2:K2)</f>
        <v>680</v>
      </c>
      <c r="M2" s="25">
        <v>1672</v>
      </c>
      <c r="N2" s="25">
        <f t="shared" ref="N2:N7" si="1">M2-L2</f>
        <v>992</v>
      </c>
      <c r="O2" s="18">
        <f t="shared" ref="O2:U7" si="2">SUMIF($D$8:$D$50,$D2,O$8:O$50)-SUMIF($D$38:$D$43,$D2,O$38:O$43)</f>
        <v>83</v>
      </c>
      <c r="P2" s="18">
        <f t="shared" si="2"/>
        <v>87</v>
      </c>
      <c r="Q2" s="18">
        <f t="shared" si="2"/>
        <v>102</v>
      </c>
      <c r="R2" s="18">
        <f t="shared" si="2"/>
        <v>84</v>
      </c>
      <c r="S2" s="18">
        <f t="shared" si="2"/>
        <v>83</v>
      </c>
      <c r="T2" s="18">
        <f t="shared" si="2"/>
        <v>60</v>
      </c>
      <c r="U2" s="18">
        <f t="shared" si="2"/>
        <v>88</v>
      </c>
      <c r="V2" s="25">
        <f t="shared" ref="V2:V48" si="3">SUM(O2:U2)</f>
        <v>587</v>
      </c>
      <c r="W2" s="25">
        <v>1728</v>
      </c>
      <c r="X2" s="25">
        <f t="shared" ref="X2:X7" si="4">W2-V2</f>
        <v>1141</v>
      </c>
      <c r="Y2" s="115">
        <f t="shared" ref="Y2:AE7" si="5">SUMIF($D$8:$D$50,$D2,Y$8:Y$50)-SUMIF($D$38:$D$43,$D2,Y$38:Y$43)</f>
        <v>109</v>
      </c>
      <c r="Z2" s="18">
        <f t="shared" si="5"/>
        <v>95</v>
      </c>
      <c r="AA2" s="18">
        <f t="shared" si="5"/>
        <v>68</v>
      </c>
      <c r="AB2" s="18">
        <f t="shared" si="5"/>
        <v>127</v>
      </c>
      <c r="AC2" s="18">
        <f t="shared" si="5"/>
        <v>96</v>
      </c>
      <c r="AD2" s="18">
        <f t="shared" si="5"/>
        <v>81</v>
      </c>
      <c r="AE2" s="62">
        <f t="shared" si="5"/>
        <v>74</v>
      </c>
      <c r="AF2" s="25">
        <f>SUM(Y2:AE2)</f>
        <v>650</v>
      </c>
      <c r="AG2" s="25">
        <v>1669</v>
      </c>
      <c r="AH2" s="25">
        <f t="shared" ref="AH2:AH7" si="6">AG2-AF2</f>
        <v>1019</v>
      </c>
      <c r="AI2" s="115">
        <f t="shared" ref="AI2:AO7" si="7">SUMIF($D$8:$D$50,$D2,AI$8:AI$50)-SUMIF($D$38:$D$43,$D2,AI$38:AI$43)</f>
        <v>91</v>
      </c>
      <c r="AJ2" s="18">
        <f t="shared" si="7"/>
        <v>66</v>
      </c>
      <c r="AK2" s="18">
        <f t="shared" si="7"/>
        <v>76</v>
      </c>
      <c r="AL2" s="18">
        <f t="shared" si="7"/>
        <v>101</v>
      </c>
      <c r="AM2" s="18">
        <f t="shared" si="7"/>
        <v>103</v>
      </c>
      <c r="AN2" s="18">
        <f t="shared" si="7"/>
        <v>54</v>
      </c>
      <c r="AO2" s="62">
        <f t="shared" si="7"/>
        <v>97</v>
      </c>
      <c r="AP2" s="25">
        <f>SUM(AI2:AO2)</f>
        <v>588</v>
      </c>
      <c r="AQ2" s="25">
        <v>1763</v>
      </c>
      <c r="AR2" s="25">
        <f t="shared" ref="AR2:AR7" si="8">AQ2-AP2</f>
        <v>1175</v>
      </c>
      <c r="AS2" s="115">
        <f t="shared" ref="AS2:AY7" si="9">SUMIF($D$8:$D$50,$D2,AS$8:AS$50)-SUMIF($D$38:$D$43,$D2,AS$38:AS$43)</f>
        <v>100</v>
      </c>
      <c r="AT2" s="18">
        <f t="shared" si="9"/>
        <v>108</v>
      </c>
      <c r="AU2" s="18">
        <f t="shared" si="9"/>
        <v>78</v>
      </c>
      <c r="AV2" s="18">
        <f t="shared" si="9"/>
        <v>61</v>
      </c>
      <c r="AW2" s="18">
        <f t="shared" si="9"/>
        <v>109</v>
      </c>
      <c r="AX2" s="18">
        <f t="shared" si="9"/>
        <v>85</v>
      </c>
      <c r="AY2" s="62">
        <f t="shared" si="9"/>
        <v>80</v>
      </c>
      <c r="AZ2" s="25">
        <f>SUM(AS2:AY2)</f>
        <v>621</v>
      </c>
      <c r="BA2" s="25">
        <v>1540</v>
      </c>
      <c r="BB2" s="25">
        <f t="shared" ref="BB2:BB7" si="10">BA2-AZ2</f>
        <v>919</v>
      </c>
    </row>
    <row r="3" spans="1:54" x14ac:dyDescent="0.3">
      <c r="A3" s="368"/>
      <c r="B3" s="368"/>
      <c r="C3" s="368"/>
      <c r="D3" s="19" t="s">
        <v>16</v>
      </c>
      <c r="E3" s="18">
        <f t="shared" si="0"/>
        <v>162</v>
      </c>
      <c r="F3" s="18">
        <f t="shared" si="0"/>
        <v>210</v>
      </c>
      <c r="G3" s="18">
        <f t="shared" si="0"/>
        <v>159</v>
      </c>
      <c r="H3" s="18">
        <f t="shared" si="0"/>
        <v>173</v>
      </c>
      <c r="I3" s="18">
        <f t="shared" si="0"/>
        <v>162</v>
      </c>
      <c r="J3" s="18">
        <f t="shared" si="0"/>
        <v>177</v>
      </c>
      <c r="K3" s="18">
        <f t="shared" si="0"/>
        <v>153</v>
      </c>
      <c r="L3" s="25">
        <f t="shared" ref="L3:L48" si="11">SUM(E3:K3)</f>
        <v>1196</v>
      </c>
      <c r="M3" s="25">
        <v>1880</v>
      </c>
      <c r="N3" s="25">
        <f t="shared" si="1"/>
        <v>684</v>
      </c>
      <c r="O3" s="18">
        <f t="shared" si="2"/>
        <v>97</v>
      </c>
      <c r="P3" s="18">
        <f t="shared" si="2"/>
        <v>148</v>
      </c>
      <c r="Q3" s="18">
        <f t="shared" si="2"/>
        <v>119</v>
      </c>
      <c r="R3" s="18">
        <f t="shared" si="2"/>
        <v>149</v>
      </c>
      <c r="S3" s="18">
        <f t="shared" si="2"/>
        <v>142</v>
      </c>
      <c r="T3" s="18">
        <f t="shared" si="2"/>
        <v>102</v>
      </c>
      <c r="U3" s="18">
        <f t="shared" si="2"/>
        <v>142</v>
      </c>
      <c r="V3" s="25">
        <f t="shared" si="3"/>
        <v>899</v>
      </c>
      <c r="W3" s="25">
        <v>1814</v>
      </c>
      <c r="X3" s="25">
        <f t="shared" si="4"/>
        <v>915</v>
      </c>
      <c r="Y3" s="115">
        <f t="shared" si="5"/>
        <v>172</v>
      </c>
      <c r="Z3" s="18">
        <f t="shared" si="5"/>
        <v>151</v>
      </c>
      <c r="AA3" s="18">
        <f t="shared" si="5"/>
        <v>92</v>
      </c>
      <c r="AB3" s="18">
        <f t="shared" si="5"/>
        <v>135</v>
      </c>
      <c r="AC3" s="18">
        <f t="shared" si="5"/>
        <v>105</v>
      </c>
      <c r="AD3" s="18">
        <f t="shared" si="5"/>
        <v>124</v>
      </c>
      <c r="AE3" s="62">
        <f t="shared" si="5"/>
        <v>86</v>
      </c>
      <c r="AF3" s="25">
        <f t="shared" ref="AF3:AF48" si="12">SUM(Y3:AE3)</f>
        <v>865</v>
      </c>
      <c r="AG3" s="25">
        <v>1401</v>
      </c>
      <c r="AH3" s="25">
        <f t="shared" si="6"/>
        <v>536</v>
      </c>
      <c r="AI3" s="115">
        <f t="shared" si="7"/>
        <v>162</v>
      </c>
      <c r="AJ3" s="18">
        <f t="shared" si="7"/>
        <v>142</v>
      </c>
      <c r="AK3" s="18">
        <f t="shared" si="7"/>
        <v>98</v>
      </c>
      <c r="AL3" s="18">
        <f t="shared" si="7"/>
        <v>126</v>
      </c>
      <c r="AM3" s="18">
        <f t="shared" si="7"/>
        <v>145</v>
      </c>
      <c r="AN3" s="18">
        <f t="shared" si="7"/>
        <v>116</v>
      </c>
      <c r="AO3" s="62">
        <f t="shared" si="7"/>
        <v>142</v>
      </c>
      <c r="AP3" s="25">
        <f t="shared" ref="AP3:AP48" si="13">SUM(AI3:AO3)</f>
        <v>931</v>
      </c>
      <c r="AQ3" s="25">
        <v>1719</v>
      </c>
      <c r="AR3" s="25">
        <f t="shared" si="8"/>
        <v>788</v>
      </c>
      <c r="AS3" s="115">
        <f t="shared" si="9"/>
        <v>129</v>
      </c>
      <c r="AT3" s="18">
        <f t="shared" si="9"/>
        <v>166</v>
      </c>
      <c r="AU3" s="18">
        <f t="shared" si="9"/>
        <v>140</v>
      </c>
      <c r="AV3" s="18">
        <f t="shared" si="9"/>
        <v>159</v>
      </c>
      <c r="AW3" s="18">
        <f t="shared" si="9"/>
        <v>119</v>
      </c>
      <c r="AX3" s="18">
        <f t="shared" si="9"/>
        <v>125</v>
      </c>
      <c r="AY3" s="62">
        <f t="shared" si="9"/>
        <v>108</v>
      </c>
      <c r="AZ3" s="25">
        <f t="shared" ref="AZ3:AZ38" si="14">SUM(AS3:AY3)</f>
        <v>946</v>
      </c>
      <c r="BA3" s="25">
        <v>1783</v>
      </c>
      <c r="BB3" s="25">
        <f t="shared" si="10"/>
        <v>837</v>
      </c>
    </row>
    <row r="4" spans="1:54" x14ac:dyDescent="0.3">
      <c r="A4" s="368"/>
      <c r="B4" s="368"/>
      <c r="C4" s="368"/>
      <c r="D4" s="19" t="s">
        <v>17</v>
      </c>
      <c r="E4" s="18">
        <f t="shared" si="0"/>
        <v>87</v>
      </c>
      <c r="F4" s="18">
        <f t="shared" si="0"/>
        <v>63</v>
      </c>
      <c r="G4" s="18">
        <f t="shared" si="0"/>
        <v>62</v>
      </c>
      <c r="H4" s="18">
        <f t="shared" si="0"/>
        <v>82</v>
      </c>
      <c r="I4" s="18">
        <f t="shared" si="0"/>
        <v>78</v>
      </c>
      <c r="J4" s="18">
        <f t="shared" si="0"/>
        <v>67</v>
      </c>
      <c r="K4" s="18">
        <f t="shared" si="0"/>
        <v>95</v>
      </c>
      <c r="L4" s="25">
        <f t="shared" si="11"/>
        <v>534</v>
      </c>
      <c r="M4" s="25">
        <v>639</v>
      </c>
      <c r="N4" s="25">
        <f t="shared" si="1"/>
        <v>105</v>
      </c>
      <c r="O4" s="18">
        <f t="shared" si="2"/>
        <v>57</v>
      </c>
      <c r="P4" s="18">
        <f t="shared" si="2"/>
        <v>69</v>
      </c>
      <c r="Q4" s="18">
        <f t="shared" si="2"/>
        <v>59</v>
      </c>
      <c r="R4" s="18">
        <f t="shared" si="2"/>
        <v>58</v>
      </c>
      <c r="S4" s="18">
        <f t="shared" si="2"/>
        <v>61</v>
      </c>
      <c r="T4" s="18">
        <f t="shared" si="2"/>
        <v>59</v>
      </c>
      <c r="U4" s="18">
        <f t="shared" si="2"/>
        <v>56</v>
      </c>
      <c r="V4" s="25">
        <f t="shared" si="3"/>
        <v>419</v>
      </c>
      <c r="W4" s="25">
        <v>563</v>
      </c>
      <c r="X4" s="25">
        <f t="shared" si="4"/>
        <v>144</v>
      </c>
      <c r="Y4" s="115">
        <f t="shared" si="5"/>
        <v>63</v>
      </c>
      <c r="Z4" s="18">
        <f t="shared" si="5"/>
        <v>33</v>
      </c>
      <c r="AA4" s="18">
        <f t="shared" si="5"/>
        <v>84</v>
      </c>
      <c r="AB4" s="18">
        <f t="shared" si="5"/>
        <v>51</v>
      </c>
      <c r="AC4" s="18">
        <f t="shared" si="5"/>
        <v>64</v>
      </c>
      <c r="AD4" s="18">
        <f t="shared" si="5"/>
        <v>64</v>
      </c>
      <c r="AE4" s="62">
        <f t="shared" si="5"/>
        <v>60</v>
      </c>
      <c r="AF4" s="25">
        <f t="shared" si="12"/>
        <v>419</v>
      </c>
      <c r="AG4" s="25">
        <v>548</v>
      </c>
      <c r="AH4" s="25">
        <f t="shared" si="6"/>
        <v>129</v>
      </c>
      <c r="AI4" s="115">
        <f t="shared" si="7"/>
        <v>57</v>
      </c>
      <c r="AJ4" s="18">
        <f t="shared" si="7"/>
        <v>80</v>
      </c>
      <c r="AK4" s="18">
        <f t="shared" si="7"/>
        <v>81</v>
      </c>
      <c r="AL4" s="18">
        <f t="shared" si="7"/>
        <v>82</v>
      </c>
      <c r="AM4" s="18">
        <f t="shared" si="7"/>
        <v>56</v>
      </c>
      <c r="AN4" s="18">
        <f t="shared" si="7"/>
        <v>25</v>
      </c>
      <c r="AO4" s="62">
        <f t="shared" si="7"/>
        <v>57</v>
      </c>
      <c r="AP4" s="25">
        <f t="shared" si="13"/>
        <v>438</v>
      </c>
      <c r="AQ4" s="25">
        <v>536</v>
      </c>
      <c r="AR4" s="25">
        <f t="shared" si="8"/>
        <v>98</v>
      </c>
      <c r="AS4" s="115">
        <f t="shared" si="9"/>
        <v>47</v>
      </c>
      <c r="AT4" s="18">
        <f t="shared" si="9"/>
        <v>64</v>
      </c>
      <c r="AU4" s="18">
        <f t="shared" si="9"/>
        <v>67</v>
      </c>
      <c r="AV4" s="18">
        <f t="shared" si="9"/>
        <v>56</v>
      </c>
      <c r="AW4" s="18">
        <f t="shared" si="9"/>
        <v>65</v>
      </c>
      <c r="AX4" s="18">
        <f t="shared" si="9"/>
        <v>60</v>
      </c>
      <c r="AY4" s="62">
        <f t="shared" si="9"/>
        <v>47</v>
      </c>
      <c r="AZ4" s="25">
        <f t="shared" si="14"/>
        <v>406</v>
      </c>
      <c r="BA4" s="25">
        <v>568</v>
      </c>
      <c r="BB4" s="25">
        <f t="shared" si="10"/>
        <v>162</v>
      </c>
    </row>
    <row r="5" spans="1:54" x14ac:dyDescent="0.3">
      <c r="A5" s="368"/>
      <c r="B5" s="368"/>
      <c r="C5" s="368"/>
      <c r="D5" s="19" t="s">
        <v>42</v>
      </c>
      <c r="E5" s="18">
        <f t="shared" si="0"/>
        <v>174</v>
      </c>
      <c r="F5" s="18">
        <f t="shared" si="0"/>
        <v>152</v>
      </c>
      <c r="G5" s="18">
        <f t="shared" si="0"/>
        <v>161</v>
      </c>
      <c r="H5" s="18">
        <f t="shared" si="0"/>
        <v>132</v>
      </c>
      <c r="I5" s="18">
        <f t="shared" si="0"/>
        <v>179</v>
      </c>
      <c r="J5" s="18">
        <f t="shared" si="0"/>
        <v>173</v>
      </c>
      <c r="K5" s="18">
        <f t="shared" si="0"/>
        <v>135</v>
      </c>
      <c r="L5" s="25">
        <f t="shared" si="11"/>
        <v>1106</v>
      </c>
      <c r="M5" s="25">
        <v>2744</v>
      </c>
      <c r="N5" s="25">
        <f t="shared" si="1"/>
        <v>1638</v>
      </c>
      <c r="O5" s="18">
        <f t="shared" si="2"/>
        <v>142</v>
      </c>
      <c r="P5" s="18">
        <f t="shared" si="2"/>
        <v>151</v>
      </c>
      <c r="Q5" s="18">
        <f t="shared" si="2"/>
        <v>156</v>
      </c>
      <c r="R5" s="18">
        <f t="shared" si="2"/>
        <v>153</v>
      </c>
      <c r="S5" s="18">
        <f t="shared" si="2"/>
        <v>138</v>
      </c>
      <c r="T5" s="18">
        <f t="shared" si="2"/>
        <v>116</v>
      </c>
      <c r="U5" s="18">
        <f t="shared" si="2"/>
        <v>121</v>
      </c>
      <c r="V5" s="25">
        <f t="shared" si="3"/>
        <v>977</v>
      </c>
      <c r="W5" s="25">
        <v>2805</v>
      </c>
      <c r="X5" s="25">
        <f t="shared" si="4"/>
        <v>1828</v>
      </c>
      <c r="Y5" s="115">
        <f t="shared" si="5"/>
        <v>140</v>
      </c>
      <c r="Z5" s="18">
        <f t="shared" si="5"/>
        <v>107</v>
      </c>
      <c r="AA5" s="18">
        <f t="shared" si="5"/>
        <v>131</v>
      </c>
      <c r="AB5" s="18">
        <f t="shared" si="5"/>
        <v>138</v>
      </c>
      <c r="AC5" s="18">
        <f t="shared" si="5"/>
        <v>169</v>
      </c>
      <c r="AD5" s="18">
        <f t="shared" si="5"/>
        <v>178</v>
      </c>
      <c r="AE5" s="62">
        <f t="shared" si="5"/>
        <v>158</v>
      </c>
      <c r="AF5" s="25">
        <f t="shared" si="12"/>
        <v>1021</v>
      </c>
      <c r="AG5" s="25">
        <v>2705</v>
      </c>
      <c r="AH5" s="25">
        <f t="shared" si="6"/>
        <v>1684</v>
      </c>
      <c r="AI5" s="115">
        <f t="shared" si="7"/>
        <v>180</v>
      </c>
      <c r="AJ5" s="18">
        <f t="shared" si="7"/>
        <v>170</v>
      </c>
      <c r="AK5" s="18">
        <f t="shared" si="7"/>
        <v>144</v>
      </c>
      <c r="AL5" s="18">
        <f t="shared" si="7"/>
        <v>164</v>
      </c>
      <c r="AM5" s="18">
        <f t="shared" si="7"/>
        <v>150</v>
      </c>
      <c r="AN5" s="18">
        <f t="shared" si="7"/>
        <v>91</v>
      </c>
      <c r="AO5" s="62">
        <f t="shared" si="7"/>
        <v>163</v>
      </c>
      <c r="AP5" s="25">
        <f t="shared" si="13"/>
        <v>1062</v>
      </c>
      <c r="AQ5" s="25">
        <v>2811</v>
      </c>
      <c r="AR5" s="25">
        <f t="shared" si="8"/>
        <v>1749</v>
      </c>
      <c r="AS5" s="115">
        <f t="shared" si="9"/>
        <v>148</v>
      </c>
      <c r="AT5" s="18">
        <f t="shared" si="9"/>
        <v>145</v>
      </c>
      <c r="AU5" s="18">
        <f t="shared" si="9"/>
        <v>162</v>
      </c>
      <c r="AV5" s="18">
        <f t="shared" si="9"/>
        <v>177</v>
      </c>
      <c r="AW5" s="18">
        <f t="shared" si="9"/>
        <v>164</v>
      </c>
      <c r="AX5" s="18">
        <f t="shared" si="9"/>
        <v>155</v>
      </c>
      <c r="AY5" s="62">
        <f t="shared" si="9"/>
        <v>139</v>
      </c>
      <c r="AZ5" s="25">
        <f t="shared" si="14"/>
        <v>1090</v>
      </c>
      <c r="BA5" s="25">
        <v>3288</v>
      </c>
      <c r="BB5" s="25">
        <f t="shared" si="10"/>
        <v>2198</v>
      </c>
    </row>
    <row r="6" spans="1:54" x14ac:dyDescent="0.3">
      <c r="A6" s="368"/>
      <c r="B6" s="368"/>
      <c r="C6" s="368"/>
      <c r="D6" s="19" t="s">
        <v>43</v>
      </c>
      <c r="E6" s="18">
        <f t="shared" si="0"/>
        <v>127</v>
      </c>
      <c r="F6" s="18">
        <f t="shared" si="0"/>
        <v>116</v>
      </c>
      <c r="G6" s="18">
        <f t="shared" si="0"/>
        <v>147</v>
      </c>
      <c r="H6" s="18">
        <f t="shared" si="0"/>
        <v>140</v>
      </c>
      <c r="I6" s="18">
        <f t="shared" si="0"/>
        <v>140</v>
      </c>
      <c r="J6" s="18">
        <f t="shared" si="0"/>
        <v>152</v>
      </c>
      <c r="K6" s="18">
        <f t="shared" si="0"/>
        <v>175</v>
      </c>
      <c r="L6" s="25">
        <f t="shared" si="11"/>
        <v>997</v>
      </c>
      <c r="M6" s="25">
        <v>1890</v>
      </c>
      <c r="N6" s="25">
        <f t="shared" si="1"/>
        <v>893</v>
      </c>
      <c r="O6" s="18">
        <f t="shared" si="2"/>
        <v>137</v>
      </c>
      <c r="P6" s="18">
        <f t="shared" si="2"/>
        <v>147</v>
      </c>
      <c r="Q6" s="18">
        <f t="shared" si="2"/>
        <v>113</v>
      </c>
      <c r="R6" s="18">
        <f t="shared" si="2"/>
        <v>131</v>
      </c>
      <c r="S6" s="18">
        <f t="shared" si="2"/>
        <v>170</v>
      </c>
      <c r="T6" s="18">
        <f t="shared" si="2"/>
        <v>87</v>
      </c>
      <c r="U6" s="18">
        <f t="shared" si="2"/>
        <v>135</v>
      </c>
      <c r="V6" s="25">
        <f t="shared" si="3"/>
        <v>920</v>
      </c>
      <c r="W6" s="25">
        <v>1822</v>
      </c>
      <c r="X6" s="25">
        <f t="shared" si="4"/>
        <v>902</v>
      </c>
      <c r="Y6" s="115">
        <f t="shared" si="5"/>
        <v>169</v>
      </c>
      <c r="Z6" s="18">
        <f t="shared" si="5"/>
        <v>93</v>
      </c>
      <c r="AA6" s="18">
        <f t="shared" si="5"/>
        <v>142</v>
      </c>
      <c r="AB6" s="18">
        <f t="shared" si="5"/>
        <v>145</v>
      </c>
      <c r="AC6" s="18">
        <f t="shared" si="5"/>
        <v>161</v>
      </c>
      <c r="AD6" s="18">
        <f t="shared" si="5"/>
        <v>162</v>
      </c>
      <c r="AE6" s="62">
        <f t="shared" si="5"/>
        <v>141</v>
      </c>
      <c r="AF6" s="25">
        <f t="shared" si="12"/>
        <v>1013</v>
      </c>
      <c r="AG6" s="25">
        <v>1777</v>
      </c>
      <c r="AH6" s="25">
        <f t="shared" si="6"/>
        <v>764</v>
      </c>
      <c r="AI6" s="115">
        <f t="shared" si="7"/>
        <v>144</v>
      </c>
      <c r="AJ6" s="18">
        <f t="shared" si="7"/>
        <v>131</v>
      </c>
      <c r="AK6" s="18">
        <f t="shared" si="7"/>
        <v>153</v>
      </c>
      <c r="AL6" s="18">
        <f t="shared" si="7"/>
        <v>170</v>
      </c>
      <c r="AM6" s="18">
        <f t="shared" si="7"/>
        <v>139</v>
      </c>
      <c r="AN6" s="18">
        <f t="shared" si="7"/>
        <v>94</v>
      </c>
      <c r="AO6" s="62">
        <f t="shared" si="7"/>
        <v>165</v>
      </c>
      <c r="AP6" s="25">
        <f t="shared" si="13"/>
        <v>996</v>
      </c>
      <c r="AQ6" s="25">
        <v>1854</v>
      </c>
      <c r="AR6" s="25">
        <f t="shared" si="8"/>
        <v>858</v>
      </c>
      <c r="AS6" s="115">
        <f t="shared" si="9"/>
        <v>169</v>
      </c>
      <c r="AT6" s="18">
        <f t="shared" si="9"/>
        <v>139</v>
      </c>
      <c r="AU6" s="18">
        <f t="shared" si="9"/>
        <v>127</v>
      </c>
      <c r="AV6" s="18">
        <f t="shared" si="9"/>
        <v>165</v>
      </c>
      <c r="AW6" s="18">
        <f t="shared" si="9"/>
        <v>141</v>
      </c>
      <c r="AX6" s="18">
        <f t="shared" si="9"/>
        <v>148</v>
      </c>
      <c r="AY6" s="62">
        <f t="shared" si="9"/>
        <v>136</v>
      </c>
      <c r="AZ6" s="25">
        <f t="shared" si="14"/>
        <v>1025</v>
      </c>
      <c r="BA6" s="25">
        <v>2151</v>
      </c>
      <c r="BB6" s="25">
        <f t="shared" si="10"/>
        <v>1126</v>
      </c>
    </row>
    <row r="7" spans="1:54" ht="17.25" thickBot="1" x14ac:dyDescent="0.35">
      <c r="A7" s="371"/>
      <c r="B7" s="369"/>
      <c r="C7" s="369"/>
      <c r="D7" s="53" t="s">
        <v>44</v>
      </c>
      <c r="E7" s="54">
        <f t="shared" si="0"/>
        <v>89</v>
      </c>
      <c r="F7" s="54">
        <f t="shared" si="0"/>
        <v>78</v>
      </c>
      <c r="G7" s="54">
        <f t="shared" si="0"/>
        <v>92</v>
      </c>
      <c r="H7" s="54">
        <f t="shared" si="0"/>
        <v>65</v>
      </c>
      <c r="I7" s="54">
        <f t="shared" si="0"/>
        <v>82</v>
      </c>
      <c r="J7" s="54">
        <f t="shared" si="0"/>
        <v>97</v>
      </c>
      <c r="K7" s="54">
        <f t="shared" si="0"/>
        <v>109</v>
      </c>
      <c r="L7" s="26">
        <f t="shared" si="11"/>
        <v>612</v>
      </c>
      <c r="M7" s="26">
        <v>747</v>
      </c>
      <c r="N7" s="26">
        <f t="shared" si="1"/>
        <v>135</v>
      </c>
      <c r="O7" s="54">
        <f t="shared" si="2"/>
        <v>91</v>
      </c>
      <c r="P7" s="54">
        <f t="shared" si="2"/>
        <v>102</v>
      </c>
      <c r="Q7" s="54">
        <f t="shared" si="2"/>
        <v>65</v>
      </c>
      <c r="R7" s="54">
        <f t="shared" si="2"/>
        <v>102</v>
      </c>
      <c r="S7" s="54">
        <f t="shared" si="2"/>
        <v>91</v>
      </c>
      <c r="T7" s="54">
        <f t="shared" si="2"/>
        <v>47</v>
      </c>
      <c r="U7" s="54">
        <f t="shared" si="2"/>
        <v>78</v>
      </c>
      <c r="V7" s="26">
        <f t="shared" si="3"/>
        <v>576</v>
      </c>
      <c r="W7" s="26">
        <v>747</v>
      </c>
      <c r="X7" s="26">
        <f t="shared" si="4"/>
        <v>171</v>
      </c>
      <c r="Y7" s="116">
        <f t="shared" si="5"/>
        <v>99</v>
      </c>
      <c r="Z7" s="54">
        <f t="shared" si="5"/>
        <v>55</v>
      </c>
      <c r="AA7" s="54">
        <f t="shared" si="5"/>
        <v>73</v>
      </c>
      <c r="AB7" s="54">
        <f t="shared" si="5"/>
        <v>62</v>
      </c>
      <c r="AC7" s="54">
        <f t="shared" si="5"/>
        <v>80</v>
      </c>
      <c r="AD7" s="54">
        <f t="shared" si="5"/>
        <v>100</v>
      </c>
      <c r="AE7" s="63">
        <f t="shared" si="5"/>
        <v>83</v>
      </c>
      <c r="AF7" s="26">
        <f t="shared" si="12"/>
        <v>552</v>
      </c>
      <c r="AG7" s="26">
        <v>684</v>
      </c>
      <c r="AH7" s="26">
        <f t="shared" si="6"/>
        <v>132</v>
      </c>
      <c r="AI7" s="116">
        <f t="shared" si="7"/>
        <v>67</v>
      </c>
      <c r="AJ7" s="54">
        <f t="shared" si="7"/>
        <v>85</v>
      </c>
      <c r="AK7" s="54">
        <f t="shared" si="7"/>
        <v>60</v>
      </c>
      <c r="AL7" s="54">
        <f t="shared" si="7"/>
        <v>89</v>
      </c>
      <c r="AM7" s="54">
        <f t="shared" si="7"/>
        <v>77</v>
      </c>
      <c r="AN7" s="54">
        <f t="shared" si="7"/>
        <v>61</v>
      </c>
      <c r="AO7" s="63">
        <f t="shared" si="7"/>
        <v>98</v>
      </c>
      <c r="AP7" s="26">
        <f t="shared" si="13"/>
        <v>537</v>
      </c>
      <c r="AQ7" s="26">
        <v>690</v>
      </c>
      <c r="AR7" s="26">
        <f t="shared" si="8"/>
        <v>153</v>
      </c>
      <c r="AS7" s="116">
        <f t="shared" si="9"/>
        <v>81</v>
      </c>
      <c r="AT7" s="54">
        <f t="shared" si="9"/>
        <v>80</v>
      </c>
      <c r="AU7" s="54">
        <f t="shared" si="9"/>
        <v>73</v>
      </c>
      <c r="AV7" s="54">
        <f t="shared" si="9"/>
        <v>76</v>
      </c>
      <c r="AW7" s="54">
        <f t="shared" si="9"/>
        <v>69</v>
      </c>
      <c r="AX7" s="54">
        <f t="shared" si="9"/>
        <v>73</v>
      </c>
      <c r="AY7" s="63">
        <f t="shared" si="9"/>
        <v>75</v>
      </c>
      <c r="AZ7" s="26">
        <f t="shared" si="14"/>
        <v>527</v>
      </c>
      <c r="BA7" s="26">
        <v>756</v>
      </c>
      <c r="BB7" s="26">
        <f t="shared" si="10"/>
        <v>229</v>
      </c>
    </row>
    <row r="8" spans="1:54" x14ac:dyDescent="0.3">
      <c r="A8" s="47" t="s">
        <v>77</v>
      </c>
      <c r="B8" s="368" t="s">
        <v>146</v>
      </c>
      <c r="C8" s="43">
        <v>46076</v>
      </c>
      <c r="D8" s="19" t="s">
        <v>54</v>
      </c>
      <c r="E8" s="18">
        <v>30</v>
      </c>
      <c r="F8" s="18">
        <v>52</v>
      </c>
      <c r="G8" s="18">
        <v>21</v>
      </c>
      <c r="H8" s="18">
        <v>49</v>
      </c>
      <c r="I8" s="18">
        <v>39</v>
      </c>
      <c r="J8" s="18">
        <v>39</v>
      </c>
      <c r="K8" s="20">
        <v>38</v>
      </c>
      <c r="L8" s="25">
        <f t="shared" si="11"/>
        <v>268</v>
      </c>
      <c r="M8" s="25"/>
      <c r="N8" s="25"/>
      <c r="O8" s="173">
        <v>38</v>
      </c>
      <c r="P8" s="174">
        <v>42</v>
      </c>
      <c r="Q8" s="174">
        <v>62</v>
      </c>
      <c r="R8" s="172">
        <v>54</v>
      </c>
      <c r="S8" s="172">
        <v>34</v>
      </c>
      <c r="T8" s="172">
        <v>34</v>
      </c>
      <c r="U8" s="175">
        <v>33</v>
      </c>
      <c r="V8" s="25">
        <f t="shared" si="3"/>
        <v>297</v>
      </c>
      <c r="W8" s="25"/>
      <c r="X8" s="25"/>
      <c r="Y8" s="217">
        <v>58</v>
      </c>
      <c r="Z8" s="218">
        <v>62</v>
      </c>
      <c r="AA8" s="218">
        <v>30</v>
      </c>
      <c r="AB8" s="218">
        <v>67</v>
      </c>
      <c r="AC8" s="218">
        <v>28</v>
      </c>
      <c r="AD8" s="218">
        <v>28</v>
      </c>
      <c r="AE8" s="219">
        <v>27</v>
      </c>
      <c r="AF8" s="25">
        <f t="shared" si="12"/>
        <v>300</v>
      </c>
      <c r="AG8" s="25"/>
      <c r="AH8" s="25"/>
      <c r="AI8" s="228">
        <v>42</v>
      </c>
      <c r="AJ8" s="172">
        <v>26</v>
      </c>
      <c r="AK8" s="172">
        <v>39</v>
      </c>
      <c r="AL8" s="172">
        <v>39</v>
      </c>
      <c r="AM8" s="172">
        <v>31</v>
      </c>
      <c r="AN8" s="172">
        <v>32</v>
      </c>
      <c r="AO8" s="175">
        <v>32</v>
      </c>
      <c r="AP8" s="25">
        <f t="shared" si="13"/>
        <v>241</v>
      </c>
      <c r="AQ8" s="25"/>
      <c r="AR8" s="25"/>
      <c r="AS8" s="228">
        <v>54</v>
      </c>
      <c r="AT8" s="172">
        <v>66</v>
      </c>
      <c r="AU8" s="172">
        <v>28</v>
      </c>
      <c r="AV8" s="172">
        <v>17</v>
      </c>
      <c r="AW8" s="172">
        <v>32</v>
      </c>
      <c r="AX8" s="172">
        <v>32</v>
      </c>
      <c r="AY8" s="175">
        <v>33</v>
      </c>
      <c r="AZ8" s="25">
        <f t="shared" si="14"/>
        <v>262</v>
      </c>
      <c r="BA8" s="25"/>
      <c r="BB8" s="25"/>
    </row>
    <row r="9" spans="1:54" x14ac:dyDescent="0.3">
      <c r="A9" s="47" t="s">
        <v>77</v>
      </c>
      <c r="B9" s="368"/>
      <c r="C9" s="43">
        <v>45861</v>
      </c>
      <c r="D9" s="19" t="s">
        <v>55</v>
      </c>
      <c r="E9" s="18">
        <v>90</v>
      </c>
      <c r="F9" s="18">
        <v>161</v>
      </c>
      <c r="G9" s="18">
        <v>80</v>
      </c>
      <c r="H9" s="18">
        <v>73</v>
      </c>
      <c r="I9" s="18">
        <v>59</v>
      </c>
      <c r="J9" s="18">
        <v>59</v>
      </c>
      <c r="K9" s="20">
        <v>59</v>
      </c>
      <c r="L9" s="25">
        <f t="shared" si="11"/>
        <v>581</v>
      </c>
      <c r="M9" s="25"/>
      <c r="N9" s="25"/>
      <c r="O9" s="173">
        <v>59</v>
      </c>
      <c r="P9" s="174">
        <v>95</v>
      </c>
      <c r="Q9" s="174">
        <v>63</v>
      </c>
      <c r="R9" s="174">
        <v>83</v>
      </c>
      <c r="S9" s="174">
        <v>59</v>
      </c>
      <c r="T9" s="174">
        <v>60</v>
      </c>
      <c r="U9" s="176">
        <v>60</v>
      </c>
      <c r="V9" s="25">
        <f t="shared" si="3"/>
        <v>479</v>
      </c>
      <c r="W9" s="25"/>
      <c r="X9" s="25"/>
      <c r="Y9" s="21">
        <v>118</v>
      </c>
      <c r="Z9" s="18">
        <v>105</v>
      </c>
      <c r="AA9" s="18">
        <v>58</v>
      </c>
      <c r="AB9" s="18">
        <v>92</v>
      </c>
      <c r="AC9" s="18">
        <v>45</v>
      </c>
      <c r="AD9" s="18">
        <v>46</v>
      </c>
      <c r="AE9" s="20">
        <v>46</v>
      </c>
      <c r="AF9" s="51">
        <f t="shared" si="12"/>
        <v>510</v>
      </c>
      <c r="AG9" s="25"/>
      <c r="AH9" s="25"/>
      <c r="AI9" s="21">
        <v>90</v>
      </c>
      <c r="AJ9" s="18">
        <v>73</v>
      </c>
      <c r="AK9" s="18">
        <v>53</v>
      </c>
      <c r="AL9" s="18">
        <v>76</v>
      </c>
      <c r="AM9" s="18">
        <v>75</v>
      </c>
      <c r="AN9" s="18">
        <v>75</v>
      </c>
      <c r="AO9" s="20">
        <v>75</v>
      </c>
      <c r="AP9" s="51">
        <f t="shared" si="13"/>
        <v>517</v>
      </c>
      <c r="AQ9" s="25"/>
      <c r="AR9" s="25"/>
      <c r="AS9" s="21">
        <v>83</v>
      </c>
      <c r="AT9" s="18">
        <v>122</v>
      </c>
      <c r="AU9" s="18">
        <v>80</v>
      </c>
      <c r="AV9" s="18">
        <v>93</v>
      </c>
      <c r="AW9" s="18">
        <v>45</v>
      </c>
      <c r="AX9" s="18">
        <v>45</v>
      </c>
      <c r="AY9" s="20">
        <v>44</v>
      </c>
      <c r="AZ9" s="51">
        <f t="shared" si="14"/>
        <v>512</v>
      </c>
      <c r="BA9" s="25"/>
      <c r="BB9" s="25"/>
    </row>
    <row r="10" spans="1:54" x14ac:dyDescent="0.3">
      <c r="A10" s="47" t="s">
        <v>77</v>
      </c>
      <c r="B10" s="368"/>
      <c r="C10" s="43">
        <v>45850</v>
      </c>
      <c r="D10" s="19" t="s">
        <v>56</v>
      </c>
      <c r="E10" s="18">
        <v>37</v>
      </c>
      <c r="F10" s="18">
        <v>37</v>
      </c>
      <c r="G10" s="18">
        <v>19</v>
      </c>
      <c r="H10" s="18">
        <v>39</v>
      </c>
      <c r="I10" s="18">
        <v>29</v>
      </c>
      <c r="J10" s="18">
        <v>29</v>
      </c>
      <c r="K10" s="20">
        <v>29</v>
      </c>
      <c r="L10" s="25">
        <f t="shared" si="11"/>
        <v>219</v>
      </c>
      <c r="M10" s="25"/>
      <c r="N10" s="25"/>
      <c r="O10" s="173">
        <v>29</v>
      </c>
      <c r="P10" s="174">
        <v>44</v>
      </c>
      <c r="Q10" s="174">
        <v>39</v>
      </c>
      <c r="R10" s="174">
        <v>30</v>
      </c>
      <c r="S10" s="174">
        <v>23</v>
      </c>
      <c r="T10" s="174">
        <v>23</v>
      </c>
      <c r="U10" s="176">
        <v>24</v>
      </c>
      <c r="V10" s="25">
        <f t="shared" si="3"/>
        <v>212</v>
      </c>
      <c r="W10" s="25"/>
      <c r="X10" s="25"/>
      <c r="Y10" s="21">
        <v>28</v>
      </c>
      <c r="Z10" s="18">
        <v>19</v>
      </c>
      <c r="AA10" s="18">
        <v>42</v>
      </c>
      <c r="AB10" s="18">
        <v>27</v>
      </c>
      <c r="AC10" s="18">
        <v>24</v>
      </c>
      <c r="AD10" s="18">
        <v>25</v>
      </c>
      <c r="AE10" s="20">
        <v>24</v>
      </c>
      <c r="AF10" s="25">
        <f t="shared" si="12"/>
        <v>189</v>
      </c>
      <c r="AG10" s="25"/>
      <c r="AH10" s="25"/>
      <c r="AI10" s="21">
        <v>29</v>
      </c>
      <c r="AJ10" s="18">
        <v>42</v>
      </c>
      <c r="AK10" s="18">
        <v>44</v>
      </c>
      <c r="AL10" s="18">
        <v>41</v>
      </c>
      <c r="AM10" s="18">
        <v>13</v>
      </c>
      <c r="AN10" s="18">
        <v>14</v>
      </c>
      <c r="AO10" s="20">
        <v>13</v>
      </c>
      <c r="AP10" s="25">
        <f t="shared" si="13"/>
        <v>196</v>
      </c>
      <c r="AQ10" s="25"/>
      <c r="AR10" s="25"/>
      <c r="AS10" s="21">
        <v>17</v>
      </c>
      <c r="AT10" s="18">
        <v>43</v>
      </c>
      <c r="AU10" s="18">
        <v>32</v>
      </c>
      <c r="AV10" s="18">
        <v>35</v>
      </c>
      <c r="AW10" s="18">
        <v>19</v>
      </c>
      <c r="AX10" s="18">
        <v>20</v>
      </c>
      <c r="AY10" s="20">
        <v>19</v>
      </c>
      <c r="AZ10" s="25">
        <f t="shared" si="14"/>
        <v>185</v>
      </c>
      <c r="BA10" s="25"/>
      <c r="BB10" s="25"/>
    </row>
    <row r="11" spans="1:54" x14ac:dyDescent="0.3">
      <c r="A11" s="47" t="s">
        <v>77</v>
      </c>
      <c r="B11" s="368"/>
      <c r="C11" s="43">
        <v>46218</v>
      </c>
      <c r="D11" s="19" t="s">
        <v>57</v>
      </c>
      <c r="E11" s="18">
        <v>89</v>
      </c>
      <c r="F11" s="18">
        <v>70</v>
      </c>
      <c r="G11" s="18">
        <v>86</v>
      </c>
      <c r="H11" s="18">
        <v>48</v>
      </c>
      <c r="I11" s="18">
        <v>49</v>
      </c>
      <c r="J11" s="18">
        <v>49</v>
      </c>
      <c r="K11" s="20">
        <v>49</v>
      </c>
      <c r="L11" s="25">
        <f t="shared" si="11"/>
        <v>440</v>
      </c>
      <c r="M11" s="25"/>
      <c r="N11" s="25"/>
      <c r="O11" s="173">
        <v>50</v>
      </c>
      <c r="P11" s="174">
        <v>74</v>
      </c>
      <c r="Q11" s="174">
        <v>73</v>
      </c>
      <c r="R11" s="174">
        <v>84</v>
      </c>
      <c r="S11" s="174">
        <v>45</v>
      </c>
      <c r="T11" s="174">
        <v>45</v>
      </c>
      <c r="U11" s="176">
        <v>46</v>
      </c>
      <c r="V11" s="25">
        <f t="shared" si="3"/>
        <v>417</v>
      </c>
      <c r="W11" s="25"/>
      <c r="X11" s="25"/>
      <c r="Y11" s="21">
        <v>67</v>
      </c>
      <c r="Z11" s="18">
        <v>49</v>
      </c>
      <c r="AA11" s="18">
        <v>61</v>
      </c>
      <c r="AB11" s="18">
        <v>68</v>
      </c>
      <c r="AC11" s="18">
        <v>67</v>
      </c>
      <c r="AD11" s="18">
        <v>67</v>
      </c>
      <c r="AE11" s="20">
        <v>66</v>
      </c>
      <c r="AF11" s="25">
        <f t="shared" si="12"/>
        <v>445</v>
      </c>
      <c r="AG11" s="25"/>
      <c r="AH11" s="25"/>
      <c r="AI11" s="21">
        <v>89</v>
      </c>
      <c r="AJ11" s="18">
        <v>103</v>
      </c>
      <c r="AK11" s="18">
        <v>75</v>
      </c>
      <c r="AL11" s="18">
        <v>61</v>
      </c>
      <c r="AM11" s="18">
        <v>43</v>
      </c>
      <c r="AN11" s="18">
        <v>42</v>
      </c>
      <c r="AO11" s="20">
        <v>43</v>
      </c>
      <c r="AP11" s="25">
        <f t="shared" si="13"/>
        <v>456</v>
      </c>
      <c r="AQ11" s="25"/>
      <c r="AR11" s="25"/>
      <c r="AS11" s="21">
        <v>50</v>
      </c>
      <c r="AT11" s="18">
        <v>75</v>
      </c>
      <c r="AU11" s="18">
        <v>81</v>
      </c>
      <c r="AV11" s="18">
        <v>79</v>
      </c>
      <c r="AW11" s="18">
        <v>43</v>
      </c>
      <c r="AX11" s="18">
        <v>43</v>
      </c>
      <c r="AY11" s="20">
        <v>43</v>
      </c>
      <c r="AZ11" s="25">
        <f t="shared" si="14"/>
        <v>414</v>
      </c>
      <c r="BA11" s="25"/>
      <c r="BB11" s="25"/>
    </row>
    <row r="12" spans="1:54" x14ac:dyDescent="0.3">
      <c r="A12" s="47" t="s">
        <v>77</v>
      </c>
      <c r="B12" s="368"/>
      <c r="C12" s="83">
        <v>46218</v>
      </c>
      <c r="D12" s="19" t="s">
        <v>58</v>
      </c>
      <c r="E12" s="84">
        <v>54</v>
      </c>
      <c r="F12" s="84">
        <v>74</v>
      </c>
      <c r="G12" s="84">
        <v>56</v>
      </c>
      <c r="H12" s="84">
        <v>47</v>
      </c>
      <c r="I12" s="84">
        <v>44</v>
      </c>
      <c r="J12" s="84">
        <v>44</v>
      </c>
      <c r="K12" s="85">
        <v>43</v>
      </c>
      <c r="L12" s="25">
        <f t="shared" si="11"/>
        <v>362</v>
      </c>
      <c r="M12" s="25"/>
      <c r="N12" s="25"/>
      <c r="O12" s="177">
        <v>43</v>
      </c>
      <c r="P12" s="178">
        <v>64</v>
      </c>
      <c r="Q12" s="178">
        <v>60</v>
      </c>
      <c r="R12" s="178">
        <v>62</v>
      </c>
      <c r="S12" s="178">
        <v>42</v>
      </c>
      <c r="T12" s="178">
        <v>42</v>
      </c>
      <c r="U12" s="179">
        <v>42</v>
      </c>
      <c r="V12" s="25">
        <f t="shared" si="3"/>
        <v>355</v>
      </c>
      <c r="W12" s="25"/>
      <c r="X12" s="25"/>
      <c r="Y12" s="86">
        <v>74</v>
      </c>
      <c r="Z12" s="84">
        <v>55</v>
      </c>
      <c r="AA12" s="84">
        <v>65</v>
      </c>
      <c r="AB12" s="84">
        <v>72</v>
      </c>
      <c r="AC12" s="84">
        <v>53</v>
      </c>
      <c r="AD12" s="84">
        <v>53</v>
      </c>
      <c r="AE12" s="85">
        <v>53</v>
      </c>
      <c r="AF12" s="25">
        <f t="shared" si="12"/>
        <v>425</v>
      </c>
      <c r="AG12" s="25"/>
      <c r="AH12" s="25"/>
      <c r="AI12" s="86">
        <v>52</v>
      </c>
      <c r="AJ12" s="84">
        <v>67</v>
      </c>
      <c r="AK12" s="84">
        <v>66</v>
      </c>
      <c r="AL12" s="84">
        <v>66</v>
      </c>
      <c r="AM12" s="84">
        <v>42</v>
      </c>
      <c r="AN12" s="84">
        <v>43</v>
      </c>
      <c r="AO12" s="85">
        <v>43</v>
      </c>
      <c r="AP12" s="25">
        <f t="shared" si="13"/>
        <v>379</v>
      </c>
      <c r="AQ12" s="25"/>
      <c r="AR12" s="25"/>
      <c r="AS12" s="86">
        <v>59</v>
      </c>
      <c r="AT12" s="84">
        <v>63</v>
      </c>
      <c r="AU12" s="84">
        <v>44</v>
      </c>
      <c r="AV12" s="84">
        <v>71</v>
      </c>
      <c r="AW12" s="84">
        <v>32</v>
      </c>
      <c r="AX12" s="84">
        <v>31</v>
      </c>
      <c r="AY12" s="85">
        <v>32</v>
      </c>
      <c r="AZ12" s="25">
        <f t="shared" si="14"/>
        <v>332</v>
      </c>
      <c r="BA12" s="25"/>
      <c r="BB12" s="25"/>
    </row>
    <row r="13" spans="1:54" ht="17.25" thickBot="1" x14ac:dyDescent="0.35">
      <c r="A13" s="48" t="s">
        <v>77</v>
      </c>
      <c r="B13" s="369"/>
      <c r="C13" s="55">
        <v>46158</v>
      </c>
      <c r="D13" s="53" t="s">
        <v>59</v>
      </c>
      <c r="E13" s="54">
        <v>29</v>
      </c>
      <c r="F13" s="54">
        <v>43</v>
      </c>
      <c r="G13" s="54">
        <v>47</v>
      </c>
      <c r="H13" s="54">
        <v>26</v>
      </c>
      <c r="I13" s="54">
        <v>29</v>
      </c>
      <c r="J13" s="54">
        <v>29</v>
      </c>
      <c r="K13" s="56">
        <v>29</v>
      </c>
      <c r="L13" s="26">
        <f t="shared" si="11"/>
        <v>232</v>
      </c>
      <c r="M13" s="26"/>
      <c r="N13" s="26"/>
      <c r="O13" s="180">
        <v>28</v>
      </c>
      <c r="P13" s="181">
        <v>51</v>
      </c>
      <c r="Q13" s="181">
        <v>21</v>
      </c>
      <c r="R13" s="181">
        <v>38</v>
      </c>
      <c r="S13" s="181">
        <v>26</v>
      </c>
      <c r="T13" s="181">
        <v>26</v>
      </c>
      <c r="U13" s="182">
        <v>27</v>
      </c>
      <c r="V13" s="26">
        <f t="shared" si="3"/>
        <v>217</v>
      </c>
      <c r="W13" s="26"/>
      <c r="X13" s="26"/>
      <c r="Y13" s="57">
        <v>56</v>
      </c>
      <c r="Z13" s="54">
        <v>37</v>
      </c>
      <c r="AA13" s="54">
        <v>26</v>
      </c>
      <c r="AB13" s="54">
        <v>32</v>
      </c>
      <c r="AC13" s="54">
        <v>21</v>
      </c>
      <c r="AD13" s="54">
        <v>21</v>
      </c>
      <c r="AE13" s="56">
        <v>22</v>
      </c>
      <c r="AF13" s="26">
        <f t="shared" si="12"/>
        <v>215</v>
      </c>
      <c r="AG13" s="26"/>
      <c r="AH13" s="26"/>
      <c r="AI13" s="57">
        <v>29</v>
      </c>
      <c r="AJ13" s="54">
        <v>49</v>
      </c>
      <c r="AK13" s="54">
        <v>9</v>
      </c>
      <c r="AL13" s="54">
        <v>35</v>
      </c>
      <c r="AM13" s="54">
        <v>25</v>
      </c>
      <c r="AN13" s="54">
        <v>24</v>
      </c>
      <c r="AO13" s="56">
        <v>24</v>
      </c>
      <c r="AP13" s="26">
        <f t="shared" si="13"/>
        <v>195</v>
      </c>
      <c r="AQ13" s="26"/>
      <c r="AR13" s="26"/>
      <c r="AS13" s="57">
        <v>25</v>
      </c>
      <c r="AT13" s="54">
        <v>28</v>
      </c>
      <c r="AU13" s="54">
        <v>35</v>
      </c>
      <c r="AV13" s="54">
        <v>26</v>
      </c>
      <c r="AW13" s="54">
        <v>15</v>
      </c>
      <c r="AX13" s="54">
        <v>15</v>
      </c>
      <c r="AY13" s="56">
        <v>16</v>
      </c>
      <c r="AZ13" s="26">
        <f t="shared" si="14"/>
        <v>160</v>
      </c>
      <c r="BA13" s="26"/>
      <c r="BB13" s="26"/>
    </row>
    <row r="14" spans="1:54" hidden="1" x14ac:dyDescent="0.3">
      <c r="A14" s="46" t="s">
        <v>35</v>
      </c>
      <c r="B14" s="337" t="s">
        <v>35</v>
      </c>
      <c r="C14" s="43">
        <v>45915</v>
      </c>
      <c r="D14" s="19" t="s">
        <v>54</v>
      </c>
      <c r="E14" s="18"/>
      <c r="F14" s="18"/>
      <c r="G14" s="18"/>
      <c r="H14" s="18"/>
      <c r="I14" s="18"/>
      <c r="J14" s="18"/>
      <c r="K14" s="20"/>
      <c r="L14" s="25">
        <f t="shared" si="11"/>
        <v>0</v>
      </c>
      <c r="M14" s="25"/>
      <c r="N14" s="25"/>
      <c r="O14" s="21"/>
      <c r="P14" s="18"/>
      <c r="Q14" s="18"/>
      <c r="R14" s="18"/>
      <c r="S14" s="18"/>
      <c r="T14" s="18"/>
      <c r="U14" s="20"/>
      <c r="V14" s="25">
        <f t="shared" si="3"/>
        <v>0</v>
      </c>
      <c r="W14" s="25"/>
      <c r="X14" s="25"/>
      <c r="Y14" s="21"/>
      <c r="Z14" s="18"/>
      <c r="AA14" s="18"/>
      <c r="AB14" s="18"/>
      <c r="AC14" s="18"/>
      <c r="AD14" s="18"/>
      <c r="AE14" s="20"/>
      <c r="AF14" s="25">
        <f t="shared" si="12"/>
        <v>0</v>
      </c>
      <c r="AG14" s="25"/>
      <c r="AH14" s="25"/>
      <c r="AI14" s="21"/>
      <c r="AJ14" s="18"/>
      <c r="AK14" s="18"/>
      <c r="AL14" s="18"/>
      <c r="AM14" s="18"/>
      <c r="AN14" s="18"/>
      <c r="AO14" s="20"/>
      <c r="AP14" s="51">
        <f t="shared" si="13"/>
        <v>0</v>
      </c>
      <c r="AQ14" s="25"/>
      <c r="AR14" s="25"/>
      <c r="AS14" s="21"/>
      <c r="AT14" s="18"/>
      <c r="AU14" s="18"/>
      <c r="AV14" s="18"/>
      <c r="AW14" s="18"/>
      <c r="AX14" s="18"/>
      <c r="AY14" s="20"/>
      <c r="AZ14" s="51">
        <f t="shared" si="14"/>
        <v>0</v>
      </c>
      <c r="BA14" s="25"/>
      <c r="BB14" s="25"/>
    </row>
    <row r="15" spans="1:54" hidden="1" x14ac:dyDescent="0.3">
      <c r="A15" s="47" t="s">
        <v>35</v>
      </c>
      <c r="B15" s="350"/>
      <c r="C15" s="43">
        <v>45843</v>
      </c>
      <c r="D15" s="19" t="s">
        <v>55</v>
      </c>
      <c r="E15" s="18"/>
      <c r="F15" s="18"/>
      <c r="G15" s="18"/>
      <c r="H15" s="18"/>
      <c r="I15" s="18"/>
      <c r="J15" s="18"/>
      <c r="K15" s="20"/>
      <c r="L15" s="25">
        <f t="shared" si="11"/>
        <v>0</v>
      </c>
      <c r="M15" s="25"/>
      <c r="N15" s="25"/>
      <c r="O15" s="21"/>
      <c r="P15" s="18"/>
      <c r="Q15" s="18"/>
      <c r="R15" s="18"/>
      <c r="S15" s="18"/>
      <c r="T15" s="18"/>
      <c r="U15" s="20"/>
      <c r="V15" s="25">
        <f t="shared" si="3"/>
        <v>0</v>
      </c>
      <c r="W15" s="25"/>
      <c r="X15" s="25"/>
      <c r="Y15" s="21"/>
      <c r="Z15" s="18"/>
      <c r="AA15" s="18"/>
      <c r="AB15" s="18"/>
      <c r="AC15" s="18"/>
      <c r="AD15" s="18"/>
      <c r="AE15" s="20"/>
      <c r="AF15" s="25">
        <f t="shared" si="12"/>
        <v>0</v>
      </c>
      <c r="AG15" s="25"/>
      <c r="AH15" s="25"/>
      <c r="AI15" s="21"/>
      <c r="AJ15" s="18"/>
      <c r="AK15" s="18"/>
      <c r="AL15" s="18"/>
      <c r="AM15" s="18"/>
      <c r="AN15" s="18"/>
      <c r="AO15" s="20"/>
      <c r="AP15" s="25">
        <f t="shared" si="13"/>
        <v>0</v>
      </c>
      <c r="AQ15" s="25"/>
      <c r="AR15" s="25"/>
      <c r="AS15" s="21"/>
      <c r="AT15" s="18"/>
      <c r="AU15" s="18"/>
      <c r="AV15" s="18"/>
      <c r="AW15" s="18"/>
      <c r="AX15" s="18"/>
      <c r="AY15" s="20"/>
      <c r="AZ15" s="25">
        <f t="shared" si="14"/>
        <v>0</v>
      </c>
      <c r="BA15" s="25"/>
      <c r="BB15" s="25"/>
    </row>
    <row r="16" spans="1:54" hidden="1" x14ac:dyDescent="0.3">
      <c r="A16" s="47" t="s">
        <v>35</v>
      </c>
      <c r="B16" s="350"/>
      <c r="C16" s="43">
        <v>45850</v>
      </c>
      <c r="D16" s="19" t="s">
        <v>56</v>
      </c>
      <c r="E16" s="18"/>
      <c r="F16" s="18"/>
      <c r="G16" s="18"/>
      <c r="H16" s="18"/>
      <c r="I16" s="18"/>
      <c r="J16" s="18"/>
      <c r="K16" s="20"/>
      <c r="L16" s="25">
        <f t="shared" si="11"/>
        <v>0</v>
      </c>
      <c r="M16" s="25"/>
      <c r="N16" s="25"/>
      <c r="O16" s="21"/>
      <c r="P16" s="18"/>
      <c r="Q16" s="18"/>
      <c r="R16" s="18"/>
      <c r="S16" s="18"/>
      <c r="T16" s="18"/>
      <c r="U16" s="20"/>
      <c r="V16" s="25">
        <f t="shared" si="3"/>
        <v>0</v>
      </c>
      <c r="W16" s="25"/>
      <c r="X16" s="25"/>
      <c r="Y16" s="21"/>
      <c r="Z16" s="18"/>
      <c r="AA16" s="18"/>
      <c r="AB16" s="18"/>
      <c r="AC16" s="18"/>
      <c r="AD16" s="18"/>
      <c r="AE16" s="20"/>
      <c r="AF16" s="25">
        <f t="shared" si="12"/>
        <v>0</v>
      </c>
      <c r="AG16" s="25"/>
      <c r="AH16" s="25"/>
      <c r="AI16" s="21"/>
      <c r="AJ16" s="18"/>
      <c r="AK16" s="18"/>
      <c r="AL16" s="18"/>
      <c r="AM16" s="18"/>
      <c r="AN16" s="18"/>
      <c r="AO16" s="20"/>
      <c r="AP16" s="25">
        <f t="shared" si="13"/>
        <v>0</v>
      </c>
      <c r="AQ16" s="25"/>
      <c r="AR16" s="25"/>
      <c r="AS16" s="21"/>
      <c r="AT16" s="18"/>
      <c r="AU16" s="18"/>
      <c r="AV16" s="18"/>
      <c r="AW16" s="18"/>
      <c r="AX16" s="18"/>
      <c r="AY16" s="20"/>
      <c r="AZ16" s="25">
        <f t="shared" si="14"/>
        <v>0</v>
      </c>
      <c r="BA16" s="25"/>
      <c r="BB16" s="25"/>
    </row>
    <row r="17" spans="1:54" hidden="1" x14ac:dyDescent="0.3">
      <c r="A17" s="47" t="s">
        <v>35</v>
      </c>
      <c r="B17" s="350"/>
      <c r="C17" s="43">
        <v>46122</v>
      </c>
      <c r="D17" s="19" t="s">
        <v>57</v>
      </c>
      <c r="E17" s="18"/>
      <c r="F17" s="18"/>
      <c r="G17" s="18"/>
      <c r="H17" s="18"/>
      <c r="I17" s="18"/>
      <c r="J17" s="18"/>
      <c r="K17" s="20"/>
      <c r="L17" s="25">
        <f t="shared" si="11"/>
        <v>0</v>
      </c>
      <c r="M17" s="25"/>
      <c r="N17" s="25"/>
      <c r="O17" s="21"/>
      <c r="P17" s="18"/>
      <c r="Q17" s="18"/>
      <c r="R17" s="18"/>
      <c r="S17" s="18"/>
      <c r="T17" s="18"/>
      <c r="U17" s="20"/>
      <c r="V17" s="25">
        <f t="shared" si="3"/>
        <v>0</v>
      </c>
      <c r="W17" s="25"/>
      <c r="X17" s="25"/>
      <c r="Y17" s="21"/>
      <c r="Z17" s="18"/>
      <c r="AA17" s="18"/>
      <c r="AB17" s="18"/>
      <c r="AC17" s="18"/>
      <c r="AD17" s="18"/>
      <c r="AE17" s="20"/>
      <c r="AF17" s="25">
        <f t="shared" si="12"/>
        <v>0</v>
      </c>
      <c r="AG17" s="25"/>
      <c r="AH17" s="25"/>
      <c r="AI17" s="21"/>
      <c r="AJ17" s="18"/>
      <c r="AK17" s="18"/>
      <c r="AL17" s="18"/>
      <c r="AM17" s="18"/>
      <c r="AN17" s="18"/>
      <c r="AO17" s="20"/>
      <c r="AP17" s="25">
        <f t="shared" si="13"/>
        <v>0</v>
      </c>
      <c r="AQ17" s="25"/>
      <c r="AR17" s="25"/>
      <c r="AS17" s="21"/>
      <c r="AT17" s="18"/>
      <c r="AU17" s="18"/>
      <c r="AV17" s="18"/>
      <c r="AW17" s="18"/>
      <c r="AX17" s="18"/>
      <c r="AY17" s="20"/>
      <c r="AZ17" s="25">
        <f t="shared" si="14"/>
        <v>0</v>
      </c>
      <c r="BA17" s="25"/>
      <c r="BB17" s="25"/>
    </row>
    <row r="18" spans="1:54" hidden="1" x14ac:dyDescent="0.3">
      <c r="A18" s="47" t="s">
        <v>35</v>
      </c>
      <c r="B18" s="350"/>
      <c r="C18" s="43">
        <v>46159</v>
      </c>
      <c r="D18" s="19" t="s">
        <v>58</v>
      </c>
      <c r="E18" s="84"/>
      <c r="F18" s="84"/>
      <c r="G18" s="84"/>
      <c r="H18" s="84"/>
      <c r="I18" s="84"/>
      <c r="J18" s="84"/>
      <c r="K18" s="85"/>
      <c r="L18" s="25">
        <f t="shared" si="11"/>
        <v>0</v>
      </c>
      <c r="M18" s="25"/>
      <c r="N18" s="25"/>
      <c r="O18" s="86"/>
      <c r="P18" s="84"/>
      <c r="Q18" s="84"/>
      <c r="R18" s="84"/>
      <c r="S18" s="84"/>
      <c r="T18" s="84"/>
      <c r="U18" s="85"/>
      <c r="V18" s="25">
        <f t="shared" si="3"/>
        <v>0</v>
      </c>
      <c r="W18" s="25"/>
      <c r="X18" s="25"/>
      <c r="Y18" s="86"/>
      <c r="Z18" s="84"/>
      <c r="AA18" s="84"/>
      <c r="AB18" s="84"/>
      <c r="AC18" s="84"/>
      <c r="AD18" s="84"/>
      <c r="AE18" s="85"/>
      <c r="AF18" s="25">
        <f t="shared" si="12"/>
        <v>0</v>
      </c>
      <c r="AG18" s="25"/>
      <c r="AH18" s="25"/>
      <c r="AI18" s="86"/>
      <c r="AJ18" s="84"/>
      <c r="AK18" s="84"/>
      <c r="AL18" s="84"/>
      <c r="AM18" s="84"/>
      <c r="AN18" s="84"/>
      <c r="AO18" s="85"/>
      <c r="AP18" s="25">
        <f t="shared" si="13"/>
        <v>0</v>
      </c>
      <c r="AQ18" s="25"/>
      <c r="AR18" s="25"/>
      <c r="AS18" s="86"/>
      <c r="AT18" s="84"/>
      <c r="AU18" s="84"/>
      <c r="AV18" s="84"/>
      <c r="AW18" s="84"/>
      <c r="AX18" s="84"/>
      <c r="AY18" s="85"/>
      <c r="AZ18" s="25">
        <f t="shared" si="14"/>
        <v>0</v>
      </c>
      <c r="BA18" s="25"/>
      <c r="BB18" s="25"/>
    </row>
    <row r="19" spans="1:54" ht="17.25" hidden="1" thickBot="1" x14ac:dyDescent="0.35">
      <c r="A19" s="48" t="str">
        <f>A18</f>
        <v>컬리</v>
      </c>
      <c r="B19" s="338"/>
      <c r="C19" s="55">
        <v>46158</v>
      </c>
      <c r="D19" s="53" t="s">
        <v>59</v>
      </c>
      <c r="E19" s="54"/>
      <c r="F19" s="54"/>
      <c r="G19" s="54"/>
      <c r="H19" s="54"/>
      <c r="I19" s="54"/>
      <c r="J19" s="54"/>
      <c r="K19" s="56"/>
      <c r="L19" s="26">
        <f t="shared" si="11"/>
        <v>0</v>
      </c>
      <c r="M19" s="26"/>
      <c r="N19" s="26"/>
      <c r="O19" s="57"/>
      <c r="P19" s="54"/>
      <c r="Q19" s="54"/>
      <c r="R19" s="54"/>
      <c r="S19" s="54"/>
      <c r="T19" s="54"/>
      <c r="U19" s="56"/>
      <c r="V19" s="26">
        <f t="shared" si="3"/>
        <v>0</v>
      </c>
      <c r="W19" s="26"/>
      <c r="X19" s="26"/>
      <c r="Y19" s="57"/>
      <c r="Z19" s="54"/>
      <c r="AA19" s="54"/>
      <c r="AB19" s="54"/>
      <c r="AC19" s="54"/>
      <c r="AD19" s="54"/>
      <c r="AE19" s="56"/>
      <c r="AF19" s="26">
        <f t="shared" si="12"/>
        <v>0</v>
      </c>
      <c r="AG19" s="26"/>
      <c r="AH19" s="26"/>
      <c r="AI19" s="57"/>
      <c r="AJ19" s="54"/>
      <c r="AK19" s="54"/>
      <c r="AL19" s="54"/>
      <c r="AM19" s="54"/>
      <c r="AN19" s="54"/>
      <c r="AO19" s="56"/>
      <c r="AP19" s="26">
        <f t="shared" si="13"/>
        <v>0</v>
      </c>
      <c r="AQ19" s="26"/>
      <c r="AR19" s="26"/>
      <c r="AS19" s="57"/>
      <c r="AT19" s="54"/>
      <c r="AU19" s="54"/>
      <c r="AV19" s="54"/>
      <c r="AW19" s="54"/>
      <c r="AX19" s="54"/>
      <c r="AY19" s="56"/>
      <c r="AZ19" s="26">
        <f t="shared" si="14"/>
        <v>0</v>
      </c>
      <c r="BA19" s="26"/>
      <c r="BB19" s="26"/>
    </row>
    <row r="20" spans="1:54" x14ac:dyDescent="0.3">
      <c r="A20" s="47" t="s">
        <v>36</v>
      </c>
      <c r="B20" s="350" t="s">
        <v>102</v>
      </c>
      <c r="C20" s="43">
        <v>46076</v>
      </c>
      <c r="D20" s="19" t="s">
        <v>54</v>
      </c>
      <c r="E20" s="18">
        <v>14</v>
      </c>
      <c r="F20" s="18">
        <v>17</v>
      </c>
      <c r="G20" s="18">
        <v>19</v>
      </c>
      <c r="H20" s="18">
        <v>11</v>
      </c>
      <c r="I20" s="18">
        <v>11</v>
      </c>
      <c r="J20" s="18">
        <v>11</v>
      </c>
      <c r="K20" s="20">
        <v>14</v>
      </c>
      <c r="L20" s="25">
        <f t="shared" si="11"/>
        <v>97</v>
      </c>
      <c r="M20" s="25"/>
      <c r="N20" s="25"/>
      <c r="O20" s="21">
        <v>12</v>
      </c>
      <c r="P20" s="18">
        <v>14</v>
      </c>
      <c r="Q20" s="18">
        <v>7</v>
      </c>
      <c r="R20" s="18">
        <v>13</v>
      </c>
      <c r="S20" s="18">
        <v>12</v>
      </c>
      <c r="T20" s="18">
        <v>10</v>
      </c>
      <c r="U20" s="20">
        <v>7</v>
      </c>
      <c r="V20" s="25">
        <f t="shared" si="3"/>
        <v>75</v>
      </c>
      <c r="W20" s="25"/>
      <c r="X20" s="25"/>
      <c r="Y20" s="21">
        <v>9</v>
      </c>
      <c r="Z20" s="18">
        <v>11</v>
      </c>
      <c r="AA20" s="18">
        <v>9</v>
      </c>
      <c r="AB20" s="18">
        <v>14</v>
      </c>
      <c r="AC20" s="18">
        <v>7</v>
      </c>
      <c r="AD20" s="18">
        <v>7</v>
      </c>
      <c r="AE20" s="20">
        <v>8</v>
      </c>
      <c r="AF20" s="25">
        <f t="shared" si="12"/>
        <v>65</v>
      </c>
      <c r="AG20" s="25"/>
      <c r="AH20" s="25"/>
      <c r="AI20" s="21">
        <v>17</v>
      </c>
      <c r="AJ20" s="18">
        <v>6</v>
      </c>
      <c r="AK20" s="18">
        <v>14</v>
      </c>
      <c r="AL20" s="18">
        <v>16</v>
      </c>
      <c r="AM20" s="18">
        <v>13</v>
      </c>
      <c r="AN20" s="18">
        <v>3</v>
      </c>
      <c r="AO20" s="20">
        <v>13</v>
      </c>
      <c r="AP20" s="25">
        <f t="shared" si="13"/>
        <v>82</v>
      </c>
      <c r="AQ20" s="25"/>
      <c r="AR20" s="25"/>
      <c r="AS20" s="21">
        <v>15</v>
      </c>
      <c r="AT20" s="18">
        <v>11</v>
      </c>
      <c r="AU20" s="18">
        <v>16</v>
      </c>
      <c r="AV20" s="18">
        <v>11</v>
      </c>
      <c r="AW20" s="18">
        <v>13</v>
      </c>
      <c r="AX20" s="18">
        <v>10</v>
      </c>
      <c r="AY20" s="20">
        <v>18</v>
      </c>
      <c r="AZ20" s="25">
        <f t="shared" si="14"/>
        <v>94</v>
      </c>
      <c r="BA20" s="25"/>
      <c r="BB20" s="25"/>
    </row>
    <row r="21" spans="1:54" x14ac:dyDescent="0.3">
      <c r="A21" s="47" t="s">
        <v>36</v>
      </c>
      <c r="B21" s="350"/>
      <c r="C21" s="43">
        <v>46050</v>
      </c>
      <c r="D21" s="19" t="s">
        <v>55</v>
      </c>
      <c r="E21" s="18">
        <v>20</v>
      </c>
      <c r="F21" s="18">
        <v>8</v>
      </c>
      <c r="G21" s="18">
        <v>22</v>
      </c>
      <c r="H21" s="18">
        <v>21</v>
      </c>
      <c r="I21" s="18">
        <v>14</v>
      </c>
      <c r="J21" s="18">
        <v>14</v>
      </c>
      <c r="K21" s="20">
        <v>16</v>
      </c>
      <c r="L21" s="25">
        <f t="shared" si="11"/>
        <v>115</v>
      </c>
      <c r="M21" s="25"/>
      <c r="N21" s="25"/>
      <c r="O21" s="21">
        <v>8</v>
      </c>
      <c r="P21" s="18">
        <v>19</v>
      </c>
      <c r="Q21" s="18">
        <v>15</v>
      </c>
      <c r="R21" s="18">
        <v>18</v>
      </c>
      <c r="S21" s="18">
        <v>14</v>
      </c>
      <c r="T21" s="18">
        <v>6</v>
      </c>
      <c r="U21" s="20">
        <v>26</v>
      </c>
      <c r="V21" s="25">
        <f t="shared" si="3"/>
        <v>106</v>
      </c>
      <c r="W21" s="25"/>
      <c r="X21" s="25"/>
      <c r="Y21" s="21">
        <v>15</v>
      </c>
      <c r="Z21" s="18">
        <v>2</v>
      </c>
      <c r="AA21" s="18">
        <v>5</v>
      </c>
      <c r="AB21" s="18">
        <v>11</v>
      </c>
      <c r="AC21" s="18">
        <v>13</v>
      </c>
      <c r="AD21" s="18">
        <v>12</v>
      </c>
      <c r="AE21" s="20">
        <v>11</v>
      </c>
      <c r="AF21" s="25">
        <f t="shared" si="12"/>
        <v>69</v>
      </c>
      <c r="AG21" s="25"/>
      <c r="AH21" s="25"/>
      <c r="AI21" s="21">
        <v>19</v>
      </c>
      <c r="AJ21" s="18">
        <v>15</v>
      </c>
      <c r="AK21" s="18">
        <v>12</v>
      </c>
      <c r="AL21" s="18">
        <v>9</v>
      </c>
      <c r="AM21" s="18">
        <v>5</v>
      </c>
      <c r="AN21" s="18">
        <v>5</v>
      </c>
      <c r="AO21" s="20">
        <v>8</v>
      </c>
      <c r="AP21" s="25">
        <f t="shared" si="13"/>
        <v>73</v>
      </c>
      <c r="AQ21" s="25"/>
      <c r="AR21" s="25"/>
      <c r="AS21" s="21">
        <v>10</v>
      </c>
      <c r="AT21" s="18">
        <v>10</v>
      </c>
      <c r="AU21" s="18">
        <v>6</v>
      </c>
      <c r="AV21" s="18">
        <v>12</v>
      </c>
      <c r="AW21" s="18">
        <v>17</v>
      </c>
      <c r="AX21" s="18">
        <v>12</v>
      </c>
      <c r="AY21" s="20">
        <v>14</v>
      </c>
      <c r="AZ21" s="25">
        <f t="shared" si="14"/>
        <v>81</v>
      </c>
      <c r="BA21" s="25"/>
      <c r="BB21" s="25"/>
    </row>
    <row r="22" spans="1:54" x14ac:dyDescent="0.3">
      <c r="A22" s="47" t="s">
        <v>36</v>
      </c>
      <c r="B22" s="350"/>
      <c r="C22" s="43">
        <v>46120</v>
      </c>
      <c r="D22" s="19" t="s">
        <v>56</v>
      </c>
      <c r="E22" s="18">
        <v>10</v>
      </c>
      <c r="F22" s="18">
        <v>3</v>
      </c>
      <c r="G22" s="18">
        <v>16</v>
      </c>
      <c r="H22" s="18">
        <v>8</v>
      </c>
      <c r="I22" s="18">
        <v>5</v>
      </c>
      <c r="J22" s="18">
        <v>6</v>
      </c>
      <c r="K22" s="20">
        <v>10</v>
      </c>
      <c r="L22" s="25">
        <f t="shared" si="11"/>
        <v>58</v>
      </c>
      <c r="M22" s="25"/>
      <c r="N22" s="25"/>
      <c r="O22" s="21">
        <v>6</v>
      </c>
      <c r="P22" s="18">
        <v>8</v>
      </c>
      <c r="Q22" s="18">
        <v>2</v>
      </c>
      <c r="R22" s="18">
        <v>6</v>
      </c>
      <c r="S22" s="18">
        <v>4</v>
      </c>
      <c r="T22" s="18">
        <v>3</v>
      </c>
      <c r="U22" s="20">
        <v>4</v>
      </c>
      <c r="V22" s="25">
        <f t="shared" si="3"/>
        <v>33</v>
      </c>
      <c r="W22" s="25"/>
      <c r="X22" s="25"/>
      <c r="Y22" s="21">
        <v>6</v>
      </c>
      <c r="Z22" s="18">
        <v>1</v>
      </c>
      <c r="AA22" s="18">
        <v>8</v>
      </c>
      <c r="AB22" s="18">
        <v>5</v>
      </c>
      <c r="AC22" s="18">
        <v>3</v>
      </c>
      <c r="AD22" s="18">
        <v>4</v>
      </c>
      <c r="AE22" s="20">
        <v>4</v>
      </c>
      <c r="AF22" s="25">
        <f t="shared" si="12"/>
        <v>31</v>
      </c>
      <c r="AG22" s="25"/>
      <c r="AH22" s="25"/>
      <c r="AI22" s="21">
        <v>7</v>
      </c>
      <c r="AJ22" s="18">
        <v>4</v>
      </c>
      <c r="AK22" s="18">
        <v>7</v>
      </c>
      <c r="AL22" s="18">
        <v>14</v>
      </c>
      <c r="AM22" s="18">
        <v>1</v>
      </c>
      <c r="AN22" s="18">
        <v>2</v>
      </c>
      <c r="AO22" s="20">
        <v>6</v>
      </c>
      <c r="AP22" s="25">
        <f t="shared" si="13"/>
        <v>41</v>
      </c>
      <c r="AQ22" s="25"/>
      <c r="AR22" s="25"/>
      <c r="AS22" s="21">
        <v>2</v>
      </c>
      <c r="AT22" s="18">
        <v>4</v>
      </c>
      <c r="AU22" s="18">
        <v>3</v>
      </c>
      <c r="AV22" s="18">
        <v>2</v>
      </c>
      <c r="AW22" s="18">
        <v>4</v>
      </c>
      <c r="AX22" s="18">
        <v>6</v>
      </c>
      <c r="AY22" s="20">
        <v>2</v>
      </c>
      <c r="AZ22" s="25">
        <f t="shared" si="14"/>
        <v>23</v>
      </c>
      <c r="BA22" s="25"/>
      <c r="BB22" s="25"/>
    </row>
    <row r="23" spans="1:54" x14ac:dyDescent="0.3">
      <c r="A23" s="47" t="s">
        <v>36</v>
      </c>
      <c r="B23" s="350"/>
      <c r="C23" s="43">
        <v>46218</v>
      </c>
      <c r="D23" s="19" t="s">
        <v>57</v>
      </c>
      <c r="E23" s="18">
        <v>21</v>
      </c>
      <c r="F23" s="18">
        <v>29</v>
      </c>
      <c r="G23" s="18">
        <v>22</v>
      </c>
      <c r="H23" s="18">
        <v>16</v>
      </c>
      <c r="I23" s="18">
        <v>24</v>
      </c>
      <c r="J23" s="18">
        <v>10</v>
      </c>
      <c r="K23" s="20">
        <v>19</v>
      </c>
      <c r="L23" s="25">
        <f t="shared" si="11"/>
        <v>141</v>
      </c>
      <c r="M23" s="25"/>
      <c r="N23" s="25"/>
      <c r="O23" s="21">
        <v>23</v>
      </c>
      <c r="P23" s="18">
        <v>13</v>
      </c>
      <c r="Q23" s="18">
        <v>14</v>
      </c>
      <c r="R23" s="18">
        <v>11</v>
      </c>
      <c r="S23" s="18">
        <v>15</v>
      </c>
      <c r="T23" s="18">
        <v>17</v>
      </c>
      <c r="U23" s="20">
        <v>16</v>
      </c>
      <c r="V23" s="25">
        <f t="shared" si="3"/>
        <v>109</v>
      </c>
      <c r="W23" s="25"/>
      <c r="X23" s="25"/>
      <c r="Y23" s="21">
        <v>16</v>
      </c>
      <c r="Z23" s="18">
        <v>10</v>
      </c>
      <c r="AA23" s="18">
        <v>10</v>
      </c>
      <c r="AB23" s="18">
        <v>14</v>
      </c>
      <c r="AC23" s="18">
        <v>19</v>
      </c>
      <c r="AD23" s="18">
        <v>9</v>
      </c>
      <c r="AE23" s="20">
        <v>19</v>
      </c>
      <c r="AF23" s="25">
        <f t="shared" si="12"/>
        <v>97</v>
      </c>
      <c r="AG23" s="25"/>
      <c r="AH23" s="25"/>
      <c r="AI23" s="21">
        <v>21</v>
      </c>
      <c r="AJ23" s="18">
        <v>12</v>
      </c>
      <c r="AK23" s="18">
        <v>13</v>
      </c>
      <c r="AL23" s="18">
        <v>25</v>
      </c>
      <c r="AM23" s="18">
        <v>12</v>
      </c>
      <c r="AN23" s="18">
        <v>12</v>
      </c>
      <c r="AO23" s="20">
        <v>33</v>
      </c>
      <c r="AP23" s="25">
        <f t="shared" si="13"/>
        <v>128</v>
      </c>
      <c r="AQ23" s="25"/>
      <c r="AR23" s="25"/>
      <c r="AS23" s="21">
        <v>24</v>
      </c>
      <c r="AT23" s="18">
        <v>10</v>
      </c>
      <c r="AU23" s="18">
        <v>15</v>
      </c>
      <c r="AV23" s="18">
        <v>17</v>
      </c>
      <c r="AW23" s="18">
        <v>20</v>
      </c>
      <c r="AX23" s="18">
        <v>16</v>
      </c>
      <c r="AY23" s="20">
        <v>18</v>
      </c>
      <c r="AZ23" s="25">
        <f t="shared" si="14"/>
        <v>120</v>
      </c>
      <c r="BA23" s="25"/>
      <c r="BB23" s="25"/>
    </row>
    <row r="24" spans="1:54" x14ac:dyDescent="0.3">
      <c r="A24" s="47" t="s">
        <v>36</v>
      </c>
      <c r="B24" s="350"/>
      <c r="C24" s="83">
        <v>46218</v>
      </c>
      <c r="D24" s="81" t="s">
        <v>58</v>
      </c>
      <c r="E24" s="84">
        <v>6</v>
      </c>
      <c r="F24" s="84">
        <v>12</v>
      </c>
      <c r="G24" s="84">
        <v>18</v>
      </c>
      <c r="H24" s="84">
        <v>22</v>
      </c>
      <c r="I24" s="84">
        <v>15</v>
      </c>
      <c r="J24" s="84">
        <v>12</v>
      </c>
      <c r="K24" s="85">
        <v>17</v>
      </c>
      <c r="L24" s="25">
        <f t="shared" si="11"/>
        <v>102</v>
      </c>
      <c r="M24" s="25"/>
      <c r="N24" s="25"/>
      <c r="O24" s="86">
        <v>15</v>
      </c>
      <c r="P24" s="84">
        <v>13</v>
      </c>
      <c r="Q24" s="84">
        <v>14</v>
      </c>
      <c r="R24" s="84">
        <v>16</v>
      </c>
      <c r="S24" s="84">
        <v>25</v>
      </c>
      <c r="T24" s="84">
        <v>9</v>
      </c>
      <c r="U24" s="85">
        <v>10</v>
      </c>
      <c r="V24" s="25">
        <f t="shared" si="3"/>
        <v>102</v>
      </c>
      <c r="W24" s="25"/>
      <c r="X24" s="25"/>
      <c r="Y24" s="86">
        <v>17</v>
      </c>
      <c r="Z24" s="84">
        <v>3</v>
      </c>
      <c r="AA24" s="84">
        <v>18</v>
      </c>
      <c r="AB24" s="84">
        <v>16</v>
      </c>
      <c r="AC24" s="84">
        <v>21</v>
      </c>
      <c r="AD24" s="84">
        <v>4</v>
      </c>
      <c r="AE24" s="85">
        <v>16</v>
      </c>
      <c r="AF24" s="25">
        <f t="shared" si="12"/>
        <v>95</v>
      </c>
      <c r="AG24" s="25"/>
      <c r="AH24" s="25"/>
      <c r="AI24" s="86">
        <v>11</v>
      </c>
      <c r="AJ24" s="84">
        <v>16</v>
      </c>
      <c r="AK24" s="84">
        <v>13</v>
      </c>
      <c r="AL24" s="84">
        <v>17</v>
      </c>
      <c r="AM24" s="84">
        <v>11</v>
      </c>
      <c r="AN24" s="84">
        <v>6</v>
      </c>
      <c r="AO24" s="85">
        <v>14</v>
      </c>
      <c r="AP24" s="25">
        <f t="shared" si="13"/>
        <v>88</v>
      </c>
      <c r="AQ24" s="25"/>
      <c r="AR24" s="25"/>
      <c r="AS24" s="86">
        <v>17</v>
      </c>
      <c r="AT24" s="84">
        <v>16</v>
      </c>
      <c r="AU24" s="84">
        <v>12</v>
      </c>
      <c r="AV24" s="84">
        <v>14</v>
      </c>
      <c r="AW24" s="84">
        <v>16</v>
      </c>
      <c r="AX24" s="84">
        <v>13</v>
      </c>
      <c r="AY24" s="85">
        <v>14</v>
      </c>
      <c r="AZ24" s="25">
        <f t="shared" si="14"/>
        <v>102</v>
      </c>
      <c r="BA24" s="25"/>
      <c r="BB24" s="25"/>
    </row>
    <row r="25" spans="1:54" ht="17.25" thickBot="1" x14ac:dyDescent="0.35">
      <c r="A25" s="47" t="s">
        <v>36</v>
      </c>
      <c r="B25" s="338"/>
      <c r="C25" s="55">
        <v>46218</v>
      </c>
      <c r="D25" s="53" t="s">
        <v>59</v>
      </c>
      <c r="E25" s="54">
        <v>5</v>
      </c>
      <c r="F25" s="54">
        <v>6</v>
      </c>
      <c r="G25" s="54">
        <v>4</v>
      </c>
      <c r="H25" s="54">
        <v>7</v>
      </c>
      <c r="I25" s="54">
        <v>6</v>
      </c>
      <c r="J25" s="54">
        <v>7</v>
      </c>
      <c r="K25" s="56">
        <v>2</v>
      </c>
      <c r="L25" s="26">
        <f t="shared" si="11"/>
        <v>37</v>
      </c>
      <c r="M25" s="26"/>
      <c r="N25" s="26"/>
      <c r="O25" s="57">
        <v>8</v>
      </c>
      <c r="P25" s="54">
        <v>7</v>
      </c>
      <c r="Q25" s="54">
        <v>6</v>
      </c>
      <c r="R25" s="54">
        <v>14</v>
      </c>
      <c r="S25" s="54">
        <v>5</v>
      </c>
      <c r="T25" s="54">
        <v>3</v>
      </c>
      <c r="U25" s="56">
        <v>4</v>
      </c>
      <c r="V25" s="26">
        <f t="shared" si="3"/>
        <v>47</v>
      </c>
      <c r="W25" s="26"/>
      <c r="X25" s="26"/>
      <c r="Y25" s="57">
        <v>6</v>
      </c>
      <c r="Z25" s="54">
        <v>1</v>
      </c>
      <c r="AA25" s="54">
        <v>4</v>
      </c>
      <c r="AB25" s="54">
        <v>8</v>
      </c>
      <c r="AC25" s="54">
        <v>7</v>
      </c>
      <c r="AD25" s="54">
        <v>1</v>
      </c>
      <c r="AE25" s="56">
        <v>10</v>
      </c>
      <c r="AF25" s="26">
        <f t="shared" si="12"/>
        <v>37</v>
      </c>
      <c r="AG25" s="26"/>
      <c r="AH25" s="26"/>
      <c r="AI25" s="57">
        <v>13</v>
      </c>
      <c r="AJ25" s="54">
        <v>8</v>
      </c>
      <c r="AK25" s="54">
        <v>8</v>
      </c>
      <c r="AL25" s="54">
        <v>6</v>
      </c>
      <c r="AM25" s="54">
        <v>4</v>
      </c>
      <c r="AN25" s="54">
        <v>0</v>
      </c>
      <c r="AO25" s="56">
        <v>0</v>
      </c>
      <c r="AP25" s="26">
        <f t="shared" si="13"/>
        <v>39</v>
      </c>
      <c r="AQ25" s="26"/>
      <c r="AR25" s="26"/>
      <c r="AS25" s="57">
        <v>11</v>
      </c>
      <c r="AT25" s="54">
        <v>6</v>
      </c>
      <c r="AU25" s="54">
        <v>4</v>
      </c>
      <c r="AV25" s="54">
        <v>5</v>
      </c>
      <c r="AW25" s="54">
        <v>6</v>
      </c>
      <c r="AX25" s="54">
        <v>1</v>
      </c>
      <c r="AY25" s="56">
        <v>15</v>
      </c>
      <c r="AZ25" s="26">
        <f t="shared" si="14"/>
        <v>48</v>
      </c>
      <c r="BA25" s="26"/>
      <c r="BB25" s="26"/>
    </row>
    <row r="26" spans="1:54" x14ac:dyDescent="0.3">
      <c r="A26" s="47" t="s">
        <v>37</v>
      </c>
      <c r="B26" s="350" t="s">
        <v>103</v>
      </c>
      <c r="C26" s="43">
        <v>46076</v>
      </c>
      <c r="D26" s="19" t="s">
        <v>54</v>
      </c>
      <c r="E26" s="18">
        <v>3</v>
      </c>
      <c r="F26" s="18">
        <v>0</v>
      </c>
      <c r="G26" s="18">
        <v>10</v>
      </c>
      <c r="H26" s="18">
        <v>8</v>
      </c>
      <c r="I26" s="18">
        <v>9</v>
      </c>
      <c r="J26" s="18">
        <v>4</v>
      </c>
      <c r="K26" s="20">
        <v>10</v>
      </c>
      <c r="L26" s="25">
        <f t="shared" si="11"/>
        <v>44</v>
      </c>
      <c r="M26" s="25"/>
      <c r="N26" s="25"/>
      <c r="O26" s="21">
        <v>8</v>
      </c>
      <c r="P26" s="18">
        <v>6</v>
      </c>
      <c r="Q26" s="18">
        <v>10</v>
      </c>
      <c r="R26" s="18">
        <v>9</v>
      </c>
      <c r="S26" s="18">
        <v>2</v>
      </c>
      <c r="T26" s="18">
        <v>1</v>
      </c>
      <c r="U26" s="20">
        <v>17</v>
      </c>
      <c r="V26" s="25">
        <f t="shared" si="3"/>
        <v>53</v>
      </c>
      <c r="W26" s="25"/>
      <c r="X26" s="25"/>
      <c r="Y26" s="21">
        <v>8</v>
      </c>
      <c r="Z26" s="18">
        <v>5</v>
      </c>
      <c r="AA26" s="18">
        <v>3</v>
      </c>
      <c r="AB26" s="18">
        <v>9</v>
      </c>
      <c r="AC26" s="18">
        <v>8</v>
      </c>
      <c r="AD26" s="18">
        <v>10</v>
      </c>
      <c r="AE26" s="20">
        <v>12</v>
      </c>
      <c r="AF26" s="25">
        <f t="shared" si="12"/>
        <v>55</v>
      </c>
      <c r="AG26" s="25"/>
      <c r="AH26" s="25"/>
      <c r="AI26" s="21">
        <v>12</v>
      </c>
      <c r="AJ26" s="18">
        <v>6</v>
      </c>
      <c r="AK26" s="18">
        <v>7</v>
      </c>
      <c r="AL26" s="18">
        <v>13</v>
      </c>
      <c r="AM26" s="18">
        <v>6</v>
      </c>
      <c r="AN26" s="18">
        <v>7</v>
      </c>
      <c r="AO26" s="20">
        <v>12</v>
      </c>
      <c r="AP26" s="25">
        <f t="shared" si="13"/>
        <v>63</v>
      </c>
      <c r="AQ26" s="25"/>
      <c r="AR26" s="25"/>
      <c r="AS26" s="21">
        <v>7</v>
      </c>
      <c r="AT26" s="18">
        <v>7</v>
      </c>
      <c r="AU26" s="18">
        <v>10</v>
      </c>
      <c r="AV26" s="18">
        <v>7</v>
      </c>
      <c r="AW26" s="18">
        <v>15</v>
      </c>
      <c r="AX26" s="18">
        <v>7</v>
      </c>
      <c r="AY26" s="20">
        <v>11</v>
      </c>
      <c r="AZ26" s="25">
        <f t="shared" si="14"/>
        <v>64</v>
      </c>
      <c r="BA26" s="25"/>
      <c r="BB26" s="25"/>
    </row>
    <row r="27" spans="1:54" x14ac:dyDescent="0.3">
      <c r="A27" s="47" t="s">
        <v>37</v>
      </c>
      <c r="B27" s="350"/>
      <c r="C27" s="43">
        <v>46050</v>
      </c>
      <c r="D27" s="19" t="s">
        <v>55</v>
      </c>
      <c r="E27" s="18">
        <v>7</v>
      </c>
      <c r="F27" s="18">
        <v>9</v>
      </c>
      <c r="G27" s="18">
        <v>7</v>
      </c>
      <c r="H27" s="18">
        <v>9</v>
      </c>
      <c r="I27" s="18">
        <v>6</v>
      </c>
      <c r="J27" s="18">
        <v>13</v>
      </c>
      <c r="K27" s="20">
        <v>19</v>
      </c>
      <c r="L27" s="25">
        <f t="shared" si="11"/>
        <v>70</v>
      </c>
      <c r="M27" s="25"/>
      <c r="N27" s="25"/>
      <c r="O27" s="21">
        <v>6</v>
      </c>
      <c r="P27" s="18">
        <v>5</v>
      </c>
      <c r="Q27" s="18">
        <v>5</v>
      </c>
      <c r="R27" s="18">
        <v>7</v>
      </c>
      <c r="S27" s="18">
        <v>4</v>
      </c>
      <c r="T27" s="18">
        <v>8</v>
      </c>
      <c r="U27" s="20">
        <v>10</v>
      </c>
      <c r="V27" s="25">
        <f t="shared" si="3"/>
        <v>45</v>
      </c>
      <c r="W27" s="25"/>
      <c r="X27" s="25"/>
      <c r="Y27" s="21">
        <v>13</v>
      </c>
      <c r="Z27" s="18">
        <v>8</v>
      </c>
      <c r="AA27" s="18">
        <v>2</v>
      </c>
      <c r="AB27" s="18">
        <v>1</v>
      </c>
      <c r="AC27" s="18">
        <v>4</v>
      </c>
      <c r="AD27" s="18">
        <v>6</v>
      </c>
      <c r="AE27" s="20">
        <v>5</v>
      </c>
      <c r="AF27" s="25">
        <f t="shared" si="12"/>
        <v>39</v>
      </c>
      <c r="AG27" s="25"/>
      <c r="AH27" s="25"/>
      <c r="AI27" s="21">
        <v>10</v>
      </c>
      <c r="AJ27" s="18">
        <v>3</v>
      </c>
      <c r="AK27" s="18">
        <v>5</v>
      </c>
      <c r="AL27" s="18">
        <v>8</v>
      </c>
      <c r="AM27" s="18">
        <v>7</v>
      </c>
      <c r="AN27" s="18">
        <v>10</v>
      </c>
      <c r="AO27" s="20">
        <v>12</v>
      </c>
      <c r="AP27" s="25">
        <f t="shared" si="13"/>
        <v>55</v>
      </c>
      <c r="AQ27" s="25"/>
      <c r="AR27" s="25"/>
      <c r="AS27" s="21">
        <v>2</v>
      </c>
      <c r="AT27" s="18">
        <v>1</v>
      </c>
      <c r="AU27" s="18">
        <v>14</v>
      </c>
      <c r="AV27" s="18">
        <v>14</v>
      </c>
      <c r="AW27" s="18">
        <v>17</v>
      </c>
      <c r="AX27" s="18">
        <v>7</v>
      </c>
      <c r="AY27" s="20">
        <v>14</v>
      </c>
      <c r="AZ27" s="25">
        <f t="shared" si="14"/>
        <v>69</v>
      </c>
      <c r="BA27" s="25"/>
      <c r="BB27" s="25"/>
    </row>
    <row r="28" spans="1:54" x14ac:dyDescent="0.3">
      <c r="A28" s="47" t="s">
        <v>37</v>
      </c>
      <c r="B28" s="350"/>
      <c r="C28" s="43">
        <v>46120</v>
      </c>
      <c r="D28" s="19" t="s">
        <v>56</v>
      </c>
      <c r="E28" s="18">
        <v>5</v>
      </c>
      <c r="F28" s="18">
        <v>3</v>
      </c>
      <c r="G28" s="18">
        <v>1</v>
      </c>
      <c r="H28" s="18">
        <v>1</v>
      </c>
      <c r="I28" s="18">
        <v>0</v>
      </c>
      <c r="J28" s="18">
        <v>2</v>
      </c>
      <c r="K28" s="20">
        <v>7</v>
      </c>
      <c r="L28" s="25">
        <f t="shared" si="11"/>
        <v>19</v>
      </c>
      <c r="M28" s="25"/>
      <c r="N28" s="25"/>
      <c r="O28" s="21">
        <v>6</v>
      </c>
      <c r="P28" s="18">
        <v>4</v>
      </c>
      <c r="Q28" s="18">
        <v>2</v>
      </c>
      <c r="R28" s="18">
        <v>2</v>
      </c>
      <c r="S28" s="18">
        <v>3</v>
      </c>
      <c r="T28" s="18">
        <v>3</v>
      </c>
      <c r="U28" s="20">
        <v>1</v>
      </c>
      <c r="V28" s="25">
        <f t="shared" si="3"/>
        <v>21</v>
      </c>
      <c r="W28" s="25"/>
      <c r="X28" s="25"/>
      <c r="Y28" s="21">
        <v>3</v>
      </c>
      <c r="Z28" s="18">
        <v>1</v>
      </c>
      <c r="AA28" s="18">
        <v>3</v>
      </c>
      <c r="AB28" s="18">
        <v>6</v>
      </c>
      <c r="AC28" s="18">
        <v>3</v>
      </c>
      <c r="AD28" s="18">
        <v>1</v>
      </c>
      <c r="AE28" s="20">
        <v>2</v>
      </c>
      <c r="AF28" s="25">
        <f t="shared" si="12"/>
        <v>19</v>
      </c>
      <c r="AG28" s="25"/>
      <c r="AH28" s="25"/>
      <c r="AI28" s="21">
        <v>1</v>
      </c>
      <c r="AJ28" s="18">
        <v>1</v>
      </c>
      <c r="AK28" s="18">
        <v>4</v>
      </c>
      <c r="AL28" s="18">
        <v>4</v>
      </c>
      <c r="AM28" s="18">
        <v>7</v>
      </c>
      <c r="AN28" s="18">
        <v>0</v>
      </c>
      <c r="AO28" s="20">
        <v>6</v>
      </c>
      <c r="AP28" s="25">
        <f t="shared" si="13"/>
        <v>23</v>
      </c>
      <c r="AQ28" s="25"/>
      <c r="AR28" s="25"/>
      <c r="AS28" s="21">
        <v>3</v>
      </c>
      <c r="AT28" s="18">
        <v>1</v>
      </c>
      <c r="AU28" s="18">
        <v>1</v>
      </c>
      <c r="AV28" s="18">
        <v>3</v>
      </c>
      <c r="AW28" s="18">
        <v>2</v>
      </c>
      <c r="AX28" s="18">
        <v>5</v>
      </c>
      <c r="AY28" s="20">
        <v>4</v>
      </c>
      <c r="AZ28" s="25">
        <f t="shared" si="14"/>
        <v>19</v>
      </c>
      <c r="BA28" s="25"/>
      <c r="BB28" s="25"/>
    </row>
    <row r="29" spans="1:54" x14ac:dyDescent="0.3">
      <c r="A29" s="47" t="s">
        <v>37</v>
      </c>
      <c r="B29" s="350"/>
      <c r="C29" s="43">
        <v>46218</v>
      </c>
      <c r="D29" s="19" t="s">
        <v>57</v>
      </c>
      <c r="E29" s="18">
        <v>0</v>
      </c>
      <c r="F29" s="18">
        <v>0</v>
      </c>
      <c r="G29" s="18">
        <v>1</v>
      </c>
      <c r="H29" s="18">
        <v>5</v>
      </c>
      <c r="I29" s="18">
        <v>13</v>
      </c>
      <c r="J29" s="18">
        <v>9</v>
      </c>
      <c r="K29" s="20">
        <v>14</v>
      </c>
      <c r="L29" s="25">
        <f t="shared" si="11"/>
        <v>42</v>
      </c>
      <c r="M29" s="25"/>
      <c r="N29" s="25"/>
      <c r="O29" s="21">
        <v>10</v>
      </c>
      <c r="P29" s="18">
        <v>7</v>
      </c>
      <c r="Q29" s="18">
        <v>4</v>
      </c>
      <c r="R29" s="18">
        <v>2</v>
      </c>
      <c r="S29" s="18">
        <v>9</v>
      </c>
      <c r="T29" s="18">
        <v>13</v>
      </c>
      <c r="U29" s="20">
        <v>12</v>
      </c>
      <c r="V29" s="25">
        <f t="shared" si="3"/>
        <v>57</v>
      </c>
      <c r="W29" s="25"/>
      <c r="X29" s="25"/>
      <c r="Y29" s="21">
        <v>7</v>
      </c>
      <c r="Z29" s="18">
        <v>6</v>
      </c>
      <c r="AA29" s="18">
        <v>4</v>
      </c>
      <c r="AB29" s="18">
        <v>7</v>
      </c>
      <c r="AC29" s="18">
        <v>15</v>
      </c>
      <c r="AD29" s="18">
        <v>5</v>
      </c>
      <c r="AE29" s="20">
        <v>8</v>
      </c>
      <c r="AF29" s="25">
        <f t="shared" si="12"/>
        <v>52</v>
      </c>
      <c r="AG29" s="25"/>
      <c r="AH29" s="25"/>
      <c r="AI29" s="21">
        <v>8</v>
      </c>
      <c r="AJ29" s="18">
        <v>8</v>
      </c>
      <c r="AK29" s="18">
        <v>2</v>
      </c>
      <c r="AL29" s="18">
        <v>16</v>
      </c>
      <c r="AM29" s="18">
        <v>10</v>
      </c>
      <c r="AN29" s="18">
        <v>10</v>
      </c>
      <c r="AO29" s="20">
        <v>17</v>
      </c>
      <c r="AP29" s="25">
        <f t="shared" si="13"/>
        <v>71</v>
      </c>
      <c r="AQ29" s="25"/>
      <c r="AR29" s="25"/>
      <c r="AS29" s="21">
        <v>12</v>
      </c>
      <c r="AT29" s="18">
        <v>14</v>
      </c>
      <c r="AU29" s="18">
        <v>17</v>
      </c>
      <c r="AV29" s="18">
        <v>16</v>
      </c>
      <c r="AW29" s="18">
        <v>15</v>
      </c>
      <c r="AX29" s="18">
        <v>11</v>
      </c>
      <c r="AY29" s="20">
        <v>16</v>
      </c>
      <c r="AZ29" s="25">
        <f t="shared" si="14"/>
        <v>101</v>
      </c>
      <c r="BA29" s="25"/>
      <c r="BB29" s="25"/>
    </row>
    <row r="30" spans="1:54" x14ac:dyDescent="0.3">
      <c r="A30" s="47" t="s">
        <v>37</v>
      </c>
      <c r="B30" s="350"/>
      <c r="C30" s="83">
        <v>46218</v>
      </c>
      <c r="D30" s="81" t="s">
        <v>58</v>
      </c>
      <c r="E30" s="84">
        <v>0</v>
      </c>
      <c r="F30" s="84">
        <v>1</v>
      </c>
      <c r="G30" s="84">
        <v>4</v>
      </c>
      <c r="H30" s="84">
        <v>18</v>
      </c>
      <c r="I30" s="84">
        <v>6</v>
      </c>
      <c r="J30" s="84">
        <v>13</v>
      </c>
      <c r="K30" s="85">
        <v>14</v>
      </c>
      <c r="L30" s="25">
        <f t="shared" si="11"/>
        <v>56</v>
      </c>
      <c r="M30" s="25"/>
      <c r="N30" s="25"/>
      <c r="O30" s="86">
        <v>7</v>
      </c>
      <c r="P30" s="84">
        <v>13</v>
      </c>
      <c r="Q30" s="84">
        <v>8</v>
      </c>
      <c r="R30" s="84">
        <v>3</v>
      </c>
      <c r="S30" s="84">
        <v>6</v>
      </c>
      <c r="T30" s="84">
        <v>4</v>
      </c>
      <c r="U30" s="85">
        <v>13</v>
      </c>
      <c r="V30" s="25">
        <f t="shared" si="3"/>
        <v>54</v>
      </c>
      <c r="W30" s="25"/>
      <c r="X30" s="25"/>
      <c r="Y30" s="86">
        <v>6</v>
      </c>
      <c r="Z30" s="84">
        <v>2</v>
      </c>
      <c r="AA30" s="84">
        <v>5</v>
      </c>
      <c r="AB30" s="84">
        <v>4</v>
      </c>
      <c r="AC30" s="84">
        <v>2</v>
      </c>
      <c r="AD30" s="84">
        <v>8</v>
      </c>
      <c r="AE30" s="85">
        <v>5</v>
      </c>
      <c r="AF30" s="25">
        <f t="shared" si="12"/>
        <v>32</v>
      </c>
      <c r="AG30" s="25"/>
      <c r="AH30" s="25"/>
      <c r="AI30" s="86">
        <v>11</v>
      </c>
      <c r="AJ30" s="84">
        <v>3</v>
      </c>
      <c r="AK30" s="84">
        <v>3</v>
      </c>
      <c r="AL30" s="84">
        <v>23</v>
      </c>
      <c r="AM30" s="84">
        <v>4</v>
      </c>
      <c r="AN30" s="84">
        <v>8</v>
      </c>
      <c r="AO30" s="85">
        <v>27</v>
      </c>
      <c r="AP30" s="25">
        <f t="shared" si="13"/>
        <v>79</v>
      </c>
      <c r="AQ30" s="25"/>
      <c r="AR30" s="25"/>
      <c r="AS30" s="86">
        <v>11</v>
      </c>
      <c r="AT30" s="84">
        <v>6</v>
      </c>
      <c r="AU30" s="84">
        <v>9</v>
      </c>
      <c r="AV30" s="84">
        <v>16</v>
      </c>
      <c r="AW30" s="84">
        <v>19</v>
      </c>
      <c r="AX30" s="84">
        <v>8</v>
      </c>
      <c r="AY30" s="85">
        <v>19</v>
      </c>
      <c r="AZ30" s="25">
        <f t="shared" si="14"/>
        <v>88</v>
      </c>
      <c r="BA30" s="25"/>
      <c r="BB30" s="25"/>
    </row>
    <row r="31" spans="1:54" ht="17.25" thickBot="1" x14ac:dyDescent="0.35">
      <c r="A31" s="47" t="s">
        <v>37</v>
      </c>
      <c r="B31" s="338"/>
      <c r="C31" s="55">
        <v>46218</v>
      </c>
      <c r="D31" s="53" t="s">
        <v>59</v>
      </c>
      <c r="E31" s="54">
        <v>5</v>
      </c>
      <c r="F31" s="54">
        <v>2</v>
      </c>
      <c r="G31" s="54">
        <v>2</v>
      </c>
      <c r="H31" s="54">
        <v>4</v>
      </c>
      <c r="I31" s="54">
        <v>2</v>
      </c>
      <c r="J31" s="54">
        <v>1</v>
      </c>
      <c r="K31" s="56">
        <v>4</v>
      </c>
      <c r="L31" s="26">
        <f t="shared" si="11"/>
        <v>20</v>
      </c>
      <c r="M31" s="26"/>
      <c r="N31" s="26"/>
      <c r="O31" s="57">
        <v>7</v>
      </c>
      <c r="P31" s="54">
        <v>7</v>
      </c>
      <c r="Q31" s="54">
        <v>4</v>
      </c>
      <c r="R31" s="54">
        <v>1</v>
      </c>
      <c r="S31" s="54">
        <v>1</v>
      </c>
      <c r="T31" s="54">
        <v>0</v>
      </c>
      <c r="U31" s="56">
        <v>2</v>
      </c>
      <c r="V31" s="26">
        <f t="shared" si="3"/>
        <v>22</v>
      </c>
      <c r="W31" s="26"/>
      <c r="X31" s="26"/>
      <c r="Y31" s="57">
        <v>0</v>
      </c>
      <c r="Z31" s="54">
        <v>0</v>
      </c>
      <c r="AA31" s="54">
        <v>3</v>
      </c>
      <c r="AB31" s="54">
        <v>0</v>
      </c>
      <c r="AC31" s="54">
        <v>2</v>
      </c>
      <c r="AD31" s="54">
        <v>2</v>
      </c>
      <c r="AE31" s="56">
        <v>5</v>
      </c>
      <c r="AF31" s="26">
        <f t="shared" si="12"/>
        <v>12</v>
      </c>
      <c r="AG31" s="26"/>
      <c r="AH31" s="26"/>
      <c r="AI31" s="57">
        <v>1</v>
      </c>
      <c r="AJ31" s="54">
        <v>3</v>
      </c>
      <c r="AK31" s="54">
        <v>4</v>
      </c>
      <c r="AL31" s="54">
        <v>2</v>
      </c>
      <c r="AM31" s="54">
        <v>2</v>
      </c>
      <c r="AN31" s="54">
        <v>0</v>
      </c>
      <c r="AO31" s="56">
        <v>3</v>
      </c>
      <c r="AP31" s="26">
        <f t="shared" si="13"/>
        <v>15</v>
      </c>
      <c r="AQ31" s="26"/>
      <c r="AR31" s="26"/>
      <c r="AS31" s="57">
        <v>5</v>
      </c>
      <c r="AT31" s="54">
        <v>4</v>
      </c>
      <c r="AU31" s="54">
        <v>3</v>
      </c>
      <c r="AV31" s="54">
        <v>2</v>
      </c>
      <c r="AW31" s="54">
        <v>6</v>
      </c>
      <c r="AX31" s="54">
        <v>1</v>
      </c>
      <c r="AY31" s="56">
        <v>7</v>
      </c>
      <c r="AZ31" s="26">
        <f t="shared" si="14"/>
        <v>28</v>
      </c>
      <c r="BA31" s="26"/>
      <c r="BB31" s="26"/>
    </row>
    <row r="32" spans="1:54" x14ac:dyDescent="0.3">
      <c r="A32" s="47" t="s">
        <v>38</v>
      </c>
      <c r="B32" s="350" t="s">
        <v>104</v>
      </c>
      <c r="C32" s="43">
        <v>46076</v>
      </c>
      <c r="D32" s="19" t="s">
        <v>54</v>
      </c>
      <c r="E32" s="18">
        <v>16</v>
      </c>
      <c r="F32" s="18">
        <v>25</v>
      </c>
      <c r="G32" s="18">
        <v>31</v>
      </c>
      <c r="H32" s="18">
        <v>32</v>
      </c>
      <c r="I32" s="18">
        <v>30</v>
      </c>
      <c r="J32" s="18">
        <v>34</v>
      </c>
      <c r="K32" s="20">
        <v>60</v>
      </c>
      <c r="L32" s="25">
        <f t="shared" si="11"/>
        <v>228</v>
      </c>
      <c r="M32" s="25"/>
      <c r="N32" s="25"/>
      <c r="O32" s="21">
        <v>19</v>
      </c>
      <c r="P32" s="18">
        <v>16</v>
      </c>
      <c r="Q32" s="18">
        <v>17</v>
      </c>
      <c r="R32" s="18">
        <v>6</v>
      </c>
      <c r="S32" s="18">
        <v>28</v>
      </c>
      <c r="T32" s="18">
        <v>11</v>
      </c>
      <c r="U32" s="20">
        <v>23</v>
      </c>
      <c r="V32" s="25">
        <f t="shared" si="3"/>
        <v>120</v>
      </c>
      <c r="W32" s="25"/>
      <c r="X32" s="25"/>
      <c r="Y32" s="21">
        <v>24</v>
      </c>
      <c r="Z32" s="18">
        <v>15</v>
      </c>
      <c r="AA32" s="18">
        <v>22</v>
      </c>
      <c r="AB32" s="18">
        <v>25</v>
      </c>
      <c r="AC32" s="18">
        <v>47</v>
      </c>
      <c r="AD32" s="18">
        <v>24</v>
      </c>
      <c r="AE32" s="20">
        <v>22</v>
      </c>
      <c r="AF32" s="25">
        <f t="shared" si="12"/>
        <v>179</v>
      </c>
      <c r="AG32" s="25"/>
      <c r="AH32" s="25"/>
      <c r="AI32" s="21">
        <v>17</v>
      </c>
      <c r="AJ32" s="18">
        <v>26</v>
      </c>
      <c r="AK32" s="18">
        <v>13</v>
      </c>
      <c r="AL32" s="18">
        <v>28</v>
      </c>
      <c r="AM32" s="18">
        <v>45</v>
      </c>
      <c r="AN32" s="18">
        <v>7</v>
      </c>
      <c r="AO32" s="20">
        <v>25</v>
      </c>
      <c r="AP32" s="25">
        <f t="shared" si="13"/>
        <v>161</v>
      </c>
      <c r="AQ32" s="25"/>
      <c r="AR32" s="25"/>
      <c r="AS32" s="21">
        <v>21</v>
      </c>
      <c r="AT32" s="18">
        <v>19</v>
      </c>
      <c r="AU32" s="18">
        <v>21</v>
      </c>
      <c r="AV32" s="18">
        <v>21</v>
      </c>
      <c r="AW32" s="18">
        <v>45</v>
      </c>
      <c r="AX32" s="18">
        <v>28</v>
      </c>
      <c r="AY32" s="20">
        <v>17</v>
      </c>
      <c r="AZ32" s="25">
        <f t="shared" si="14"/>
        <v>172</v>
      </c>
      <c r="BA32" s="25"/>
      <c r="BB32" s="25"/>
    </row>
    <row r="33" spans="1:54" x14ac:dyDescent="0.3">
      <c r="A33" s="47" t="s">
        <v>38</v>
      </c>
      <c r="B33" s="350"/>
      <c r="C33" s="43">
        <v>46050</v>
      </c>
      <c r="D33" s="19" t="s">
        <v>55</v>
      </c>
      <c r="E33" s="18">
        <v>33</v>
      </c>
      <c r="F33" s="18">
        <v>23</v>
      </c>
      <c r="G33" s="18">
        <v>39</v>
      </c>
      <c r="H33" s="18">
        <v>51</v>
      </c>
      <c r="I33" s="18">
        <v>61</v>
      </c>
      <c r="J33" s="18">
        <v>68</v>
      </c>
      <c r="K33" s="20">
        <v>49</v>
      </c>
      <c r="L33" s="25">
        <f t="shared" si="11"/>
        <v>324</v>
      </c>
      <c r="M33" s="25"/>
      <c r="N33" s="25"/>
      <c r="O33" s="21">
        <v>18</v>
      </c>
      <c r="P33" s="18">
        <v>17</v>
      </c>
      <c r="Q33" s="18">
        <v>29</v>
      </c>
      <c r="R33" s="18">
        <v>30</v>
      </c>
      <c r="S33" s="18">
        <v>48</v>
      </c>
      <c r="T33" s="18">
        <v>18</v>
      </c>
      <c r="U33" s="20">
        <v>41</v>
      </c>
      <c r="V33" s="25">
        <f t="shared" si="3"/>
        <v>201</v>
      </c>
      <c r="W33" s="25"/>
      <c r="X33" s="25"/>
      <c r="Y33" s="21">
        <v>20</v>
      </c>
      <c r="Z33" s="18">
        <v>26</v>
      </c>
      <c r="AA33" s="18">
        <v>21</v>
      </c>
      <c r="AB33" s="18">
        <v>17</v>
      </c>
      <c r="AC33" s="18">
        <v>35</v>
      </c>
      <c r="AD33" s="18">
        <v>53</v>
      </c>
      <c r="AE33" s="20">
        <v>14</v>
      </c>
      <c r="AF33" s="25">
        <f t="shared" si="12"/>
        <v>186</v>
      </c>
      <c r="AG33" s="25"/>
      <c r="AH33" s="25"/>
      <c r="AI33" s="21">
        <v>29</v>
      </c>
      <c r="AJ33" s="18">
        <v>49</v>
      </c>
      <c r="AK33" s="18">
        <v>26</v>
      </c>
      <c r="AL33" s="18">
        <v>22</v>
      </c>
      <c r="AM33" s="18">
        <v>37</v>
      </c>
      <c r="AN33" s="18">
        <v>17</v>
      </c>
      <c r="AO33" s="20">
        <v>30</v>
      </c>
      <c r="AP33" s="25">
        <f t="shared" si="13"/>
        <v>210</v>
      </c>
      <c r="AQ33" s="25"/>
      <c r="AR33" s="25"/>
      <c r="AS33" s="21">
        <v>25</v>
      </c>
      <c r="AT33" s="18">
        <v>18</v>
      </c>
      <c r="AU33" s="18">
        <v>25</v>
      </c>
      <c r="AV33" s="18">
        <v>28</v>
      </c>
      <c r="AW33" s="18">
        <v>29</v>
      </c>
      <c r="AX33" s="18">
        <v>44</v>
      </c>
      <c r="AY33" s="20">
        <v>35</v>
      </c>
      <c r="AZ33" s="25">
        <f t="shared" si="14"/>
        <v>204</v>
      </c>
      <c r="BA33" s="25"/>
      <c r="BB33" s="25"/>
    </row>
    <row r="34" spans="1:54" x14ac:dyDescent="0.3">
      <c r="A34" s="47" t="s">
        <v>38</v>
      </c>
      <c r="B34" s="350"/>
      <c r="C34" s="43">
        <v>46120</v>
      </c>
      <c r="D34" s="19" t="s">
        <v>56</v>
      </c>
      <c r="E34" s="18">
        <v>21</v>
      </c>
      <c r="F34" s="18">
        <v>16</v>
      </c>
      <c r="G34" s="18">
        <v>19</v>
      </c>
      <c r="H34" s="18">
        <v>27</v>
      </c>
      <c r="I34" s="18">
        <v>36</v>
      </c>
      <c r="J34" s="18">
        <v>21</v>
      </c>
      <c r="K34" s="20">
        <v>32</v>
      </c>
      <c r="L34" s="25">
        <f t="shared" si="11"/>
        <v>172</v>
      </c>
      <c r="M34" s="25"/>
      <c r="N34" s="25"/>
      <c r="O34" s="21">
        <v>12</v>
      </c>
      <c r="P34" s="18">
        <v>7</v>
      </c>
      <c r="Q34" s="18">
        <v>11</v>
      </c>
      <c r="R34" s="18">
        <v>16</v>
      </c>
      <c r="S34" s="18">
        <v>20</v>
      </c>
      <c r="T34" s="18">
        <v>16</v>
      </c>
      <c r="U34" s="20">
        <v>18</v>
      </c>
      <c r="V34" s="25">
        <f t="shared" si="3"/>
        <v>100</v>
      </c>
      <c r="W34" s="25"/>
      <c r="X34" s="25"/>
      <c r="Y34" s="21">
        <v>19</v>
      </c>
      <c r="Z34" s="18">
        <v>7</v>
      </c>
      <c r="AA34" s="18">
        <v>16</v>
      </c>
      <c r="AB34" s="18">
        <v>6</v>
      </c>
      <c r="AC34" s="18">
        <v>26</v>
      </c>
      <c r="AD34" s="18">
        <v>31</v>
      </c>
      <c r="AE34" s="20">
        <v>27</v>
      </c>
      <c r="AF34" s="25">
        <f t="shared" si="12"/>
        <v>132</v>
      </c>
      <c r="AG34" s="25"/>
      <c r="AH34" s="25"/>
      <c r="AI34" s="21">
        <v>17</v>
      </c>
      <c r="AJ34" s="18">
        <v>21</v>
      </c>
      <c r="AK34" s="18">
        <v>19</v>
      </c>
      <c r="AL34" s="18">
        <v>14</v>
      </c>
      <c r="AM34" s="18">
        <v>25</v>
      </c>
      <c r="AN34" s="18">
        <v>9</v>
      </c>
      <c r="AO34" s="20">
        <v>19</v>
      </c>
      <c r="AP34" s="25">
        <f t="shared" si="13"/>
        <v>124</v>
      </c>
      <c r="AQ34" s="25"/>
      <c r="AR34" s="25"/>
      <c r="AS34" s="21">
        <v>23</v>
      </c>
      <c r="AT34" s="18">
        <v>10</v>
      </c>
      <c r="AU34" s="18">
        <v>25</v>
      </c>
      <c r="AV34" s="18">
        <v>9</v>
      </c>
      <c r="AW34" s="18">
        <v>32</v>
      </c>
      <c r="AX34" s="18">
        <v>23</v>
      </c>
      <c r="AY34" s="20">
        <v>17</v>
      </c>
      <c r="AZ34" s="25">
        <f t="shared" si="14"/>
        <v>139</v>
      </c>
      <c r="BA34" s="25"/>
      <c r="BB34" s="25"/>
    </row>
    <row r="35" spans="1:54" x14ac:dyDescent="0.3">
      <c r="A35" s="47" t="s">
        <v>38</v>
      </c>
      <c r="B35" s="350"/>
      <c r="C35" s="43">
        <v>46218</v>
      </c>
      <c r="D35" s="19" t="s">
        <v>57</v>
      </c>
      <c r="E35" s="18">
        <v>41</v>
      </c>
      <c r="F35" s="18">
        <v>29</v>
      </c>
      <c r="G35" s="18">
        <v>36</v>
      </c>
      <c r="H35" s="18">
        <v>50</v>
      </c>
      <c r="I35" s="18">
        <v>68</v>
      </c>
      <c r="J35" s="18">
        <v>88</v>
      </c>
      <c r="K35" s="20">
        <v>41</v>
      </c>
      <c r="L35" s="25">
        <f t="shared" si="11"/>
        <v>353</v>
      </c>
      <c r="M35" s="25"/>
      <c r="N35" s="25"/>
      <c r="O35" s="21">
        <v>39</v>
      </c>
      <c r="P35" s="18">
        <v>41</v>
      </c>
      <c r="Q35" s="18">
        <v>44</v>
      </c>
      <c r="R35" s="18">
        <v>42</v>
      </c>
      <c r="S35" s="18">
        <v>52</v>
      </c>
      <c r="T35" s="18">
        <v>34</v>
      </c>
      <c r="U35" s="20">
        <v>28</v>
      </c>
      <c r="V35" s="25">
        <f t="shared" si="3"/>
        <v>280</v>
      </c>
      <c r="W35" s="25"/>
      <c r="X35" s="25"/>
      <c r="Y35" s="21">
        <v>37</v>
      </c>
      <c r="Z35" s="18">
        <v>31</v>
      </c>
      <c r="AA35" s="18">
        <v>48</v>
      </c>
      <c r="AB35" s="18">
        <v>39</v>
      </c>
      <c r="AC35" s="18">
        <v>52</v>
      </c>
      <c r="AD35" s="18">
        <v>78</v>
      </c>
      <c r="AE35" s="20">
        <v>57</v>
      </c>
      <c r="AF35" s="25">
        <f t="shared" si="12"/>
        <v>342</v>
      </c>
      <c r="AG35" s="25"/>
      <c r="AH35" s="25"/>
      <c r="AI35" s="21">
        <v>39</v>
      </c>
      <c r="AJ35" s="18">
        <v>42</v>
      </c>
      <c r="AK35" s="18">
        <v>36</v>
      </c>
      <c r="AL35" s="18">
        <v>43</v>
      </c>
      <c r="AM35" s="18">
        <v>61</v>
      </c>
      <c r="AN35" s="18">
        <v>21</v>
      </c>
      <c r="AO35" s="20">
        <v>45</v>
      </c>
      <c r="AP35" s="25">
        <f t="shared" si="13"/>
        <v>287</v>
      </c>
      <c r="AQ35" s="25"/>
      <c r="AR35" s="25"/>
      <c r="AS35" s="21">
        <v>40</v>
      </c>
      <c r="AT35" s="18">
        <v>38</v>
      </c>
      <c r="AU35" s="18">
        <v>37</v>
      </c>
      <c r="AV35" s="18">
        <v>47</v>
      </c>
      <c r="AW35" s="18">
        <v>53</v>
      </c>
      <c r="AX35" s="18">
        <v>63</v>
      </c>
      <c r="AY35" s="20">
        <v>53</v>
      </c>
      <c r="AZ35" s="25">
        <f t="shared" si="14"/>
        <v>331</v>
      </c>
      <c r="BA35" s="25"/>
      <c r="BB35" s="25"/>
    </row>
    <row r="36" spans="1:54" x14ac:dyDescent="0.3">
      <c r="A36" s="47" t="s">
        <v>38</v>
      </c>
      <c r="B36" s="350"/>
      <c r="C36" s="83">
        <v>46218</v>
      </c>
      <c r="D36" s="81" t="s">
        <v>58</v>
      </c>
      <c r="E36" s="84">
        <v>54</v>
      </c>
      <c r="F36" s="84">
        <v>25</v>
      </c>
      <c r="G36" s="84">
        <v>46</v>
      </c>
      <c r="H36" s="84">
        <v>43</v>
      </c>
      <c r="I36" s="84">
        <v>51</v>
      </c>
      <c r="J36" s="84">
        <v>72</v>
      </c>
      <c r="K36" s="85">
        <v>66</v>
      </c>
      <c r="L36" s="25">
        <f t="shared" si="11"/>
        <v>357</v>
      </c>
      <c r="M36" s="25"/>
      <c r="N36" s="25"/>
      <c r="O36" s="86">
        <v>51</v>
      </c>
      <c r="P36" s="84">
        <v>32</v>
      </c>
      <c r="Q36" s="84">
        <v>20</v>
      </c>
      <c r="R36" s="84">
        <v>34</v>
      </c>
      <c r="S36" s="84">
        <v>66</v>
      </c>
      <c r="T36" s="84">
        <v>28</v>
      </c>
      <c r="U36" s="85">
        <v>43</v>
      </c>
      <c r="V36" s="25">
        <f t="shared" si="3"/>
        <v>274</v>
      </c>
      <c r="W36" s="25"/>
      <c r="X36" s="25"/>
      <c r="Y36" s="86">
        <v>59</v>
      </c>
      <c r="Z36" s="84">
        <v>28</v>
      </c>
      <c r="AA36" s="84">
        <v>31</v>
      </c>
      <c r="AB36" s="84">
        <v>34</v>
      </c>
      <c r="AC36" s="84">
        <v>66</v>
      </c>
      <c r="AD36" s="84">
        <v>72</v>
      </c>
      <c r="AE36" s="85">
        <v>48</v>
      </c>
      <c r="AF36" s="25">
        <f t="shared" si="12"/>
        <v>338</v>
      </c>
      <c r="AG36" s="25"/>
      <c r="AH36" s="25"/>
      <c r="AI36" s="86">
        <v>48</v>
      </c>
      <c r="AJ36" s="84">
        <v>32</v>
      </c>
      <c r="AK36" s="84">
        <v>45</v>
      </c>
      <c r="AL36" s="84">
        <v>45</v>
      </c>
      <c r="AM36" s="84">
        <v>64</v>
      </c>
      <c r="AN36" s="84">
        <v>26</v>
      </c>
      <c r="AO36" s="85">
        <v>56</v>
      </c>
      <c r="AP36" s="25">
        <f t="shared" si="13"/>
        <v>316</v>
      </c>
      <c r="AQ36" s="25"/>
      <c r="AR36" s="25"/>
      <c r="AS36" s="86">
        <v>53</v>
      </c>
      <c r="AT36" s="84">
        <v>39</v>
      </c>
      <c r="AU36" s="84">
        <v>47</v>
      </c>
      <c r="AV36" s="84">
        <v>45</v>
      </c>
      <c r="AW36" s="84">
        <v>49</v>
      </c>
      <c r="AX36" s="84">
        <v>66</v>
      </c>
      <c r="AY36" s="85">
        <v>52</v>
      </c>
      <c r="AZ36" s="25">
        <f t="shared" si="14"/>
        <v>351</v>
      </c>
      <c r="BA36" s="25"/>
      <c r="BB36" s="25"/>
    </row>
    <row r="37" spans="1:54" ht="17.25" thickBot="1" x14ac:dyDescent="0.35">
      <c r="A37" s="47" t="s">
        <v>38</v>
      </c>
      <c r="B37" s="338"/>
      <c r="C37" s="55">
        <v>46218</v>
      </c>
      <c r="D37" s="53" t="s">
        <v>59</v>
      </c>
      <c r="E37" s="54">
        <v>29</v>
      </c>
      <c r="F37" s="54">
        <v>17</v>
      </c>
      <c r="G37" s="54">
        <v>20</v>
      </c>
      <c r="H37" s="54">
        <v>19</v>
      </c>
      <c r="I37" s="54">
        <v>32</v>
      </c>
      <c r="J37" s="54">
        <v>47</v>
      </c>
      <c r="K37" s="56">
        <v>50</v>
      </c>
      <c r="L37" s="26">
        <f t="shared" si="11"/>
        <v>214</v>
      </c>
      <c r="M37" s="26"/>
      <c r="N37" s="26"/>
      <c r="O37" s="57">
        <v>34</v>
      </c>
      <c r="P37" s="54">
        <v>30</v>
      </c>
      <c r="Q37" s="54">
        <v>26</v>
      </c>
      <c r="R37" s="54">
        <v>33</v>
      </c>
      <c r="S37" s="54">
        <v>48</v>
      </c>
      <c r="T37" s="54">
        <v>18</v>
      </c>
      <c r="U37" s="56">
        <v>29</v>
      </c>
      <c r="V37" s="26">
        <f t="shared" si="3"/>
        <v>218</v>
      </c>
      <c r="W37" s="26"/>
      <c r="X37" s="26"/>
      <c r="Y37" s="57">
        <v>20</v>
      </c>
      <c r="Z37" s="54">
        <v>8</v>
      </c>
      <c r="AA37" s="54">
        <v>27</v>
      </c>
      <c r="AB37" s="54">
        <v>11</v>
      </c>
      <c r="AC37" s="54">
        <v>32</v>
      </c>
      <c r="AD37" s="54">
        <v>57</v>
      </c>
      <c r="AE37" s="56">
        <v>37</v>
      </c>
      <c r="AF37" s="26">
        <f t="shared" si="12"/>
        <v>192</v>
      </c>
      <c r="AG37" s="26"/>
      <c r="AH37" s="26"/>
      <c r="AI37" s="57">
        <v>13</v>
      </c>
      <c r="AJ37" s="54">
        <v>13</v>
      </c>
      <c r="AK37" s="54">
        <v>22</v>
      </c>
      <c r="AL37" s="54">
        <v>29</v>
      </c>
      <c r="AM37" s="54">
        <v>32</v>
      </c>
      <c r="AN37" s="54">
        <v>24</v>
      </c>
      <c r="AO37" s="56">
        <v>57</v>
      </c>
      <c r="AP37" s="26">
        <f t="shared" si="13"/>
        <v>190</v>
      </c>
      <c r="AQ37" s="26"/>
      <c r="AR37" s="26"/>
      <c r="AS37" s="57">
        <v>23</v>
      </c>
      <c r="AT37" s="54">
        <v>35</v>
      </c>
      <c r="AU37" s="54">
        <v>22</v>
      </c>
      <c r="AV37" s="54">
        <v>27</v>
      </c>
      <c r="AW37" s="54">
        <v>33</v>
      </c>
      <c r="AX37" s="54">
        <v>45</v>
      </c>
      <c r="AY37" s="56">
        <v>20</v>
      </c>
      <c r="AZ37" s="26">
        <f t="shared" si="14"/>
        <v>205</v>
      </c>
      <c r="BA37" s="26"/>
      <c r="BB37" s="26"/>
    </row>
    <row r="38" spans="1:54" x14ac:dyDescent="0.3">
      <c r="A38" s="47" t="s">
        <v>76</v>
      </c>
      <c r="B38" s="350" t="s">
        <v>14</v>
      </c>
      <c r="C38" s="43">
        <v>46076</v>
      </c>
      <c r="D38" s="19" t="s">
        <v>54</v>
      </c>
      <c r="E38" s="49">
        <f t="shared" ref="E38:K43" si="15">E20+E26+E32</f>
        <v>33</v>
      </c>
      <c r="F38" s="49">
        <f t="shared" si="15"/>
        <v>42</v>
      </c>
      <c r="G38" s="49">
        <f t="shared" si="15"/>
        <v>60</v>
      </c>
      <c r="H38" s="49">
        <f t="shared" si="15"/>
        <v>51</v>
      </c>
      <c r="I38" s="49">
        <f t="shared" si="15"/>
        <v>50</v>
      </c>
      <c r="J38" s="49">
        <f t="shared" si="15"/>
        <v>49</v>
      </c>
      <c r="K38" s="123">
        <f t="shared" si="15"/>
        <v>84</v>
      </c>
      <c r="L38" s="25">
        <f t="shared" si="11"/>
        <v>369</v>
      </c>
      <c r="M38" s="25"/>
      <c r="N38" s="25"/>
      <c r="O38" s="49">
        <f t="shared" ref="O38:U43" si="16">O20+O26+O32</f>
        <v>39</v>
      </c>
      <c r="P38" s="49">
        <f t="shared" si="16"/>
        <v>36</v>
      </c>
      <c r="Q38" s="49">
        <f t="shared" si="16"/>
        <v>34</v>
      </c>
      <c r="R38" s="49">
        <f t="shared" si="16"/>
        <v>28</v>
      </c>
      <c r="S38" s="49">
        <f t="shared" si="16"/>
        <v>42</v>
      </c>
      <c r="T38" s="49">
        <f t="shared" si="16"/>
        <v>22</v>
      </c>
      <c r="U38" s="123">
        <f t="shared" si="16"/>
        <v>47</v>
      </c>
      <c r="V38" s="25">
        <f t="shared" si="3"/>
        <v>248</v>
      </c>
      <c r="W38" s="25"/>
      <c r="X38" s="25"/>
      <c r="Y38" s="49">
        <f t="shared" ref="Y38:AE43" si="17">Y20+Y26+Y32</f>
        <v>41</v>
      </c>
      <c r="Z38" s="49">
        <f t="shared" si="17"/>
        <v>31</v>
      </c>
      <c r="AA38" s="49">
        <f t="shared" si="17"/>
        <v>34</v>
      </c>
      <c r="AB38" s="49">
        <f t="shared" si="17"/>
        <v>48</v>
      </c>
      <c r="AC38" s="49">
        <f t="shared" si="17"/>
        <v>62</v>
      </c>
      <c r="AD38" s="49">
        <f t="shared" si="17"/>
        <v>41</v>
      </c>
      <c r="AE38" s="123">
        <f t="shared" si="17"/>
        <v>42</v>
      </c>
      <c r="AF38" s="25">
        <f t="shared" si="12"/>
        <v>299</v>
      </c>
      <c r="AG38" s="25"/>
      <c r="AH38" s="25"/>
      <c r="AI38" s="49">
        <f t="shared" ref="AI38:AO38" si="18">AI20+AI26+AI32</f>
        <v>46</v>
      </c>
      <c r="AJ38" s="49">
        <f t="shared" si="18"/>
        <v>38</v>
      </c>
      <c r="AK38" s="49">
        <f t="shared" si="18"/>
        <v>34</v>
      </c>
      <c r="AL38" s="49">
        <f t="shared" si="18"/>
        <v>57</v>
      </c>
      <c r="AM38" s="49">
        <f t="shared" si="18"/>
        <v>64</v>
      </c>
      <c r="AN38" s="49">
        <f t="shared" si="18"/>
        <v>17</v>
      </c>
      <c r="AO38" s="123">
        <f t="shared" si="18"/>
        <v>50</v>
      </c>
      <c r="AP38" s="25">
        <f t="shared" si="13"/>
        <v>306</v>
      </c>
      <c r="AQ38" s="25"/>
      <c r="AR38" s="25"/>
      <c r="AS38" s="49">
        <f t="shared" ref="AS38:AY38" si="19">AS20+AS26+AS32</f>
        <v>43</v>
      </c>
      <c r="AT38" s="49">
        <f t="shared" si="19"/>
        <v>37</v>
      </c>
      <c r="AU38" s="49">
        <f t="shared" si="19"/>
        <v>47</v>
      </c>
      <c r="AV38" s="49">
        <f t="shared" si="19"/>
        <v>39</v>
      </c>
      <c r="AW38" s="49">
        <f t="shared" si="19"/>
        <v>73</v>
      </c>
      <c r="AX38" s="49">
        <f t="shared" si="19"/>
        <v>45</v>
      </c>
      <c r="AY38" s="123">
        <f t="shared" si="19"/>
        <v>46</v>
      </c>
      <c r="AZ38" s="25">
        <f t="shared" si="14"/>
        <v>330</v>
      </c>
      <c r="BA38" s="25"/>
      <c r="BB38" s="25"/>
    </row>
    <row r="39" spans="1:54" x14ac:dyDescent="0.3">
      <c r="A39" s="47" t="s">
        <v>76</v>
      </c>
      <c r="B39" s="350"/>
      <c r="C39" s="43">
        <v>46050</v>
      </c>
      <c r="D39" s="19" t="s">
        <v>55</v>
      </c>
      <c r="E39" s="18">
        <f t="shared" si="15"/>
        <v>60</v>
      </c>
      <c r="F39" s="18">
        <f t="shared" si="15"/>
        <v>40</v>
      </c>
      <c r="G39" s="18">
        <f t="shared" si="15"/>
        <v>68</v>
      </c>
      <c r="H39" s="18">
        <f t="shared" si="15"/>
        <v>81</v>
      </c>
      <c r="I39" s="18">
        <f t="shared" si="15"/>
        <v>81</v>
      </c>
      <c r="J39" s="18">
        <f t="shared" si="15"/>
        <v>95</v>
      </c>
      <c r="K39" s="62">
        <f t="shared" si="15"/>
        <v>84</v>
      </c>
      <c r="L39" s="25">
        <f>SUM(E39:K39)</f>
        <v>509</v>
      </c>
      <c r="M39" s="25"/>
      <c r="N39" s="25"/>
      <c r="O39" s="18">
        <f t="shared" si="16"/>
        <v>32</v>
      </c>
      <c r="P39" s="18">
        <f t="shared" si="16"/>
        <v>41</v>
      </c>
      <c r="Q39" s="18">
        <f t="shared" si="16"/>
        <v>49</v>
      </c>
      <c r="R39" s="18">
        <f t="shared" si="16"/>
        <v>55</v>
      </c>
      <c r="S39" s="18">
        <f t="shared" si="16"/>
        <v>66</v>
      </c>
      <c r="T39" s="18">
        <f t="shared" si="16"/>
        <v>32</v>
      </c>
      <c r="U39" s="62">
        <f t="shared" si="16"/>
        <v>77</v>
      </c>
      <c r="V39" s="25">
        <f>SUM(O39:U39)</f>
        <v>352</v>
      </c>
      <c r="W39" s="25"/>
      <c r="X39" s="25"/>
      <c r="Y39" s="18">
        <f t="shared" si="17"/>
        <v>48</v>
      </c>
      <c r="Z39" s="18">
        <f t="shared" si="17"/>
        <v>36</v>
      </c>
      <c r="AA39" s="18">
        <f t="shared" si="17"/>
        <v>28</v>
      </c>
      <c r="AB39" s="18">
        <f t="shared" si="17"/>
        <v>29</v>
      </c>
      <c r="AC39" s="18">
        <f t="shared" si="17"/>
        <v>52</v>
      </c>
      <c r="AD39" s="18">
        <f t="shared" si="17"/>
        <v>71</v>
      </c>
      <c r="AE39" s="62">
        <f t="shared" si="17"/>
        <v>30</v>
      </c>
      <c r="AF39" s="25">
        <f>SUM(Y39:AE39)</f>
        <v>294</v>
      </c>
      <c r="AG39" s="25"/>
      <c r="AH39" s="25"/>
      <c r="AI39" s="18">
        <f t="shared" ref="AI39:AO43" si="20">AI21+AI27+AI33</f>
        <v>58</v>
      </c>
      <c r="AJ39" s="18">
        <f t="shared" si="20"/>
        <v>67</v>
      </c>
      <c r="AK39" s="18">
        <f t="shared" si="20"/>
        <v>43</v>
      </c>
      <c r="AL39" s="18">
        <f t="shared" si="20"/>
        <v>39</v>
      </c>
      <c r="AM39" s="18">
        <f t="shared" si="20"/>
        <v>49</v>
      </c>
      <c r="AN39" s="18">
        <f t="shared" si="20"/>
        <v>32</v>
      </c>
      <c r="AO39" s="62">
        <f t="shared" si="20"/>
        <v>50</v>
      </c>
      <c r="AP39" s="25">
        <f>SUM(AI39:AO39)</f>
        <v>338</v>
      </c>
      <c r="AQ39" s="25"/>
      <c r="AR39" s="25"/>
      <c r="AS39" s="18">
        <f t="shared" ref="AS39:AY43" si="21">AS21+AS27+AS33</f>
        <v>37</v>
      </c>
      <c r="AT39" s="18">
        <f t="shared" si="21"/>
        <v>29</v>
      </c>
      <c r="AU39" s="18">
        <f t="shared" si="21"/>
        <v>45</v>
      </c>
      <c r="AV39" s="18">
        <f t="shared" si="21"/>
        <v>54</v>
      </c>
      <c r="AW39" s="18">
        <f t="shared" si="21"/>
        <v>63</v>
      </c>
      <c r="AX39" s="18">
        <f t="shared" si="21"/>
        <v>63</v>
      </c>
      <c r="AY39" s="62">
        <f t="shared" si="21"/>
        <v>63</v>
      </c>
      <c r="AZ39" s="25">
        <f t="shared" ref="AZ39:AZ48" si="22">SUM(AS39:AY39)</f>
        <v>354</v>
      </c>
      <c r="BA39" s="25"/>
      <c r="BB39" s="25"/>
    </row>
    <row r="40" spans="1:54" x14ac:dyDescent="0.3">
      <c r="A40" s="47" t="s">
        <v>76</v>
      </c>
      <c r="B40" s="350"/>
      <c r="C40" s="43">
        <v>46120</v>
      </c>
      <c r="D40" s="19" t="s">
        <v>56</v>
      </c>
      <c r="E40" s="18">
        <f t="shared" si="15"/>
        <v>36</v>
      </c>
      <c r="F40" s="18">
        <f t="shared" si="15"/>
        <v>22</v>
      </c>
      <c r="G40" s="18">
        <f t="shared" si="15"/>
        <v>36</v>
      </c>
      <c r="H40" s="18">
        <f t="shared" si="15"/>
        <v>36</v>
      </c>
      <c r="I40" s="18">
        <f t="shared" si="15"/>
        <v>41</v>
      </c>
      <c r="J40" s="18">
        <f t="shared" si="15"/>
        <v>29</v>
      </c>
      <c r="K40" s="62">
        <f t="shared" si="15"/>
        <v>49</v>
      </c>
      <c r="L40" s="25">
        <f t="shared" si="11"/>
        <v>249</v>
      </c>
      <c r="M40" s="25"/>
      <c r="N40" s="25"/>
      <c r="O40" s="18">
        <f t="shared" si="16"/>
        <v>24</v>
      </c>
      <c r="P40" s="18">
        <f t="shared" si="16"/>
        <v>19</v>
      </c>
      <c r="Q40" s="18">
        <f t="shared" si="16"/>
        <v>15</v>
      </c>
      <c r="R40" s="18">
        <f t="shared" si="16"/>
        <v>24</v>
      </c>
      <c r="S40" s="18">
        <f t="shared" si="16"/>
        <v>27</v>
      </c>
      <c r="T40" s="18">
        <f t="shared" si="16"/>
        <v>22</v>
      </c>
      <c r="U40" s="62">
        <f t="shared" si="16"/>
        <v>23</v>
      </c>
      <c r="V40" s="25">
        <f t="shared" si="3"/>
        <v>154</v>
      </c>
      <c r="W40" s="25"/>
      <c r="X40" s="25"/>
      <c r="Y40" s="18">
        <f t="shared" si="17"/>
        <v>28</v>
      </c>
      <c r="Z40" s="18">
        <f t="shared" si="17"/>
        <v>9</v>
      </c>
      <c r="AA40" s="18">
        <f t="shared" si="17"/>
        <v>27</v>
      </c>
      <c r="AB40" s="18">
        <f t="shared" si="17"/>
        <v>17</v>
      </c>
      <c r="AC40" s="18">
        <f t="shared" si="17"/>
        <v>32</v>
      </c>
      <c r="AD40" s="18">
        <f t="shared" si="17"/>
        <v>36</v>
      </c>
      <c r="AE40" s="62">
        <f t="shared" si="17"/>
        <v>33</v>
      </c>
      <c r="AF40" s="25">
        <f t="shared" si="12"/>
        <v>182</v>
      </c>
      <c r="AG40" s="25"/>
      <c r="AH40" s="25"/>
      <c r="AI40" s="18">
        <f t="shared" si="20"/>
        <v>25</v>
      </c>
      <c r="AJ40" s="18">
        <f t="shared" si="20"/>
        <v>26</v>
      </c>
      <c r="AK40" s="18">
        <f t="shared" si="20"/>
        <v>30</v>
      </c>
      <c r="AL40" s="18">
        <f t="shared" si="20"/>
        <v>32</v>
      </c>
      <c r="AM40" s="18">
        <f t="shared" si="20"/>
        <v>33</v>
      </c>
      <c r="AN40" s="18">
        <f t="shared" si="20"/>
        <v>11</v>
      </c>
      <c r="AO40" s="62">
        <f t="shared" si="20"/>
        <v>31</v>
      </c>
      <c r="AP40" s="25">
        <f t="shared" si="13"/>
        <v>188</v>
      </c>
      <c r="AQ40" s="25"/>
      <c r="AR40" s="25"/>
      <c r="AS40" s="18">
        <f t="shared" si="21"/>
        <v>28</v>
      </c>
      <c r="AT40" s="18">
        <f t="shared" si="21"/>
        <v>15</v>
      </c>
      <c r="AU40" s="18">
        <f t="shared" si="21"/>
        <v>29</v>
      </c>
      <c r="AV40" s="18">
        <f t="shared" si="21"/>
        <v>14</v>
      </c>
      <c r="AW40" s="18">
        <f t="shared" si="21"/>
        <v>38</v>
      </c>
      <c r="AX40" s="18">
        <f t="shared" si="21"/>
        <v>34</v>
      </c>
      <c r="AY40" s="62">
        <f t="shared" si="21"/>
        <v>23</v>
      </c>
      <c r="AZ40" s="25">
        <f t="shared" si="22"/>
        <v>181</v>
      </c>
      <c r="BA40" s="25"/>
      <c r="BB40" s="25"/>
    </row>
    <row r="41" spans="1:54" x14ac:dyDescent="0.3">
      <c r="A41" s="47" t="s">
        <v>76</v>
      </c>
      <c r="B41" s="350"/>
      <c r="C41" s="43">
        <v>46218</v>
      </c>
      <c r="D41" s="19" t="s">
        <v>57</v>
      </c>
      <c r="E41" s="18">
        <f t="shared" si="15"/>
        <v>62</v>
      </c>
      <c r="F41" s="18">
        <f t="shared" si="15"/>
        <v>58</v>
      </c>
      <c r="G41" s="18">
        <f t="shared" si="15"/>
        <v>59</v>
      </c>
      <c r="H41" s="18">
        <f t="shared" si="15"/>
        <v>71</v>
      </c>
      <c r="I41" s="18">
        <f t="shared" si="15"/>
        <v>105</v>
      </c>
      <c r="J41" s="18">
        <f t="shared" si="15"/>
        <v>107</v>
      </c>
      <c r="K41" s="62">
        <f t="shared" si="15"/>
        <v>74</v>
      </c>
      <c r="L41" s="25">
        <f t="shared" si="11"/>
        <v>536</v>
      </c>
      <c r="M41" s="25"/>
      <c r="N41" s="25"/>
      <c r="O41" s="18">
        <f t="shared" si="16"/>
        <v>72</v>
      </c>
      <c r="P41" s="18">
        <f t="shared" si="16"/>
        <v>61</v>
      </c>
      <c r="Q41" s="18">
        <f t="shared" si="16"/>
        <v>62</v>
      </c>
      <c r="R41" s="18">
        <f t="shared" si="16"/>
        <v>55</v>
      </c>
      <c r="S41" s="18">
        <f t="shared" si="16"/>
        <v>76</v>
      </c>
      <c r="T41" s="18">
        <f t="shared" si="16"/>
        <v>64</v>
      </c>
      <c r="U41" s="62">
        <f t="shared" si="16"/>
        <v>56</v>
      </c>
      <c r="V41" s="25">
        <f t="shared" si="3"/>
        <v>446</v>
      </c>
      <c r="W41" s="25"/>
      <c r="X41" s="25"/>
      <c r="Y41" s="18">
        <f t="shared" si="17"/>
        <v>60</v>
      </c>
      <c r="Z41" s="18">
        <f t="shared" si="17"/>
        <v>47</v>
      </c>
      <c r="AA41" s="18">
        <f t="shared" si="17"/>
        <v>62</v>
      </c>
      <c r="AB41" s="18">
        <f t="shared" si="17"/>
        <v>60</v>
      </c>
      <c r="AC41" s="18">
        <f t="shared" si="17"/>
        <v>86</v>
      </c>
      <c r="AD41" s="18">
        <f t="shared" si="17"/>
        <v>92</v>
      </c>
      <c r="AE41" s="62">
        <f t="shared" si="17"/>
        <v>84</v>
      </c>
      <c r="AF41" s="25">
        <f t="shared" si="12"/>
        <v>491</v>
      </c>
      <c r="AG41" s="25"/>
      <c r="AH41" s="25"/>
      <c r="AI41" s="18">
        <f t="shared" si="20"/>
        <v>68</v>
      </c>
      <c r="AJ41" s="18">
        <f t="shared" si="20"/>
        <v>62</v>
      </c>
      <c r="AK41" s="18">
        <f t="shared" si="20"/>
        <v>51</v>
      </c>
      <c r="AL41" s="18">
        <f t="shared" si="20"/>
        <v>84</v>
      </c>
      <c r="AM41" s="18">
        <f t="shared" si="20"/>
        <v>83</v>
      </c>
      <c r="AN41" s="18">
        <f t="shared" si="20"/>
        <v>43</v>
      </c>
      <c r="AO41" s="62">
        <f t="shared" si="20"/>
        <v>95</v>
      </c>
      <c r="AP41" s="25">
        <f t="shared" si="13"/>
        <v>486</v>
      </c>
      <c r="AQ41" s="25"/>
      <c r="AR41" s="25"/>
      <c r="AS41" s="18">
        <f t="shared" si="21"/>
        <v>76</v>
      </c>
      <c r="AT41" s="18">
        <f t="shared" si="21"/>
        <v>62</v>
      </c>
      <c r="AU41" s="18">
        <f t="shared" si="21"/>
        <v>69</v>
      </c>
      <c r="AV41" s="18">
        <f t="shared" si="21"/>
        <v>80</v>
      </c>
      <c r="AW41" s="18">
        <f t="shared" si="21"/>
        <v>88</v>
      </c>
      <c r="AX41" s="18">
        <f t="shared" si="21"/>
        <v>90</v>
      </c>
      <c r="AY41" s="62">
        <f t="shared" si="21"/>
        <v>87</v>
      </c>
      <c r="AZ41" s="25">
        <f t="shared" si="22"/>
        <v>552</v>
      </c>
      <c r="BA41" s="25"/>
      <c r="BB41" s="25"/>
    </row>
    <row r="42" spans="1:54" x14ac:dyDescent="0.3">
      <c r="A42" s="47" t="s">
        <v>76</v>
      </c>
      <c r="B42" s="350"/>
      <c r="C42" s="83">
        <v>46218</v>
      </c>
      <c r="D42" s="81" t="s">
        <v>58</v>
      </c>
      <c r="E42" s="18">
        <f t="shared" si="15"/>
        <v>60</v>
      </c>
      <c r="F42" s="18">
        <f t="shared" si="15"/>
        <v>38</v>
      </c>
      <c r="G42" s="18">
        <f t="shared" si="15"/>
        <v>68</v>
      </c>
      <c r="H42" s="18">
        <f t="shared" si="15"/>
        <v>83</v>
      </c>
      <c r="I42" s="18">
        <f t="shared" si="15"/>
        <v>72</v>
      </c>
      <c r="J42" s="18">
        <f t="shared" si="15"/>
        <v>97</v>
      </c>
      <c r="K42" s="62">
        <f t="shared" si="15"/>
        <v>97</v>
      </c>
      <c r="L42" s="25">
        <f t="shared" si="11"/>
        <v>515</v>
      </c>
      <c r="M42" s="25"/>
      <c r="N42" s="25"/>
      <c r="O42" s="18">
        <f t="shared" si="16"/>
        <v>73</v>
      </c>
      <c r="P42" s="18">
        <f t="shared" si="16"/>
        <v>58</v>
      </c>
      <c r="Q42" s="18">
        <f t="shared" si="16"/>
        <v>42</v>
      </c>
      <c r="R42" s="18">
        <f t="shared" si="16"/>
        <v>53</v>
      </c>
      <c r="S42" s="18">
        <f t="shared" si="16"/>
        <v>97</v>
      </c>
      <c r="T42" s="18">
        <f t="shared" si="16"/>
        <v>41</v>
      </c>
      <c r="U42" s="62">
        <f t="shared" si="16"/>
        <v>66</v>
      </c>
      <c r="V42" s="25">
        <f t="shared" si="3"/>
        <v>430</v>
      </c>
      <c r="W42" s="25"/>
      <c r="X42" s="25"/>
      <c r="Y42" s="18">
        <f t="shared" si="17"/>
        <v>82</v>
      </c>
      <c r="Z42" s="18">
        <f t="shared" si="17"/>
        <v>33</v>
      </c>
      <c r="AA42" s="18">
        <f t="shared" si="17"/>
        <v>54</v>
      </c>
      <c r="AB42" s="18">
        <f t="shared" si="17"/>
        <v>54</v>
      </c>
      <c r="AC42" s="18">
        <f t="shared" si="17"/>
        <v>89</v>
      </c>
      <c r="AD42" s="18">
        <f t="shared" si="17"/>
        <v>84</v>
      </c>
      <c r="AE42" s="62">
        <f t="shared" si="17"/>
        <v>69</v>
      </c>
      <c r="AF42" s="25">
        <f t="shared" si="12"/>
        <v>465</v>
      </c>
      <c r="AG42" s="25"/>
      <c r="AH42" s="25"/>
      <c r="AI42" s="18">
        <f t="shared" si="20"/>
        <v>70</v>
      </c>
      <c r="AJ42" s="18">
        <f t="shared" si="20"/>
        <v>51</v>
      </c>
      <c r="AK42" s="18">
        <f t="shared" si="20"/>
        <v>61</v>
      </c>
      <c r="AL42" s="18">
        <f t="shared" si="20"/>
        <v>85</v>
      </c>
      <c r="AM42" s="18">
        <f t="shared" si="20"/>
        <v>79</v>
      </c>
      <c r="AN42" s="18">
        <f t="shared" si="20"/>
        <v>40</v>
      </c>
      <c r="AO42" s="62">
        <f t="shared" si="20"/>
        <v>97</v>
      </c>
      <c r="AP42" s="25">
        <f t="shared" si="13"/>
        <v>483</v>
      </c>
      <c r="AQ42" s="25"/>
      <c r="AR42" s="25"/>
      <c r="AS42" s="18">
        <f t="shared" si="21"/>
        <v>81</v>
      </c>
      <c r="AT42" s="18">
        <f t="shared" si="21"/>
        <v>61</v>
      </c>
      <c r="AU42" s="18">
        <f t="shared" si="21"/>
        <v>68</v>
      </c>
      <c r="AV42" s="18">
        <f t="shared" si="21"/>
        <v>75</v>
      </c>
      <c r="AW42" s="18">
        <f t="shared" si="21"/>
        <v>84</v>
      </c>
      <c r="AX42" s="18">
        <f t="shared" si="21"/>
        <v>87</v>
      </c>
      <c r="AY42" s="62">
        <f t="shared" si="21"/>
        <v>85</v>
      </c>
      <c r="AZ42" s="25">
        <f t="shared" si="22"/>
        <v>541</v>
      </c>
      <c r="BA42" s="25"/>
      <c r="BB42" s="25"/>
    </row>
    <row r="43" spans="1:54" ht="17.25" thickBot="1" x14ac:dyDescent="0.35">
      <c r="A43" s="47" t="s">
        <v>76</v>
      </c>
      <c r="B43" s="338"/>
      <c r="C43" s="55">
        <v>46218</v>
      </c>
      <c r="D43" s="53" t="s">
        <v>59</v>
      </c>
      <c r="E43" s="54">
        <f t="shared" si="15"/>
        <v>39</v>
      </c>
      <c r="F43" s="54">
        <f t="shared" si="15"/>
        <v>25</v>
      </c>
      <c r="G43" s="54">
        <f t="shared" si="15"/>
        <v>26</v>
      </c>
      <c r="H43" s="54">
        <f t="shared" si="15"/>
        <v>30</v>
      </c>
      <c r="I43" s="54">
        <f t="shared" si="15"/>
        <v>40</v>
      </c>
      <c r="J43" s="54">
        <f t="shared" si="15"/>
        <v>55</v>
      </c>
      <c r="K43" s="63">
        <f t="shared" si="15"/>
        <v>56</v>
      </c>
      <c r="L43" s="26">
        <f t="shared" si="11"/>
        <v>271</v>
      </c>
      <c r="M43" s="26"/>
      <c r="N43" s="26"/>
      <c r="O43" s="54">
        <f t="shared" si="16"/>
        <v>49</v>
      </c>
      <c r="P43" s="54">
        <f t="shared" si="16"/>
        <v>44</v>
      </c>
      <c r="Q43" s="54">
        <f t="shared" si="16"/>
        <v>36</v>
      </c>
      <c r="R43" s="54">
        <f t="shared" si="16"/>
        <v>48</v>
      </c>
      <c r="S43" s="54">
        <f t="shared" si="16"/>
        <v>54</v>
      </c>
      <c r="T43" s="54">
        <f t="shared" si="16"/>
        <v>21</v>
      </c>
      <c r="U43" s="63">
        <f t="shared" si="16"/>
        <v>35</v>
      </c>
      <c r="V43" s="26">
        <f t="shared" si="3"/>
        <v>287</v>
      </c>
      <c r="W43" s="26"/>
      <c r="X43" s="26"/>
      <c r="Y43" s="54">
        <f t="shared" si="17"/>
        <v>26</v>
      </c>
      <c r="Z43" s="54">
        <f t="shared" si="17"/>
        <v>9</v>
      </c>
      <c r="AA43" s="54">
        <f t="shared" si="17"/>
        <v>34</v>
      </c>
      <c r="AB43" s="54">
        <f t="shared" si="17"/>
        <v>19</v>
      </c>
      <c r="AC43" s="54">
        <f t="shared" si="17"/>
        <v>41</v>
      </c>
      <c r="AD43" s="54">
        <f t="shared" si="17"/>
        <v>60</v>
      </c>
      <c r="AE43" s="63">
        <f t="shared" si="17"/>
        <v>52</v>
      </c>
      <c r="AF43" s="26">
        <f t="shared" si="12"/>
        <v>241</v>
      </c>
      <c r="AG43" s="26"/>
      <c r="AH43" s="26"/>
      <c r="AI43" s="54">
        <f t="shared" si="20"/>
        <v>27</v>
      </c>
      <c r="AJ43" s="54">
        <f t="shared" si="20"/>
        <v>24</v>
      </c>
      <c r="AK43" s="54">
        <f t="shared" si="20"/>
        <v>34</v>
      </c>
      <c r="AL43" s="54">
        <f t="shared" si="20"/>
        <v>37</v>
      </c>
      <c r="AM43" s="54">
        <f t="shared" si="20"/>
        <v>38</v>
      </c>
      <c r="AN43" s="54">
        <f t="shared" si="20"/>
        <v>24</v>
      </c>
      <c r="AO43" s="63">
        <f t="shared" si="20"/>
        <v>60</v>
      </c>
      <c r="AP43" s="26">
        <f t="shared" si="13"/>
        <v>244</v>
      </c>
      <c r="AQ43" s="26"/>
      <c r="AR43" s="26"/>
      <c r="AS43" s="54">
        <f t="shared" si="21"/>
        <v>39</v>
      </c>
      <c r="AT43" s="54">
        <f t="shared" si="21"/>
        <v>45</v>
      </c>
      <c r="AU43" s="54">
        <f t="shared" si="21"/>
        <v>29</v>
      </c>
      <c r="AV43" s="54">
        <f t="shared" si="21"/>
        <v>34</v>
      </c>
      <c r="AW43" s="54">
        <f t="shared" si="21"/>
        <v>45</v>
      </c>
      <c r="AX43" s="54">
        <f t="shared" si="21"/>
        <v>47</v>
      </c>
      <c r="AY43" s="63">
        <f t="shared" si="21"/>
        <v>42</v>
      </c>
      <c r="AZ43" s="26">
        <f t="shared" si="22"/>
        <v>281</v>
      </c>
      <c r="BA43" s="26"/>
      <c r="BB43" s="26"/>
    </row>
    <row r="44" spans="1:54" x14ac:dyDescent="0.3">
      <c r="A44" s="46" t="s">
        <v>34</v>
      </c>
      <c r="B44" s="337" t="s">
        <v>34</v>
      </c>
      <c r="C44" s="128">
        <v>46030</v>
      </c>
      <c r="D44" s="129" t="s">
        <v>54</v>
      </c>
      <c r="E44" s="60">
        <v>4</v>
      </c>
      <c r="F44" s="60">
        <v>-1</v>
      </c>
      <c r="G44" s="60">
        <v>5</v>
      </c>
      <c r="H44" s="60">
        <v>12</v>
      </c>
      <c r="I44" s="60">
        <v>4</v>
      </c>
      <c r="J44" s="60">
        <v>10</v>
      </c>
      <c r="K44" s="130">
        <v>9</v>
      </c>
      <c r="L44" s="131">
        <f t="shared" si="11"/>
        <v>43</v>
      </c>
      <c r="M44" s="131"/>
      <c r="N44" s="131"/>
      <c r="O44" s="132">
        <v>6</v>
      </c>
      <c r="P44" s="60">
        <v>9</v>
      </c>
      <c r="Q44" s="60">
        <v>6</v>
      </c>
      <c r="R44" s="60">
        <v>2</v>
      </c>
      <c r="S44" s="60">
        <v>7</v>
      </c>
      <c r="T44" s="60">
        <v>4</v>
      </c>
      <c r="U44" s="130">
        <v>8</v>
      </c>
      <c r="V44" s="131">
        <f t="shared" si="3"/>
        <v>42</v>
      </c>
      <c r="W44" s="131"/>
      <c r="X44" s="131"/>
      <c r="Y44" s="132">
        <v>10</v>
      </c>
      <c r="Z44" s="60">
        <v>2</v>
      </c>
      <c r="AA44" s="60">
        <v>4</v>
      </c>
      <c r="AB44" s="60">
        <v>12</v>
      </c>
      <c r="AC44" s="60">
        <v>6</v>
      </c>
      <c r="AD44" s="60">
        <v>12</v>
      </c>
      <c r="AE44" s="130">
        <v>5</v>
      </c>
      <c r="AF44" s="131">
        <f t="shared" si="12"/>
        <v>51</v>
      </c>
      <c r="AG44" s="131"/>
      <c r="AH44" s="131"/>
      <c r="AI44" s="132">
        <v>0</v>
      </c>
      <c r="AJ44" s="60">
        <v>0</v>
      </c>
      <c r="AK44" s="60">
        <v>0</v>
      </c>
      <c r="AL44" s="60">
        <v>0</v>
      </c>
      <c r="AM44" s="60">
        <v>0</v>
      </c>
      <c r="AN44" s="60">
        <v>0</v>
      </c>
      <c r="AO44" s="130">
        <v>0</v>
      </c>
      <c r="AP44" s="131">
        <f t="shared" si="13"/>
        <v>0</v>
      </c>
      <c r="AQ44" s="131"/>
      <c r="AR44" s="131"/>
      <c r="AS44" s="132">
        <v>0</v>
      </c>
      <c r="AT44" s="60">
        <v>0</v>
      </c>
      <c r="AU44" s="60">
        <v>0</v>
      </c>
      <c r="AV44" s="60">
        <v>0</v>
      </c>
      <c r="AW44" s="60">
        <v>0</v>
      </c>
      <c r="AX44" s="60">
        <v>0</v>
      </c>
      <c r="AY44" s="130">
        <v>0</v>
      </c>
      <c r="AZ44" s="131">
        <f t="shared" si="22"/>
        <v>0</v>
      </c>
      <c r="BA44" s="131"/>
      <c r="BB44" s="131"/>
    </row>
    <row r="45" spans="1:54" x14ac:dyDescent="0.3">
      <c r="A45" s="47" t="str">
        <f t="shared" ref="A45:A50" si="23">A44</f>
        <v>롯데마트</v>
      </c>
      <c r="B45" s="350"/>
      <c r="C45" s="43">
        <v>46076</v>
      </c>
      <c r="D45" s="19" t="s">
        <v>54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20">
        <v>0</v>
      </c>
      <c r="L45" s="25">
        <f>SUM(E45:K45)</f>
        <v>0</v>
      </c>
      <c r="M45" s="25"/>
      <c r="N45" s="25"/>
      <c r="O45" s="21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20">
        <v>0</v>
      </c>
      <c r="V45" s="25">
        <f>SUM(O45:U45)</f>
        <v>0</v>
      </c>
      <c r="W45" s="25"/>
      <c r="X45" s="25"/>
      <c r="Y45" s="21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20">
        <v>0</v>
      </c>
      <c r="AF45" s="25">
        <f>SUM(Y45:AE45)</f>
        <v>0</v>
      </c>
      <c r="AG45" s="25"/>
      <c r="AH45" s="25"/>
      <c r="AI45" s="21">
        <v>3</v>
      </c>
      <c r="AJ45" s="18">
        <v>2</v>
      </c>
      <c r="AK45" s="18">
        <v>3</v>
      </c>
      <c r="AL45" s="18">
        <v>5</v>
      </c>
      <c r="AM45" s="18">
        <v>8</v>
      </c>
      <c r="AN45" s="18">
        <v>5</v>
      </c>
      <c r="AO45" s="20">
        <v>15</v>
      </c>
      <c r="AP45" s="25">
        <f>SUM(AI45:AO45)</f>
        <v>41</v>
      </c>
      <c r="AQ45" s="25"/>
      <c r="AR45" s="25"/>
      <c r="AS45" s="21">
        <v>3</v>
      </c>
      <c r="AT45" s="18">
        <v>5</v>
      </c>
      <c r="AU45" s="18">
        <v>3</v>
      </c>
      <c r="AV45" s="18">
        <v>5</v>
      </c>
      <c r="AW45" s="18">
        <v>4</v>
      </c>
      <c r="AX45" s="18">
        <v>8</v>
      </c>
      <c r="AY45" s="20">
        <v>1</v>
      </c>
      <c r="AZ45" s="25">
        <f t="shared" si="22"/>
        <v>29</v>
      </c>
      <c r="BA45" s="25"/>
      <c r="BB45" s="25"/>
    </row>
    <row r="46" spans="1:54" x14ac:dyDescent="0.3">
      <c r="A46" s="47" t="str">
        <f t="shared" si="23"/>
        <v>롯데마트</v>
      </c>
      <c r="B46" s="350"/>
      <c r="C46" s="43">
        <v>46050</v>
      </c>
      <c r="D46" s="19" t="s">
        <v>55</v>
      </c>
      <c r="E46" s="18">
        <v>12</v>
      </c>
      <c r="F46" s="18">
        <v>9</v>
      </c>
      <c r="G46" s="18">
        <v>11</v>
      </c>
      <c r="H46" s="18">
        <v>19</v>
      </c>
      <c r="I46" s="18">
        <v>22</v>
      </c>
      <c r="J46" s="18">
        <v>23</v>
      </c>
      <c r="K46" s="20">
        <v>10</v>
      </c>
      <c r="L46" s="25">
        <f>SUM(E46:K46)</f>
        <v>106</v>
      </c>
      <c r="M46" s="25"/>
      <c r="N46" s="25"/>
      <c r="O46" s="21">
        <v>6</v>
      </c>
      <c r="P46" s="18">
        <v>12</v>
      </c>
      <c r="Q46" s="18">
        <v>7</v>
      </c>
      <c r="R46" s="18">
        <v>11</v>
      </c>
      <c r="S46" s="18">
        <v>17</v>
      </c>
      <c r="T46" s="18">
        <v>10</v>
      </c>
      <c r="U46" s="20">
        <v>5</v>
      </c>
      <c r="V46" s="25">
        <f t="shared" si="3"/>
        <v>68</v>
      </c>
      <c r="W46" s="25"/>
      <c r="X46" s="25"/>
      <c r="Y46" s="21">
        <v>6</v>
      </c>
      <c r="Z46" s="18">
        <v>10</v>
      </c>
      <c r="AA46" s="18">
        <v>6</v>
      </c>
      <c r="AB46" s="18">
        <v>14</v>
      </c>
      <c r="AC46" s="18">
        <v>8</v>
      </c>
      <c r="AD46" s="18">
        <v>7</v>
      </c>
      <c r="AE46" s="20">
        <v>10</v>
      </c>
      <c r="AF46" s="25">
        <f>SUM(Y46:AE46)</f>
        <v>61</v>
      </c>
      <c r="AG46" s="25"/>
      <c r="AH46" s="25"/>
      <c r="AI46" s="21">
        <v>14</v>
      </c>
      <c r="AJ46" s="18">
        <v>2</v>
      </c>
      <c r="AK46" s="18">
        <v>2</v>
      </c>
      <c r="AL46" s="18">
        <v>11</v>
      </c>
      <c r="AM46" s="18">
        <v>21</v>
      </c>
      <c r="AN46" s="18">
        <v>9</v>
      </c>
      <c r="AO46" s="20">
        <v>17</v>
      </c>
      <c r="AP46" s="25">
        <f>SUM(AI46:AO46)</f>
        <v>76</v>
      </c>
      <c r="AQ46" s="25"/>
      <c r="AR46" s="25"/>
      <c r="AS46" s="21">
        <v>9</v>
      </c>
      <c r="AT46" s="18">
        <v>15</v>
      </c>
      <c r="AU46" s="18">
        <v>15</v>
      </c>
      <c r="AV46" s="18">
        <v>12</v>
      </c>
      <c r="AW46" s="18">
        <v>11</v>
      </c>
      <c r="AX46" s="18">
        <v>17</v>
      </c>
      <c r="AY46" s="20">
        <v>1</v>
      </c>
      <c r="AZ46" s="25">
        <f t="shared" si="22"/>
        <v>80</v>
      </c>
      <c r="BA46" s="25"/>
      <c r="BB46" s="25"/>
    </row>
    <row r="47" spans="1:54" x14ac:dyDescent="0.3">
      <c r="A47" s="47" t="str">
        <f t="shared" si="23"/>
        <v>롯데마트</v>
      </c>
      <c r="B47" s="350"/>
      <c r="C47" s="43">
        <v>46120</v>
      </c>
      <c r="D47" s="19" t="s">
        <v>56</v>
      </c>
      <c r="E47" s="18">
        <v>14</v>
      </c>
      <c r="F47" s="18">
        <v>4</v>
      </c>
      <c r="G47" s="18">
        <v>7</v>
      </c>
      <c r="H47" s="18">
        <v>7</v>
      </c>
      <c r="I47" s="18">
        <v>8</v>
      </c>
      <c r="J47" s="18">
        <v>9</v>
      </c>
      <c r="K47" s="20">
        <v>17</v>
      </c>
      <c r="L47" s="25">
        <f>SUM(E47:K47)</f>
        <v>66</v>
      </c>
      <c r="M47" s="25"/>
      <c r="N47" s="25"/>
      <c r="O47" s="21">
        <v>4</v>
      </c>
      <c r="P47" s="18">
        <v>6</v>
      </c>
      <c r="Q47" s="18">
        <v>5</v>
      </c>
      <c r="R47" s="18">
        <v>4</v>
      </c>
      <c r="S47" s="18">
        <v>11</v>
      </c>
      <c r="T47" s="18">
        <v>14</v>
      </c>
      <c r="U47" s="20">
        <v>9</v>
      </c>
      <c r="V47" s="25">
        <f t="shared" si="3"/>
        <v>53</v>
      </c>
      <c r="W47" s="25"/>
      <c r="X47" s="25"/>
      <c r="Y47" s="21">
        <v>7</v>
      </c>
      <c r="Z47" s="18">
        <v>5</v>
      </c>
      <c r="AA47" s="18">
        <v>15</v>
      </c>
      <c r="AB47" s="18">
        <v>7</v>
      </c>
      <c r="AC47" s="18">
        <v>8</v>
      </c>
      <c r="AD47" s="18">
        <v>3</v>
      </c>
      <c r="AE47" s="20">
        <v>3</v>
      </c>
      <c r="AF47" s="25">
        <f>SUM(Y47:AE47)</f>
        <v>48</v>
      </c>
      <c r="AG47" s="25"/>
      <c r="AH47" s="25"/>
      <c r="AI47" s="21">
        <v>3</v>
      </c>
      <c r="AJ47" s="18">
        <v>12</v>
      </c>
      <c r="AK47" s="18">
        <v>7</v>
      </c>
      <c r="AL47" s="18">
        <v>9</v>
      </c>
      <c r="AM47" s="18">
        <v>10</v>
      </c>
      <c r="AN47" s="18">
        <v>0</v>
      </c>
      <c r="AO47" s="20">
        <v>13</v>
      </c>
      <c r="AP47" s="25">
        <f>SUM(AI47:AO47)</f>
        <v>54</v>
      </c>
      <c r="AQ47" s="25"/>
      <c r="AR47" s="25"/>
      <c r="AS47" s="21">
        <v>2</v>
      </c>
      <c r="AT47" s="18">
        <v>6</v>
      </c>
      <c r="AU47" s="18">
        <v>6</v>
      </c>
      <c r="AV47" s="18">
        <v>7</v>
      </c>
      <c r="AW47" s="18">
        <v>8</v>
      </c>
      <c r="AX47" s="18">
        <v>6</v>
      </c>
      <c r="AY47" s="20">
        <v>5</v>
      </c>
      <c r="AZ47" s="25">
        <f t="shared" si="22"/>
        <v>40</v>
      </c>
      <c r="BA47" s="25"/>
      <c r="BB47" s="25"/>
    </row>
    <row r="48" spans="1:54" x14ac:dyDescent="0.3">
      <c r="A48" s="47" t="str">
        <f t="shared" si="23"/>
        <v>롯데마트</v>
      </c>
      <c r="B48" s="350"/>
      <c r="C48" s="43">
        <v>46218</v>
      </c>
      <c r="D48" s="19" t="s">
        <v>57</v>
      </c>
      <c r="E48" s="18">
        <v>23</v>
      </c>
      <c r="F48" s="18">
        <v>24</v>
      </c>
      <c r="G48" s="18">
        <v>16</v>
      </c>
      <c r="H48" s="18">
        <v>13</v>
      </c>
      <c r="I48" s="18">
        <v>25</v>
      </c>
      <c r="J48" s="18">
        <v>17</v>
      </c>
      <c r="K48" s="20">
        <v>12</v>
      </c>
      <c r="L48" s="25">
        <f t="shared" si="11"/>
        <v>130</v>
      </c>
      <c r="M48" s="25"/>
      <c r="N48" s="25"/>
      <c r="O48" s="21">
        <v>20</v>
      </c>
      <c r="P48" s="18">
        <v>16</v>
      </c>
      <c r="Q48" s="18">
        <v>21</v>
      </c>
      <c r="R48" s="18">
        <v>14</v>
      </c>
      <c r="S48" s="18">
        <v>17</v>
      </c>
      <c r="T48" s="18">
        <v>7</v>
      </c>
      <c r="U48" s="20">
        <v>19</v>
      </c>
      <c r="V48" s="25">
        <f t="shared" si="3"/>
        <v>114</v>
      </c>
      <c r="W48" s="25"/>
      <c r="X48" s="25"/>
      <c r="Y48" s="21">
        <v>13</v>
      </c>
      <c r="Z48" s="18">
        <v>11</v>
      </c>
      <c r="AA48" s="18">
        <v>8</v>
      </c>
      <c r="AB48" s="18">
        <v>10</v>
      </c>
      <c r="AC48" s="18">
        <v>16</v>
      </c>
      <c r="AD48" s="18">
        <v>19</v>
      </c>
      <c r="AE48" s="20">
        <v>8</v>
      </c>
      <c r="AF48" s="25">
        <f t="shared" si="12"/>
        <v>85</v>
      </c>
      <c r="AG48" s="25"/>
      <c r="AH48" s="25"/>
      <c r="AI48" s="21">
        <v>23</v>
      </c>
      <c r="AJ48" s="18">
        <v>5</v>
      </c>
      <c r="AK48" s="18">
        <v>18</v>
      </c>
      <c r="AL48" s="18">
        <v>19</v>
      </c>
      <c r="AM48" s="18">
        <v>24</v>
      </c>
      <c r="AN48" s="18">
        <v>6</v>
      </c>
      <c r="AO48" s="20">
        <v>25</v>
      </c>
      <c r="AP48" s="25">
        <f t="shared" si="13"/>
        <v>120</v>
      </c>
      <c r="AQ48" s="25"/>
      <c r="AR48" s="25"/>
      <c r="AS48" s="21">
        <v>22</v>
      </c>
      <c r="AT48" s="18">
        <v>8</v>
      </c>
      <c r="AU48" s="18">
        <v>12</v>
      </c>
      <c r="AV48" s="18">
        <v>18</v>
      </c>
      <c r="AW48" s="18">
        <v>33</v>
      </c>
      <c r="AX48" s="18">
        <v>22</v>
      </c>
      <c r="AY48" s="20">
        <v>9</v>
      </c>
      <c r="AZ48" s="25">
        <f t="shared" si="22"/>
        <v>124</v>
      </c>
      <c r="BA48" s="25"/>
      <c r="BB48" s="25"/>
    </row>
    <row r="49" spans="1:54" x14ac:dyDescent="0.3">
      <c r="A49" s="47" t="str">
        <f t="shared" si="23"/>
        <v>롯데마트</v>
      </c>
      <c r="B49" s="350"/>
      <c r="C49" s="43">
        <v>46218</v>
      </c>
      <c r="D49" s="19" t="s">
        <v>58</v>
      </c>
      <c r="E49" s="18">
        <v>13</v>
      </c>
      <c r="F49" s="18">
        <v>4</v>
      </c>
      <c r="G49" s="18">
        <v>23</v>
      </c>
      <c r="H49" s="18">
        <v>10</v>
      </c>
      <c r="I49" s="18">
        <v>24</v>
      </c>
      <c r="J49" s="18">
        <v>11</v>
      </c>
      <c r="K49" s="20">
        <v>35</v>
      </c>
      <c r="L49" s="25">
        <f t="shared" ref="L49:L61" si="24">SUM(E49:K49)</f>
        <v>120</v>
      </c>
      <c r="M49" s="25"/>
      <c r="N49" s="25"/>
      <c r="O49" s="21">
        <v>21</v>
      </c>
      <c r="P49" s="18">
        <v>25</v>
      </c>
      <c r="Q49" s="18">
        <v>11</v>
      </c>
      <c r="R49" s="18">
        <v>16</v>
      </c>
      <c r="S49" s="18">
        <v>31</v>
      </c>
      <c r="T49" s="18">
        <v>4</v>
      </c>
      <c r="U49" s="20">
        <v>27</v>
      </c>
      <c r="V49" s="25">
        <f t="shared" ref="V49:V61" si="25">SUM(O49:U49)</f>
        <v>135</v>
      </c>
      <c r="W49" s="25"/>
      <c r="X49" s="25"/>
      <c r="Y49" s="21">
        <v>13</v>
      </c>
      <c r="Z49" s="18">
        <v>5</v>
      </c>
      <c r="AA49" s="18">
        <v>23</v>
      </c>
      <c r="AB49" s="18">
        <v>19</v>
      </c>
      <c r="AC49" s="18">
        <v>19</v>
      </c>
      <c r="AD49" s="18">
        <v>25</v>
      </c>
      <c r="AE49" s="20">
        <v>19</v>
      </c>
      <c r="AF49" s="25">
        <f t="shared" ref="AF49:AF61" si="26">SUM(Y49:AE49)</f>
        <v>123</v>
      </c>
      <c r="AG49" s="25"/>
      <c r="AH49" s="25"/>
      <c r="AI49" s="21">
        <v>22</v>
      </c>
      <c r="AJ49" s="18">
        <v>13</v>
      </c>
      <c r="AK49" s="18">
        <v>26</v>
      </c>
      <c r="AL49" s="18">
        <v>19</v>
      </c>
      <c r="AM49" s="18">
        <v>18</v>
      </c>
      <c r="AN49" s="18">
        <v>11</v>
      </c>
      <c r="AO49" s="20">
        <v>25</v>
      </c>
      <c r="AP49" s="25">
        <f t="shared" ref="AP49:AP61" si="27">SUM(AI49:AO49)</f>
        <v>134</v>
      </c>
      <c r="AQ49" s="25"/>
      <c r="AR49" s="25"/>
      <c r="AS49" s="21">
        <v>29</v>
      </c>
      <c r="AT49" s="18">
        <v>15</v>
      </c>
      <c r="AU49" s="18">
        <v>15</v>
      </c>
      <c r="AV49" s="18">
        <v>19</v>
      </c>
      <c r="AW49" s="18">
        <v>25</v>
      </c>
      <c r="AX49" s="18">
        <v>30</v>
      </c>
      <c r="AY49" s="20">
        <v>19</v>
      </c>
      <c r="AZ49" s="25">
        <f t="shared" ref="AZ49:AZ61" si="28">SUM(AS49:AY49)</f>
        <v>152</v>
      </c>
      <c r="BA49" s="25"/>
      <c r="BB49" s="25"/>
    </row>
    <row r="50" spans="1:54" ht="17.25" thickBot="1" x14ac:dyDescent="0.35">
      <c r="A50" s="47" t="str">
        <f t="shared" si="23"/>
        <v>롯데마트</v>
      </c>
      <c r="B50" s="338"/>
      <c r="C50" s="55">
        <v>46158</v>
      </c>
      <c r="D50" s="53" t="s">
        <v>59</v>
      </c>
      <c r="E50" s="54">
        <v>21</v>
      </c>
      <c r="F50" s="54">
        <v>10</v>
      </c>
      <c r="G50" s="54">
        <v>19</v>
      </c>
      <c r="H50" s="54">
        <v>9</v>
      </c>
      <c r="I50" s="54">
        <v>13</v>
      </c>
      <c r="J50" s="54">
        <v>13</v>
      </c>
      <c r="K50" s="56">
        <v>24</v>
      </c>
      <c r="L50" s="26">
        <f t="shared" si="24"/>
        <v>109</v>
      </c>
      <c r="M50" s="26"/>
      <c r="N50" s="26"/>
      <c r="O50" s="57">
        <v>14</v>
      </c>
      <c r="P50" s="54">
        <v>7</v>
      </c>
      <c r="Q50" s="54">
        <v>8</v>
      </c>
      <c r="R50" s="54">
        <v>16</v>
      </c>
      <c r="S50" s="54">
        <v>11</v>
      </c>
      <c r="T50" s="54">
        <v>0</v>
      </c>
      <c r="U50" s="56">
        <v>16</v>
      </c>
      <c r="V50" s="26">
        <f t="shared" si="25"/>
        <v>72</v>
      </c>
      <c r="W50" s="26"/>
      <c r="X50" s="26"/>
      <c r="Y50" s="57">
        <v>17</v>
      </c>
      <c r="Z50" s="54">
        <v>9</v>
      </c>
      <c r="AA50" s="54">
        <v>13</v>
      </c>
      <c r="AB50" s="54">
        <v>11</v>
      </c>
      <c r="AC50" s="54">
        <v>18</v>
      </c>
      <c r="AD50" s="54">
        <v>19</v>
      </c>
      <c r="AE50" s="56">
        <v>9</v>
      </c>
      <c r="AF50" s="26">
        <f t="shared" si="26"/>
        <v>96</v>
      </c>
      <c r="AG50" s="26"/>
      <c r="AH50" s="26"/>
      <c r="AI50" s="57">
        <v>11</v>
      </c>
      <c r="AJ50" s="54">
        <v>12</v>
      </c>
      <c r="AK50" s="54">
        <v>17</v>
      </c>
      <c r="AL50" s="54">
        <v>17</v>
      </c>
      <c r="AM50" s="54">
        <v>14</v>
      </c>
      <c r="AN50" s="54">
        <v>13</v>
      </c>
      <c r="AO50" s="56">
        <v>14</v>
      </c>
      <c r="AP50" s="26">
        <f t="shared" si="27"/>
        <v>98</v>
      </c>
      <c r="AQ50" s="26"/>
      <c r="AR50" s="26"/>
      <c r="AS50" s="57">
        <v>17</v>
      </c>
      <c r="AT50" s="54">
        <v>7</v>
      </c>
      <c r="AU50" s="54">
        <v>9</v>
      </c>
      <c r="AV50" s="54">
        <v>16</v>
      </c>
      <c r="AW50" s="54">
        <v>9</v>
      </c>
      <c r="AX50" s="54">
        <v>11</v>
      </c>
      <c r="AY50" s="56">
        <v>17</v>
      </c>
      <c r="AZ50" s="26">
        <f t="shared" si="28"/>
        <v>86</v>
      </c>
      <c r="BA50" s="26"/>
      <c r="BB50" s="26"/>
    </row>
    <row r="51" spans="1:54" hidden="1" x14ac:dyDescent="0.3">
      <c r="A51" s="46"/>
      <c r="B51" s="337" t="s">
        <v>92</v>
      </c>
      <c r="C51" s="44">
        <v>45768</v>
      </c>
      <c r="D51" s="45" t="s">
        <v>54</v>
      </c>
      <c r="E51" s="49"/>
      <c r="F51" s="49"/>
      <c r="G51" s="49"/>
      <c r="H51" s="49"/>
      <c r="I51" s="49"/>
      <c r="J51" s="49"/>
      <c r="K51" s="123"/>
      <c r="L51" s="51">
        <f t="shared" si="24"/>
        <v>0</v>
      </c>
      <c r="M51" s="51"/>
      <c r="N51" s="51"/>
      <c r="O51" s="49"/>
      <c r="P51" s="49"/>
      <c r="Q51" s="49"/>
      <c r="R51" s="49"/>
      <c r="S51" s="49"/>
      <c r="T51" s="49"/>
      <c r="U51" s="123"/>
      <c r="V51" s="51">
        <f t="shared" si="25"/>
        <v>0</v>
      </c>
      <c r="W51" s="51"/>
      <c r="X51" s="51"/>
      <c r="Y51" s="49"/>
      <c r="Z51" s="49"/>
      <c r="AA51" s="49"/>
      <c r="AB51" s="49"/>
      <c r="AC51" s="49"/>
      <c r="AD51" s="49"/>
      <c r="AE51" s="123"/>
      <c r="AF51" s="51">
        <f t="shared" si="26"/>
        <v>0</v>
      </c>
      <c r="AG51" s="51"/>
      <c r="AH51" s="51"/>
      <c r="AI51" s="49">
        <v>120</v>
      </c>
      <c r="AJ51" s="49">
        <v>32</v>
      </c>
      <c r="AK51" s="49">
        <v>76</v>
      </c>
      <c r="AL51" s="49">
        <v>20</v>
      </c>
      <c r="AM51" s="49">
        <v>104</v>
      </c>
      <c r="AN51" s="49">
        <v>0</v>
      </c>
      <c r="AO51" s="123">
        <v>0</v>
      </c>
      <c r="AP51" s="51">
        <f t="shared" si="27"/>
        <v>352</v>
      </c>
      <c r="AQ51" s="51"/>
      <c r="AR51" s="51"/>
      <c r="AS51" s="49">
        <v>120</v>
      </c>
      <c r="AT51" s="49">
        <v>32</v>
      </c>
      <c r="AU51" s="49">
        <v>76</v>
      </c>
      <c r="AV51" s="49">
        <v>20</v>
      </c>
      <c r="AW51" s="49">
        <v>104</v>
      </c>
      <c r="AX51" s="49">
        <v>0</v>
      </c>
      <c r="AY51" s="123">
        <v>0</v>
      </c>
      <c r="AZ51" s="51">
        <f t="shared" si="28"/>
        <v>352</v>
      </c>
      <c r="BA51" s="51"/>
      <c r="BB51" s="51"/>
    </row>
    <row r="52" spans="1:54" hidden="1" x14ac:dyDescent="0.3">
      <c r="A52" s="47"/>
      <c r="B52" s="350"/>
      <c r="C52" s="43">
        <v>45915</v>
      </c>
      <c r="D52" s="19" t="s">
        <v>54</v>
      </c>
      <c r="E52" s="49"/>
      <c r="F52" s="49"/>
      <c r="G52" s="49"/>
      <c r="H52" s="49"/>
      <c r="I52" s="49"/>
      <c r="J52" s="49"/>
      <c r="K52" s="123"/>
      <c r="L52" s="25">
        <f t="shared" si="24"/>
        <v>0</v>
      </c>
      <c r="M52" s="25"/>
      <c r="N52" s="25"/>
      <c r="O52" s="49"/>
      <c r="P52" s="49"/>
      <c r="Q52" s="49"/>
      <c r="R52" s="49"/>
      <c r="S52" s="49"/>
      <c r="T52" s="49"/>
      <c r="U52" s="123"/>
      <c r="V52" s="25">
        <f t="shared" si="25"/>
        <v>0</v>
      </c>
      <c r="W52" s="25"/>
      <c r="X52" s="25"/>
      <c r="Y52" s="49"/>
      <c r="Z52" s="49"/>
      <c r="AA52" s="49"/>
      <c r="AB52" s="49"/>
      <c r="AC52" s="49"/>
      <c r="AD52" s="49"/>
      <c r="AE52" s="123"/>
      <c r="AF52" s="25">
        <f t="shared" si="26"/>
        <v>0</v>
      </c>
      <c r="AG52" s="25"/>
      <c r="AH52" s="25"/>
      <c r="AI52" s="49">
        <v>0</v>
      </c>
      <c r="AJ52" s="49">
        <v>0</v>
      </c>
      <c r="AK52" s="49">
        <v>0</v>
      </c>
      <c r="AL52" s="49">
        <v>0</v>
      </c>
      <c r="AM52" s="49">
        <v>0</v>
      </c>
      <c r="AN52" s="49">
        <v>0</v>
      </c>
      <c r="AO52" s="123">
        <v>0</v>
      </c>
      <c r="AP52" s="25">
        <f t="shared" si="27"/>
        <v>0</v>
      </c>
      <c r="AQ52" s="25"/>
      <c r="AR52" s="25"/>
      <c r="AS52" s="49">
        <v>0</v>
      </c>
      <c r="AT52" s="49">
        <v>0</v>
      </c>
      <c r="AU52" s="49">
        <v>0</v>
      </c>
      <c r="AV52" s="49">
        <v>0</v>
      </c>
      <c r="AW52" s="49">
        <v>0</v>
      </c>
      <c r="AX52" s="49">
        <v>0</v>
      </c>
      <c r="AY52" s="123">
        <v>0</v>
      </c>
      <c r="AZ52" s="25">
        <f t="shared" si="28"/>
        <v>0</v>
      </c>
      <c r="BA52" s="25"/>
      <c r="BB52" s="25"/>
    </row>
    <row r="53" spans="1:54" hidden="1" x14ac:dyDescent="0.3">
      <c r="A53" s="47"/>
      <c r="B53" s="350"/>
      <c r="C53" s="43">
        <v>45803</v>
      </c>
      <c r="D53" s="19" t="s">
        <v>55</v>
      </c>
      <c r="E53" s="18"/>
      <c r="F53" s="18"/>
      <c r="G53" s="18"/>
      <c r="H53" s="18"/>
      <c r="I53" s="18"/>
      <c r="J53" s="18"/>
      <c r="K53" s="62"/>
      <c r="L53" s="25">
        <f t="shared" si="24"/>
        <v>0</v>
      </c>
      <c r="M53" s="25"/>
      <c r="N53" s="25"/>
      <c r="O53" s="18"/>
      <c r="P53" s="18"/>
      <c r="Q53" s="18"/>
      <c r="R53" s="18"/>
      <c r="S53" s="18"/>
      <c r="T53" s="18"/>
      <c r="U53" s="62"/>
      <c r="V53" s="25">
        <f t="shared" si="25"/>
        <v>0</v>
      </c>
      <c r="W53" s="25"/>
      <c r="X53" s="25"/>
      <c r="Y53" s="18"/>
      <c r="Z53" s="18"/>
      <c r="AA53" s="18"/>
      <c r="AB53" s="18"/>
      <c r="AC53" s="18"/>
      <c r="AD53" s="18"/>
      <c r="AE53" s="62"/>
      <c r="AF53" s="25">
        <f t="shared" si="26"/>
        <v>0</v>
      </c>
      <c r="AG53" s="25"/>
      <c r="AH53" s="25"/>
      <c r="AI53" s="18">
        <v>96</v>
      </c>
      <c r="AJ53" s="18">
        <v>12</v>
      </c>
      <c r="AK53" s="18">
        <v>56</v>
      </c>
      <c r="AL53" s="18">
        <v>8</v>
      </c>
      <c r="AM53" s="18">
        <v>24</v>
      </c>
      <c r="AN53" s="18">
        <v>0</v>
      </c>
      <c r="AO53" s="62">
        <v>0</v>
      </c>
      <c r="AP53" s="25">
        <f t="shared" si="27"/>
        <v>196</v>
      </c>
      <c r="AQ53" s="25"/>
      <c r="AR53" s="25"/>
      <c r="AS53" s="18">
        <v>96</v>
      </c>
      <c r="AT53" s="18">
        <v>12</v>
      </c>
      <c r="AU53" s="18">
        <v>56</v>
      </c>
      <c r="AV53" s="18">
        <v>8</v>
      </c>
      <c r="AW53" s="18">
        <v>24</v>
      </c>
      <c r="AX53" s="18">
        <v>0</v>
      </c>
      <c r="AY53" s="62">
        <v>0</v>
      </c>
      <c r="AZ53" s="25">
        <f t="shared" si="28"/>
        <v>196</v>
      </c>
      <c r="BA53" s="25"/>
      <c r="BB53" s="25"/>
    </row>
    <row r="54" spans="1:54" hidden="1" x14ac:dyDescent="0.3">
      <c r="A54" s="47"/>
      <c r="B54" s="350"/>
      <c r="C54" s="43">
        <v>45843</v>
      </c>
      <c r="D54" s="19" t="s">
        <v>55</v>
      </c>
      <c r="E54" s="18"/>
      <c r="F54" s="18"/>
      <c r="G54" s="18"/>
      <c r="H54" s="18"/>
      <c r="I54" s="18"/>
      <c r="J54" s="18"/>
      <c r="K54" s="62"/>
      <c r="L54" s="25">
        <f t="shared" si="24"/>
        <v>0</v>
      </c>
      <c r="M54" s="25"/>
      <c r="N54" s="25"/>
      <c r="O54" s="18"/>
      <c r="P54" s="18"/>
      <c r="Q54" s="18"/>
      <c r="R54" s="18"/>
      <c r="S54" s="18"/>
      <c r="T54" s="18"/>
      <c r="U54" s="62"/>
      <c r="V54" s="25">
        <f t="shared" si="25"/>
        <v>0</v>
      </c>
      <c r="W54" s="25"/>
      <c r="X54" s="25"/>
      <c r="Y54" s="18"/>
      <c r="Z54" s="18"/>
      <c r="AA54" s="18"/>
      <c r="AB54" s="18"/>
      <c r="AC54" s="18"/>
      <c r="AD54" s="18"/>
      <c r="AE54" s="62"/>
      <c r="AF54" s="25">
        <f t="shared" si="26"/>
        <v>0</v>
      </c>
      <c r="AG54" s="25"/>
      <c r="AH54" s="25"/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62">
        <v>0</v>
      </c>
      <c r="AP54" s="25">
        <f t="shared" si="27"/>
        <v>0</v>
      </c>
      <c r="AQ54" s="25"/>
      <c r="AR54" s="25"/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62">
        <v>0</v>
      </c>
      <c r="AZ54" s="25">
        <f t="shared" si="28"/>
        <v>0</v>
      </c>
      <c r="BA54" s="25"/>
      <c r="BB54" s="25"/>
    </row>
    <row r="55" spans="1:54" hidden="1" x14ac:dyDescent="0.3">
      <c r="A55" s="47"/>
      <c r="B55" s="350"/>
      <c r="C55" s="43">
        <v>45795</v>
      </c>
      <c r="D55" s="19" t="s">
        <v>56</v>
      </c>
      <c r="E55" s="18"/>
      <c r="F55" s="18"/>
      <c r="G55" s="18"/>
      <c r="H55" s="18"/>
      <c r="I55" s="18"/>
      <c r="J55" s="18"/>
      <c r="K55" s="62"/>
      <c r="L55" s="25">
        <f t="shared" si="24"/>
        <v>0</v>
      </c>
      <c r="M55" s="25"/>
      <c r="N55" s="25"/>
      <c r="O55" s="18"/>
      <c r="P55" s="18"/>
      <c r="Q55" s="18"/>
      <c r="R55" s="18"/>
      <c r="S55" s="18"/>
      <c r="T55" s="18"/>
      <c r="U55" s="62"/>
      <c r="V55" s="25">
        <f t="shared" si="25"/>
        <v>0</v>
      </c>
      <c r="W55" s="25"/>
      <c r="X55" s="25"/>
      <c r="Y55" s="18"/>
      <c r="Z55" s="18"/>
      <c r="AA55" s="18"/>
      <c r="AB55" s="18"/>
      <c r="AC55" s="18"/>
      <c r="AD55" s="18"/>
      <c r="AE55" s="62"/>
      <c r="AF55" s="25">
        <f t="shared" si="26"/>
        <v>0</v>
      </c>
      <c r="AG55" s="25"/>
      <c r="AH55" s="25"/>
      <c r="AI55" s="18">
        <v>20</v>
      </c>
      <c r="AJ55" s="18">
        <v>0</v>
      </c>
      <c r="AK55" s="18">
        <v>32</v>
      </c>
      <c r="AL55" s="18">
        <v>0</v>
      </c>
      <c r="AM55" s="18">
        <v>48</v>
      </c>
      <c r="AN55" s="18">
        <v>0</v>
      </c>
      <c r="AO55" s="62">
        <v>0</v>
      </c>
      <c r="AP55" s="25">
        <f t="shared" si="27"/>
        <v>100</v>
      </c>
      <c r="AQ55" s="25"/>
      <c r="AR55" s="25"/>
      <c r="AS55" s="18">
        <v>20</v>
      </c>
      <c r="AT55" s="18">
        <v>0</v>
      </c>
      <c r="AU55" s="18">
        <v>32</v>
      </c>
      <c r="AV55" s="18">
        <v>0</v>
      </c>
      <c r="AW55" s="18">
        <v>48</v>
      </c>
      <c r="AX55" s="18">
        <v>0</v>
      </c>
      <c r="AY55" s="62">
        <v>0</v>
      </c>
      <c r="AZ55" s="25">
        <f t="shared" si="28"/>
        <v>100</v>
      </c>
      <c r="BA55" s="25"/>
      <c r="BB55" s="25"/>
    </row>
    <row r="56" spans="1:54" hidden="1" x14ac:dyDescent="0.3">
      <c r="A56" s="47"/>
      <c r="B56" s="350"/>
      <c r="C56" s="43">
        <v>45850</v>
      </c>
      <c r="D56" s="19" t="s">
        <v>56</v>
      </c>
      <c r="E56" s="18"/>
      <c r="F56" s="18"/>
      <c r="G56" s="18"/>
      <c r="H56" s="18"/>
      <c r="I56" s="18"/>
      <c r="J56" s="18"/>
      <c r="K56" s="62"/>
      <c r="L56" s="25">
        <f t="shared" si="24"/>
        <v>0</v>
      </c>
      <c r="M56" s="25"/>
      <c r="N56" s="25"/>
      <c r="O56" s="18"/>
      <c r="P56" s="18"/>
      <c r="Q56" s="18"/>
      <c r="R56" s="18"/>
      <c r="S56" s="18"/>
      <c r="T56" s="18"/>
      <c r="U56" s="62"/>
      <c r="V56" s="25">
        <f t="shared" si="25"/>
        <v>0</v>
      </c>
      <c r="W56" s="25"/>
      <c r="X56" s="25"/>
      <c r="Y56" s="18"/>
      <c r="Z56" s="18"/>
      <c r="AA56" s="18"/>
      <c r="AB56" s="18"/>
      <c r="AC56" s="18"/>
      <c r="AD56" s="18"/>
      <c r="AE56" s="62"/>
      <c r="AF56" s="25">
        <f t="shared" si="26"/>
        <v>0</v>
      </c>
      <c r="AG56" s="25"/>
      <c r="AH56" s="25"/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62">
        <v>0</v>
      </c>
      <c r="AP56" s="25">
        <f t="shared" si="27"/>
        <v>0</v>
      </c>
      <c r="AQ56" s="25"/>
      <c r="AR56" s="25"/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62">
        <v>0</v>
      </c>
      <c r="AZ56" s="25">
        <f t="shared" si="28"/>
        <v>0</v>
      </c>
      <c r="BA56" s="25"/>
      <c r="BB56" s="25"/>
    </row>
    <row r="57" spans="1:54" hidden="1" x14ac:dyDescent="0.3">
      <c r="A57" s="47"/>
      <c r="B57" s="350"/>
      <c r="C57" s="43">
        <v>46122</v>
      </c>
      <c r="D57" s="19" t="s">
        <v>57</v>
      </c>
      <c r="E57" s="18"/>
      <c r="F57" s="18"/>
      <c r="G57" s="18"/>
      <c r="H57" s="18"/>
      <c r="I57" s="18"/>
      <c r="J57" s="18"/>
      <c r="K57" s="62"/>
      <c r="L57" s="25">
        <f t="shared" si="24"/>
        <v>0</v>
      </c>
      <c r="M57" s="25"/>
      <c r="N57" s="25"/>
      <c r="O57" s="18"/>
      <c r="P57" s="18"/>
      <c r="Q57" s="18"/>
      <c r="R57" s="18"/>
      <c r="S57" s="18"/>
      <c r="T57" s="18"/>
      <c r="U57" s="62"/>
      <c r="V57" s="25">
        <f t="shared" si="25"/>
        <v>0</v>
      </c>
      <c r="W57" s="25"/>
      <c r="X57" s="25"/>
      <c r="Y57" s="18"/>
      <c r="Z57" s="18"/>
      <c r="AA57" s="18"/>
      <c r="AB57" s="18"/>
      <c r="AC57" s="18"/>
      <c r="AD57" s="18"/>
      <c r="AE57" s="62"/>
      <c r="AF57" s="25">
        <f t="shared" si="26"/>
        <v>0</v>
      </c>
      <c r="AG57" s="25"/>
      <c r="AH57" s="25"/>
      <c r="AI57" s="18">
        <v>112</v>
      </c>
      <c r="AJ57" s="18">
        <v>56</v>
      </c>
      <c r="AK57" s="18">
        <v>76</v>
      </c>
      <c r="AL57" s="18">
        <v>12</v>
      </c>
      <c r="AM57" s="18">
        <v>112</v>
      </c>
      <c r="AN57" s="18">
        <v>0</v>
      </c>
      <c r="AO57" s="62">
        <v>0</v>
      </c>
      <c r="AP57" s="25">
        <f t="shared" si="27"/>
        <v>368</v>
      </c>
      <c r="AQ57" s="25"/>
      <c r="AR57" s="25"/>
      <c r="AS57" s="18">
        <v>112</v>
      </c>
      <c r="AT57" s="18">
        <v>56</v>
      </c>
      <c r="AU57" s="18">
        <v>76</v>
      </c>
      <c r="AV57" s="18">
        <v>12</v>
      </c>
      <c r="AW57" s="18">
        <v>112</v>
      </c>
      <c r="AX57" s="18">
        <v>0</v>
      </c>
      <c r="AY57" s="62">
        <v>0</v>
      </c>
      <c r="AZ57" s="25">
        <f t="shared" si="28"/>
        <v>368</v>
      </c>
      <c r="BA57" s="25"/>
      <c r="BB57" s="25"/>
    </row>
    <row r="58" spans="1:54" hidden="1" x14ac:dyDescent="0.3">
      <c r="A58" s="47"/>
      <c r="B58" s="350"/>
      <c r="C58" s="83">
        <v>46159</v>
      </c>
      <c r="D58" s="81" t="s">
        <v>58</v>
      </c>
      <c r="E58" s="18"/>
      <c r="F58" s="18"/>
      <c r="G58" s="18"/>
      <c r="H58" s="18"/>
      <c r="I58" s="18"/>
      <c r="J58" s="18"/>
      <c r="K58" s="62"/>
      <c r="L58" s="25">
        <f t="shared" si="24"/>
        <v>0</v>
      </c>
      <c r="M58" s="25"/>
      <c r="N58" s="25"/>
      <c r="O58" s="18"/>
      <c r="P58" s="18"/>
      <c r="Q58" s="18"/>
      <c r="R58" s="18"/>
      <c r="S58" s="18"/>
      <c r="T58" s="18"/>
      <c r="U58" s="62"/>
      <c r="V58" s="25">
        <f t="shared" si="25"/>
        <v>0</v>
      </c>
      <c r="W58" s="25"/>
      <c r="X58" s="25"/>
      <c r="Y58" s="18"/>
      <c r="Z58" s="18"/>
      <c r="AA58" s="18"/>
      <c r="AB58" s="18"/>
      <c r="AC58" s="18"/>
      <c r="AD58" s="18"/>
      <c r="AE58" s="62"/>
      <c r="AF58" s="25">
        <f t="shared" si="26"/>
        <v>0</v>
      </c>
      <c r="AG58" s="25"/>
      <c r="AH58" s="25"/>
      <c r="AI58" s="18">
        <v>100</v>
      </c>
      <c r="AJ58" s="18">
        <v>32</v>
      </c>
      <c r="AK58" s="18">
        <v>128</v>
      </c>
      <c r="AL58" s="18">
        <v>32</v>
      </c>
      <c r="AM58" s="18">
        <v>88</v>
      </c>
      <c r="AN58" s="18">
        <v>0</v>
      </c>
      <c r="AO58" s="62">
        <v>0</v>
      </c>
      <c r="AP58" s="25">
        <f t="shared" si="27"/>
        <v>380</v>
      </c>
      <c r="AQ58" s="25"/>
      <c r="AR58" s="25"/>
      <c r="AS58" s="18">
        <v>100</v>
      </c>
      <c r="AT58" s="18">
        <v>32</v>
      </c>
      <c r="AU58" s="18">
        <v>128</v>
      </c>
      <c r="AV58" s="18">
        <v>32</v>
      </c>
      <c r="AW58" s="18">
        <v>88</v>
      </c>
      <c r="AX58" s="18">
        <v>0</v>
      </c>
      <c r="AY58" s="62">
        <v>0</v>
      </c>
      <c r="AZ58" s="25">
        <f t="shared" si="28"/>
        <v>380</v>
      </c>
      <c r="BA58" s="25"/>
      <c r="BB58" s="25"/>
    </row>
    <row r="59" spans="1:54" ht="17.25" hidden="1" thickBot="1" x14ac:dyDescent="0.35">
      <c r="A59" s="48"/>
      <c r="B59" s="338"/>
      <c r="C59" s="55">
        <v>46158</v>
      </c>
      <c r="D59" s="53" t="s">
        <v>59</v>
      </c>
      <c r="E59" s="54"/>
      <c r="F59" s="54"/>
      <c r="G59" s="54"/>
      <c r="H59" s="54"/>
      <c r="I59" s="54"/>
      <c r="J59" s="54"/>
      <c r="K59" s="63"/>
      <c r="L59" s="26">
        <f t="shared" si="24"/>
        <v>0</v>
      </c>
      <c r="M59" s="26"/>
      <c r="N59" s="26"/>
      <c r="O59" s="54"/>
      <c r="P59" s="54"/>
      <c r="Q59" s="54"/>
      <c r="R59" s="54"/>
      <c r="S59" s="54"/>
      <c r="T59" s="54"/>
      <c r="U59" s="63"/>
      <c r="V59" s="26">
        <f t="shared" si="25"/>
        <v>0</v>
      </c>
      <c r="W59" s="26"/>
      <c r="X59" s="26"/>
      <c r="Y59" s="54"/>
      <c r="Z59" s="54"/>
      <c r="AA59" s="54"/>
      <c r="AB59" s="54"/>
      <c r="AC59" s="54"/>
      <c r="AD59" s="54"/>
      <c r="AE59" s="63"/>
      <c r="AF59" s="26">
        <f t="shared" si="26"/>
        <v>0</v>
      </c>
      <c r="AG59" s="26"/>
      <c r="AH59" s="26"/>
      <c r="AI59" s="54">
        <v>96</v>
      </c>
      <c r="AJ59" s="54">
        <v>20</v>
      </c>
      <c r="AK59" s="54">
        <v>52</v>
      </c>
      <c r="AL59" s="54">
        <v>12</v>
      </c>
      <c r="AM59" s="54">
        <v>28</v>
      </c>
      <c r="AN59" s="54">
        <v>0</v>
      </c>
      <c r="AO59" s="63">
        <v>0</v>
      </c>
      <c r="AP59" s="26">
        <f t="shared" si="27"/>
        <v>208</v>
      </c>
      <c r="AQ59" s="26"/>
      <c r="AR59" s="26"/>
      <c r="AS59" s="54">
        <v>96</v>
      </c>
      <c r="AT59" s="54">
        <v>20</v>
      </c>
      <c r="AU59" s="54">
        <v>52</v>
      </c>
      <c r="AV59" s="54">
        <v>12</v>
      </c>
      <c r="AW59" s="54">
        <v>28</v>
      </c>
      <c r="AX59" s="54">
        <v>0</v>
      </c>
      <c r="AY59" s="63">
        <v>0</v>
      </c>
      <c r="AZ59" s="26">
        <f t="shared" si="28"/>
        <v>208</v>
      </c>
      <c r="BA59" s="26"/>
      <c r="BB59" s="26"/>
    </row>
    <row r="60" spans="1:54" hidden="1" x14ac:dyDescent="0.3">
      <c r="A60" s="46"/>
      <c r="B60" s="337" t="s">
        <v>93</v>
      </c>
      <c r="C60" s="128">
        <v>45915</v>
      </c>
      <c r="D60" s="129" t="s">
        <v>54</v>
      </c>
      <c r="E60" s="60"/>
      <c r="F60" s="60"/>
      <c r="G60" s="60"/>
      <c r="H60" s="60"/>
      <c r="I60" s="60"/>
      <c r="J60" s="60"/>
      <c r="K60" s="130"/>
      <c r="L60" s="131">
        <f t="shared" si="24"/>
        <v>0</v>
      </c>
      <c r="M60" s="131"/>
      <c r="N60" s="131"/>
      <c r="O60" s="132"/>
      <c r="P60" s="60"/>
      <c r="Q60" s="60"/>
      <c r="R60" s="60"/>
      <c r="S60" s="60"/>
      <c r="T60" s="60"/>
      <c r="U60" s="130"/>
      <c r="V60" s="131">
        <f t="shared" si="25"/>
        <v>0</v>
      </c>
      <c r="W60" s="131"/>
      <c r="X60" s="131"/>
      <c r="Y60" s="132"/>
      <c r="Z60" s="60"/>
      <c r="AA60" s="60"/>
      <c r="AB60" s="60"/>
      <c r="AC60" s="60"/>
      <c r="AD60" s="60"/>
      <c r="AE60" s="130"/>
      <c r="AF60" s="131">
        <f t="shared" si="26"/>
        <v>0</v>
      </c>
      <c r="AG60" s="131"/>
      <c r="AH60" s="131"/>
      <c r="AI60" s="132">
        <v>28</v>
      </c>
      <c r="AJ60" s="60">
        <v>0</v>
      </c>
      <c r="AK60" s="60">
        <v>28</v>
      </c>
      <c r="AL60" s="60">
        <v>0</v>
      </c>
      <c r="AM60" s="60">
        <v>16</v>
      </c>
      <c r="AN60" s="60">
        <v>0</v>
      </c>
      <c r="AO60" s="130">
        <v>0</v>
      </c>
      <c r="AP60" s="131">
        <f t="shared" si="27"/>
        <v>72</v>
      </c>
      <c r="AQ60" s="131"/>
      <c r="AR60" s="131"/>
      <c r="AS60" s="132">
        <v>28</v>
      </c>
      <c r="AT60" s="60">
        <v>0</v>
      </c>
      <c r="AU60" s="60">
        <v>28</v>
      </c>
      <c r="AV60" s="60">
        <v>0</v>
      </c>
      <c r="AW60" s="60">
        <v>16</v>
      </c>
      <c r="AX60" s="60">
        <v>0</v>
      </c>
      <c r="AY60" s="130">
        <v>0</v>
      </c>
      <c r="AZ60" s="131">
        <f t="shared" si="28"/>
        <v>72</v>
      </c>
      <c r="BA60" s="131"/>
      <c r="BB60" s="131"/>
    </row>
    <row r="61" spans="1:54" hidden="1" x14ac:dyDescent="0.3">
      <c r="A61" s="47"/>
      <c r="B61" s="350"/>
      <c r="C61" s="43">
        <v>45843</v>
      </c>
      <c r="D61" s="19" t="s">
        <v>55</v>
      </c>
      <c r="E61" s="18"/>
      <c r="F61" s="18"/>
      <c r="G61" s="18"/>
      <c r="H61" s="18"/>
      <c r="I61" s="18"/>
      <c r="J61" s="18"/>
      <c r="K61" s="20"/>
      <c r="L61" s="25">
        <f t="shared" si="24"/>
        <v>0</v>
      </c>
      <c r="M61" s="25"/>
      <c r="N61" s="25"/>
      <c r="O61" s="21"/>
      <c r="P61" s="18"/>
      <c r="Q61" s="18"/>
      <c r="R61" s="18"/>
      <c r="S61" s="18"/>
      <c r="T61" s="18"/>
      <c r="U61" s="20"/>
      <c r="V61" s="25">
        <f t="shared" si="25"/>
        <v>0</v>
      </c>
      <c r="W61" s="25"/>
      <c r="X61" s="25"/>
      <c r="Y61" s="21"/>
      <c r="Z61" s="18"/>
      <c r="AA61" s="18"/>
      <c r="AB61" s="18"/>
      <c r="AC61" s="18"/>
      <c r="AD61" s="18"/>
      <c r="AE61" s="20"/>
      <c r="AF61" s="25">
        <f t="shared" si="26"/>
        <v>0</v>
      </c>
      <c r="AG61" s="25"/>
      <c r="AH61" s="25"/>
      <c r="AI61" s="21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20">
        <v>0</v>
      </c>
      <c r="AP61" s="25">
        <f t="shared" si="27"/>
        <v>0</v>
      </c>
      <c r="AQ61" s="25"/>
      <c r="AR61" s="25"/>
      <c r="AS61" s="21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20">
        <v>0</v>
      </c>
      <c r="AZ61" s="25">
        <f t="shared" si="28"/>
        <v>0</v>
      </c>
      <c r="BA61" s="25"/>
      <c r="BB61" s="25"/>
    </row>
    <row r="62" spans="1:54" hidden="1" x14ac:dyDescent="0.3">
      <c r="A62" s="47"/>
      <c r="B62" s="350"/>
      <c r="C62" s="43">
        <v>45861</v>
      </c>
      <c r="D62" s="19" t="s">
        <v>55</v>
      </c>
      <c r="E62" s="18"/>
      <c r="F62" s="18"/>
      <c r="G62" s="18"/>
      <c r="H62" s="18"/>
      <c r="I62" s="18"/>
      <c r="J62" s="18"/>
      <c r="K62" s="20"/>
      <c r="L62" s="25">
        <f t="shared" ref="L62:L68" si="29">SUM(E62:K62)</f>
        <v>0</v>
      </c>
      <c r="M62" s="25"/>
      <c r="N62" s="25"/>
      <c r="O62" s="21"/>
      <c r="P62" s="18"/>
      <c r="Q62" s="18"/>
      <c r="R62" s="18"/>
      <c r="S62" s="18"/>
      <c r="T62" s="18"/>
      <c r="U62" s="20"/>
      <c r="V62" s="25">
        <f t="shared" ref="V62:V68" si="30">SUM(O62:U62)</f>
        <v>0</v>
      </c>
      <c r="W62" s="25"/>
      <c r="X62" s="25"/>
      <c r="Y62" s="21"/>
      <c r="Z62" s="18"/>
      <c r="AA62" s="18"/>
      <c r="AB62" s="18"/>
      <c r="AC62" s="18"/>
      <c r="AD62" s="18"/>
      <c r="AE62" s="20"/>
      <c r="AF62" s="25">
        <f t="shared" ref="AF62:AF68" si="31">SUM(Y62:AE62)</f>
        <v>0</v>
      </c>
      <c r="AG62" s="25"/>
      <c r="AH62" s="25"/>
      <c r="AI62" s="21">
        <v>8</v>
      </c>
      <c r="AJ62" s="18">
        <v>0</v>
      </c>
      <c r="AK62" s="18">
        <v>28</v>
      </c>
      <c r="AL62" s="18">
        <v>0</v>
      </c>
      <c r="AM62" s="18">
        <v>20</v>
      </c>
      <c r="AN62" s="18">
        <v>0</v>
      </c>
      <c r="AO62" s="20">
        <v>0</v>
      </c>
      <c r="AP62" s="25">
        <f t="shared" ref="AP62:AP68" si="32">SUM(AI62:AO62)</f>
        <v>56</v>
      </c>
      <c r="AQ62" s="25"/>
      <c r="AR62" s="25"/>
      <c r="AS62" s="21">
        <v>8</v>
      </c>
      <c r="AT62" s="18">
        <v>0</v>
      </c>
      <c r="AU62" s="18">
        <v>28</v>
      </c>
      <c r="AV62" s="18">
        <v>0</v>
      </c>
      <c r="AW62" s="18">
        <v>20</v>
      </c>
      <c r="AX62" s="18">
        <v>0</v>
      </c>
      <c r="AY62" s="20">
        <v>0</v>
      </c>
      <c r="AZ62" s="25">
        <f t="shared" ref="AZ62:AZ68" si="33">SUM(AS62:AY62)</f>
        <v>56</v>
      </c>
      <c r="BA62" s="25"/>
      <c r="BB62" s="25"/>
    </row>
    <row r="63" spans="1:54" hidden="1" x14ac:dyDescent="0.3">
      <c r="A63" s="47"/>
      <c r="B63" s="350"/>
      <c r="C63" s="43">
        <v>46050</v>
      </c>
      <c r="D63" s="19" t="s">
        <v>55</v>
      </c>
      <c r="E63" s="18"/>
      <c r="F63" s="18"/>
      <c r="G63" s="18"/>
      <c r="H63" s="18"/>
      <c r="I63" s="18"/>
      <c r="J63" s="18"/>
      <c r="K63" s="20"/>
      <c r="L63" s="25">
        <f t="shared" si="29"/>
        <v>0</v>
      </c>
      <c r="M63" s="25"/>
      <c r="N63" s="25"/>
      <c r="O63" s="21"/>
      <c r="P63" s="18"/>
      <c r="Q63" s="18"/>
      <c r="R63" s="18"/>
      <c r="S63" s="18"/>
      <c r="T63" s="18"/>
      <c r="U63" s="20"/>
      <c r="V63" s="25">
        <f t="shared" si="30"/>
        <v>0</v>
      </c>
      <c r="W63" s="25"/>
      <c r="X63" s="25"/>
      <c r="Y63" s="21"/>
      <c r="Z63" s="18"/>
      <c r="AA63" s="18"/>
      <c r="AB63" s="18"/>
      <c r="AC63" s="18"/>
      <c r="AD63" s="18"/>
      <c r="AE63" s="20"/>
      <c r="AF63" s="25">
        <f t="shared" si="31"/>
        <v>0</v>
      </c>
      <c r="AG63" s="25"/>
      <c r="AH63" s="25"/>
      <c r="AI63" s="21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20">
        <v>0</v>
      </c>
      <c r="AP63" s="25">
        <f t="shared" si="32"/>
        <v>0</v>
      </c>
      <c r="AQ63" s="25"/>
      <c r="AR63" s="25"/>
      <c r="AS63" s="21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20">
        <v>0</v>
      </c>
      <c r="AZ63" s="25">
        <f t="shared" si="33"/>
        <v>0</v>
      </c>
      <c r="BA63" s="25"/>
      <c r="BB63" s="25"/>
    </row>
    <row r="64" spans="1:54" hidden="1" x14ac:dyDescent="0.3">
      <c r="A64" s="47"/>
      <c r="B64" s="350"/>
      <c r="C64" s="43">
        <v>45850</v>
      </c>
      <c r="D64" s="19" t="s">
        <v>56</v>
      </c>
      <c r="E64" s="18"/>
      <c r="F64" s="18"/>
      <c r="G64" s="18"/>
      <c r="H64" s="18"/>
      <c r="I64" s="18"/>
      <c r="J64" s="18"/>
      <c r="K64" s="20"/>
      <c r="L64" s="25">
        <f t="shared" si="29"/>
        <v>0</v>
      </c>
      <c r="M64" s="25"/>
      <c r="N64" s="25"/>
      <c r="O64" s="21"/>
      <c r="P64" s="18"/>
      <c r="Q64" s="18"/>
      <c r="R64" s="18"/>
      <c r="S64" s="18"/>
      <c r="T64" s="18"/>
      <c r="U64" s="20"/>
      <c r="V64" s="25">
        <f t="shared" si="30"/>
        <v>0</v>
      </c>
      <c r="W64" s="25"/>
      <c r="X64" s="25"/>
      <c r="Y64" s="21"/>
      <c r="Z64" s="18"/>
      <c r="AA64" s="18"/>
      <c r="AB64" s="18"/>
      <c r="AC64" s="18"/>
      <c r="AD64" s="18"/>
      <c r="AE64" s="20"/>
      <c r="AF64" s="25">
        <f t="shared" si="31"/>
        <v>0</v>
      </c>
      <c r="AG64" s="25"/>
      <c r="AH64" s="25"/>
      <c r="AI64" s="21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20">
        <v>0</v>
      </c>
      <c r="AP64" s="25">
        <f t="shared" si="32"/>
        <v>0</v>
      </c>
      <c r="AQ64" s="25"/>
      <c r="AR64" s="25"/>
      <c r="AS64" s="21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20">
        <v>0</v>
      </c>
      <c r="AZ64" s="25">
        <f t="shared" si="33"/>
        <v>0</v>
      </c>
      <c r="BA64" s="25"/>
      <c r="BB64" s="25"/>
    </row>
    <row r="65" spans="1:54" hidden="1" x14ac:dyDescent="0.3">
      <c r="A65" s="47"/>
      <c r="B65" s="350"/>
      <c r="C65" s="43">
        <v>45874</v>
      </c>
      <c r="D65" s="19" t="s">
        <v>56</v>
      </c>
      <c r="E65" s="18"/>
      <c r="F65" s="18"/>
      <c r="G65" s="18"/>
      <c r="H65" s="18"/>
      <c r="I65" s="18"/>
      <c r="J65" s="18"/>
      <c r="K65" s="20"/>
      <c r="L65" s="25">
        <f t="shared" si="29"/>
        <v>0</v>
      </c>
      <c r="M65" s="25"/>
      <c r="N65" s="25"/>
      <c r="O65" s="21"/>
      <c r="P65" s="18"/>
      <c r="Q65" s="18"/>
      <c r="R65" s="18"/>
      <c r="S65" s="18"/>
      <c r="T65" s="18"/>
      <c r="U65" s="20"/>
      <c r="V65" s="25">
        <f t="shared" si="30"/>
        <v>0</v>
      </c>
      <c r="W65" s="25"/>
      <c r="X65" s="25"/>
      <c r="Y65" s="21"/>
      <c r="Z65" s="18"/>
      <c r="AA65" s="18"/>
      <c r="AB65" s="18"/>
      <c r="AC65" s="18"/>
      <c r="AD65" s="18"/>
      <c r="AE65" s="20"/>
      <c r="AF65" s="25">
        <f t="shared" si="31"/>
        <v>0</v>
      </c>
      <c r="AG65" s="25"/>
      <c r="AH65" s="25"/>
      <c r="AI65" s="21">
        <v>16</v>
      </c>
      <c r="AJ65" s="18">
        <v>0</v>
      </c>
      <c r="AK65" s="18">
        <v>16</v>
      </c>
      <c r="AL65" s="18">
        <v>0</v>
      </c>
      <c r="AM65" s="18">
        <v>12</v>
      </c>
      <c r="AN65" s="18">
        <v>0</v>
      </c>
      <c r="AO65" s="20">
        <v>0</v>
      </c>
      <c r="AP65" s="25">
        <f t="shared" si="32"/>
        <v>44</v>
      </c>
      <c r="AQ65" s="25"/>
      <c r="AR65" s="25"/>
      <c r="AS65" s="21">
        <v>16</v>
      </c>
      <c r="AT65" s="18">
        <v>0</v>
      </c>
      <c r="AU65" s="18">
        <v>16</v>
      </c>
      <c r="AV65" s="18">
        <v>0</v>
      </c>
      <c r="AW65" s="18">
        <v>12</v>
      </c>
      <c r="AX65" s="18">
        <v>0</v>
      </c>
      <c r="AY65" s="20">
        <v>0</v>
      </c>
      <c r="AZ65" s="25">
        <f t="shared" si="33"/>
        <v>44</v>
      </c>
      <c r="BA65" s="25"/>
      <c r="BB65" s="25"/>
    </row>
    <row r="66" spans="1:54" hidden="1" x14ac:dyDescent="0.3">
      <c r="A66" s="47"/>
      <c r="B66" s="350"/>
      <c r="C66" s="43">
        <v>46122</v>
      </c>
      <c r="D66" s="19" t="s">
        <v>57</v>
      </c>
      <c r="E66" s="18"/>
      <c r="F66" s="18"/>
      <c r="G66" s="18"/>
      <c r="H66" s="18"/>
      <c r="I66" s="18"/>
      <c r="J66" s="18"/>
      <c r="K66" s="20"/>
      <c r="L66" s="25">
        <f t="shared" si="29"/>
        <v>0</v>
      </c>
      <c r="M66" s="25"/>
      <c r="N66" s="25"/>
      <c r="O66" s="21"/>
      <c r="P66" s="18"/>
      <c r="Q66" s="18"/>
      <c r="R66" s="18"/>
      <c r="S66" s="18"/>
      <c r="T66" s="18"/>
      <c r="U66" s="20"/>
      <c r="V66" s="25">
        <f t="shared" si="30"/>
        <v>0</v>
      </c>
      <c r="W66" s="25"/>
      <c r="X66" s="25"/>
      <c r="Y66" s="21"/>
      <c r="Z66" s="18"/>
      <c r="AA66" s="18"/>
      <c r="AB66" s="18"/>
      <c r="AC66" s="18"/>
      <c r="AD66" s="18"/>
      <c r="AE66" s="20"/>
      <c r="AF66" s="25">
        <f t="shared" si="31"/>
        <v>0</v>
      </c>
      <c r="AG66" s="25"/>
      <c r="AH66" s="25"/>
      <c r="AI66" s="21">
        <v>48</v>
      </c>
      <c r="AJ66" s="18">
        <v>0</v>
      </c>
      <c r="AK66" s="18">
        <v>16</v>
      </c>
      <c r="AL66" s="18">
        <v>0</v>
      </c>
      <c r="AM66" s="18">
        <v>32</v>
      </c>
      <c r="AN66" s="18">
        <v>0</v>
      </c>
      <c r="AO66" s="20">
        <v>0</v>
      </c>
      <c r="AP66" s="25">
        <f t="shared" si="32"/>
        <v>96</v>
      </c>
      <c r="AQ66" s="25"/>
      <c r="AR66" s="25"/>
      <c r="AS66" s="21">
        <v>48</v>
      </c>
      <c r="AT66" s="18">
        <v>0</v>
      </c>
      <c r="AU66" s="18">
        <v>16</v>
      </c>
      <c r="AV66" s="18">
        <v>0</v>
      </c>
      <c r="AW66" s="18">
        <v>32</v>
      </c>
      <c r="AX66" s="18">
        <v>0</v>
      </c>
      <c r="AY66" s="20">
        <v>0</v>
      </c>
      <c r="AZ66" s="25">
        <f t="shared" si="33"/>
        <v>96</v>
      </c>
      <c r="BA66" s="25"/>
      <c r="BB66" s="25"/>
    </row>
    <row r="67" spans="1:54" hidden="1" x14ac:dyDescent="0.3">
      <c r="A67" s="47"/>
      <c r="B67" s="350"/>
      <c r="C67" s="43">
        <v>46159</v>
      </c>
      <c r="D67" s="19" t="s">
        <v>58</v>
      </c>
      <c r="E67" s="18"/>
      <c r="F67" s="18"/>
      <c r="G67" s="18"/>
      <c r="H67" s="18"/>
      <c r="I67" s="18"/>
      <c r="J67" s="18"/>
      <c r="K67" s="20"/>
      <c r="L67" s="25">
        <f t="shared" si="29"/>
        <v>0</v>
      </c>
      <c r="M67" s="25"/>
      <c r="N67" s="25"/>
      <c r="O67" s="21"/>
      <c r="P67" s="18"/>
      <c r="Q67" s="18"/>
      <c r="R67" s="18"/>
      <c r="S67" s="18"/>
      <c r="T67" s="18"/>
      <c r="U67" s="20"/>
      <c r="V67" s="25">
        <f t="shared" si="30"/>
        <v>0</v>
      </c>
      <c r="W67" s="25"/>
      <c r="X67" s="25"/>
      <c r="Y67" s="21"/>
      <c r="Z67" s="18"/>
      <c r="AA67" s="18"/>
      <c r="AB67" s="18"/>
      <c r="AC67" s="18"/>
      <c r="AD67" s="18"/>
      <c r="AE67" s="20"/>
      <c r="AF67" s="25">
        <f t="shared" si="31"/>
        <v>0</v>
      </c>
      <c r="AG67" s="25"/>
      <c r="AH67" s="25"/>
      <c r="AI67" s="21">
        <v>44</v>
      </c>
      <c r="AJ67" s="18">
        <v>0</v>
      </c>
      <c r="AK67" s="18">
        <v>20</v>
      </c>
      <c r="AL67" s="18">
        <v>0</v>
      </c>
      <c r="AM67" s="18">
        <v>48</v>
      </c>
      <c r="AN67" s="18">
        <v>0</v>
      </c>
      <c r="AO67" s="20">
        <v>0</v>
      </c>
      <c r="AP67" s="25">
        <f t="shared" si="32"/>
        <v>112</v>
      </c>
      <c r="AQ67" s="25"/>
      <c r="AR67" s="25"/>
      <c r="AS67" s="21">
        <v>44</v>
      </c>
      <c r="AT67" s="18">
        <v>0</v>
      </c>
      <c r="AU67" s="18">
        <v>20</v>
      </c>
      <c r="AV67" s="18">
        <v>0</v>
      </c>
      <c r="AW67" s="18">
        <v>48</v>
      </c>
      <c r="AX67" s="18">
        <v>0</v>
      </c>
      <c r="AY67" s="20">
        <v>0</v>
      </c>
      <c r="AZ67" s="25">
        <f t="shared" si="33"/>
        <v>112</v>
      </c>
      <c r="BA67" s="25"/>
      <c r="BB67" s="25"/>
    </row>
    <row r="68" spans="1:54" ht="17.25" hidden="1" thickBot="1" x14ac:dyDescent="0.35">
      <c r="A68" s="47"/>
      <c r="B68" s="338"/>
      <c r="C68" s="55">
        <v>46158</v>
      </c>
      <c r="D68" s="53" t="s">
        <v>59</v>
      </c>
      <c r="E68" s="54"/>
      <c r="F68" s="54"/>
      <c r="G68" s="54"/>
      <c r="H68" s="54"/>
      <c r="I68" s="54"/>
      <c r="J68" s="54"/>
      <c r="K68" s="56"/>
      <c r="L68" s="26">
        <f t="shared" si="29"/>
        <v>0</v>
      </c>
      <c r="M68" s="26"/>
      <c r="N68" s="26"/>
      <c r="O68" s="57"/>
      <c r="P68" s="54"/>
      <c r="Q68" s="54"/>
      <c r="R68" s="54"/>
      <c r="S68" s="54"/>
      <c r="T68" s="54"/>
      <c r="U68" s="56"/>
      <c r="V68" s="26">
        <f t="shared" si="30"/>
        <v>0</v>
      </c>
      <c r="W68" s="26"/>
      <c r="X68" s="26"/>
      <c r="Y68" s="57"/>
      <c r="Z68" s="54"/>
      <c r="AA68" s="54"/>
      <c r="AB68" s="54"/>
      <c r="AC68" s="54"/>
      <c r="AD68" s="54"/>
      <c r="AE68" s="56"/>
      <c r="AF68" s="26">
        <f t="shared" si="31"/>
        <v>0</v>
      </c>
      <c r="AG68" s="26"/>
      <c r="AH68" s="26"/>
      <c r="AI68" s="57">
        <v>28</v>
      </c>
      <c r="AJ68" s="54">
        <v>0</v>
      </c>
      <c r="AK68" s="54">
        <v>24</v>
      </c>
      <c r="AL68" s="54">
        <v>0</v>
      </c>
      <c r="AM68" s="54">
        <v>24</v>
      </c>
      <c r="AN68" s="54">
        <v>0</v>
      </c>
      <c r="AO68" s="56">
        <v>0</v>
      </c>
      <c r="AP68" s="26">
        <f t="shared" si="32"/>
        <v>76</v>
      </c>
      <c r="AQ68" s="26"/>
      <c r="AR68" s="26"/>
      <c r="AS68" s="57">
        <v>28</v>
      </c>
      <c r="AT68" s="54">
        <v>0</v>
      </c>
      <c r="AU68" s="54">
        <v>24</v>
      </c>
      <c r="AV68" s="54">
        <v>0</v>
      </c>
      <c r="AW68" s="54">
        <v>24</v>
      </c>
      <c r="AX68" s="54">
        <v>0</v>
      </c>
      <c r="AY68" s="56">
        <v>0</v>
      </c>
      <c r="AZ68" s="26">
        <f t="shared" si="33"/>
        <v>76</v>
      </c>
      <c r="BA68" s="26"/>
      <c r="BB68" s="26"/>
    </row>
    <row r="69" spans="1:54" x14ac:dyDescent="0.3">
      <c r="A69" s="124"/>
      <c r="B69" s="100"/>
      <c r="C69" s="58"/>
      <c r="D69" s="125"/>
      <c r="E69" s="126"/>
      <c r="F69" s="126"/>
      <c r="G69" s="126"/>
      <c r="H69" s="126"/>
      <c r="I69" s="126"/>
      <c r="J69" s="126"/>
      <c r="K69" s="126"/>
      <c r="L69" s="127"/>
      <c r="M69" s="127"/>
      <c r="N69" s="127"/>
      <c r="O69" s="126"/>
      <c r="P69" s="126"/>
      <c r="Q69" s="126"/>
      <c r="R69" s="126"/>
      <c r="S69" s="126"/>
      <c r="T69" s="126"/>
      <c r="U69" s="126"/>
      <c r="V69" s="127"/>
      <c r="W69" s="127"/>
      <c r="X69" s="127"/>
      <c r="Y69" s="126"/>
      <c r="Z69" s="126"/>
      <c r="AA69" s="126"/>
      <c r="AB69" s="126"/>
      <c r="AC69" s="126"/>
      <c r="AD69" s="126"/>
      <c r="AE69" s="126"/>
      <c r="AF69" s="127"/>
      <c r="AG69" s="127"/>
      <c r="AH69" s="127"/>
      <c r="AI69" s="126"/>
      <c r="AJ69" s="126"/>
      <c r="AK69" s="126"/>
      <c r="AL69" s="126"/>
      <c r="AM69" s="126"/>
      <c r="AN69" s="126"/>
      <c r="AO69" s="126"/>
      <c r="AP69" s="127"/>
      <c r="AQ69" s="127"/>
      <c r="AR69" s="127"/>
      <c r="AS69" s="126"/>
      <c r="AT69" s="126"/>
      <c r="AU69" s="126"/>
      <c r="AV69" s="126"/>
      <c r="AW69" s="126"/>
      <c r="AX69" s="126"/>
      <c r="AY69" s="126"/>
      <c r="AZ69" s="127"/>
      <c r="BA69" s="127"/>
      <c r="BB69" s="127"/>
    </row>
    <row r="70" spans="1:54" x14ac:dyDescent="0.3">
      <c r="A70" s="124"/>
      <c r="B70" s="100"/>
      <c r="C70" s="58"/>
      <c r="D70" s="125"/>
      <c r="E70" s="126"/>
      <c r="F70" s="126"/>
      <c r="G70" s="126"/>
      <c r="H70" s="126"/>
      <c r="I70" s="126"/>
      <c r="J70" s="126"/>
      <c r="K70" s="126"/>
      <c r="L70" s="127"/>
      <c r="M70" s="127"/>
      <c r="N70" s="127"/>
      <c r="O70" s="126"/>
      <c r="P70" s="126"/>
      <c r="Q70" s="126"/>
      <c r="R70" s="126"/>
      <c r="S70" s="126"/>
      <c r="T70" s="126"/>
      <c r="U70" s="126"/>
      <c r="V70" s="127"/>
      <c r="W70" s="127"/>
      <c r="X70" s="127"/>
      <c r="Y70" s="126"/>
      <c r="Z70" s="126"/>
      <c r="AA70" s="126"/>
      <c r="AB70" s="126"/>
      <c r="AC70" s="126"/>
      <c r="AD70" s="126"/>
      <c r="AE70" s="126"/>
      <c r="AF70" s="127"/>
      <c r="AG70" s="127"/>
      <c r="AH70" s="127"/>
      <c r="AI70" s="126"/>
      <c r="AJ70" s="126"/>
      <c r="AK70" s="126"/>
      <c r="AL70" s="126"/>
      <c r="AM70" s="126"/>
      <c r="AN70" s="126"/>
      <c r="AO70" s="126"/>
      <c r="AP70" s="127"/>
      <c r="AQ70" s="127"/>
      <c r="AR70" s="127"/>
      <c r="AS70" s="126"/>
      <c r="AT70" s="126"/>
      <c r="AU70" s="126"/>
      <c r="AV70" s="126"/>
      <c r="AW70" s="126"/>
      <c r="AX70" s="126"/>
      <c r="AY70" s="126"/>
      <c r="AZ70" s="127"/>
      <c r="BA70" s="127"/>
      <c r="BB70" s="127"/>
    </row>
    <row r="71" spans="1:54" x14ac:dyDescent="0.3">
      <c r="A71" s="124"/>
      <c r="B71" s="100"/>
      <c r="C71" s="58"/>
      <c r="D71" s="125"/>
      <c r="E71" s="126"/>
      <c r="F71" s="126"/>
      <c r="G71" s="126"/>
      <c r="H71" s="126"/>
      <c r="I71" s="126"/>
      <c r="J71" s="126"/>
      <c r="K71" s="126"/>
      <c r="L71" s="127"/>
      <c r="M71" s="127"/>
      <c r="N71" s="127"/>
      <c r="O71" s="126"/>
      <c r="P71" s="126"/>
      <c r="Q71" s="126"/>
      <c r="R71" s="126"/>
      <c r="S71" s="126"/>
      <c r="T71" s="126"/>
      <c r="U71" s="126"/>
      <c r="V71" s="127"/>
      <c r="W71" s="127"/>
      <c r="X71" s="127"/>
      <c r="Y71" s="126"/>
      <c r="Z71" s="126"/>
      <c r="AA71" s="126"/>
      <c r="AB71" s="126"/>
      <c r="AC71" s="126"/>
      <c r="AD71" s="126"/>
      <c r="AE71" s="126"/>
      <c r="AF71" s="127"/>
      <c r="AG71" s="127"/>
      <c r="AH71" s="127"/>
      <c r="AI71" s="126"/>
      <c r="AJ71" s="126"/>
      <c r="AK71" s="126"/>
      <c r="AL71" s="126"/>
      <c r="AM71" s="126"/>
      <c r="AN71" s="126"/>
      <c r="AO71" s="126"/>
      <c r="AP71" s="127"/>
      <c r="AQ71" s="127"/>
      <c r="AR71" s="127"/>
      <c r="AS71" s="126"/>
      <c r="AT71" s="126"/>
      <c r="AU71" s="126"/>
      <c r="AV71" s="126"/>
      <c r="AW71" s="126"/>
      <c r="AX71" s="126"/>
      <c r="AY71" s="126"/>
      <c r="AZ71" s="127"/>
      <c r="BA71" s="127"/>
      <c r="BB71" s="127"/>
    </row>
  </sheetData>
  <mergeCells count="12">
    <mergeCell ref="B60:B68"/>
    <mergeCell ref="A2:A7"/>
    <mergeCell ref="B2:B7"/>
    <mergeCell ref="C2:C7"/>
    <mergeCell ref="B8:B13"/>
    <mergeCell ref="B14:B19"/>
    <mergeCell ref="B20:B25"/>
    <mergeCell ref="B26:B31"/>
    <mergeCell ref="B32:B37"/>
    <mergeCell ref="B38:B43"/>
    <mergeCell ref="B44:B50"/>
    <mergeCell ref="B51:B59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6B52-EB15-4A2C-A783-C21FCCB9F30C}">
  <dimension ref="A1:AR71"/>
  <sheetViews>
    <sheetView workbookViewId="0"/>
  </sheetViews>
  <sheetFormatPr defaultRowHeight="16.5" x14ac:dyDescent="0.3"/>
  <cols>
    <col min="1" max="1" width="15.25" bestFit="1" customWidth="1"/>
    <col min="2" max="2" width="19.5" bestFit="1" customWidth="1"/>
    <col min="3" max="3" width="9.75" style="41" bestFit="1" customWidth="1"/>
    <col min="4" max="4" width="16.25" style="1" bestFit="1" customWidth="1"/>
    <col min="5" max="11" width="5.375" bestFit="1" customWidth="1"/>
    <col min="12" max="14" width="7.125" bestFit="1" customWidth="1"/>
    <col min="15" max="21" width="5.375" bestFit="1" customWidth="1"/>
    <col min="22" max="24" width="7.125" bestFit="1" customWidth="1"/>
    <col min="25" max="31" width="5.375" bestFit="1" customWidth="1"/>
    <col min="32" max="34" width="7.125" bestFit="1" customWidth="1"/>
    <col min="35" max="41" width="5.375" bestFit="1" customWidth="1"/>
    <col min="42" max="43" width="7.125" bestFit="1" customWidth="1"/>
    <col min="44" max="44" width="7.125" customWidth="1"/>
  </cols>
  <sheetData>
    <row r="1" spans="1:44" x14ac:dyDescent="0.3">
      <c r="A1" s="19"/>
      <c r="B1" s="19" t="s">
        <v>156</v>
      </c>
      <c r="C1" s="42" t="s">
        <v>2</v>
      </c>
      <c r="D1" s="19" t="s">
        <v>96</v>
      </c>
      <c r="E1" s="22">
        <v>1</v>
      </c>
      <c r="F1" s="22">
        <v>2</v>
      </c>
      <c r="G1" s="22">
        <v>3</v>
      </c>
      <c r="H1" s="22">
        <v>4</v>
      </c>
      <c r="I1" s="22">
        <v>5</v>
      </c>
      <c r="J1" s="22">
        <v>6</v>
      </c>
      <c r="K1" s="23">
        <v>7</v>
      </c>
      <c r="L1" s="24" t="s">
        <v>21</v>
      </c>
      <c r="M1" s="24" t="s">
        <v>13</v>
      </c>
      <c r="N1" s="133" t="s">
        <v>7</v>
      </c>
      <c r="O1" s="22">
        <v>8</v>
      </c>
      <c r="P1" s="22">
        <v>9</v>
      </c>
      <c r="Q1" s="22">
        <v>10</v>
      </c>
      <c r="R1" s="22">
        <v>11</v>
      </c>
      <c r="S1" s="22">
        <v>12</v>
      </c>
      <c r="T1" s="22">
        <v>13</v>
      </c>
      <c r="U1" s="23">
        <v>14</v>
      </c>
      <c r="V1" s="24" t="s">
        <v>22</v>
      </c>
      <c r="W1" s="24" t="s">
        <v>13</v>
      </c>
      <c r="X1" s="133" t="s">
        <v>7</v>
      </c>
      <c r="Y1" s="22">
        <v>15</v>
      </c>
      <c r="Z1" s="22">
        <v>16</v>
      </c>
      <c r="AA1" s="22">
        <v>17</v>
      </c>
      <c r="AB1" s="22">
        <v>18</v>
      </c>
      <c r="AC1" s="22">
        <v>19</v>
      </c>
      <c r="AD1" s="22">
        <v>20</v>
      </c>
      <c r="AE1" s="23">
        <v>21</v>
      </c>
      <c r="AF1" s="24" t="s">
        <v>23</v>
      </c>
      <c r="AG1" s="24" t="s">
        <v>13</v>
      </c>
      <c r="AH1" s="133" t="s">
        <v>7</v>
      </c>
      <c r="AI1" s="22">
        <v>22</v>
      </c>
      <c r="AJ1" s="22">
        <v>23</v>
      </c>
      <c r="AK1" s="22">
        <v>24</v>
      </c>
      <c r="AL1" s="22">
        <v>25</v>
      </c>
      <c r="AM1" s="22">
        <v>26</v>
      </c>
      <c r="AN1" s="22">
        <v>27</v>
      </c>
      <c r="AO1" s="23">
        <v>28</v>
      </c>
      <c r="AP1" s="24" t="s">
        <v>24</v>
      </c>
      <c r="AQ1" s="24" t="s">
        <v>13</v>
      </c>
      <c r="AR1" s="133" t="s">
        <v>7</v>
      </c>
    </row>
    <row r="2" spans="1:44" x14ac:dyDescent="0.3">
      <c r="A2" s="367" t="s">
        <v>13</v>
      </c>
      <c r="B2" s="367" t="s">
        <v>13</v>
      </c>
      <c r="C2" s="367"/>
      <c r="D2" s="19" t="s">
        <v>12</v>
      </c>
      <c r="E2" s="18">
        <f t="shared" ref="E2:K7" si="0">SUMIF($D$8:$D$50,$D2,E$8:E$50)-SUMIF($D$39:$D$44,$D2,E$39:E$44)</f>
        <v>120</v>
      </c>
      <c r="F2" s="18">
        <f t="shared" si="0"/>
        <v>93</v>
      </c>
      <c r="G2" s="18">
        <f t="shared" si="0"/>
        <v>61</v>
      </c>
      <c r="H2" s="18">
        <f t="shared" si="0"/>
        <v>90</v>
      </c>
      <c r="I2" s="18">
        <f t="shared" si="0"/>
        <v>85</v>
      </c>
      <c r="J2" s="18">
        <f t="shared" si="0"/>
        <v>86</v>
      </c>
      <c r="K2" s="18">
        <f t="shared" si="0"/>
        <v>75</v>
      </c>
      <c r="L2" s="25">
        <f>SUM(E2:K2)</f>
        <v>610</v>
      </c>
      <c r="M2" s="25">
        <v>1626</v>
      </c>
      <c r="N2" s="25">
        <f t="shared" ref="N2:N7" si="1">M2-L2</f>
        <v>1016</v>
      </c>
      <c r="O2" s="18">
        <f t="shared" ref="O2:U7" si="2">SUMIF($D$8:$D$50,$D2,O$8:O$50)-SUMIF($D$39:$D$44,$D2,O$39:O$44)</f>
        <v>107</v>
      </c>
      <c r="P2" s="18">
        <f t="shared" si="2"/>
        <v>49</v>
      </c>
      <c r="Q2" s="18">
        <f t="shared" si="2"/>
        <v>89</v>
      </c>
      <c r="R2" s="18">
        <f t="shared" si="2"/>
        <v>97</v>
      </c>
      <c r="S2" s="18">
        <f t="shared" si="2"/>
        <v>110</v>
      </c>
      <c r="T2" s="18">
        <f t="shared" si="2"/>
        <v>69</v>
      </c>
      <c r="U2" s="18">
        <f t="shared" si="2"/>
        <v>69</v>
      </c>
      <c r="V2" s="25">
        <f t="shared" ref="V2:V48" si="3">SUM(O2:U2)</f>
        <v>590</v>
      </c>
      <c r="W2" s="25">
        <v>1679</v>
      </c>
      <c r="X2" s="25">
        <f t="shared" ref="X2:X7" si="4">W2-V2</f>
        <v>1089</v>
      </c>
      <c r="Y2" s="115">
        <f t="shared" ref="Y2:AE7" si="5">SUMIF($D$8:$D$50,$D2,Y$8:Y$50)-SUMIF($D$39:$D$44,$D2,Y$39:Y$44)</f>
        <v>71</v>
      </c>
      <c r="Z2" s="18">
        <f t="shared" si="5"/>
        <v>56</v>
      </c>
      <c r="AA2" s="18">
        <f t="shared" si="5"/>
        <v>88</v>
      </c>
      <c r="AB2" s="18">
        <f t="shared" si="5"/>
        <v>83</v>
      </c>
      <c r="AC2" s="18">
        <f t="shared" si="5"/>
        <v>80</v>
      </c>
      <c r="AD2" s="18">
        <f t="shared" si="5"/>
        <v>77</v>
      </c>
      <c r="AE2" s="62">
        <f t="shared" si="5"/>
        <v>95</v>
      </c>
      <c r="AF2" s="25">
        <f>SUM(Y2:AE2)</f>
        <v>550</v>
      </c>
      <c r="AG2" s="25">
        <v>1422</v>
      </c>
      <c r="AH2" s="25">
        <f t="shared" ref="AH2:AH7" si="6">AG2-AF2</f>
        <v>872</v>
      </c>
      <c r="AI2" s="115">
        <f t="shared" ref="AI2:AO7" si="7">SUMIF($D$8:$D$50,$D2,AI$8:AI$50)-SUMIF($D$39:$D$44,$D2,AI$39:AI$44)</f>
        <v>81</v>
      </c>
      <c r="AJ2" s="18">
        <f t="shared" si="7"/>
        <v>87</v>
      </c>
      <c r="AK2" s="18">
        <f t="shared" si="7"/>
        <v>77</v>
      </c>
      <c r="AL2" s="18">
        <f t="shared" si="7"/>
        <v>116</v>
      </c>
      <c r="AM2" s="18">
        <f t="shared" si="7"/>
        <v>79</v>
      </c>
      <c r="AN2" s="18">
        <f t="shared" si="7"/>
        <v>47</v>
      </c>
      <c r="AO2" s="62">
        <f t="shared" si="7"/>
        <v>83</v>
      </c>
      <c r="AP2" s="25">
        <f>SUM(AI2:AO2)</f>
        <v>570</v>
      </c>
      <c r="AQ2" s="25">
        <v>1876</v>
      </c>
      <c r="AR2" s="25">
        <f t="shared" ref="AR2:AR7" si="8">AQ2-AP2</f>
        <v>1306</v>
      </c>
    </row>
    <row r="3" spans="1:44" x14ac:dyDescent="0.3">
      <c r="A3" s="368"/>
      <c r="B3" s="368"/>
      <c r="C3" s="368"/>
      <c r="D3" s="19" t="s">
        <v>16</v>
      </c>
      <c r="E3" s="18">
        <f t="shared" si="0"/>
        <v>177</v>
      </c>
      <c r="F3" s="18">
        <f t="shared" si="0"/>
        <v>123</v>
      </c>
      <c r="G3" s="18">
        <f t="shared" si="0"/>
        <v>120</v>
      </c>
      <c r="H3" s="18">
        <f t="shared" si="0"/>
        <v>116</v>
      </c>
      <c r="I3" s="18">
        <f t="shared" si="0"/>
        <v>121</v>
      </c>
      <c r="J3" s="18">
        <f t="shared" si="0"/>
        <v>132</v>
      </c>
      <c r="K3" s="18">
        <f t="shared" si="0"/>
        <v>132</v>
      </c>
      <c r="L3" s="25">
        <f t="shared" ref="L3:L48" si="9">SUM(E3:K3)</f>
        <v>921</v>
      </c>
      <c r="M3" s="25">
        <v>1786</v>
      </c>
      <c r="N3" s="25">
        <f t="shared" si="1"/>
        <v>865</v>
      </c>
      <c r="O3" s="18">
        <f t="shared" si="2"/>
        <v>146</v>
      </c>
      <c r="P3" s="18">
        <f t="shared" si="2"/>
        <v>118</v>
      </c>
      <c r="Q3" s="18">
        <f t="shared" si="2"/>
        <v>98</v>
      </c>
      <c r="R3" s="18">
        <f t="shared" si="2"/>
        <v>125</v>
      </c>
      <c r="S3" s="18">
        <f t="shared" si="2"/>
        <v>126</v>
      </c>
      <c r="T3" s="18">
        <f t="shared" si="2"/>
        <v>94</v>
      </c>
      <c r="U3" s="18">
        <f t="shared" si="2"/>
        <v>122</v>
      </c>
      <c r="V3" s="25">
        <f t="shared" si="3"/>
        <v>829</v>
      </c>
      <c r="W3" s="25">
        <v>1742</v>
      </c>
      <c r="X3" s="25">
        <f t="shared" si="4"/>
        <v>913</v>
      </c>
      <c r="Y3" s="115">
        <f t="shared" si="5"/>
        <v>149</v>
      </c>
      <c r="Z3" s="18">
        <f t="shared" si="5"/>
        <v>160</v>
      </c>
      <c r="AA3" s="18">
        <f t="shared" si="5"/>
        <v>131</v>
      </c>
      <c r="AB3" s="18">
        <f t="shared" si="5"/>
        <v>159</v>
      </c>
      <c r="AC3" s="18">
        <f t="shared" si="5"/>
        <v>97</v>
      </c>
      <c r="AD3" s="18">
        <f t="shared" si="5"/>
        <v>96</v>
      </c>
      <c r="AE3" s="62">
        <f t="shared" si="5"/>
        <v>109</v>
      </c>
      <c r="AF3" s="25">
        <f t="shared" ref="AF3:AF48" si="10">SUM(Y3:AE3)</f>
        <v>901</v>
      </c>
      <c r="AG3" s="25">
        <v>1525</v>
      </c>
      <c r="AH3" s="25">
        <f t="shared" si="6"/>
        <v>624</v>
      </c>
      <c r="AI3" s="115">
        <f t="shared" si="7"/>
        <v>115</v>
      </c>
      <c r="AJ3" s="18">
        <f t="shared" si="7"/>
        <v>114</v>
      </c>
      <c r="AK3" s="18">
        <f t="shared" si="7"/>
        <v>106</v>
      </c>
      <c r="AL3" s="18">
        <f t="shared" si="7"/>
        <v>138</v>
      </c>
      <c r="AM3" s="18">
        <f t="shared" si="7"/>
        <v>138</v>
      </c>
      <c r="AN3" s="18">
        <f t="shared" si="7"/>
        <v>96</v>
      </c>
      <c r="AO3" s="62">
        <f t="shared" si="7"/>
        <v>114</v>
      </c>
      <c r="AP3" s="25">
        <f t="shared" ref="AP3:AP48" si="11">SUM(AI3:AO3)</f>
        <v>821</v>
      </c>
      <c r="AQ3" s="25">
        <v>1983</v>
      </c>
      <c r="AR3" s="25">
        <f t="shared" si="8"/>
        <v>1162</v>
      </c>
    </row>
    <row r="4" spans="1:44" x14ac:dyDescent="0.3">
      <c r="A4" s="368"/>
      <c r="B4" s="368"/>
      <c r="C4" s="368"/>
      <c r="D4" s="19" t="s">
        <v>17</v>
      </c>
      <c r="E4" s="18">
        <f t="shared" si="0"/>
        <v>71</v>
      </c>
      <c r="F4" s="18">
        <f t="shared" si="0"/>
        <v>71</v>
      </c>
      <c r="G4" s="18">
        <f t="shared" si="0"/>
        <v>55</v>
      </c>
      <c r="H4" s="18">
        <f t="shared" si="0"/>
        <v>57</v>
      </c>
      <c r="I4" s="18">
        <f t="shared" si="0"/>
        <v>50</v>
      </c>
      <c r="J4" s="18">
        <f t="shared" si="0"/>
        <v>55</v>
      </c>
      <c r="K4" s="18">
        <f t="shared" si="0"/>
        <v>54</v>
      </c>
      <c r="L4" s="25">
        <f t="shared" si="9"/>
        <v>413</v>
      </c>
      <c r="M4" s="25">
        <v>526</v>
      </c>
      <c r="N4" s="25">
        <f t="shared" si="1"/>
        <v>113</v>
      </c>
      <c r="O4" s="18">
        <f t="shared" si="2"/>
        <v>79</v>
      </c>
      <c r="P4" s="18">
        <f t="shared" si="2"/>
        <v>49</v>
      </c>
      <c r="Q4" s="18">
        <f t="shared" si="2"/>
        <v>80</v>
      </c>
      <c r="R4" s="18">
        <f t="shared" si="2"/>
        <v>77</v>
      </c>
      <c r="S4" s="18">
        <f t="shared" si="2"/>
        <v>55</v>
      </c>
      <c r="T4" s="18">
        <f t="shared" si="2"/>
        <v>38</v>
      </c>
      <c r="U4" s="18">
        <f t="shared" si="2"/>
        <v>60</v>
      </c>
      <c r="V4" s="25">
        <f t="shared" si="3"/>
        <v>438</v>
      </c>
      <c r="W4" s="25">
        <v>592</v>
      </c>
      <c r="X4" s="25">
        <f t="shared" si="4"/>
        <v>154</v>
      </c>
      <c r="Y4" s="115">
        <f t="shared" si="5"/>
        <v>65</v>
      </c>
      <c r="Z4" s="18">
        <f t="shared" si="5"/>
        <v>99</v>
      </c>
      <c r="AA4" s="18">
        <f t="shared" si="5"/>
        <v>47</v>
      </c>
      <c r="AB4" s="18">
        <f t="shared" si="5"/>
        <v>60</v>
      </c>
      <c r="AC4" s="18">
        <f t="shared" si="5"/>
        <v>51</v>
      </c>
      <c r="AD4" s="18">
        <f t="shared" si="5"/>
        <v>44</v>
      </c>
      <c r="AE4" s="62">
        <f t="shared" si="5"/>
        <v>48</v>
      </c>
      <c r="AF4" s="25">
        <f t="shared" si="10"/>
        <v>414</v>
      </c>
      <c r="AG4" s="25">
        <v>530</v>
      </c>
      <c r="AH4" s="25">
        <f t="shared" si="6"/>
        <v>116</v>
      </c>
      <c r="AI4" s="115">
        <f t="shared" si="7"/>
        <v>59</v>
      </c>
      <c r="AJ4" s="18">
        <f t="shared" si="7"/>
        <v>51</v>
      </c>
      <c r="AK4" s="18">
        <f t="shared" si="7"/>
        <v>55</v>
      </c>
      <c r="AL4" s="18">
        <f t="shared" si="7"/>
        <v>82</v>
      </c>
      <c r="AM4" s="18">
        <f t="shared" si="7"/>
        <v>70</v>
      </c>
      <c r="AN4" s="18">
        <f t="shared" si="7"/>
        <v>45</v>
      </c>
      <c r="AO4" s="62">
        <f t="shared" si="7"/>
        <v>73</v>
      </c>
      <c r="AP4" s="25">
        <f t="shared" si="11"/>
        <v>435</v>
      </c>
      <c r="AQ4" s="25">
        <v>566</v>
      </c>
      <c r="AR4" s="25">
        <f t="shared" si="8"/>
        <v>131</v>
      </c>
    </row>
    <row r="5" spans="1:44" x14ac:dyDescent="0.3">
      <c r="A5" s="368"/>
      <c r="B5" s="368"/>
      <c r="C5" s="368"/>
      <c r="D5" s="19" t="s">
        <v>42</v>
      </c>
      <c r="E5" s="18">
        <f t="shared" si="0"/>
        <v>146</v>
      </c>
      <c r="F5" s="18">
        <f t="shared" si="0"/>
        <v>145</v>
      </c>
      <c r="G5" s="18">
        <f t="shared" si="0"/>
        <v>122</v>
      </c>
      <c r="H5" s="18">
        <f t="shared" si="0"/>
        <v>127</v>
      </c>
      <c r="I5" s="18">
        <f t="shared" si="0"/>
        <v>157</v>
      </c>
      <c r="J5" s="18">
        <f t="shared" si="0"/>
        <v>163</v>
      </c>
      <c r="K5" s="18">
        <f t="shared" si="0"/>
        <v>123</v>
      </c>
      <c r="L5" s="25">
        <f t="shared" si="9"/>
        <v>983</v>
      </c>
      <c r="M5" s="25">
        <v>3106</v>
      </c>
      <c r="N5" s="25">
        <f t="shared" si="1"/>
        <v>2123</v>
      </c>
      <c r="O5" s="18">
        <f t="shared" si="2"/>
        <v>155</v>
      </c>
      <c r="P5" s="18">
        <f t="shared" si="2"/>
        <v>103</v>
      </c>
      <c r="Q5" s="18">
        <f t="shared" si="2"/>
        <v>143</v>
      </c>
      <c r="R5" s="18">
        <f t="shared" si="2"/>
        <v>162</v>
      </c>
      <c r="S5" s="18">
        <f t="shared" si="2"/>
        <v>151</v>
      </c>
      <c r="T5" s="18">
        <f t="shared" si="2"/>
        <v>106</v>
      </c>
      <c r="U5" s="18">
        <f t="shared" si="2"/>
        <v>157</v>
      </c>
      <c r="V5" s="25">
        <f t="shared" si="3"/>
        <v>977</v>
      </c>
      <c r="W5" s="25">
        <v>2950</v>
      </c>
      <c r="X5" s="25">
        <f t="shared" si="4"/>
        <v>1973</v>
      </c>
      <c r="Y5" s="115">
        <f t="shared" si="5"/>
        <v>169</v>
      </c>
      <c r="Z5" s="18">
        <f t="shared" si="5"/>
        <v>136</v>
      </c>
      <c r="AA5" s="18">
        <f t="shared" si="5"/>
        <v>157</v>
      </c>
      <c r="AB5" s="18">
        <f t="shared" si="5"/>
        <v>146</v>
      </c>
      <c r="AC5" s="18">
        <f t="shared" si="5"/>
        <v>154</v>
      </c>
      <c r="AD5" s="18">
        <f t="shared" si="5"/>
        <v>123</v>
      </c>
      <c r="AE5" s="62">
        <f t="shared" si="5"/>
        <v>134</v>
      </c>
      <c r="AF5" s="25">
        <f t="shared" si="10"/>
        <v>1019</v>
      </c>
      <c r="AG5" s="25">
        <v>2942</v>
      </c>
      <c r="AH5" s="25">
        <f t="shared" si="6"/>
        <v>1923</v>
      </c>
      <c r="AI5" s="115">
        <f t="shared" si="7"/>
        <v>110</v>
      </c>
      <c r="AJ5" s="18">
        <f t="shared" si="7"/>
        <v>140</v>
      </c>
      <c r="AK5" s="18">
        <f t="shared" si="7"/>
        <v>145</v>
      </c>
      <c r="AL5" s="18">
        <f t="shared" si="7"/>
        <v>175</v>
      </c>
      <c r="AM5" s="18">
        <f t="shared" si="7"/>
        <v>180</v>
      </c>
      <c r="AN5" s="18">
        <f t="shared" si="7"/>
        <v>117</v>
      </c>
      <c r="AO5" s="62">
        <f t="shared" si="7"/>
        <v>150</v>
      </c>
      <c r="AP5" s="25">
        <f t="shared" si="11"/>
        <v>1017</v>
      </c>
      <c r="AQ5" s="25">
        <v>3700</v>
      </c>
      <c r="AR5" s="25">
        <f t="shared" si="8"/>
        <v>2683</v>
      </c>
    </row>
    <row r="6" spans="1:44" x14ac:dyDescent="0.3">
      <c r="A6" s="368"/>
      <c r="B6" s="368"/>
      <c r="C6" s="368"/>
      <c r="D6" s="19" t="s">
        <v>43</v>
      </c>
      <c r="E6" s="18">
        <f t="shared" si="0"/>
        <v>160</v>
      </c>
      <c r="F6" s="18">
        <f t="shared" si="0"/>
        <v>149</v>
      </c>
      <c r="G6" s="18">
        <f t="shared" si="0"/>
        <v>146</v>
      </c>
      <c r="H6" s="18">
        <f t="shared" si="0"/>
        <v>132</v>
      </c>
      <c r="I6" s="18">
        <f t="shared" si="0"/>
        <v>152</v>
      </c>
      <c r="J6" s="18">
        <f t="shared" si="0"/>
        <v>153</v>
      </c>
      <c r="K6" s="18">
        <f t="shared" si="0"/>
        <v>139</v>
      </c>
      <c r="L6" s="25">
        <f t="shared" si="9"/>
        <v>1031</v>
      </c>
      <c r="M6" s="25">
        <v>2067</v>
      </c>
      <c r="N6" s="25">
        <f t="shared" si="1"/>
        <v>1036</v>
      </c>
      <c r="O6" s="18">
        <f t="shared" si="2"/>
        <v>154</v>
      </c>
      <c r="P6" s="18">
        <f t="shared" si="2"/>
        <v>148</v>
      </c>
      <c r="Q6" s="18">
        <f t="shared" si="2"/>
        <v>150</v>
      </c>
      <c r="R6" s="18">
        <f t="shared" si="2"/>
        <v>158</v>
      </c>
      <c r="S6" s="18">
        <f t="shared" si="2"/>
        <v>152</v>
      </c>
      <c r="T6" s="18">
        <f t="shared" si="2"/>
        <v>101</v>
      </c>
      <c r="U6" s="18">
        <f t="shared" si="2"/>
        <v>140</v>
      </c>
      <c r="V6" s="25">
        <f t="shared" si="3"/>
        <v>1003</v>
      </c>
      <c r="W6" s="25">
        <v>2015</v>
      </c>
      <c r="X6" s="25">
        <f t="shared" si="4"/>
        <v>1012</v>
      </c>
      <c r="Y6" s="115">
        <f t="shared" si="5"/>
        <v>123</v>
      </c>
      <c r="Z6" s="18">
        <f t="shared" si="5"/>
        <v>170</v>
      </c>
      <c r="AA6" s="18">
        <f t="shared" si="5"/>
        <v>117</v>
      </c>
      <c r="AB6" s="18">
        <f t="shared" si="5"/>
        <v>167</v>
      </c>
      <c r="AC6" s="18">
        <f t="shared" si="5"/>
        <v>162</v>
      </c>
      <c r="AD6" s="18">
        <f t="shared" si="5"/>
        <v>144</v>
      </c>
      <c r="AE6" s="62">
        <f t="shared" si="5"/>
        <v>136</v>
      </c>
      <c r="AF6" s="25">
        <f t="shared" si="10"/>
        <v>1019</v>
      </c>
      <c r="AG6" s="25">
        <v>1928</v>
      </c>
      <c r="AH6" s="25">
        <f t="shared" si="6"/>
        <v>909</v>
      </c>
      <c r="AI6" s="115">
        <f t="shared" si="7"/>
        <v>159</v>
      </c>
      <c r="AJ6" s="18">
        <f t="shared" si="7"/>
        <v>122</v>
      </c>
      <c r="AK6" s="18">
        <f t="shared" si="7"/>
        <v>122</v>
      </c>
      <c r="AL6" s="18">
        <f t="shared" si="7"/>
        <v>165</v>
      </c>
      <c r="AM6" s="18">
        <f t="shared" si="7"/>
        <v>146</v>
      </c>
      <c r="AN6" s="18">
        <f t="shared" si="7"/>
        <v>81</v>
      </c>
      <c r="AO6" s="62">
        <f t="shared" si="7"/>
        <v>137</v>
      </c>
      <c r="AP6" s="25">
        <f t="shared" si="11"/>
        <v>932</v>
      </c>
      <c r="AQ6" s="25">
        <v>2173</v>
      </c>
      <c r="AR6" s="25">
        <f t="shared" si="8"/>
        <v>1241</v>
      </c>
    </row>
    <row r="7" spans="1:44" ht="17.25" thickBot="1" x14ac:dyDescent="0.35">
      <c r="A7" s="371"/>
      <c r="B7" s="369"/>
      <c r="C7" s="369"/>
      <c r="D7" s="53" t="s">
        <v>44</v>
      </c>
      <c r="E7" s="54">
        <f t="shared" si="0"/>
        <v>87</v>
      </c>
      <c r="F7" s="54">
        <f t="shared" si="0"/>
        <v>95</v>
      </c>
      <c r="G7" s="54">
        <f t="shared" si="0"/>
        <v>88</v>
      </c>
      <c r="H7" s="54">
        <f t="shared" si="0"/>
        <v>77</v>
      </c>
      <c r="I7" s="54">
        <f t="shared" si="0"/>
        <v>83</v>
      </c>
      <c r="J7" s="54">
        <f t="shared" si="0"/>
        <v>86</v>
      </c>
      <c r="K7" s="54">
        <f t="shared" si="0"/>
        <v>72</v>
      </c>
      <c r="L7" s="26">
        <f t="shared" si="9"/>
        <v>588</v>
      </c>
      <c r="M7" s="26">
        <v>736</v>
      </c>
      <c r="N7" s="26">
        <f t="shared" si="1"/>
        <v>148</v>
      </c>
      <c r="O7" s="54">
        <f t="shared" si="2"/>
        <v>94</v>
      </c>
      <c r="P7" s="54">
        <f t="shared" si="2"/>
        <v>63</v>
      </c>
      <c r="Q7" s="54">
        <f t="shared" si="2"/>
        <v>56</v>
      </c>
      <c r="R7" s="54">
        <f t="shared" si="2"/>
        <v>79</v>
      </c>
      <c r="S7" s="54">
        <f t="shared" si="2"/>
        <v>105</v>
      </c>
      <c r="T7" s="54">
        <f t="shared" si="2"/>
        <v>64</v>
      </c>
      <c r="U7" s="54">
        <f t="shared" si="2"/>
        <v>70</v>
      </c>
      <c r="V7" s="26">
        <f t="shared" si="3"/>
        <v>531</v>
      </c>
      <c r="W7" s="26">
        <v>747</v>
      </c>
      <c r="X7" s="26">
        <f t="shared" si="4"/>
        <v>216</v>
      </c>
      <c r="Y7" s="116">
        <f t="shared" si="5"/>
        <v>89</v>
      </c>
      <c r="Z7" s="54">
        <f t="shared" si="5"/>
        <v>82</v>
      </c>
      <c r="AA7" s="54">
        <f t="shared" si="5"/>
        <v>82</v>
      </c>
      <c r="AB7" s="54">
        <f t="shared" si="5"/>
        <v>102</v>
      </c>
      <c r="AC7" s="54">
        <f t="shared" si="5"/>
        <v>71</v>
      </c>
      <c r="AD7" s="54">
        <f t="shared" si="5"/>
        <v>124</v>
      </c>
      <c r="AE7" s="63">
        <f t="shared" si="5"/>
        <v>69</v>
      </c>
      <c r="AF7" s="26">
        <f t="shared" si="10"/>
        <v>619</v>
      </c>
      <c r="AG7" s="26">
        <v>791</v>
      </c>
      <c r="AH7" s="26">
        <f t="shared" si="6"/>
        <v>172</v>
      </c>
      <c r="AI7" s="116">
        <f t="shared" si="7"/>
        <v>64</v>
      </c>
      <c r="AJ7" s="54">
        <f t="shared" si="7"/>
        <v>100</v>
      </c>
      <c r="AK7" s="54">
        <f t="shared" si="7"/>
        <v>71</v>
      </c>
      <c r="AL7" s="54">
        <f t="shared" si="7"/>
        <v>104</v>
      </c>
      <c r="AM7" s="54">
        <f t="shared" si="7"/>
        <v>89</v>
      </c>
      <c r="AN7" s="54">
        <f t="shared" si="7"/>
        <v>48</v>
      </c>
      <c r="AO7" s="63">
        <f t="shared" si="7"/>
        <v>89</v>
      </c>
      <c r="AP7" s="26">
        <f t="shared" si="11"/>
        <v>565</v>
      </c>
      <c r="AQ7" s="26">
        <v>695</v>
      </c>
      <c r="AR7" s="26">
        <f t="shared" si="8"/>
        <v>130</v>
      </c>
    </row>
    <row r="8" spans="1:44" x14ac:dyDescent="0.3">
      <c r="A8" s="47" t="s">
        <v>77</v>
      </c>
      <c r="B8" s="368" t="s">
        <v>146</v>
      </c>
      <c r="C8" s="43">
        <v>46076</v>
      </c>
      <c r="D8" s="19" t="s">
        <v>54</v>
      </c>
      <c r="E8" s="18">
        <v>44</v>
      </c>
      <c r="F8" s="18">
        <v>51</v>
      </c>
      <c r="G8" s="18">
        <v>22</v>
      </c>
      <c r="H8" s="18">
        <v>31</v>
      </c>
      <c r="I8" s="18">
        <v>35</v>
      </c>
      <c r="J8" s="18">
        <v>35</v>
      </c>
      <c r="K8" s="20">
        <v>36</v>
      </c>
      <c r="L8" s="25">
        <f t="shared" si="9"/>
        <v>254</v>
      </c>
      <c r="M8" s="25"/>
      <c r="N8" s="25"/>
      <c r="O8" s="173">
        <v>48</v>
      </c>
      <c r="P8" s="174">
        <v>18</v>
      </c>
      <c r="Q8" s="174">
        <v>42</v>
      </c>
      <c r="R8" s="172">
        <v>53</v>
      </c>
      <c r="S8" s="172">
        <v>30</v>
      </c>
      <c r="T8" s="172">
        <v>31</v>
      </c>
      <c r="U8" s="175">
        <v>31</v>
      </c>
      <c r="V8" s="25">
        <f t="shared" si="3"/>
        <v>253</v>
      </c>
      <c r="W8" s="25"/>
      <c r="X8" s="25"/>
      <c r="Y8" s="217">
        <v>31</v>
      </c>
      <c r="Z8" s="218">
        <v>25</v>
      </c>
      <c r="AA8" s="218">
        <v>27</v>
      </c>
      <c r="AB8" s="218">
        <v>41</v>
      </c>
      <c r="AC8" s="218">
        <v>32</v>
      </c>
      <c r="AD8" s="218">
        <v>32</v>
      </c>
      <c r="AE8" s="219">
        <v>32</v>
      </c>
      <c r="AF8" s="25">
        <f t="shared" si="10"/>
        <v>220</v>
      </c>
      <c r="AG8" s="25"/>
      <c r="AH8" s="25"/>
      <c r="AI8" s="228">
        <v>37</v>
      </c>
      <c r="AJ8" s="172">
        <v>30</v>
      </c>
      <c r="AK8" s="172">
        <v>34</v>
      </c>
      <c r="AL8" s="172">
        <v>52</v>
      </c>
      <c r="AM8" s="172">
        <v>27</v>
      </c>
      <c r="AN8" s="172">
        <v>28</v>
      </c>
      <c r="AO8" s="175">
        <v>28</v>
      </c>
      <c r="AP8" s="25">
        <f t="shared" si="11"/>
        <v>236</v>
      </c>
      <c r="AQ8" s="25"/>
      <c r="AR8" s="25"/>
    </row>
    <row r="9" spans="1:44" x14ac:dyDescent="0.3">
      <c r="A9" s="47" t="s">
        <v>77</v>
      </c>
      <c r="B9" s="368"/>
      <c r="C9" s="43">
        <v>45861</v>
      </c>
      <c r="D9" s="19" t="s">
        <v>55</v>
      </c>
      <c r="E9" s="18">
        <v>116</v>
      </c>
      <c r="F9" s="18">
        <v>64</v>
      </c>
      <c r="G9" s="18">
        <v>79</v>
      </c>
      <c r="H9" s="18">
        <v>61</v>
      </c>
      <c r="I9" s="18">
        <v>54</v>
      </c>
      <c r="J9" s="18">
        <v>54</v>
      </c>
      <c r="K9" s="20">
        <v>55</v>
      </c>
      <c r="L9" s="25">
        <f t="shared" si="9"/>
        <v>483</v>
      </c>
      <c r="M9" s="25"/>
      <c r="N9" s="25"/>
      <c r="O9" s="173">
        <v>96</v>
      </c>
      <c r="P9" s="174">
        <v>76</v>
      </c>
      <c r="Q9" s="174">
        <v>62</v>
      </c>
      <c r="R9" s="174">
        <v>55</v>
      </c>
      <c r="S9" s="174">
        <v>55</v>
      </c>
      <c r="T9" s="174">
        <v>55</v>
      </c>
      <c r="U9" s="176">
        <v>56</v>
      </c>
      <c r="V9" s="25">
        <f t="shared" si="3"/>
        <v>455</v>
      </c>
      <c r="W9" s="25"/>
      <c r="X9" s="25"/>
      <c r="Y9" s="21">
        <v>78</v>
      </c>
      <c r="Z9" s="18">
        <v>103</v>
      </c>
      <c r="AA9" s="18">
        <v>68</v>
      </c>
      <c r="AB9" s="18">
        <v>93</v>
      </c>
      <c r="AC9" s="18">
        <v>44</v>
      </c>
      <c r="AD9" s="18">
        <v>45</v>
      </c>
      <c r="AE9" s="20">
        <v>45</v>
      </c>
      <c r="AF9" s="51">
        <f t="shared" si="10"/>
        <v>476</v>
      </c>
      <c r="AG9" s="25"/>
      <c r="AH9" s="25"/>
      <c r="AI9" s="21">
        <v>65</v>
      </c>
      <c r="AJ9" s="18">
        <v>75</v>
      </c>
      <c r="AK9" s="18">
        <v>45</v>
      </c>
      <c r="AL9" s="18">
        <v>90</v>
      </c>
      <c r="AM9" s="18">
        <v>52</v>
      </c>
      <c r="AN9" s="18">
        <v>52</v>
      </c>
      <c r="AO9" s="20">
        <v>53</v>
      </c>
      <c r="AP9" s="51">
        <f t="shared" si="11"/>
        <v>432</v>
      </c>
      <c r="AQ9" s="25"/>
      <c r="AR9" s="25"/>
    </row>
    <row r="10" spans="1:44" x14ac:dyDescent="0.3">
      <c r="A10" s="47" t="s">
        <v>77</v>
      </c>
      <c r="B10" s="368"/>
      <c r="C10" s="43">
        <v>45850</v>
      </c>
      <c r="D10" s="19" t="s">
        <v>56</v>
      </c>
      <c r="E10" s="18">
        <v>40</v>
      </c>
      <c r="F10" s="18">
        <v>37</v>
      </c>
      <c r="G10" s="18">
        <v>32</v>
      </c>
      <c r="H10" s="18">
        <v>27</v>
      </c>
      <c r="I10" s="18">
        <v>16</v>
      </c>
      <c r="J10" s="18">
        <v>17</v>
      </c>
      <c r="K10" s="20">
        <v>17</v>
      </c>
      <c r="L10" s="25">
        <f t="shared" si="9"/>
        <v>186</v>
      </c>
      <c r="M10" s="25"/>
      <c r="N10" s="25"/>
      <c r="O10" s="173">
        <v>47</v>
      </c>
      <c r="P10" s="174">
        <v>29</v>
      </c>
      <c r="Q10" s="174">
        <v>36</v>
      </c>
      <c r="R10" s="174">
        <v>54</v>
      </c>
      <c r="S10" s="174">
        <v>20</v>
      </c>
      <c r="T10" s="174">
        <v>20</v>
      </c>
      <c r="U10" s="176">
        <v>20</v>
      </c>
      <c r="V10" s="25">
        <f t="shared" si="3"/>
        <v>226</v>
      </c>
      <c r="W10" s="25"/>
      <c r="X10" s="25"/>
      <c r="Y10" s="21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20">
        <v>0</v>
      </c>
      <c r="AF10" s="25">
        <f t="shared" si="10"/>
        <v>0</v>
      </c>
      <c r="AG10" s="25"/>
      <c r="AH10" s="25"/>
      <c r="AI10" s="21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20">
        <v>0</v>
      </c>
      <c r="AP10" s="25">
        <f t="shared" si="11"/>
        <v>0</v>
      </c>
      <c r="AQ10" s="25"/>
      <c r="AR10" s="25"/>
    </row>
    <row r="11" spans="1:44" x14ac:dyDescent="0.3">
      <c r="A11" s="47" t="s">
        <v>77</v>
      </c>
      <c r="B11" s="368"/>
      <c r="C11" s="43">
        <v>45874</v>
      </c>
      <c r="D11" s="19" t="s">
        <v>56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20">
        <v>0</v>
      </c>
      <c r="L11" s="25">
        <f>SUM(E11:K11)</f>
        <v>0</v>
      </c>
      <c r="M11" s="25"/>
      <c r="N11" s="25"/>
      <c r="O11" s="173">
        <v>0</v>
      </c>
      <c r="P11" s="174">
        <v>0</v>
      </c>
      <c r="Q11" s="174">
        <v>0</v>
      </c>
      <c r="R11" s="174">
        <v>0</v>
      </c>
      <c r="S11" s="174">
        <v>0</v>
      </c>
      <c r="T11" s="174">
        <v>0</v>
      </c>
      <c r="U11" s="176">
        <v>0</v>
      </c>
      <c r="V11" s="25">
        <f>SUM(O11:U11)</f>
        <v>0</v>
      </c>
      <c r="W11" s="25"/>
      <c r="X11" s="25"/>
      <c r="Y11" s="21">
        <v>26</v>
      </c>
      <c r="Z11" s="18">
        <v>44</v>
      </c>
      <c r="AA11" s="18">
        <v>17</v>
      </c>
      <c r="AB11" s="18">
        <v>30</v>
      </c>
      <c r="AC11" s="18">
        <v>16</v>
      </c>
      <c r="AD11" s="18">
        <v>17</v>
      </c>
      <c r="AE11" s="20">
        <v>17</v>
      </c>
      <c r="AF11" s="25">
        <f>SUM(Y11:AE11)</f>
        <v>167</v>
      </c>
      <c r="AG11" s="25"/>
      <c r="AH11" s="25"/>
      <c r="AI11" s="21">
        <v>28</v>
      </c>
      <c r="AJ11" s="18">
        <v>20</v>
      </c>
      <c r="AK11" s="18">
        <v>25</v>
      </c>
      <c r="AL11" s="18">
        <v>44</v>
      </c>
      <c r="AM11" s="18">
        <v>26</v>
      </c>
      <c r="AN11" s="18">
        <v>26</v>
      </c>
      <c r="AO11" s="20">
        <v>26</v>
      </c>
      <c r="AP11" s="25">
        <f>SUM(AI11:AO11)</f>
        <v>195</v>
      </c>
      <c r="AQ11" s="25"/>
      <c r="AR11" s="25"/>
    </row>
    <row r="12" spans="1:44" x14ac:dyDescent="0.3">
      <c r="A12" s="47" t="s">
        <v>77</v>
      </c>
      <c r="B12" s="368"/>
      <c r="C12" s="43">
        <v>46218</v>
      </c>
      <c r="D12" s="19" t="s">
        <v>57</v>
      </c>
      <c r="E12" s="18">
        <v>63</v>
      </c>
      <c r="F12" s="18">
        <v>75</v>
      </c>
      <c r="G12" s="18">
        <v>63</v>
      </c>
      <c r="H12" s="18">
        <v>59</v>
      </c>
      <c r="I12" s="18">
        <v>46</v>
      </c>
      <c r="J12" s="18">
        <v>46</v>
      </c>
      <c r="K12" s="20">
        <v>46</v>
      </c>
      <c r="L12" s="25">
        <f t="shared" si="9"/>
        <v>398</v>
      </c>
      <c r="M12" s="25"/>
      <c r="N12" s="25"/>
      <c r="O12" s="173">
        <v>70</v>
      </c>
      <c r="P12" s="174">
        <v>41</v>
      </c>
      <c r="Q12" s="174">
        <v>41</v>
      </c>
      <c r="R12" s="174">
        <v>48</v>
      </c>
      <c r="S12" s="174">
        <v>45</v>
      </c>
      <c r="T12" s="174">
        <v>45</v>
      </c>
      <c r="U12" s="176">
        <v>46</v>
      </c>
      <c r="V12" s="25">
        <f t="shared" si="3"/>
        <v>336</v>
      </c>
      <c r="W12" s="25"/>
      <c r="X12" s="25"/>
      <c r="Y12" s="21">
        <v>55</v>
      </c>
      <c r="Z12" s="18">
        <v>65</v>
      </c>
      <c r="AA12" s="18">
        <v>49</v>
      </c>
      <c r="AB12" s="18">
        <v>62</v>
      </c>
      <c r="AC12" s="18">
        <v>35</v>
      </c>
      <c r="AD12" s="18">
        <v>35</v>
      </c>
      <c r="AE12" s="20">
        <v>35</v>
      </c>
      <c r="AF12" s="25">
        <f t="shared" si="10"/>
        <v>336</v>
      </c>
      <c r="AG12" s="25"/>
      <c r="AH12" s="25"/>
      <c r="AI12" s="21">
        <v>54</v>
      </c>
      <c r="AJ12" s="18">
        <v>59</v>
      </c>
      <c r="AK12" s="18">
        <v>57</v>
      </c>
      <c r="AL12" s="18">
        <v>67</v>
      </c>
      <c r="AM12" s="18">
        <v>46</v>
      </c>
      <c r="AN12" s="18">
        <v>46</v>
      </c>
      <c r="AO12" s="20">
        <v>46</v>
      </c>
      <c r="AP12" s="25">
        <f t="shared" si="11"/>
        <v>375</v>
      </c>
      <c r="AQ12" s="25"/>
      <c r="AR12" s="25"/>
    </row>
    <row r="13" spans="1:44" x14ac:dyDescent="0.3">
      <c r="A13" s="47" t="s">
        <v>77</v>
      </c>
      <c r="B13" s="368"/>
      <c r="C13" s="83">
        <v>46218</v>
      </c>
      <c r="D13" s="19" t="s">
        <v>58</v>
      </c>
      <c r="E13" s="84">
        <v>65</v>
      </c>
      <c r="F13" s="84">
        <v>69</v>
      </c>
      <c r="G13" s="84">
        <v>57</v>
      </c>
      <c r="H13" s="84">
        <v>48</v>
      </c>
      <c r="I13" s="84">
        <v>53</v>
      </c>
      <c r="J13" s="84">
        <v>53</v>
      </c>
      <c r="K13" s="85">
        <v>53</v>
      </c>
      <c r="L13" s="25">
        <f t="shared" si="9"/>
        <v>398</v>
      </c>
      <c r="M13" s="25"/>
      <c r="N13" s="25"/>
      <c r="O13" s="177">
        <v>87</v>
      </c>
      <c r="P13" s="178">
        <v>81</v>
      </c>
      <c r="Q13" s="178">
        <v>49</v>
      </c>
      <c r="R13" s="178">
        <v>59</v>
      </c>
      <c r="S13" s="178">
        <v>38</v>
      </c>
      <c r="T13" s="178">
        <v>39</v>
      </c>
      <c r="U13" s="179">
        <v>39</v>
      </c>
      <c r="V13" s="25">
        <f t="shared" si="3"/>
        <v>392</v>
      </c>
      <c r="W13" s="25"/>
      <c r="X13" s="25"/>
      <c r="Y13" s="86">
        <v>55</v>
      </c>
      <c r="Z13" s="84">
        <v>76</v>
      </c>
      <c r="AA13" s="84">
        <v>43</v>
      </c>
      <c r="AB13" s="84">
        <v>89</v>
      </c>
      <c r="AC13" s="84">
        <v>46</v>
      </c>
      <c r="AD13" s="84">
        <v>47</v>
      </c>
      <c r="AE13" s="85">
        <v>47</v>
      </c>
      <c r="AF13" s="25">
        <f t="shared" si="10"/>
        <v>403</v>
      </c>
      <c r="AG13" s="25"/>
      <c r="AH13" s="25"/>
      <c r="AI13" s="86">
        <v>70</v>
      </c>
      <c r="AJ13" s="84">
        <v>57</v>
      </c>
      <c r="AK13" s="84">
        <v>41</v>
      </c>
      <c r="AL13" s="84">
        <v>63</v>
      </c>
      <c r="AM13" s="84">
        <v>40</v>
      </c>
      <c r="AN13" s="84">
        <v>41</v>
      </c>
      <c r="AO13" s="85">
        <v>41</v>
      </c>
      <c r="AP13" s="25">
        <f t="shared" si="11"/>
        <v>353</v>
      </c>
      <c r="AQ13" s="25"/>
      <c r="AR13" s="25"/>
    </row>
    <row r="14" spans="1:44" ht="17.25" thickBot="1" x14ac:dyDescent="0.35">
      <c r="A14" s="48" t="s">
        <v>77</v>
      </c>
      <c r="B14" s="369"/>
      <c r="C14" s="55">
        <v>46158</v>
      </c>
      <c r="D14" s="53" t="s">
        <v>59</v>
      </c>
      <c r="E14" s="54">
        <v>44</v>
      </c>
      <c r="F14" s="54">
        <v>40</v>
      </c>
      <c r="G14" s="54">
        <v>35</v>
      </c>
      <c r="H14" s="54">
        <v>36</v>
      </c>
      <c r="I14" s="54">
        <v>23</v>
      </c>
      <c r="J14" s="54">
        <v>23</v>
      </c>
      <c r="K14" s="56">
        <v>23</v>
      </c>
      <c r="L14" s="26">
        <f t="shared" si="9"/>
        <v>224</v>
      </c>
      <c r="M14" s="26"/>
      <c r="N14" s="26"/>
      <c r="O14" s="180">
        <v>39</v>
      </c>
      <c r="P14" s="181">
        <v>28</v>
      </c>
      <c r="Q14" s="181">
        <v>17</v>
      </c>
      <c r="R14" s="181">
        <v>47</v>
      </c>
      <c r="S14" s="181">
        <v>27</v>
      </c>
      <c r="T14" s="181">
        <v>28</v>
      </c>
      <c r="U14" s="182">
        <v>28</v>
      </c>
      <c r="V14" s="26">
        <f t="shared" si="3"/>
        <v>214</v>
      </c>
      <c r="W14" s="26"/>
      <c r="X14" s="26"/>
      <c r="Y14" s="57">
        <v>37</v>
      </c>
      <c r="Z14" s="54">
        <v>36</v>
      </c>
      <c r="AA14" s="54">
        <v>13</v>
      </c>
      <c r="AB14" s="54">
        <v>44</v>
      </c>
      <c r="AC14" s="54">
        <v>22</v>
      </c>
      <c r="AD14" s="54">
        <v>23</v>
      </c>
      <c r="AE14" s="56">
        <v>23</v>
      </c>
      <c r="AF14" s="26">
        <f t="shared" si="10"/>
        <v>198</v>
      </c>
      <c r="AG14" s="26"/>
      <c r="AH14" s="26"/>
      <c r="AI14" s="57">
        <v>42</v>
      </c>
      <c r="AJ14" s="54">
        <v>51</v>
      </c>
      <c r="AK14" s="54">
        <v>32</v>
      </c>
      <c r="AL14" s="54">
        <v>37</v>
      </c>
      <c r="AM14" s="54">
        <v>19</v>
      </c>
      <c r="AN14" s="54">
        <v>19</v>
      </c>
      <c r="AO14" s="56">
        <v>19</v>
      </c>
      <c r="AP14" s="26">
        <f t="shared" si="11"/>
        <v>219</v>
      </c>
      <c r="AQ14" s="26"/>
      <c r="AR14" s="26"/>
    </row>
    <row r="15" spans="1:44" hidden="1" x14ac:dyDescent="0.3">
      <c r="A15" s="46" t="s">
        <v>35</v>
      </c>
      <c r="B15" s="337" t="s">
        <v>35</v>
      </c>
      <c r="C15" s="43">
        <v>45915</v>
      </c>
      <c r="D15" s="19" t="s">
        <v>54</v>
      </c>
      <c r="E15" s="18"/>
      <c r="F15" s="18"/>
      <c r="G15" s="18"/>
      <c r="H15" s="18"/>
      <c r="I15" s="18"/>
      <c r="J15" s="18"/>
      <c r="K15" s="20"/>
      <c r="L15" s="25">
        <f t="shared" si="9"/>
        <v>0</v>
      </c>
      <c r="M15" s="25"/>
      <c r="N15" s="25"/>
      <c r="O15" s="21"/>
      <c r="P15" s="18"/>
      <c r="Q15" s="18"/>
      <c r="R15" s="18"/>
      <c r="S15" s="18"/>
      <c r="T15" s="18"/>
      <c r="U15" s="20"/>
      <c r="V15" s="25">
        <f t="shared" si="3"/>
        <v>0</v>
      </c>
      <c r="W15" s="25"/>
      <c r="X15" s="25"/>
      <c r="Y15" s="21"/>
      <c r="Z15" s="18"/>
      <c r="AA15" s="18"/>
      <c r="AB15" s="18"/>
      <c r="AC15" s="18"/>
      <c r="AD15" s="18"/>
      <c r="AE15" s="20"/>
      <c r="AF15" s="25">
        <f t="shared" si="10"/>
        <v>0</v>
      </c>
      <c r="AG15" s="25"/>
      <c r="AH15" s="25"/>
      <c r="AI15" s="21"/>
      <c r="AJ15" s="18"/>
      <c r="AK15" s="18"/>
      <c r="AL15" s="18"/>
      <c r="AM15" s="18"/>
      <c r="AN15" s="18"/>
      <c r="AO15" s="20"/>
      <c r="AP15" s="51">
        <f t="shared" si="11"/>
        <v>0</v>
      </c>
      <c r="AQ15" s="25"/>
      <c r="AR15" s="25"/>
    </row>
    <row r="16" spans="1:44" hidden="1" x14ac:dyDescent="0.3">
      <c r="A16" s="47" t="s">
        <v>35</v>
      </c>
      <c r="B16" s="350"/>
      <c r="C16" s="43">
        <v>45843</v>
      </c>
      <c r="D16" s="19" t="s">
        <v>55</v>
      </c>
      <c r="E16" s="18"/>
      <c r="F16" s="18"/>
      <c r="G16" s="18"/>
      <c r="H16" s="18"/>
      <c r="I16" s="18"/>
      <c r="J16" s="18"/>
      <c r="K16" s="20"/>
      <c r="L16" s="25">
        <f t="shared" si="9"/>
        <v>0</v>
      </c>
      <c r="M16" s="25"/>
      <c r="N16" s="25"/>
      <c r="O16" s="21"/>
      <c r="P16" s="18"/>
      <c r="Q16" s="18"/>
      <c r="R16" s="18"/>
      <c r="S16" s="18"/>
      <c r="T16" s="18"/>
      <c r="U16" s="20"/>
      <c r="V16" s="25">
        <f t="shared" si="3"/>
        <v>0</v>
      </c>
      <c r="W16" s="25"/>
      <c r="X16" s="25"/>
      <c r="Y16" s="21"/>
      <c r="Z16" s="18"/>
      <c r="AA16" s="18"/>
      <c r="AB16" s="18"/>
      <c r="AC16" s="18"/>
      <c r="AD16" s="18"/>
      <c r="AE16" s="20"/>
      <c r="AF16" s="25">
        <f t="shared" si="10"/>
        <v>0</v>
      </c>
      <c r="AG16" s="25"/>
      <c r="AH16" s="25"/>
      <c r="AI16" s="21"/>
      <c r="AJ16" s="18"/>
      <c r="AK16" s="18"/>
      <c r="AL16" s="18"/>
      <c r="AM16" s="18"/>
      <c r="AN16" s="18"/>
      <c r="AO16" s="20"/>
      <c r="AP16" s="25">
        <f t="shared" si="11"/>
        <v>0</v>
      </c>
      <c r="AQ16" s="25"/>
      <c r="AR16" s="25"/>
    </row>
    <row r="17" spans="1:44" hidden="1" x14ac:dyDescent="0.3">
      <c r="A17" s="47" t="s">
        <v>35</v>
      </c>
      <c r="B17" s="350"/>
      <c r="C17" s="43">
        <v>45850</v>
      </c>
      <c r="D17" s="19" t="s">
        <v>56</v>
      </c>
      <c r="E17" s="18"/>
      <c r="F17" s="18"/>
      <c r="G17" s="18"/>
      <c r="H17" s="18"/>
      <c r="I17" s="18"/>
      <c r="J17" s="18"/>
      <c r="K17" s="20"/>
      <c r="L17" s="25">
        <f t="shared" si="9"/>
        <v>0</v>
      </c>
      <c r="M17" s="25"/>
      <c r="N17" s="25"/>
      <c r="O17" s="21"/>
      <c r="P17" s="18"/>
      <c r="Q17" s="18"/>
      <c r="R17" s="18"/>
      <c r="S17" s="18"/>
      <c r="T17" s="18"/>
      <c r="U17" s="20"/>
      <c r="V17" s="25">
        <f t="shared" si="3"/>
        <v>0</v>
      </c>
      <c r="W17" s="25"/>
      <c r="X17" s="25"/>
      <c r="Y17" s="21"/>
      <c r="Z17" s="18"/>
      <c r="AA17" s="18"/>
      <c r="AB17" s="18"/>
      <c r="AC17" s="18"/>
      <c r="AD17" s="18"/>
      <c r="AE17" s="20"/>
      <c r="AF17" s="25">
        <f t="shared" si="10"/>
        <v>0</v>
      </c>
      <c r="AG17" s="25"/>
      <c r="AH17" s="25"/>
      <c r="AI17" s="21"/>
      <c r="AJ17" s="18"/>
      <c r="AK17" s="18"/>
      <c r="AL17" s="18"/>
      <c r="AM17" s="18"/>
      <c r="AN17" s="18"/>
      <c r="AO17" s="20"/>
      <c r="AP17" s="25">
        <f t="shared" si="11"/>
        <v>0</v>
      </c>
      <c r="AQ17" s="25"/>
      <c r="AR17" s="25"/>
    </row>
    <row r="18" spans="1:44" hidden="1" x14ac:dyDescent="0.3">
      <c r="A18" s="47" t="s">
        <v>35</v>
      </c>
      <c r="B18" s="350"/>
      <c r="C18" s="43">
        <v>46122</v>
      </c>
      <c r="D18" s="19" t="s">
        <v>57</v>
      </c>
      <c r="E18" s="18"/>
      <c r="F18" s="18"/>
      <c r="G18" s="18"/>
      <c r="H18" s="18"/>
      <c r="I18" s="18"/>
      <c r="J18" s="18"/>
      <c r="K18" s="20"/>
      <c r="L18" s="25">
        <f t="shared" si="9"/>
        <v>0</v>
      </c>
      <c r="M18" s="25"/>
      <c r="N18" s="25"/>
      <c r="O18" s="21"/>
      <c r="P18" s="18"/>
      <c r="Q18" s="18"/>
      <c r="R18" s="18"/>
      <c r="S18" s="18"/>
      <c r="T18" s="18"/>
      <c r="U18" s="20"/>
      <c r="V18" s="25">
        <f t="shared" si="3"/>
        <v>0</v>
      </c>
      <c r="W18" s="25"/>
      <c r="X18" s="25"/>
      <c r="Y18" s="21"/>
      <c r="Z18" s="18"/>
      <c r="AA18" s="18"/>
      <c r="AB18" s="18"/>
      <c r="AC18" s="18"/>
      <c r="AD18" s="18"/>
      <c r="AE18" s="20"/>
      <c r="AF18" s="25">
        <f t="shared" si="10"/>
        <v>0</v>
      </c>
      <c r="AG18" s="25"/>
      <c r="AH18" s="25"/>
      <c r="AI18" s="21"/>
      <c r="AJ18" s="18"/>
      <c r="AK18" s="18"/>
      <c r="AL18" s="18"/>
      <c r="AM18" s="18"/>
      <c r="AN18" s="18"/>
      <c r="AO18" s="20"/>
      <c r="AP18" s="25">
        <f t="shared" si="11"/>
        <v>0</v>
      </c>
      <c r="AQ18" s="25"/>
      <c r="AR18" s="25"/>
    </row>
    <row r="19" spans="1:44" hidden="1" x14ac:dyDescent="0.3">
      <c r="A19" s="47" t="s">
        <v>35</v>
      </c>
      <c r="B19" s="350"/>
      <c r="C19" s="43">
        <v>46159</v>
      </c>
      <c r="D19" s="19" t="s">
        <v>58</v>
      </c>
      <c r="E19" s="84"/>
      <c r="F19" s="84"/>
      <c r="G19" s="84"/>
      <c r="H19" s="84"/>
      <c r="I19" s="84"/>
      <c r="J19" s="84"/>
      <c r="K19" s="85"/>
      <c r="L19" s="25">
        <f t="shared" si="9"/>
        <v>0</v>
      </c>
      <c r="M19" s="25"/>
      <c r="N19" s="25"/>
      <c r="O19" s="86"/>
      <c r="P19" s="84"/>
      <c r="Q19" s="84"/>
      <c r="R19" s="84"/>
      <c r="S19" s="84"/>
      <c r="T19" s="84"/>
      <c r="U19" s="85"/>
      <c r="V19" s="25">
        <f t="shared" si="3"/>
        <v>0</v>
      </c>
      <c r="W19" s="25"/>
      <c r="X19" s="25"/>
      <c r="Y19" s="86"/>
      <c r="Z19" s="84"/>
      <c r="AA19" s="84"/>
      <c r="AB19" s="84"/>
      <c r="AC19" s="84"/>
      <c r="AD19" s="84"/>
      <c r="AE19" s="85"/>
      <c r="AF19" s="25">
        <f t="shared" si="10"/>
        <v>0</v>
      </c>
      <c r="AG19" s="25"/>
      <c r="AH19" s="25"/>
      <c r="AI19" s="86"/>
      <c r="AJ19" s="84"/>
      <c r="AK19" s="84"/>
      <c r="AL19" s="84"/>
      <c r="AM19" s="84"/>
      <c r="AN19" s="84"/>
      <c r="AO19" s="85"/>
      <c r="AP19" s="25">
        <f t="shared" si="11"/>
        <v>0</v>
      </c>
      <c r="AQ19" s="25"/>
      <c r="AR19" s="25"/>
    </row>
    <row r="20" spans="1:44" ht="17.25" hidden="1" thickBot="1" x14ac:dyDescent="0.35">
      <c r="A20" s="48" t="str">
        <f>A19</f>
        <v>컬리</v>
      </c>
      <c r="B20" s="338"/>
      <c r="C20" s="55">
        <v>46158</v>
      </c>
      <c r="D20" s="53" t="s">
        <v>59</v>
      </c>
      <c r="E20" s="54"/>
      <c r="F20" s="54"/>
      <c r="G20" s="54"/>
      <c r="H20" s="54"/>
      <c r="I20" s="54"/>
      <c r="J20" s="54"/>
      <c r="K20" s="56"/>
      <c r="L20" s="26">
        <f t="shared" si="9"/>
        <v>0</v>
      </c>
      <c r="M20" s="26"/>
      <c r="N20" s="26"/>
      <c r="O20" s="57"/>
      <c r="P20" s="54"/>
      <c r="Q20" s="54"/>
      <c r="R20" s="54"/>
      <c r="S20" s="54"/>
      <c r="T20" s="54"/>
      <c r="U20" s="56"/>
      <c r="V20" s="26">
        <f t="shared" si="3"/>
        <v>0</v>
      </c>
      <c r="W20" s="26"/>
      <c r="X20" s="26"/>
      <c r="Y20" s="57"/>
      <c r="Z20" s="54"/>
      <c r="AA20" s="54"/>
      <c r="AB20" s="54"/>
      <c r="AC20" s="54"/>
      <c r="AD20" s="54"/>
      <c r="AE20" s="56"/>
      <c r="AF20" s="26">
        <f t="shared" si="10"/>
        <v>0</v>
      </c>
      <c r="AG20" s="26"/>
      <c r="AH20" s="26"/>
      <c r="AI20" s="57"/>
      <c r="AJ20" s="54"/>
      <c r="AK20" s="54"/>
      <c r="AL20" s="54"/>
      <c r="AM20" s="54"/>
      <c r="AN20" s="54"/>
      <c r="AO20" s="56"/>
      <c r="AP20" s="26">
        <f t="shared" si="11"/>
        <v>0</v>
      </c>
      <c r="AQ20" s="26"/>
      <c r="AR20" s="26"/>
    </row>
    <row r="21" spans="1:44" x14ac:dyDescent="0.3">
      <c r="A21" s="47" t="s">
        <v>36</v>
      </c>
      <c r="B21" s="350" t="s">
        <v>102</v>
      </c>
      <c r="C21" s="43">
        <v>46076</v>
      </c>
      <c r="D21" s="19" t="s">
        <v>54</v>
      </c>
      <c r="E21" s="18">
        <v>8</v>
      </c>
      <c r="F21" s="18">
        <v>10</v>
      </c>
      <c r="G21" s="18">
        <v>6</v>
      </c>
      <c r="H21" s="18">
        <v>12</v>
      </c>
      <c r="I21" s="18">
        <v>9</v>
      </c>
      <c r="J21" s="18">
        <v>11</v>
      </c>
      <c r="K21" s="20">
        <v>7</v>
      </c>
      <c r="L21" s="25">
        <f t="shared" si="9"/>
        <v>63</v>
      </c>
      <c r="M21" s="25"/>
      <c r="N21" s="25"/>
      <c r="O21" s="21">
        <v>20</v>
      </c>
      <c r="P21" s="18">
        <v>7</v>
      </c>
      <c r="Q21" s="18">
        <v>16</v>
      </c>
      <c r="R21" s="18">
        <v>9</v>
      </c>
      <c r="S21" s="18">
        <v>17</v>
      </c>
      <c r="T21" s="18">
        <v>5</v>
      </c>
      <c r="U21" s="20">
        <v>12</v>
      </c>
      <c r="V21" s="25">
        <f t="shared" si="3"/>
        <v>86</v>
      </c>
      <c r="W21" s="25"/>
      <c r="X21" s="25"/>
      <c r="Y21" s="21">
        <v>6</v>
      </c>
      <c r="Z21" s="18">
        <v>6</v>
      </c>
      <c r="AA21" s="18">
        <v>21</v>
      </c>
      <c r="AB21" s="18">
        <v>9</v>
      </c>
      <c r="AC21" s="18">
        <v>10</v>
      </c>
      <c r="AD21" s="18">
        <v>4</v>
      </c>
      <c r="AE21" s="20">
        <v>15</v>
      </c>
      <c r="AF21" s="25">
        <f t="shared" si="10"/>
        <v>71</v>
      </c>
      <c r="AG21" s="25"/>
      <c r="AH21" s="25"/>
      <c r="AI21" s="21">
        <v>18</v>
      </c>
      <c r="AJ21" s="18">
        <v>10</v>
      </c>
      <c r="AK21" s="18">
        <v>17</v>
      </c>
      <c r="AL21" s="18">
        <v>18</v>
      </c>
      <c r="AM21" s="18">
        <v>5</v>
      </c>
      <c r="AN21" s="18">
        <v>4</v>
      </c>
      <c r="AO21" s="20">
        <v>9</v>
      </c>
      <c r="AP21" s="25">
        <f t="shared" si="11"/>
        <v>81</v>
      </c>
      <c r="AQ21" s="25"/>
      <c r="AR21" s="25"/>
    </row>
    <row r="22" spans="1:44" x14ac:dyDescent="0.3">
      <c r="A22" s="47" t="s">
        <v>36</v>
      </c>
      <c r="B22" s="350"/>
      <c r="C22" s="43">
        <v>46050</v>
      </c>
      <c r="D22" s="19" t="s">
        <v>55</v>
      </c>
      <c r="E22" s="18">
        <v>21</v>
      </c>
      <c r="F22" s="18">
        <v>19</v>
      </c>
      <c r="G22" s="18">
        <v>10</v>
      </c>
      <c r="H22" s="18">
        <v>14</v>
      </c>
      <c r="I22" s="18">
        <v>7</v>
      </c>
      <c r="J22" s="18">
        <v>19</v>
      </c>
      <c r="K22" s="20">
        <v>20</v>
      </c>
      <c r="L22" s="25">
        <f t="shared" si="9"/>
        <v>110</v>
      </c>
      <c r="M22" s="25"/>
      <c r="N22" s="25"/>
      <c r="O22" s="21">
        <v>12</v>
      </c>
      <c r="P22" s="18">
        <v>10</v>
      </c>
      <c r="Q22" s="18">
        <v>7</v>
      </c>
      <c r="R22" s="18">
        <v>16</v>
      </c>
      <c r="S22" s="18">
        <v>13</v>
      </c>
      <c r="T22" s="18">
        <v>9</v>
      </c>
      <c r="U22" s="20">
        <v>22</v>
      </c>
      <c r="V22" s="25">
        <f t="shared" si="3"/>
        <v>89</v>
      </c>
      <c r="W22" s="25"/>
      <c r="X22" s="25"/>
      <c r="Y22" s="21">
        <v>15</v>
      </c>
      <c r="Z22" s="18">
        <v>7</v>
      </c>
      <c r="AA22" s="18">
        <v>14</v>
      </c>
      <c r="AB22" s="18">
        <v>21</v>
      </c>
      <c r="AC22" s="18">
        <v>10</v>
      </c>
      <c r="AD22" s="18">
        <v>7</v>
      </c>
      <c r="AE22" s="20">
        <v>10</v>
      </c>
      <c r="AF22" s="25">
        <f t="shared" si="10"/>
        <v>84</v>
      </c>
      <c r="AG22" s="25"/>
      <c r="AH22" s="25"/>
      <c r="AI22" s="21">
        <v>13</v>
      </c>
      <c r="AJ22" s="18">
        <v>9</v>
      </c>
      <c r="AK22" s="18">
        <v>17</v>
      </c>
      <c r="AL22" s="18">
        <v>12</v>
      </c>
      <c r="AM22" s="18">
        <v>11</v>
      </c>
      <c r="AN22" s="18">
        <v>4</v>
      </c>
      <c r="AO22" s="20">
        <v>5</v>
      </c>
      <c r="AP22" s="25">
        <f t="shared" si="11"/>
        <v>71</v>
      </c>
      <c r="AQ22" s="25"/>
      <c r="AR22" s="25"/>
    </row>
    <row r="23" spans="1:44" x14ac:dyDescent="0.3">
      <c r="A23" s="47" t="s">
        <v>36</v>
      </c>
      <c r="B23" s="350"/>
      <c r="C23" s="43">
        <v>46120</v>
      </c>
      <c r="D23" s="19" t="s">
        <v>56</v>
      </c>
      <c r="E23" s="18">
        <v>1</v>
      </c>
      <c r="F23" s="18">
        <v>5</v>
      </c>
      <c r="G23" s="18">
        <v>6</v>
      </c>
      <c r="H23" s="18">
        <v>10</v>
      </c>
      <c r="I23" s="18">
        <v>9</v>
      </c>
      <c r="J23" s="18">
        <v>1</v>
      </c>
      <c r="K23" s="20">
        <v>8</v>
      </c>
      <c r="L23" s="25">
        <f t="shared" si="9"/>
        <v>40</v>
      </c>
      <c r="M23" s="25"/>
      <c r="N23" s="25"/>
      <c r="O23" s="21">
        <v>7</v>
      </c>
      <c r="P23" s="18">
        <v>0</v>
      </c>
      <c r="Q23" s="18">
        <v>5</v>
      </c>
      <c r="R23" s="18">
        <v>3</v>
      </c>
      <c r="S23" s="18">
        <v>5</v>
      </c>
      <c r="T23" s="18">
        <v>2</v>
      </c>
      <c r="U23" s="20">
        <v>6</v>
      </c>
      <c r="V23" s="25">
        <f t="shared" si="3"/>
        <v>28</v>
      </c>
      <c r="W23" s="25"/>
      <c r="X23" s="25"/>
      <c r="Y23" s="21">
        <v>4</v>
      </c>
      <c r="Z23" s="18">
        <v>3</v>
      </c>
      <c r="AA23" s="18">
        <v>3</v>
      </c>
      <c r="AB23" s="18">
        <v>3</v>
      </c>
      <c r="AC23" s="18">
        <v>9</v>
      </c>
      <c r="AD23" s="18">
        <v>4</v>
      </c>
      <c r="AE23" s="20">
        <v>5</v>
      </c>
      <c r="AF23" s="25">
        <f t="shared" si="10"/>
        <v>31</v>
      </c>
      <c r="AG23" s="25"/>
      <c r="AH23" s="25"/>
      <c r="AI23" s="21">
        <v>4</v>
      </c>
      <c r="AJ23" s="18">
        <v>0</v>
      </c>
      <c r="AK23" s="18">
        <v>3</v>
      </c>
      <c r="AL23" s="18">
        <v>7</v>
      </c>
      <c r="AM23" s="18">
        <v>5</v>
      </c>
      <c r="AN23" s="18">
        <v>1</v>
      </c>
      <c r="AO23" s="20">
        <v>8</v>
      </c>
      <c r="AP23" s="25">
        <f t="shared" si="11"/>
        <v>28</v>
      </c>
      <c r="AQ23" s="25"/>
      <c r="AR23" s="25"/>
    </row>
    <row r="24" spans="1:44" x14ac:dyDescent="0.3">
      <c r="A24" s="47" t="s">
        <v>36</v>
      </c>
      <c r="B24" s="350"/>
      <c r="C24" s="43">
        <v>46218</v>
      </c>
      <c r="D24" s="19" t="s">
        <v>57</v>
      </c>
      <c r="E24" s="18">
        <v>14</v>
      </c>
      <c r="F24" s="18">
        <v>12</v>
      </c>
      <c r="G24" s="18">
        <v>8</v>
      </c>
      <c r="H24" s="18">
        <v>17</v>
      </c>
      <c r="I24" s="18">
        <v>18</v>
      </c>
      <c r="J24" s="18">
        <v>20</v>
      </c>
      <c r="K24" s="20">
        <v>24</v>
      </c>
      <c r="L24" s="25">
        <f t="shared" si="9"/>
        <v>113</v>
      </c>
      <c r="M24" s="25"/>
      <c r="N24" s="25"/>
      <c r="O24" s="21">
        <v>12</v>
      </c>
      <c r="P24" s="18">
        <v>18</v>
      </c>
      <c r="Q24" s="18">
        <v>22</v>
      </c>
      <c r="R24" s="18">
        <v>29</v>
      </c>
      <c r="S24" s="18">
        <v>12</v>
      </c>
      <c r="T24" s="18">
        <v>2</v>
      </c>
      <c r="U24" s="20">
        <v>25</v>
      </c>
      <c r="V24" s="25">
        <f t="shared" si="3"/>
        <v>120</v>
      </c>
      <c r="W24" s="25"/>
      <c r="X24" s="25"/>
      <c r="Y24" s="21">
        <v>24</v>
      </c>
      <c r="Z24" s="18">
        <v>15</v>
      </c>
      <c r="AA24" s="18">
        <v>24</v>
      </c>
      <c r="AB24" s="18">
        <v>13</v>
      </c>
      <c r="AC24" s="18">
        <v>15</v>
      </c>
      <c r="AD24" s="18">
        <v>6</v>
      </c>
      <c r="AE24" s="20">
        <v>20</v>
      </c>
      <c r="AF24" s="25">
        <f t="shared" si="10"/>
        <v>117</v>
      </c>
      <c r="AG24" s="25"/>
      <c r="AH24" s="25"/>
      <c r="AI24" s="21">
        <v>3</v>
      </c>
      <c r="AJ24" s="18">
        <v>10</v>
      </c>
      <c r="AK24" s="18">
        <v>15</v>
      </c>
      <c r="AL24" s="18">
        <v>19</v>
      </c>
      <c r="AM24" s="18">
        <v>15</v>
      </c>
      <c r="AN24" s="18">
        <v>17</v>
      </c>
      <c r="AO24" s="20">
        <v>14</v>
      </c>
      <c r="AP24" s="25">
        <f t="shared" si="11"/>
        <v>93</v>
      </c>
      <c r="AQ24" s="25"/>
      <c r="AR24" s="25"/>
    </row>
    <row r="25" spans="1:44" x14ac:dyDescent="0.3">
      <c r="A25" s="47" t="s">
        <v>36</v>
      </c>
      <c r="B25" s="350"/>
      <c r="C25" s="83">
        <v>46218</v>
      </c>
      <c r="D25" s="81" t="s">
        <v>58</v>
      </c>
      <c r="E25" s="84">
        <v>24</v>
      </c>
      <c r="F25" s="84">
        <v>13</v>
      </c>
      <c r="G25" s="84">
        <v>15</v>
      </c>
      <c r="H25" s="84">
        <v>15</v>
      </c>
      <c r="I25" s="84">
        <v>15</v>
      </c>
      <c r="J25" s="84">
        <v>12</v>
      </c>
      <c r="K25" s="85">
        <v>14</v>
      </c>
      <c r="L25" s="25">
        <f t="shared" si="9"/>
        <v>108</v>
      </c>
      <c r="M25" s="25"/>
      <c r="N25" s="25"/>
      <c r="O25" s="86">
        <v>16</v>
      </c>
      <c r="P25" s="84">
        <v>9</v>
      </c>
      <c r="Q25" s="84">
        <v>16</v>
      </c>
      <c r="R25" s="84">
        <v>21</v>
      </c>
      <c r="S25" s="84">
        <v>14</v>
      </c>
      <c r="T25" s="84">
        <v>22</v>
      </c>
      <c r="U25" s="85">
        <v>23</v>
      </c>
      <c r="V25" s="25">
        <f t="shared" si="3"/>
        <v>121</v>
      </c>
      <c r="W25" s="25"/>
      <c r="X25" s="25"/>
      <c r="Y25" s="86">
        <v>9</v>
      </c>
      <c r="Z25" s="84">
        <v>19</v>
      </c>
      <c r="AA25" s="84">
        <v>14</v>
      </c>
      <c r="AB25" s="84">
        <v>15</v>
      </c>
      <c r="AC25" s="84">
        <v>14</v>
      </c>
      <c r="AD25" s="84">
        <v>11</v>
      </c>
      <c r="AE25" s="85">
        <v>15</v>
      </c>
      <c r="AF25" s="25">
        <f t="shared" si="10"/>
        <v>97</v>
      </c>
      <c r="AG25" s="25"/>
      <c r="AH25" s="25"/>
      <c r="AI25" s="86">
        <v>15</v>
      </c>
      <c r="AJ25" s="84">
        <v>13</v>
      </c>
      <c r="AK25" s="84">
        <v>25</v>
      </c>
      <c r="AL25" s="84">
        <v>9</v>
      </c>
      <c r="AM25" s="84">
        <v>10</v>
      </c>
      <c r="AN25" s="84">
        <v>6</v>
      </c>
      <c r="AO25" s="85">
        <v>21</v>
      </c>
      <c r="AP25" s="25">
        <f t="shared" si="11"/>
        <v>99</v>
      </c>
      <c r="AQ25" s="25"/>
      <c r="AR25" s="25"/>
    </row>
    <row r="26" spans="1:44" ht="17.25" thickBot="1" x14ac:dyDescent="0.35">
      <c r="A26" s="47" t="s">
        <v>36</v>
      </c>
      <c r="B26" s="338"/>
      <c r="C26" s="55">
        <v>46218</v>
      </c>
      <c r="D26" s="53" t="s">
        <v>59</v>
      </c>
      <c r="E26" s="54">
        <v>3</v>
      </c>
      <c r="F26" s="54">
        <v>5</v>
      </c>
      <c r="G26" s="54">
        <v>8</v>
      </c>
      <c r="H26" s="54">
        <v>6</v>
      </c>
      <c r="I26" s="54">
        <v>4</v>
      </c>
      <c r="J26" s="54">
        <v>11</v>
      </c>
      <c r="K26" s="56">
        <v>6</v>
      </c>
      <c r="L26" s="26">
        <f t="shared" si="9"/>
        <v>43</v>
      </c>
      <c r="M26" s="26"/>
      <c r="N26" s="26"/>
      <c r="O26" s="57">
        <v>1</v>
      </c>
      <c r="P26" s="54">
        <v>3</v>
      </c>
      <c r="Q26" s="54">
        <v>2</v>
      </c>
      <c r="R26" s="54">
        <v>5</v>
      </c>
      <c r="S26" s="54">
        <v>10</v>
      </c>
      <c r="T26" s="54">
        <v>3</v>
      </c>
      <c r="U26" s="56">
        <v>4</v>
      </c>
      <c r="V26" s="26">
        <f t="shared" si="3"/>
        <v>28</v>
      </c>
      <c r="W26" s="26"/>
      <c r="X26" s="26"/>
      <c r="Y26" s="57">
        <v>3</v>
      </c>
      <c r="Z26" s="54">
        <v>2</v>
      </c>
      <c r="AA26" s="54">
        <v>10</v>
      </c>
      <c r="AB26" s="54">
        <v>6</v>
      </c>
      <c r="AC26" s="54">
        <v>7</v>
      </c>
      <c r="AD26" s="54">
        <v>4</v>
      </c>
      <c r="AE26" s="56">
        <v>2</v>
      </c>
      <c r="AF26" s="26">
        <f t="shared" si="10"/>
        <v>34</v>
      </c>
      <c r="AG26" s="26"/>
      <c r="AH26" s="26"/>
      <c r="AI26" s="57">
        <v>1</v>
      </c>
      <c r="AJ26" s="54">
        <v>10</v>
      </c>
      <c r="AK26" s="54">
        <v>7</v>
      </c>
      <c r="AL26" s="54">
        <v>5</v>
      </c>
      <c r="AM26" s="54">
        <v>4</v>
      </c>
      <c r="AN26" s="54">
        <v>4</v>
      </c>
      <c r="AO26" s="56">
        <v>6</v>
      </c>
      <c r="AP26" s="26">
        <f t="shared" si="11"/>
        <v>37</v>
      </c>
      <c r="AQ26" s="26"/>
      <c r="AR26" s="26"/>
    </row>
    <row r="27" spans="1:44" x14ac:dyDescent="0.3">
      <c r="A27" s="47" t="s">
        <v>37</v>
      </c>
      <c r="B27" s="350" t="s">
        <v>103</v>
      </c>
      <c r="C27" s="43">
        <v>46076</v>
      </c>
      <c r="D27" s="19" t="s">
        <v>54</v>
      </c>
      <c r="E27" s="18">
        <v>17</v>
      </c>
      <c r="F27" s="18">
        <v>6</v>
      </c>
      <c r="G27" s="18">
        <v>10</v>
      </c>
      <c r="H27" s="18">
        <v>10</v>
      </c>
      <c r="I27" s="18">
        <v>4</v>
      </c>
      <c r="J27" s="18">
        <v>4</v>
      </c>
      <c r="K27" s="20">
        <v>6</v>
      </c>
      <c r="L27" s="25">
        <f t="shared" si="9"/>
        <v>57</v>
      </c>
      <c r="M27" s="25"/>
      <c r="N27" s="25"/>
      <c r="O27" s="21">
        <v>4</v>
      </c>
      <c r="P27" s="18">
        <v>12</v>
      </c>
      <c r="Q27" s="18">
        <v>11</v>
      </c>
      <c r="R27" s="18">
        <v>9</v>
      </c>
      <c r="S27" s="18">
        <v>14</v>
      </c>
      <c r="T27" s="18">
        <v>15</v>
      </c>
      <c r="U27" s="20">
        <v>6</v>
      </c>
      <c r="V27" s="25">
        <f t="shared" si="3"/>
        <v>71</v>
      </c>
      <c r="W27" s="25"/>
      <c r="X27" s="25"/>
      <c r="Y27" s="21">
        <v>2</v>
      </c>
      <c r="Z27" s="18">
        <v>8</v>
      </c>
      <c r="AA27" s="18">
        <v>6</v>
      </c>
      <c r="AB27" s="18">
        <v>5</v>
      </c>
      <c r="AC27" s="18">
        <v>4</v>
      </c>
      <c r="AD27" s="18">
        <v>5</v>
      </c>
      <c r="AE27" s="20">
        <v>9</v>
      </c>
      <c r="AF27" s="25">
        <f t="shared" si="10"/>
        <v>39</v>
      </c>
      <c r="AG27" s="25"/>
      <c r="AH27" s="25"/>
      <c r="AI27" s="21">
        <v>5</v>
      </c>
      <c r="AJ27" s="18">
        <v>7</v>
      </c>
      <c r="AK27" s="18">
        <v>4</v>
      </c>
      <c r="AL27" s="18">
        <v>4</v>
      </c>
      <c r="AM27" s="18">
        <v>1</v>
      </c>
      <c r="AN27" s="18">
        <v>3</v>
      </c>
      <c r="AO27" s="20">
        <v>4</v>
      </c>
      <c r="AP27" s="25">
        <f t="shared" si="11"/>
        <v>28</v>
      </c>
      <c r="AQ27" s="25"/>
      <c r="AR27" s="25"/>
    </row>
    <row r="28" spans="1:44" x14ac:dyDescent="0.3">
      <c r="A28" s="47" t="s">
        <v>37</v>
      </c>
      <c r="B28" s="350"/>
      <c r="C28" s="43">
        <v>46050</v>
      </c>
      <c r="D28" s="19" t="s">
        <v>55</v>
      </c>
      <c r="E28" s="18">
        <v>9</v>
      </c>
      <c r="F28" s="18">
        <v>9</v>
      </c>
      <c r="G28" s="18">
        <v>3</v>
      </c>
      <c r="H28" s="18">
        <v>7</v>
      </c>
      <c r="I28" s="18">
        <v>3</v>
      </c>
      <c r="J28" s="18">
        <v>0</v>
      </c>
      <c r="K28" s="20">
        <v>15</v>
      </c>
      <c r="L28" s="25">
        <f t="shared" si="9"/>
        <v>46</v>
      </c>
      <c r="M28" s="25"/>
      <c r="N28" s="25"/>
      <c r="O28" s="21">
        <v>4</v>
      </c>
      <c r="P28" s="18">
        <v>8</v>
      </c>
      <c r="Q28" s="18">
        <v>2</v>
      </c>
      <c r="R28" s="18">
        <v>11</v>
      </c>
      <c r="S28" s="18">
        <v>10</v>
      </c>
      <c r="T28" s="18">
        <v>6</v>
      </c>
      <c r="U28" s="20">
        <v>5</v>
      </c>
      <c r="V28" s="25">
        <f t="shared" si="3"/>
        <v>46</v>
      </c>
      <c r="W28" s="25"/>
      <c r="X28" s="25"/>
      <c r="Y28" s="21">
        <v>10</v>
      </c>
      <c r="Z28" s="18">
        <v>5</v>
      </c>
      <c r="AA28" s="18">
        <v>10</v>
      </c>
      <c r="AB28" s="18">
        <v>8</v>
      </c>
      <c r="AC28" s="18">
        <v>8</v>
      </c>
      <c r="AD28" s="18">
        <v>5</v>
      </c>
      <c r="AE28" s="20">
        <v>14</v>
      </c>
      <c r="AF28" s="25">
        <f t="shared" si="10"/>
        <v>60</v>
      </c>
      <c r="AG28" s="25"/>
      <c r="AH28" s="25"/>
      <c r="AI28" s="21">
        <v>7</v>
      </c>
      <c r="AJ28" s="18">
        <v>11</v>
      </c>
      <c r="AK28" s="18">
        <v>8</v>
      </c>
      <c r="AL28" s="18">
        <v>7</v>
      </c>
      <c r="AM28" s="18">
        <v>10</v>
      </c>
      <c r="AN28" s="18">
        <v>9</v>
      </c>
      <c r="AO28" s="20">
        <v>9</v>
      </c>
      <c r="AP28" s="25">
        <f t="shared" si="11"/>
        <v>61</v>
      </c>
      <c r="AQ28" s="25"/>
      <c r="AR28" s="25"/>
    </row>
    <row r="29" spans="1:44" x14ac:dyDescent="0.3">
      <c r="A29" s="47" t="s">
        <v>37</v>
      </c>
      <c r="B29" s="350"/>
      <c r="C29" s="43">
        <v>46120</v>
      </c>
      <c r="D29" s="19" t="s">
        <v>56</v>
      </c>
      <c r="E29" s="18">
        <v>3</v>
      </c>
      <c r="F29" s="18">
        <v>3</v>
      </c>
      <c r="G29" s="18">
        <v>1</v>
      </c>
      <c r="H29" s="18">
        <v>8</v>
      </c>
      <c r="I29" s="18">
        <v>0</v>
      </c>
      <c r="J29" s="18">
        <v>2</v>
      </c>
      <c r="K29" s="20">
        <v>3</v>
      </c>
      <c r="L29" s="25">
        <f t="shared" si="9"/>
        <v>20</v>
      </c>
      <c r="M29" s="25"/>
      <c r="N29" s="25"/>
      <c r="O29" s="21">
        <v>6</v>
      </c>
      <c r="P29" s="18">
        <v>6</v>
      </c>
      <c r="Q29" s="18">
        <v>3</v>
      </c>
      <c r="R29" s="18">
        <v>0</v>
      </c>
      <c r="S29" s="18">
        <v>1</v>
      </c>
      <c r="T29" s="18">
        <v>2</v>
      </c>
      <c r="U29" s="20">
        <v>4</v>
      </c>
      <c r="V29" s="25">
        <f t="shared" si="3"/>
        <v>22</v>
      </c>
      <c r="W29" s="25"/>
      <c r="X29" s="25"/>
      <c r="Y29" s="21">
        <v>3</v>
      </c>
      <c r="Z29" s="18">
        <v>1</v>
      </c>
      <c r="AA29" s="18">
        <v>5</v>
      </c>
      <c r="AB29" s="18">
        <v>1</v>
      </c>
      <c r="AC29" s="18">
        <v>3</v>
      </c>
      <c r="AD29" s="18">
        <v>3</v>
      </c>
      <c r="AE29" s="20">
        <v>4</v>
      </c>
      <c r="AF29" s="25">
        <f t="shared" si="10"/>
        <v>20</v>
      </c>
      <c r="AG29" s="25"/>
      <c r="AH29" s="25"/>
      <c r="AI29" s="21">
        <v>1</v>
      </c>
      <c r="AJ29" s="18">
        <v>9</v>
      </c>
      <c r="AK29" s="18">
        <v>2</v>
      </c>
      <c r="AL29" s="18">
        <v>2</v>
      </c>
      <c r="AM29" s="18">
        <v>0</v>
      </c>
      <c r="AN29" s="18">
        <v>0</v>
      </c>
      <c r="AO29" s="20">
        <v>10</v>
      </c>
      <c r="AP29" s="25">
        <f t="shared" si="11"/>
        <v>24</v>
      </c>
      <c r="AQ29" s="25"/>
      <c r="AR29" s="25"/>
    </row>
    <row r="30" spans="1:44" x14ac:dyDescent="0.3">
      <c r="A30" s="47" t="s">
        <v>37</v>
      </c>
      <c r="B30" s="350"/>
      <c r="C30" s="43">
        <v>46218</v>
      </c>
      <c r="D30" s="19" t="s">
        <v>57</v>
      </c>
      <c r="E30" s="18">
        <v>9</v>
      </c>
      <c r="F30" s="18">
        <v>12</v>
      </c>
      <c r="G30" s="18">
        <v>5</v>
      </c>
      <c r="H30" s="18">
        <v>6</v>
      </c>
      <c r="I30" s="18">
        <v>7</v>
      </c>
      <c r="J30" s="18">
        <v>0</v>
      </c>
      <c r="K30" s="20">
        <v>3</v>
      </c>
      <c r="L30" s="25">
        <f t="shared" si="9"/>
        <v>42</v>
      </c>
      <c r="M30" s="25"/>
      <c r="N30" s="25"/>
      <c r="O30" s="21">
        <v>9</v>
      </c>
      <c r="P30" s="18">
        <v>6</v>
      </c>
      <c r="Q30" s="18">
        <v>5</v>
      </c>
      <c r="R30" s="18">
        <v>11</v>
      </c>
      <c r="S30" s="18">
        <v>5</v>
      </c>
      <c r="T30" s="18">
        <v>8</v>
      </c>
      <c r="U30" s="20">
        <v>15</v>
      </c>
      <c r="V30" s="25">
        <f t="shared" si="3"/>
        <v>59</v>
      </c>
      <c r="W30" s="25"/>
      <c r="X30" s="25"/>
      <c r="Y30" s="21">
        <v>5</v>
      </c>
      <c r="Z30" s="18">
        <v>10</v>
      </c>
      <c r="AA30" s="18">
        <v>21</v>
      </c>
      <c r="AB30" s="18">
        <v>12</v>
      </c>
      <c r="AC30" s="18">
        <v>12</v>
      </c>
      <c r="AD30" s="18">
        <v>7</v>
      </c>
      <c r="AE30" s="20">
        <v>16</v>
      </c>
      <c r="AF30" s="25">
        <f t="shared" si="10"/>
        <v>83</v>
      </c>
      <c r="AG30" s="25"/>
      <c r="AH30" s="25"/>
      <c r="AI30" s="21">
        <v>-1</v>
      </c>
      <c r="AJ30" s="18">
        <v>9</v>
      </c>
      <c r="AK30" s="18">
        <v>12</v>
      </c>
      <c r="AL30" s="18">
        <v>21</v>
      </c>
      <c r="AM30" s="18">
        <v>14</v>
      </c>
      <c r="AN30" s="18">
        <v>11</v>
      </c>
      <c r="AO30" s="20">
        <v>12</v>
      </c>
      <c r="AP30" s="25">
        <f t="shared" si="11"/>
        <v>78</v>
      </c>
      <c r="AQ30" s="25"/>
      <c r="AR30" s="25"/>
    </row>
    <row r="31" spans="1:44" x14ac:dyDescent="0.3">
      <c r="A31" s="47" t="s">
        <v>37</v>
      </c>
      <c r="B31" s="350"/>
      <c r="C31" s="83">
        <v>46218</v>
      </c>
      <c r="D31" s="81" t="s">
        <v>58</v>
      </c>
      <c r="E31" s="84">
        <v>13</v>
      </c>
      <c r="F31" s="84">
        <v>12</v>
      </c>
      <c r="G31" s="84">
        <v>7</v>
      </c>
      <c r="H31" s="84">
        <v>5</v>
      </c>
      <c r="I31" s="84">
        <v>2</v>
      </c>
      <c r="J31" s="84">
        <v>0</v>
      </c>
      <c r="K31" s="85">
        <v>0</v>
      </c>
      <c r="L31" s="25">
        <f t="shared" si="9"/>
        <v>39</v>
      </c>
      <c r="M31" s="25"/>
      <c r="N31" s="25"/>
      <c r="O31" s="86">
        <v>2</v>
      </c>
      <c r="P31" s="84">
        <v>7</v>
      </c>
      <c r="Q31" s="84">
        <v>2</v>
      </c>
      <c r="R31" s="84">
        <v>10</v>
      </c>
      <c r="S31" s="84">
        <v>4</v>
      </c>
      <c r="T31" s="84">
        <v>3</v>
      </c>
      <c r="U31" s="85">
        <v>15</v>
      </c>
      <c r="V31" s="25">
        <f t="shared" si="3"/>
        <v>43</v>
      </c>
      <c r="W31" s="25"/>
      <c r="X31" s="25"/>
      <c r="Y31" s="86">
        <v>10</v>
      </c>
      <c r="Z31" s="84">
        <v>13</v>
      </c>
      <c r="AA31" s="84">
        <v>17</v>
      </c>
      <c r="AB31" s="84">
        <v>12</v>
      </c>
      <c r="AC31" s="84">
        <v>11</v>
      </c>
      <c r="AD31" s="84">
        <v>7</v>
      </c>
      <c r="AE31" s="85">
        <v>11</v>
      </c>
      <c r="AF31" s="25">
        <f t="shared" si="10"/>
        <v>81</v>
      </c>
      <c r="AG31" s="25"/>
      <c r="AH31" s="25"/>
      <c r="AI31" s="86">
        <v>10</v>
      </c>
      <c r="AJ31" s="84">
        <v>19</v>
      </c>
      <c r="AK31" s="84">
        <v>11</v>
      </c>
      <c r="AL31" s="84">
        <v>9</v>
      </c>
      <c r="AM31" s="84">
        <v>20</v>
      </c>
      <c r="AN31" s="84">
        <v>7</v>
      </c>
      <c r="AO31" s="85">
        <v>14</v>
      </c>
      <c r="AP31" s="25">
        <f t="shared" si="11"/>
        <v>90</v>
      </c>
      <c r="AQ31" s="25"/>
      <c r="AR31" s="25"/>
    </row>
    <row r="32" spans="1:44" ht="17.25" thickBot="1" x14ac:dyDescent="0.35">
      <c r="A32" s="47" t="s">
        <v>37</v>
      </c>
      <c r="B32" s="338"/>
      <c r="C32" s="55">
        <v>46218</v>
      </c>
      <c r="D32" s="53" t="s">
        <v>59</v>
      </c>
      <c r="E32" s="54">
        <v>6</v>
      </c>
      <c r="F32" s="54">
        <v>0</v>
      </c>
      <c r="G32" s="54">
        <v>2</v>
      </c>
      <c r="H32" s="54">
        <v>5</v>
      </c>
      <c r="I32" s="54">
        <v>3</v>
      </c>
      <c r="J32" s="54">
        <v>3</v>
      </c>
      <c r="K32" s="56">
        <v>3</v>
      </c>
      <c r="L32" s="26">
        <f t="shared" si="9"/>
        <v>22</v>
      </c>
      <c r="M32" s="26"/>
      <c r="N32" s="26"/>
      <c r="O32" s="57">
        <v>2</v>
      </c>
      <c r="P32" s="54">
        <v>1</v>
      </c>
      <c r="Q32" s="54">
        <v>4</v>
      </c>
      <c r="R32" s="54">
        <v>1</v>
      </c>
      <c r="S32" s="54">
        <v>0</v>
      </c>
      <c r="T32" s="54">
        <v>1</v>
      </c>
      <c r="U32" s="56">
        <v>7</v>
      </c>
      <c r="V32" s="26">
        <f t="shared" si="3"/>
        <v>16</v>
      </c>
      <c r="W32" s="26"/>
      <c r="X32" s="26"/>
      <c r="Y32" s="57">
        <v>1</v>
      </c>
      <c r="Z32" s="54">
        <v>5</v>
      </c>
      <c r="AA32" s="54">
        <v>5</v>
      </c>
      <c r="AB32" s="54">
        <v>5</v>
      </c>
      <c r="AC32" s="54">
        <v>1</v>
      </c>
      <c r="AD32" s="54">
        <v>5</v>
      </c>
      <c r="AE32" s="56">
        <v>5</v>
      </c>
      <c r="AF32" s="26">
        <f t="shared" si="10"/>
        <v>27</v>
      </c>
      <c r="AG32" s="26"/>
      <c r="AH32" s="26"/>
      <c r="AI32" s="57">
        <v>2</v>
      </c>
      <c r="AJ32" s="54">
        <v>8</v>
      </c>
      <c r="AK32" s="54">
        <v>1</v>
      </c>
      <c r="AL32" s="54">
        <v>3</v>
      </c>
      <c r="AM32" s="54">
        <v>2</v>
      </c>
      <c r="AN32" s="54">
        <v>4</v>
      </c>
      <c r="AO32" s="56">
        <v>6</v>
      </c>
      <c r="AP32" s="26">
        <f t="shared" si="11"/>
        <v>26</v>
      </c>
      <c r="AQ32" s="26"/>
      <c r="AR32" s="26"/>
    </row>
    <row r="33" spans="1:44" x14ac:dyDescent="0.3">
      <c r="A33" s="47" t="s">
        <v>38</v>
      </c>
      <c r="B33" s="350" t="s">
        <v>104</v>
      </c>
      <c r="C33" s="43">
        <v>46076</v>
      </c>
      <c r="D33" s="19" t="s">
        <v>54</v>
      </c>
      <c r="E33" s="18">
        <v>45</v>
      </c>
      <c r="F33" s="18">
        <v>19</v>
      </c>
      <c r="G33" s="18">
        <v>16</v>
      </c>
      <c r="H33" s="18">
        <v>37</v>
      </c>
      <c r="I33" s="18">
        <v>29</v>
      </c>
      <c r="J33" s="18">
        <v>26</v>
      </c>
      <c r="K33" s="20">
        <v>21</v>
      </c>
      <c r="L33" s="25">
        <f t="shared" si="9"/>
        <v>193</v>
      </c>
      <c r="M33" s="25"/>
      <c r="N33" s="25"/>
      <c r="O33" s="21">
        <v>22</v>
      </c>
      <c r="P33" s="18">
        <v>11</v>
      </c>
      <c r="Q33" s="18">
        <v>17</v>
      </c>
      <c r="R33" s="18">
        <v>20</v>
      </c>
      <c r="S33" s="18">
        <v>42</v>
      </c>
      <c r="T33" s="18">
        <v>13</v>
      </c>
      <c r="U33" s="20">
        <v>13</v>
      </c>
      <c r="V33" s="25">
        <f t="shared" si="3"/>
        <v>138</v>
      </c>
      <c r="W33" s="25"/>
      <c r="X33" s="25"/>
      <c r="Y33" s="21">
        <v>23</v>
      </c>
      <c r="Z33" s="18">
        <v>16</v>
      </c>
      <c r="AA33" s="18">
        <v>24</v>
      </c>
      <c r="AB33" s="18">
        <v>22</v>
      </c>
      <c r="AC33" s="18">
        <v>25</v>
      </c>
      <c r="AD33" s="18">
        <v>31</v>
      </c>
      <c r="AE33" s="20">
        <v>34</v>
      </c>
      <c r="AF33" s="25">
        <f t="shared" si="10"/>
        <v>175</v>
      </c>
      <c r="AG33" s="25"/>
      <c r="AH33" s="25"/>
      <c r="AI33" s="21">
        <v>17</v>
      </c>
      <c r="AJ33" s="18">
        <v>35</v>
      </c>
      <c r="AK33" s="18">
        <v>17</v>
      </c>
      <c r="AL33" s="18">
        <v>37</v>
      </c>
      <c r="AM33" s="18">
        <v>30</v>
      </c>
      <c r="AN33" s="18">
        <v>11</v>
      </c>
      <c r="AO33" s="20">
        <v>34</v>
      </c>
      <c r="AP33" s="25">
        <f t="shared" si="11"/>
        <v>181</v>
      </c>
      <c r="AQ33" s="25"/>
      <c r="AR33" s="25"/>
    </row>
    <row r="34" spans="1:44" x14ac:dyDescent="0.3">
      <c r="A34" s="47" t="s">
        <v>38</v>
      </c>
      <c r="B34" s="350"/>
      <c r="C34" s="43">
        <v>46050</v>
      </c>
      <c r="D34" s="19" t="s">
        <v>55</v>
      </c>
      <c r="E34" s="18">
        <v>19</v>
      </c>
      <c r="F34" s="18">
        <v>27</v>
      </c>
      <c r="G34" s="18">
        <v>15</v>
      </c>
      <c r="H34" s="18">
        <v>34</v>
      </c>
      <c r="I34" s="18">
        <v>41</v>
      </c>
      <c r="J34" s="18">
        <v>44</v>
      </c>
      <c r="K34" s="20">
        <v>29</v>
      </c>
      <c r="L34" s="25">
        <f t="shared" si="9"/>
        <v>209</v>
      </c>
      <c r="M34" s="25"/>
      <c r="N34" s="25"/>
      <c r="O34" s="21">
        <v>28</v>
      </c>
      <c r="P34" s="18">
        <v>11</v>
      </c>
      <c r="Q34" s="18">
        <v>24</v>
      </c>
      <c r="R34" s="18">
        <v>35</v>
      </c>
      <c r="S34" s="18">
        <v>40</v>
      </c>
      <c r="T34" s="18">
        <v>22</v>
      </c>
      <c r="U34" s="20">
        <v>24</v>
      </c>
      <c r="V34" s="25">
        <f t="shared" si="3"/>
        <v>184</v>
      </c>
      <c r="W34" s="25"/>
      <c r="X34" s="25"/>
      <c r="Y34" s="21">
        <v>32</v>
      </c>
      <c r="Z34" s="18">
        <v>28</v>
      </c>
      <c r="AA34" s="18">
        <v>34</v>
      </c>
      <c r="AB34" s="18">
        <v>24</v>
      </c>
      <c r="AC34" s="18">
        <v>23</v>
      </c>
      <c r="AD34" s="18">
        <v>34</v>
      </c>
      <c r="AE34" s="20">
        <v>28</v>
      </c>
      <c r="AF34" s="25">
        <f t="shared" si="10"/>
        <v>203</v>
      </c>
      <c r="AG34" s="25"/>
      <c r="AH34" s="25"/>
      <c r="AI34" s="21">
        <v>18</v>
      </c>
      <c r="AJ34" s="18">
        <v>14</v>
      </c>
      <c r="AK34" s="18">
        <v>21</v>
      </c>
      <c r="AL34" s="18">
        <v>16</v>
      </c>
      <c r="AM34" s="18">
        <v>47</v>
      </c>
      <c r="AN34" s="18">
        <v>22</v>
      </c>
      <c r="AO34" s="20">
        <v>41</v>
      </c>
      <c r="AP34" s="25">
        <f t="shared" si="11"/>
        <v>179</v>
      </c>
      <c r="AQ34" s="25"/>
      <c r="AR34" s="25"/>
    </row>
    <row r="35" spans="1:44" x14ac:dyDescent="0.3">
      <c r="A35" s="47" t="s">
        <v>38</v>
      </c>
      <c r="B35" s="350"/>
      <c r="C35" s="43">
        <v>46120</v>
      </c>
      <c r="D35" s="19" t="s">
        <v>56</v>
      </c>
      <c r="E35" s="18">
        <v>15</v>
      </c>
      <c r="F35" s="18">
        <v>17</v>
      </c>
      <c r="G35" s="18">
        <v>12</v>
      </c>
      <c r="H35" s="18">
        <v>12</v>
      </c>
      <c r="I35" s="18">
        <v>13</v>
      </c>
      <c r="J35" s="18">
        <v>26</v>
      </c>
      <c r="K35" s="20">
        <v>15</v>
      </c>
      <c r="L35" s="25">
        <f t="shared" si="9"/>
        <v>110</v>
      </c>
      <c r="M35" s="25"/>
      <c r="N35" s="25"/>
      <c r="O35" s="21">
        <v>12</v>
      </c>
      <c r="P35" s="18">
        <v>10</v>
      </c>
      <c r="Q35" s="18">
        <v>26</v>
      </c>
      <c r="R35" s="18">
        <v>15</v>
      </c>
      <c r="S35" s="18">
        <v>16</v>
      </c>
      <c r="T35" s="18">
        <v>8</v>
      </c>
      <c r="U35" s="20">
        <v>15</v>
      </c>
      <c r="V35" s="25">
        <f t="shared" si="3"/>
        <v>102</v>
      </c>
      <c r="W35" s="25"/>
      <c r="X35" s="25"/>
      <c r="Y35" s="21">
        <v>18</v>
      </c>
      <c r="Z35" s="18">
        <v>44</v>
      </c>
      <c r="AA35" s="18">
        <v>17</v>
      </c>
      <c r="AB35" s="18">
        <v>16</v>
      </c>
      <c r="AC35" s="18">
        <v>18</v>
      </c>
      <c r="AD35" s="18">
        <v>16</v>
      </c>
      <c r="AE35" s="20">
        <v>14</v>
      </c>
      <c r="AF35" s="25">
        <f t="shared" si="10"/>
        <v>143</v>
      </c>
      <c r="AG35" s="25"/>
      <c r="AH35" s="25"/>
      <c r="AI35" s="21">
        <v>16</v>
      </c>
      <c r="AJ35" s="18">
        <v>19</v>
      </c>
      <c r="AK35" s="18">
        <v>16</v>
      </c>
      <c r="AL35" s="18">
        <v>14</v>
      </c>
      <c r="AM35" s="18">
        <v>28</v>
      </c>
      <c r="AN35" s="18">
        <v>12</v>
      </c>
      <c r="AO35" s="20">
        <v>23</v>
      </c>
      <c r="AP35" s="25">
        <f t="shared" si="11"/>
        <v>128</v>
      </c>
      <c r="AQ35" s="25"/>
      <c r="AR35" s="25"/>
    </row>
    <row r="36" spans="1:44" x14ac:dyDescent="0.3">
      <c r="A36" s="47" t="s">
        <v>38</v>
      </c>
      <c r="B36" s="350"/>
      <c r="C36" s="43">
        <v>46218</v>
      </c>
      <c r="D36" s="19" t="s">
        <v>57</v>
      </c>
      <c r="E36" s="18">
        <v>45</v>
      </c>
      <c r="F36" s="18">
        <v>35</v>
      </c>
      <c r="G36" s="18">
        <v>32</v>
      </c>
      <c r="H36" s="18">
        <v>45</v>
      </c>
      <c r="I36" s="18">
        <v>74</v>
      </c>
      <c r="J36" s="18">
        <v>75</v>
      </c>
      <c r="K36" s="20">
        <v>37</v>
      </c>
      <c r="L36" s="25">
        <f t="shared" si="9"/>
        <v>343</v>
      </c>
      <c r="M36" s="25"/>
      <c r="N36" s="25"/>
      <c r="O36" s="21">
        <v>38</v>
      </c>
      <c r="P36" s="18">
        <v>24</v>
      </c>
      <c r="Q36" s="18">
        <v>55</v>
      </c>
      <c r="R36" s="18">
        <v>57</v>
      </c>
      <c r="S36" s="18">
        <v>59</v>
      </c>
      <c r="T36" s="18">
        <v>37</v>
      </c>
      <c r="U36" s="20">
        <v>51</v>
      </c>
      <c r="V36" s="25">
        <f t="shared" si="3"/>
        <v>321</v>
      </c>
      <c r="W36" s="25"/>
      <c r="X36" s="25"/>
      <c r="Y36" s="21">
        <v>50</v>
      </c>
      <c r="Z36" s="18">
        <v>39</v>
      </c>
      <c r="AA36" s="18">
        <v>44</v>
      </c>
      <c r="AB36" s="18">
        <v>40</v>
      </c>
      <c r="AC36" s="18">
        <v>75</v>
      </c>
      <c r="AD36" s="18">
        <v>58</v>
      </c>
      <c r="AE36" s="20">
        <v>50</v>
      </c>
      <c r="AF36" s="25">
        <f t="shared" si="10"/>
        <v>356</v>
      </c>
      <c r="AG36" s="25"/>
      <c r="AH36" s="25"/>
      <c r="AI36" s="21">
        <v>32</v>
      </c>
      <c r="AJ36" s="18">
        <v>51</v>
      </c>
      <c r="AK36" s="18">
        <v>49</v>
      </c>
      <c r="AL36" s="18">
        <v>45</v>
      </c>
      <c r="AM36" s="18">
        <v>76</v>
      </c>
      <c r="AN36" s="18">
        <v>41</v>
      </c>
      <c r="AO36" s="20">
        <v>54</v>
      </c>
      <c r="AP36" s="25">
        <f t="shared" si="11"/>
        <v>348</v>
      </c>
      <c r="AQ36" s="25"/>
      <c r="AR36" s="25"/>
    </row>
    <row r="37" spans="1:44" x14ac:dyDescent="0.3">
      <c r="A37" s="47" t="s">
        <v>38</v>
      </c>
      <c r="B37" s="350"/>
      <c r="C37" s="83">
        <v>46218</v>
      </c>
      <c r="D37" s="81" t="s">
        <v>58</v>
      </c>
      <c r="E37" s="84">
        <v>40</v>
      </c>
      <c r="F37" s="84">
        <v>44</v>
      </c>
      <c r="G37" s="84">
        <v>43</v>
      </c>
      <c r="H37" s="84">
        <v>64</v>
      </c>
      <c r="I37" s="84">
        <v>54</v>
      </c>
      <c r="J37" s="84">
        <v>65</v>
      </c>
      <c r="K37" s="85">
        <v>42</v>
      </c>
      <c r="L37" s="25">
        <f t="shared" si="9"/>
        <v>352</v>
      </c>
      <c r="M37" s="25"/>
      <c r="N37" s="25"/>
      <c r="O37" s="86">
        <v>37</v>
      </c>
      <c r="P37" s="84">
        <v>32</v>
      </c>
      <c r="Q37" s="84">
        <v>61</v>
      </c>
      <c r="R37" s="84">
        <v>49</v>
      </c>
      <c r="S37" s="84">
        <v>69</v>
      </c>
      <c r="T37" s="84">
        <v>26</v>
      </c>
      <c r="U37" s="85">
        <v>45</v>
      </c>
      <c r="V37" s="25">
        <f t="shared" si="3"/>
        <v>319</v>
      </c>
      <c r="W37" s="25"/>
      <c r="X37" s="25"/>
      <c r="Y37" s="86">
        <v>35</v>
      </c>
      <c r="Z37" s="84">
        <v>43</v>
      </c>
      <c r="AA37" s="84">
        <v>27</v>
      </c>
      <c r="AB37" s="84">
        <v>37</v>
      </c>
      <c r="AC37" s="84">
        <v>58</v>
      </c>
      <c r="AD37" s="84">
        <v>56</v>
      </c>
      <c r="AE37" s="85">
        <v>36</v>
      </c>
      <c r="AF37" s="25">
        <f t="shared" si="10"/>
        <v>292</v>
      </c>
      <c r="AG37" s="25"/>
      <c r="AH37" s="25"/>
      <c r="AI37" s="86">
        <v>47</v>
      </c>
      <c r="AJ37" s="84">
        <v>22</v>
      </c>
      <c r="AK37" s="84">
        <v>28</v>
      </c>
      <c r="AL37" s="84">
        <v>53</v>
      </c>
      <c r="AM37" s="84">
        <v>61</v>
      </c>
      <c r="AN37" s="84">
        <v>21</v>
      </c>
      <c r="AO37" s="85">
        <v>34</v>
      </c>
      <c r="AP37" s="25">
        <f t="shared" si="11"/>
        <v>266</v>
      </c>
      <c r="AQ37" s="25"/>
      <c r="AR37" s="25"/>
    </row>
    <row r="38" spans="1:44" ht="17.25" thickBot="1" x14ac:dyDescent="0.35">
      <c r="A38" s="47" t="s">
        <v>38</v>
      </c>
      <c r="B38" s="338"/>
      <c r="C38" s="55">
        <v>46218</v>
      </c>
      <c r="D38" s="53" t="s">
        <v>59</v>
      </c>
      <c r="E38" s="54">
        <v>25</v>
      </c>
      <c r="F38" s="54">
        <v>40</v>
      </c>
      <c r="G38" s="54">
        <v>24</v>
      </c>
      <c r="H38" s="54">
        <v>30</v>
      </c>
      <c r="I38" s="54">
        <v>35</v>
      </c>
      <c r="J38" s="54">
        <v>29</v>
      </c>
      <c r="K38" s="56">
        <v>26</v>
      </c>
      <c r="L38" s="26">
        <f t="shared" si="9"/>
        <v>209</v>
      </c>
      <c r="M38" s="26"/>
      <c r="N38" s="26"/>
      <c r="O38" s="57">
        <v>32</v>
      </c>
      <c r="P38" s="54">
        <v>24</v>
      </c>
      <c r="Q38" s="54">
        <v>15</v>
      </c>
      <c r="R38" s="54">
        <v>21</v>
      </c>
      <c r="S38" s="54">
        <v>44</v>
      </c>
      <c r="T38" s="54">
        <v>24</v>
      </c>
      <c r="U38" s="56">
        <v>14</v>
      </c>
      <c r="V38" s="26">
        <f t="shared" si="3"/>
        <v>174</v>
      </c>
      <c r="W38" s="26"/>
      <c r="X38" s="26"/>
      <c r="Y38" s="57">
        <v>36</v>
      </c>
      <c r="Z38" s="54">
        <v>32</v>
      </c>
      <c r="AA38" s="54">
        <v>35</v>
      </c>
      <c r="AB38" s="54">
        <v>38</v>
      </c>
      <c r="AC38" s="54">
        <v>31</v>
      </c>
      <c r="AD38" s="54">
        <v>74</v>
      </c>
      <c r="AE38" s="56">
        <v>31</v>
      </c>
      <c r="AF38" s="26">
        <f t="shared" si="10"/>
        <v>277</v>
      </c>
      <c r="AG38" s="26"/>
      <c r="AH38" s="26"/>
      <c r="AI38" s="57">
        <v>15</v>
      </c>
      <c r="AJ38" s="54">
        <v>19</v>
      </c>
      <c r="AK38" s="54">
        <v>29</v>
      </c>
      <c r="AL38" s="54">
        <v>35</v>
      </c>
      <c r="AM38" s="54">
        <v>46</v>
      </c>
      <c r="AN38" s="54">
        <v>16</v>
      </c>
      <c r="AO38" s="56">
        <v>43</v>
      </c>
      <c r="AP38" s="26">
        <f t="shared" si="11"/>
        <v>203</v>
      </c>
      <c r="AQ38" s="26"/>
      <c r="AR38" s="26"/>
    </row>
    <row r="39" spans="1:44" x14ac:dyDescent="0.3">
      <c r="A39" s="47" t="s">
        <v>76</v>
      </c>
      <c r="B39" s="350" t="s">
        <v>14</v>
      </c>
      <c r="C39" s="43">
        <v>46076</v>
      </c>
      <c r="D39" s="19" t="s">
        <v>54</v>
      </c>
      <c r="E39" s="49">
        <f t="shared" ref="E39:K44" si="12">E21+E27+E33</f>
        <v>70</v>
      </c>
      <c r="F39" s="49">
        <f t="shared" si="12"/>
        <v>35</v>
      </c>
      <c r="G39" s="49">
        <f t="shared" si="12"/>
        <v>32</v>
      </c>
      <c r="H39" s="49">
        <f t="shared" si="12"/>
        <v>59</v>
      </c>
      <c r="I39" s="49">
        <f t="shared" si="12"/>
        <v>42</v>
      </c>
      <c r="J39" s="49">
        <f t="shared" si="12"/>
        <v>41</v>
      </c>
      <c r="K39" s="123">
        <f t="shared" si="12"/>
        <v>34</v>
      </c>
      <c r="L39" s="25">
        <f t="shared" si="9"/>
        <v>313</v>
      </c>
      <c r="M39" s="25"/>
      <c r="N39" s="25"/>
      <c r="O39" s="49">
        <f t="shared" ref="O39:U44" si="13">O21+O27+O33</f>
        <v>46</v>
      </c>
      <c r="P39" s="49">
        <f t="shared" si="13"/>
        <v>30</v>
      </c>
      <c r="Q39" s="49">
        <f t="shared" si="13"/>
        <v>44</v>
      </c>
      <c r="R39" s="49">
        <f t="shared" si="13"/>
        <v>38</v>
      </c>
      <c r="S39" s="49">
        <f t="shared" si="13"/>
        <v>73</v>
      </c>
      <c r="T39" s="49">
        <f t="shared" si="13"/>
        <v>33</v>
      </c>
      <c r="U39" s="123">
        <f t="shared" si="13"/>
        <v>31</v>
      </c>
      <c r="V39" s="25">
        <f t="shared" si="3"/>
        <v>295</v>
      </c>
      <c r="W39" s="25"/>
      <c r="X39" s="25"/>
      <c r="Y39" s="49">
        <f t="shared" ref="Y39:AE44" si="14">Y21+Y27+Y33</f>
        <v>31</v>
      </c>
      <c r="Z39" s="49">
        <f t="shared" si="14"/>
        <v>30</v>
      </c>
      <c r="AA39" s="49">
        <f t="shared" si="14"/>
        <v>51</v>
      </c>
      <c r="AB39" s="49">
        <f t="shared" si="14"/>
        <v>36</v>
      </c>
      <c r="AC39" s="49">
        <f t="shared" si="14"/>
        <v>39</v>
      </c>
      <c r="AD39" s="49">
        <f t="shared" si="14"/>
        <v>40</v>
      </c>
      <c r="AE39" s="123">
        <f t="shared" si="14"/>
        <v>58</v>
      </c>
      <c r="AF39" s="25">
        <f t="shared" si="10"/>
        <v>285</v>
      </c>
      <c r="AG39" s="25"/>
      <c r="AH39" s="25"/>
      <c r="AI39" s="49">
        <f t="shared" ref="AI39:AO39" si="15">AI21+AI27+AI33</f>
        <v>40</v>
      </c>
      <c r="AJ39" s="49">
        <f t="shared" si="15"/>
        <v>52</v>
      </c>
      <c r="AK39" s="49">
        <f t="shared" si="15"/>
        <v>38</v>
      </c>
      <c r="AL39" s="49">
        <f t="shared" si="15"/>
        <v>59</v>
      </c>
      <c r="AM39" s="49">
        <f t="shared" si="15"/>
        <v>36</v>
      </c>
      <c r="AN39" s="49">
        <f t="shared" si="15"/>
        <v>18</v>
      </c>
      <c r="AO39" s="123">
        <f t="shared" si="15"/>
        <v>47</v>
      </c>
      <c r="AP39" s="25">
        <f t="shared" si="11"/>
        <v>290</v>
      </c>
      <c r="AQ39" s="25"/>
      <c r="AR39" s="25"/>
    </row>
    <row r="40" spans="1:44" x14ac:dyDescent="0.3">
      <c r="A40" s="47" t="s">
        <v>76</v>
      </c>
      <c r="B40" s="350"/>
      <c r="C40" s="43">
        <v>46050</v>
      </c>
      <c r="D40" s="19" t="s">
        <v>55</v>
      </c>
      <c r="E40" s="18">
        <f t="shared" si="12"/>
        <v>49</v>
      </c>
      <c r="F40" s="18">
        <f t="shared" si="12"/>
        <v>55</v>
      </c>
      <c r="G40" s="18">
        <f t="shared" si="12"/>
        <v>28</v>
      </c>
      <c r="H40" s="18">
        <f t="shared" si="12"/>
        <v>55</v>
      </c>
      <c r="I40" s="18">
        <f t="shared" si="12"/>
        <v>51</v>
      </c>
      <c r="J40" s="18">
        <f t="shared" si="12"/>
        <v>63</v>
      </c>
      <c r="K40" s="62">
        <f t="shared" si="12"/>
        <v>64</v>
      </c>
      <c r="L40" s="25">
        <f>SUM(E40:K40)</f>
        <v>365</v>
      </c>
      <c r="M40" s="25"/>
      <c r="N40" s="25"/>
      <c r="O40" s="18">
        <f t="shared" si="13"/>
        <v>44</v>
      </c>
      <c r="P40" s="18">
        <f t="shared" si="13"/>
        <v>29</v>
      </c>
      <c r="Q40" s="18">
        <f t="shared" si="13"/>
        <v>33</v>
      </c>
      <c r="R40" s="18">
        <f t="shared" si="13"/>
        <v>62</v>
      </c>
      <c r="S40" s="18">
        <f t="shared" si="13"/>
        <v>63</v>
      </c>
      <c r="T40" s="18">
        <f t="shared" si="13"/>
        <v>37</v>
      </c>
      <c r="U40" s="62">
        <f t="shared" si="13"/>
        <v>51</v>
      </c>
      <c r="V40" s="25">
        <f>SUM(O40:U40)</f>
        <v>319</v>
      </c>
      <c r="W40" s="25"/>
      <c r="X40" s="25"/>
      <c r="Y40" s="18">
        <f t="shared" si="14"/>
        <v>57</v>
      </c>
      <c r="Z40" s="18">
        <f t="shared" si="14"/>
        <v>40</v>
      </c>
      <c r="AA40" s="18">
        <f t="shared" si="14"/>
        <v>58</v>
      </c>
      <c r="AB40" s="18">
        <f t="shared" si="14"/>
        <v>53</v>
      </c>
      <c r="AC40" s="18">
        <f t="shared" si="14"/>
        <v>41</v>
      </c>
      <c r="AD40" s="18">
        <f t="shared" si="14"/>
        <v>46</v>
      </c>
      <c r="AE40" s="62">
        <f t="shared" si="14"/>
        <v>52</v>
      </c>
      <c r="AF40" s="25">
        <f>SUM(Y40:AE40)</f>
        <v>347</v>
      </c>
      <c r="AG40" s="25"/>
      <c r="AH40" s="25"/>
      <c r="AI40" s="18">
        <f t="shared" ref="AI40:AO44" si="16">AI22+AI28+AI34</f>
        <v>38</v>
      </c>
      <c r="AJ40" s="18">
        <f t="shared" si="16"/>
        <v>34</v>
      </c>
      <c r="AK40" s="18">
        <f t="shared" si="16"/>
        <v>46</v>
      </c>
      <c r="AL40" s="18">
        <f t="shared" si="16"/>
        <v>35</v>
      </c>
      <c r="AM40" s="18">
        <f t="shared" si="16"/>
        <v>68</v>
      </c>
      <c r="AN40" s="18">
        <f t="shared" si="16"/>
        <v>35</v>
      </c>
      <c r="AO40" s="62">
        <f t="shared" si="16"/>
        <v>55</v>
      </c>
      <c r="AP40" s="25">
        <f>SUM(AI40:AO40)</f>
        <v>311</v>
      </c>
      <c r="AQ40" s="25"/>
      <c r="AR40" s="25"/>
    </row>
    <row r="41" spans="1:44" x14ac:dyDescent="0.3">
      <c r="A41" s="47" t="s">
        <v>76</v>
      </c>
      <c r="B41" s="350"/>
      <c r="C41" s="43">
        <v>46120</v>
      </c>
      <c r="D41" s="19" t="s">
        <v>56</v>
      </c>
      <c r="E41" s="18">
        <f t="shared" si="12"/>
        <v>19</v>
      </c>
      <c r="F41" s="18">
        <f t="shared" si="12"/>
        <v>25</v>
      </c>
      <c r="G41" s="18">
        <f t="shared" si="12"/>
        <v>19</v>
      </c>
      <c r="H41" s="18">
        <f t="shared" si="12"/>
        <v>30</v>
      </c>
      <c r="I41" s="18">
        <f t="shared" si="12"/>
        <v>22</v>
      </c>
      <c r="J41" s="18">
        <f t="shared" si="12"/>
        <v>29</v>
      </c>
      <c r="K41" s="62">
        <f t="shared" si="12"/>
        <v>26</v>
      </c>
      <c r="L41" s="25">
        <f t="shared" si="9"/>
        <v>170</v>
      </c>
      <c r="M41" s="25"/>
      <c r="N41" s="25"/>
      <c r="O41" s="18">
        <f t="shared" si="13"/>
        <v>25</v>
      </c>
      <c r="P41" s="18">
        <f t="shared" si="13"/>
        <v>16</v>
      </c>
      <c r="Q41" s="18">
        <f t="shared" si="13"/>
        <v>34</v>
      </c>
      <c r="R41" s="18">
        <f t="shared" si="13"/>
        <v>18</v>
      </c>
      <c r="S41" s="18">
        <f t="shared" si="13"/>
        <v>22</v>
      </c>
      <c r="T41" s="18">
        <f t="shared" si="13"/>
        <v>12</v>
      </c>
      <c r="U41" s="62">
        <f t="shared" si="13"/>
        <v>25</v>
      </c>
      <c r="V41" s="25">
        <f t="shared" si="3"/>
        <v>152</v>
      </c>
      <c r="W41" s="25"/>
      <c r="X41" s="25"/>
      <c r="Y41" s="18">
        <f t="shared" si="14"/>
        <v>25</v>
      </c>
      <c r="Z41" s="18">
        <f t="shared" si="14"/>
        <v>48</v>
      </c>
      <c r="AA41" s="18">
        <f t="shared" si="14"/>
        <v>25</v>
      </c>
      <c r="AB41" s="18">
        <f t="shared" si="14"/>
        <v>20</v>
      </c>
      <c r="AC41" s="18">
        <f t="shared" si="14"/>
        <v>30</v>
      </c>
      <c r="AD41" s="18">
        <f t="shared" si="14"/>
        <v>23</v>
      </c>
      <c r="AE41" s="62">
        <f t="shared" si="14"/>
        <v>23</v>
      </c>
      <c r="AF41" s="25">
        <f t="shared" si="10"/>
        <v>194</v>
      </c>
      <c r="AG41" s="25"/>
      <c r="AH41" s="25"/>
      <c r="AI41" s="18">
        <f t="shared" si="16"/>
        <v>21</v>
      </c>
      <c r="AJ41" s="18">
        <f t="shared" si="16"/>
        <v>28</v>
      </c>
      <c r="AK41" s="18">
        <f t="shared" si="16"/>
        <v>21</v>
      </c>
      <c r="AL41" s="18">
        <f t="shared" si="16"/>
        <v>23</v>
      </c>
      <c r="AM41" s="18">
        <f t="shared" si="16"/>
        <v>33</v>
      </c>
      <c r="AN41" s="18">
        <f t="shared" si="16"/>
        <v>13</v>
      </c>
      <c r="AO41" s="62">
        <f t="shared" si="16"/>
        <v>41</v>
      </c>
      <c r="AP41" s="25">
        <f t="shared" si="11"/>
        <v>180</v>
      </c>
      <c r="AQ41" s="25"/>
      <c r="AR41" s="25"/>
    </row>
    <row r="42" spans="1:44" x14ac:dyDescent="0.3">
      <c r="A42" s="47" t="s">
        <v>76</v>
      </c>
      <c r="B42" s="350"/>
      <c r="C42" s="43">
        <v>46218</v>
      </c>
      <c r="D42" s="19" t="s">
        <v>57</v>
      </c>
      <c r="E42" s="18">
        <f t="shared" si="12"/>
        <v>68</v>
      </c>
      <c r="F42" s="18">
        <f t="shared" si="12"/>
        <v>59</v>
      </c>
      <c r="G42" s="18">
        <f t="shared" si="12"/>
        <v>45</v>
      </c>
      <c r="H42" s="18">
        <f t="shared" si="12"/>
        <v>68</v>
      </c>
      <c r="I42" s="18">
        <f t="shared" si="12"/>
        <v>99</v>
      </c>
      <c r="J42" s="18">
        <f t="shared" si="12"/>
        <v>95</v>
      </c>
      <c r="K42" s="62">
        <f t="shared" si="12"/>
        <v>64</v>
      </c>
      <c r="L42" s="25">
        <f t="shared" si="9"/>
        <v>498</v>
      </c>
      <c r="M42" s="25"/>
      <c r="N42" s="25"/>
      <c r="O42" s="18">
        <f t="shared" si="13"/>
        <v>59</v>
      </c>
      <c r="P42" s="18">
        <f t="shared" si="13"/>
        <v>48</v>
      </c>
      <c r="Q42" s="18">
        <f t="shared" si="13"/>
        <v>82</v>
      </c>
      <c r="R42" s="18">
        <f t="shared" si="13"/>
        <v>97</v>
      </c>
      <c r="S42" s="18">
        <f t="shared" si="13"/>
        <v>76</v>
      </c>
      <c r="T42" s="18">
        <f t="shared" si="13"/>
        <v>47</v>
      </c>
      <c r="U42" s="62">
        <f t="shared" si="13"/>
        <v>91</v>
      </c>
      <c r="V42" s="25">
        <f t="shared" si="3"/>
        <v>500</v>
      </c>
      <c r="W42" s="25"/>
      <c r="X42" s="25"/>
      <c r="Y42" s="18">
        <f t="shared" si="14"/>
        <v>79</v>
      </c>
      <c r="Z42" s="18">
        <f t="shared" si="14"/>
        <v>64</v>
      </c>
      <c r="AA42" s="18">
        <f t="shared" si="14"/>
        <v>89</v>
      </c>
      <c r="AB42" s="18">
        <f t="shared" si="14"/>
        <v>65</v>
      </c>
      <c r="AC42" s="18">
        <f t="shared" si="14"/>
        <v>102</v>
      </c>
      <c r="AD42" s="18">
        <f t="shared" si="14"/>
        <v>71</v>
      </c>
      <c r="AE42" s="62">
        <f t="shared" si="14"/>
        <v>86</v>
      </c>
      <c r="AF42" s="25">
        <f t="shared" si="10"/>
        <v>556</v>
      </c>
      <c r="AG42" s="25"/>
      <c r="AH42" s="25"/>
      <c r="AI42" s="18">
        <f t="shared" si="16"/>
        <v>34</v>
      </c>
      <c r="AJ42" s="18">
        <f t="shared" si="16"/>
        <v>70</v>
      </c>
      <c r="AK42" s="18">
        <f t="shared" si="16"/>
        <v>76</v>
      </c>
      <c r="AL42" s="18">
        <f t="shared" si="16"/>
        <v>85</v>
      </c>
      <c r="AM42" s="18">
        <f t="shared" si="16"/>
        <v>105</v>
      </c>
      <c r="AN42" s="18">
        <f t="shared" si="16"/>
        <v>69</v>
      </c>
      <c r="AO42" s="62">
        <f t="shared" si="16"/>
        <v>80</v>
      </c>
      <c r="AP42" s="25">
        <f t="shared" si="11"/>
        <v>519</v>
      </c>
      <c r="AQ42" s="25"/>
      <c r="AR42" s="25"/>
    </row>
    <row r="43" spans="1:44" x14ac:dyDescent="0.3">
      <c r="A43" s="47" t="s">
        <v>76</v>
      </c>
      <c r="B43" s="350"/>
      <c r="C43" s="83">
        <v>46218</v>
      </c>
      <c r="D43" s="81" t="s">
        <v>58</v>
      </c>
      <c r="E43" s="18">
        <f t="shared" si="12"/>
        <v>77</v>
      </c>
      <c r="F43" s="18">
        <f t="shared" si="12"/>
        <v>69</v>
      </c>
      <c r="G43" s="18">
        <f t="shared" si="12"/>
        <v>65</v>
      </c>
      <c r="H43" s="18">
        <f t="shared" si="12"/>
        <v>84</v>
      </c>
      <c r="I43" s="18">
        <f t="shared" si="12"/>
        <v>71</v>
      </c>
      <c r="J43" s="18">
        <f t="shared" si="12"/>
        <v>77</v>
      </c>
      <c r="K43" s="62">
        <f t="shared" si="12"/>
        <v>56</v>
      </c>
      <c r="L43" s="25">
        <f t="shared" si="9"/>
        <v>499</v>
      </c>
      <c r="M43" s="25"/>
      <c r="N43" s="25"/>
      <c r="O43" s="18">
        <f t="shared" si="13"/>
        <v>55</v>
      </c>
      <c r="P43" s="18">
        <f t="shared" si="13"/>
        <v>48</v>
      </c>
      <c r="Q43" s="18">
        <f t="shared" si="13"/>
        <v>79</v>
      </c>
      <c r="R43" s="18">
        <f t="shared" si="13"/>
        <v>80</v>
      </c>
      <c r="S43" s="18">
        <f t="shared" si="13"/>
        <v>87</v>
      </c>
      <c r="T43" s="18">
        <f t="shared" si="13"/>
        <v>51</v>
      </c>
      <c r="U43" s="62">
        <f t="shared" si="13"/>
        <v>83</v>
      </c>
      <c r="V43" s="25">
        <f t="shared" si="3"/>
        <v>483</v>
      </c>
      <c r="W43" s="25"/>
      <c r="X43" s="25"/>
      <c r="Y43" s="18">
        <f t="shared" si="14"/>
        <v>54</v>
      </c>
      <c r="Z43" s="18">
        <f t="shared" si="14"/>
        <v>75</v>
      </c>
      <c r="AA43" s="18">
        <f t="shared" si="14"/>
        <v>58</v>
      </c>
      <c r="AB43" s="18">
        <f t="shared" si="14"/>
        <v>64</v>
      </c>
      <c r="AC43" s="18">
        <f t="shared" si="14"/>
        <v>83</v>
      </c>
      <c r="AD43" s="18">
        <f t="shared" si="14"/>
        <v>74</v>
      </c>
      <c r="AE43" s="62">
        <f t="shared" si="14"/>
        <v>62</v>
      </c>
      <c r="AF43" s="25">
        <f t="shared" si="10"/>
        <v>470</v>
      </c>
      <c r="AG43" s="25"/>
      <c r="AH43" s="25"/>
      <c r="AI43" s="18">
        <f t="shared" si="16"/>
        <v>72</v>
      </c>
      <c r="AJ43" s="18">
        <f t="shared" si="16"/>
        <v>54</v>
      </c>
      <c r="AK43" s="18">
        <f t="shared" si="16"/>
        <v>64</v>
      </c>
      <c r="AL43" s="18">
        <f t="shared" si="16"/>
        <v>71</v>
      </c>
      <c r="AM43" s="18">
        <f t="shared" si="16"/>
        <v>91</v>
      </c>
      <c r="AN43" s="18">
        <f t="shared" si="16"/>
        <v>34</v>
      </c>
      <c r="AO43" s="62">
        <f t="shared" si="16"/>
        <v>69</v>
      </c>
      <c r="AP43" s="25">
        <f t="shared" si="11"/>
        <v>455</v>
      </c>
      <c r="AQ43" s="25"/>
      <c r="AR43" s="25"/>
    </row>
    <row r="44" spans="1:44" ht="17.25" thickBot="1" x14ac:dyDescent="0.35">
      <c r="A44" s="47" t="s">
        <v>76</v>
      </c>
      <c r="B44" s="338"/>
      <c r="C44" s="55">
        <v>46218</v>
      </c>
      <c r="D44" s="53" t="s">
        <v>59</v>
      </c>
      <c r="E44" s="54">
        <f t="shared" si="12"/>
        <v>34</v>
      </c>
      <c r="F44" s="54">
        <f t="shared" si="12"/>
        <v>45</v>
      </c>
      <c r="G44" s="54">
        <f t="shared" si="12"/>
        <v>34</v>
      </c>
      <c r="H44" s="54">
        <f t="shared" si="12"/>
        <v>41</v>
      </c>
      <c r="I44" s="54">
        <f t="shared" si="12"/>
        <v>42</v>
      </c>
      <c r="J44" s="54">
        <f t="shared" si="12"/>
        <v>43</v>
      </c>
      <c r="K44" s="63">
        <f t="shared" si="12"/>
        <v>35</v>
      </c>
      <c r="L44" s="26">
        <f t="shared" si="9"/>
        <v>274</v>
      </c>
      <c r="M44" s="26"/>
      <c r="N44" s="26"/>
      <c r="O44" s="54">
        <f t="shared" si="13"/>
        <v>35</v>
      </c>
      <c r="P44" s="54">
        <f t="shared" si="13"/>
        <v>28</v>
      </c>
      <c r="Q44" s="54">
        <f t="shared" si="13"/>
        <v>21</v>
      </c>
      <c r="R44" s="54">
        <f t="shared" si="13"/>
        <v>27</v>
      </c>
      <c r="S44" s="54">
        <f t="shared" si="13"/>
        <v>54</v>
      </c>
      <c r="T44" s="54">
        <f t="shared" si="13"/>
        <v>28</v>
      </c>
      <c r="U44" s="63">
        <f t="shared" si="13"/>
        <v>25</v>
      </c>
      <c r="V44" s="26">
        <f t="shared" si="3"/>
        <v>218</v>
      </c>
      <c r="W44" s="26"/>
      <c r="X44" s="26"/>
      <c r="Y44" s="54">
        <f t="shared" si="14"/>
        <v>40</v>
      </c>
      <c r="Z44" s="54">
        <f t="shared" si="14"/>
        <v>39</v>
      </c>
      <c r="AA44" s="54">
        <f t="shared" si="14"/>
        <v>50</v>
      </c>
      <c r="AB44" s="54">
        <f t="shared" si="14"/>
        <v>49</v>
      </c>
      <c r="AC44" s="54">
        <f t="shared" si="14"/>
        <v>39</v>
      </c>
      <c r="AD44" s="54">
        <f t="shared" si="14"/>
        <v>83</v>
      </c>
      <c r="AE44" s="63">
        <f t="shared" si="14"/>
        <v>38</v>
      </c>
      <c r="AF44" s="26">
        <f t="shared" si="10"/>
        <v>338</v>
      </c>
      <c r="AG44" s="26"/>
      <c r="AH44" s="26"/>
      <c r="AI44" s="54">
        <f t="shared" si="16"/>
        <v>18</v>
      </c>
      <c r="AJ44" s="54">
        <f t="shared" si="16"/>
        <v>37</v>
      </c>
      <c r="AK44" s="54">
        <f t="shared" si="16"/>
        <v>37</v>
      </c>
      <c r="AL44" s="54">
        <f t="shared" si="16"/>
        <v>43</v>
      </c>
      <c r="AM44" s="54">
        <f t="shared" si="16"/>
        <v>52</v>
      </c>
      <c r="AN44" s="54">
        <f t="shared" si="16"/>
        <v>24</v>
      </c>
      <c r="AO44" s="63">
        <f t="shared" si="16"/>
        <v>55</v>
      </c>
      <c r="AP44" s="26">
        <f t="shared" si="11"/>
        <v>266</v>
      </c>
      <c r="AQ44" s="26"/>
      <c r="AR44" s="26"/>
    </row>
    <row r="45" spans="1:44" x14ac:dyDescent="0.3">
      <c r="A45" s="47" t="s">
        <v>33</v>
      </c>
      <c r="B45" s="350" t="s">
        <v>33</v>
      </c>
      <c r="C45" s="43">
        <v>46076</v>
      </c>
      <c r="D45" s="19" t="s">
        <v>54</v>
      </c>
      <c r="E45" s="18">
        <v>6</v>
      </c>
      <c r="F45" s="18">
        <v>7</v>
      </c>
      <c r="G45" s="18">
        <v>7</v>
      </c>
      <c r="H45" s="18">
        <v>0</v>
      </c>
      <c r="I45" s="18">
        <v>8</v>
      </c>
      <c r="J45" s="18">
        <v>10</v>
      </c>
      <c r="K45" s="20">
        <v>5</v>
      </c>
      <c r="L45" s="25">
        <f>SUM(E45:K45)</f>
        <v>43</v>
      </c>
      <c r="M45" s="25"/>
      <c r="N45" s="25"/>
      <c r="O45" s="21">
        <v>13</v>
      </c>
      <c r="P45" s="18">
        <v>1</v>
      </c>
      <c r="Q45" s="18">
        <v>3</v>
      </c>
      <c r="R45" s="18">
        <v>6</v>
      </c>
      <c r="S45" s="18">
        <v>7</v>
      </c>
      <c r="T45" s="18">
        <v>5</v>
      </c>
      <c r="U45" s="20">
        <v>7</v>
      </c>
      <c r="V45" s="25">
        <f>SUM(O45:U45)</f>
        <v>42</v>
      </c>
      <c r="W45" s="25"/>
      <c r="X45" s="25"/>
      <c r="Y45" s="21">
        <v>9</v>
      </c>
      <c r="Z45" s="18">
        <v>1</v>
      </c>
      <c r="AA45" s="18">
        <v>10</v>
      </c>
      <c r="AB45" s="18">
        <v>6</v>
      </c>
      <c r="AC45" s="18">
        <v>9</v>
      </c>
      <c r="AD45" s="18">
        <v>5</v>
      </c>
      <c r="AE45" s="20">
        <v>5</v>
      </c>
      <c r="AF45" s="25">
        <f>SUM(Y45:AE45)</f>
        <v>45</v>
      </c>
      <c r="AG45" s="25"/>
      <c r="AH45" s="25"/>
      <c r="AI45" s="21">
        <v>4</v>
      </c>
      <c r="AJ45" s="18">
        <v>5</v>
      </c>
      <c r="AK45" s="18">
        <v>5</v>
      </c>
      <c r="AL45" s="18">
        <v>5</v>
      </c>
      <c r="AM45" s="18">
        <v>16</v>
      </c>
      <c r="AN45" s="18">
        <v>1</v>
      </c>
      <c r="AO45" s="20">
        <v>8</v>
      </c>
      <c r="AP45" s="25">
        <f>SUM(AI45:AO45)</f>
        <v>44</v>
      </c>
      <c r="AQ45" s="25"/>
      <c r="AR45" s="25"/>
    </row>
    <row r="46" spans="1:44" x14ac:dyDescent="0.3">
      <c r="A46" s="47" t="s">
        <v>33</v>
      </c>
      <c r="B46" s="350"/>
      <c r="C46" s="43">
        <v>46050</v>
      </c>
      <c r="D46" s="19" t="s">
        <v>55</v>
      </c>
      <c r="E46" s="18">
        <v>12</v>
      </c>
      <c r="F46" s="18">
        <v>4</v>
      </c>
      <c r="G46" s="18">
        <v>13</v>
      </c>
      <c r="H46" s="18">
        <v>0</v>
      </c>
      <c r="I46" s="18">
        <v>16</v>
      </c>
      <c r="J46" s="18">
        <v>15</v>
      </c>
      <c r="K46" s="20">
        <v>13</v>
      </c>
      <c r="L46" s="25">
        <f>SUM(E46:K46)</f>
        <v>73</v>
      </c>
      <c r="M46" s="25"/>
      <c r="N46" s="25"/>
      <c r="O46" s="21">
        <v>6</v>
      </c>
      <c r="P46" s="18">
        <v>13</v>
      </c>
      <c r="Q46" s="18">
        <v>3</v>
      </c>
      <c r="R46" s="18">
        <v>8</v>
      </c>
      <c r="S46" s="18">
        <v>8</v>
      </c>
      <c r="T46" s="18">
        <v>2</v>
      </c>
      <c r="U46" s="20">
        <v>15</v>
      </c>
      <c r="V46" s="25">
        <f t="shared" si="3"/>
        <v>55</v>
      </c>
      <c r="W46" s="25"/>
      <c r="X46" s="25"/>
      <c r="Y46" s="21">
        <v>14</v>
      </c>
      <c r="Z46" s="18">
        <v>17</v>
      </c>
      <c r="AA46" s="18">
        <v>5</v>
      </c>
      <c r="AB46" s="18">
        <v>13</v>
      </c>
      <c r="AC46" s="18">
        <v>12</v>
      </c>
      <c r="AD46" s="18">
        <v>5</v>
      </c>
      <c r="AE46" s="20">
        <v>12</v>
      </c>
      <c r="AF46" s="25">
        <f>SUM(Y46:AE46)</f>
        <v>78</v>
      </c>
      <c r="AG46" s="25"/>
      <c r="AH46" s="25"/>
      <c r="AI46" s="21">
        <v>12</v>
      </c>
      <c r="AJ46" s="18">
        <v>5</v>
      </c>
      <c r="AK46" s="18">
        <v>15</v>
      </c>
      <c r="AL46" s="18">
        <v>13</v>
      </c>
      <c r="AM46" s="18">
        <v>18</v>
      </c>
      <c r="AN46" s="18">
        <v>9</v>
      </c>
      <c r="AO46" s="20">
        <v>6</v>
      </c>
      <c r="AP46" s="25">
        <f>SUM(AI46:AO46)</f>
        <v>78</v>
      </c>
      <c r="AQ46" s="25"/>
      <c r="AR46" s="25"/>
    </row>
    <row r="47" spans="1:44" x14ac:dyDescent="0.3">
      <c r="A47" s="47" t="s">
        <v>33</v>
      </c>
      <c r="B47" s="350"/>
      <c r="C47" s="43">
        <v>46120</v>
      </c>
      <c r="D47" s="19" t="s">
        <v>56</v>
      </c>
      <c r="E47" s="18">
        <v>12</v>
      </c>
      <c r="F47" s="18">
        <v>9</v>
      </c>
      <c r="G47" s="18">
        <v>4</v>
      </c>
      <c r="H47" s="18">
        <v>0</v>
      </c>
      <c r="I47" s="18">
        <v>12</v>
      </c>
      <c r="J47" s="18">
        <v>9</v>
      </c>
      <c r="K47" s="20">
        <v>11</v>
      </c>
      <c r="L47" s="25">
        <f>SUM(E47:K47)</f>
        <v>57</v>
      </c>
      <c r="M47" s="25"/>
      <c r="N47" s="25"/>
      <c r="O47" s="21">
        <v>7</v>
      </c>
      <c r="P47" s="18">
        <v>4</v>
      </c>
      <c r="Q47" s="18">
        <v>10</v>
      </c>
      <c r="R47" s="18">
        <v>5</v>
      </c>
      <c r="S47" s="18">
        <v>13</v>
      </c>
      <c r="T47" s="18">
        <v>6</v>
      </c>
      <c r="U47" s="20">
        <v>15</v>
      </c>
      <c r="V47" s="25">
        <f t="shared" si="3"/>
        <v>60</v>
      </c>
      <c r="W47" s="25"/>
      <c r="X47" s="25"/>
      <c r="Y47" s="21">
        <v>14</v>
      </c>
      <c r="Z47" s="18">
        <v>7</v>
      </c>
      <c r="AA47" s="18">
        <v>5</v>
      </c>
      <c r="AB47" s="18">
        <v>10</v>
      </c>
      <c r="AC47" s="18">
        <v>5</v>
      </c>
      <c r="AD47" s="18">
        <v>4</v>
      </c>
      <c r="AE47" s="20">
        <v>8</v>
      </c>
      <c r="AF47" s="25">
        <f>SUM(Y47:AE47)</f>
        <v>53</v>
      </c>
      <c r="AG47" s="25"/>
      <c r="AH47" s="25"/>
      <c r="AI47" s="21">
        <v>10</v>
      </c>
      <c r="AJ47" s="18">
        <v>3</v>
      </c>
      <c r="AK47" s="18">
        <v>9</v>
      </c>
      <c r="AL47" s="18">
        <v>15</v>
      </c>
      <c r="AM47" s="18">
        <v>11</v>
      </c>
      <c r="AN47" s="18">
        <v>6</v>
      </c>
      <c r="AO47" s="20">
        <v>6</v>
      </c>
      <c r="AP47" s="25">
        <f>SUM(AI47:AO47)</f>
        <v>60</v>
      </c>
      <c r="AQ47" s="25"/>
      <c r="AR47" s="25"/>
    </row>
    <row r="48" spans="1:44" x14ac:dyDescent="0.3">
      <c r="A48" s="47" t="s">
        <v>33</v>
      </c>
      <c r="B48" s="350"/>
      <c r="C48" s="43">
        <v>46218</v>
      </c>
      <c r="D48" s="19" t="s">
        <v>57</v>
      </c>
      <c r="E48" s="18">
        <v>15</v>
      </c>
      <c r="F48" s="18">
        <v>11</v>
      </c>
      <c r="G48" s="18">
        <v>14</v>
      </c>
      <c r="H48" s="18">
        <v>0</v>
      </c>
      <c r="I48" s="18">
        <v>12</v>
      </c>
      <c r="J48" s="18">
        <v>22</v>
      </c>
      <c r="K48" s="20">
        <v>13</v>
      </c>
      <c r="L48" s="25">
        <f t="shared" si="9"/>
        <v>87</v>
      </c>
      <c r="M48" s="25"/>
      <c r="N48" s="25"/>
      <c r="O48" s="21">
        <v>26</v>
      </c>
      <c r="P48" s="18">
        <v>14</v>
      </c>
      <c r="Q48" s="18">
        <v>20</v>
      </c>
      <c r="R48" s="18">
        <v>17</v>
      </c>
      <c r="S48" s="18">
        <v>30</v>
      </c>
      <c r="T48" s="18">
        <v>14</v>
      </c>
      <c r="U48" s="20">
        <v>20</v>
      </c>
      <c r="V48" s="25">
        <f t="shared" si="3"/>
        <v>141</v>
      </c>
      <c r="W48" s="25"/>
      <c r="X48" s="25"/>
      <c r="Y48" s="21">
        <v>35</v>
      </c>
      <c r="Z48" s="18">
        <v>7</v>
      </c>
      <c r="AA48" s="18">
        <v>19</v>
      </c>
      <c r="AB48" s="18">
        <v>19</v>
      </c>
      <c r="AC48" s="18">
        <v>17</v>
      </c>
      <c r="AD48" s="18">
        <v>17</v>
      </c>
      <c r="AE48" s="20">
        <v>13</v>
      </c>
      <c r="AF48" s="25">
        <f t="shared" si="10"/>
        <v>127</v>
      </c>
      <c r="AG48" s="25"/>
      <c r="AH48" s="25"/>
      <c r="AI48" s="21">
        <v>22</v>
      </c>
      <c r="AJ48" s="18">
        <v>11</v>
      </c>
      <c r="AK48" s="18">
        <v>12</v>
      </c>
      <c r="AL48" s="18">
        <v>23</v>
      </c>
      <c r="AM48" s="18">
        <v>29</v>
      </c>
      <c r="AN48" s="18">
        <v>2</v>
      </c>
      <c r="AO48" s="20">
        <v>24</v>
      </c>
      <c r="AP48" s="25">
        <f t="shared" si="11"/>
        <v>123</v>
      </c>
      <c r="AQ48" s="25"/>
      <c r="AR48" s="25"/>
    </row>
    <row r="49" spans="1:44" x14ac:dyDescent="0.3">
      <c r="A49" s="47" t="s">
        <v>33</v>
      </c>
      <c r="B49" s="350"/>
      <c r="C49" s="43">
        <v>46218</v>
      </c>
      <c r="D49" s="19" t="s">
        <v>58</v>
      </c>
      <c r="E49" s="18">
        <v>18</v>
      </c>
      <c r="F49" s="18">
        <v>11</v>
      </c>
      <c r="G49" s="18">
        <v>24</v>
      </c>
      <c r="H49" s="18">
        <v>0</v>
      </c>
      <c r="I49" s="18">
        <v>28</v>
      </c>
      <c r="J49" s="18">
        <v>23</v>
      </c>
      <c r="K49" s="20">
        <v>30</v>
      </c>
      <c r="L49" s="25">
        <f t="shared" ref="L49:L61" si="17">SUM(E49:K49)</f>
        <v>134</v>
      </c>
      <c r="M49" s="25"/>
      <c r="N49" s="25"/>
      <c r="O49" s="21">
        <v>12</v>
      </c>
      <c r="P49" s="18">
        <v>19</v>
      </c>
      <c r="Q49" s="18">
        <v>22</v>
      </c>
      <c r="R49" s="18">
        <v>19</v>
      </c>
      <c r="S49" s="18">
        <v>27</v>
      </c>
      <c r="T49" s="18">
        <v>11</v>
      </c>
      <c r="U49" s="20">
        <v>18</v>
      </c>
      <c r="V49" s="25">
        <f t="shared" ref="V49:V61" si="18">SUM(O49:U49)</f>
        <v>128</v>
      </c>
      <c r="W49" s="25"/>
      <c r="X49" s="25"/>
      <c r="Y49" s="21">
        <v>14</v>
      </c>
      <c r="Z49" s="18">
        <v>19</v>
      </c>
      <c r="AA49" s="18">
        <v>16</v>
      </c>
      <c r="AB49" s="18">
        <v>14</v>
      </c>
      <c r="AC49" s="18">
        <v>33</v>
      </c>
      <c r="AD49" s="18">
        <v>23</v>
      </c>
      <c r="AE49" s="20">
        <v>27</v>
      </c>
      <c r="AF49" s="25">
        <f t="shared" ref="AF49:AF61" si="19">SUM(Y49:AE49)</f>
        <v>146</v>
      </c>
      <c r="AG49" s="25"/>
      <c r="AH49" s="25"/>
      <c r="AI49" s="21">
        <v>17</v>
      </c>
      <c r="AJ49" s="18">
        <v>11</v>
      </c>
      <c r="AK49" s="18">
        <v>17</v>
      </c>
      <c r="AL49" s="18">
        <v>31</v>
      </c>
      <c r="AM49" s="18">
        <v>15</v>
      </c>
      <c r="AN49" s="18">
        <v>6</v>
      </c>
      <c r="AO49" s="20">
        <v>27</v>
      </c>
      <c r="AP49" s="25">
        <f t="shared" ref="AP49:AP61" si="20">SUM(AI49:AO49)</f>
        <v>124</v>
      </c>
      <c r="AQ49" s="25"/>
      <c r="AR49" s="25"/>
    </row>
    <row r="50" spans="1:44" ht="17.25" thickBot="1" x14ac:dyDescent="0.35">
      <c r="A50" s="47" t="s">
        <v>33</v>
      </c>
      <c r="B50" s="338"/>
      <c r="C50" s="55">
        <v>46158</v>
      </c>
      <c r="D50" s="53" t="s">
        <v>59</v>
      </c>
      <c r="E50" s="54">
        <v>9</v>
      </c>
      <c r="F50" s="54">
        <v>10</v>
      </c>
      <c r="G50" s="54">
        <v>19</v>
      </c>
      <c r="H50" s="54">
        <v>0</v>
      </c>
      <c r="I50" s="54">
        <v>18</v>
      </c>
      <c r="J50" s="54">
        <v>20</v>
      </c>
      <c r="K50" s="56">
        <v>14</v>
      </c>
      <c r="L50" s="26">
        <f t="shared" si="17"/>
        <v>90</v>
      </c>
      <c r="M50" s="26"/>
      <c r="N50" s="26"/>
      <c r="O50" s="57">
        <v>20</v>
      </c>
      <c r="P50" s="54">
        <v>7</v>
      </c>
      <c r="Q50" s="54">
        <v>18</v>
      </c>
      <c r="R50" s="54">
        <v>5</v>
      </c>
      <c r="S50" s="54">
        <v>24</v>
      </c>
      <c r="T50" s="54">
        <v>8</v>
      </c>
      <c r="U50" s="56">
        <v>17</v>
      </c>
      <c r="V50" s="26">
        <f t="shared" si="18"/>
        <v>99</v>
      </c>
      <c r="W50" s="26"/>
      <c r="X50" s="26"/>
      <c r="Y50" s="57">
        <v>12</v>
      </c>
      <c r="Z50" s="54">
        <v>7</v>
      </c>
      <c r="AA50" s="54">
        <v>19</v>
      </c>
      <c r="AB50" s="54">
        <v>9</v>
      </c>
      <c r="AC50" s="54">
        <v>10</v>
      </c>
      <c r="AD50" s="54">
        <v>18</v>
      </c>
      <c r="AE50" s="56">
        <v>8</v>
      </c>
      <c r="AF50" s="26">
        <f t="shared" si="19"/>
        <v>83</v>
      </c>
      <c r="AG50" s="26"/>
      <c r="AH50" s="26"/>
      <c r="AI50" s="57">
        <v>4</v>
      </c>
      <c r="AJ50" s="54">
        <v>12</v>
      </c>
      <c r="AK50" s="54">
        <v>2</v>
      </c>
      <c r="AL50" s="54">
        <v>24</v>
      </c>
      <c r="AM50" s="54">
        <v>18</v>
      </c>
      <c r="AN50" s="54">
        <v>5</v>
      </c>
      <c r="AO50" s="56">
        <v>15</v>
      </c>
      <c r="AP50" s="26">
        <f t="shared" si="20"/>
        <v>80</v>
      </c>
      <c r="AQ50" s="26"/>
      <c r="AR50" s="26"/>
    </row>
    <row r="51" spans="1:44" hidden="1" x14ac:dyDescent="0.3">
      <c r="A51" s="46"/>
      <c r="B51" s="337" t="s">
        <v>92</v>
      </c>
      <c r="C51" s="44">
        <v>45768</v>
      </c>
      <c r="D51" s="45" t="s">
        <v>54</v>
      </c>
      <c r="E51" s="49"/>
      <c r="F51" s="49"/>
      <c r="G51" s="49"/>
      <c r="H51" s="49"/>
      <c r="I51" s="49"/>
      <c r="J51" s="49"/>
      <c r="K51" s="123"/>
      <c r="L51" s="51">
        <f t="shared" si="17"/>
        <v>0</v>
      </c>
      <c r="M51" s="51"/>
      <c r="N51" s="51"/>
      <c r="O51" s="49"/>
      <c r="P51" s="49"/>
      <c r="Q51" s="49"/>
      <c r="R51" s="49"/>
      <c r="S51" s="49"/>
      <c r="T51" s="49"/>
      <c r="U51" s="123"/>
      <c r="V51" s="51">
        <f t="shared" si="18"/>
        <v>0</v>
      </c>
      <c r="W51" s="51"/>
      <c r="X51" s="51"/>
      <c r="Y51" s="49"/>
      <c r="Z51" s="49"/>
      <c r="AA51" s="49"/>
      <c r="AB51" s="49"/>
      <c r="AC51" s="49"/>
      <c r="AD51" s="49"/>
      <c r="AE51" s="123"/>
      <c r="AF51" s="51">
        <f t="shared" si="19"/>
        <v>0</v>
      </c>
      <c r="AG51" s="51"/>
      <c r="AH51" s="51"/>
      <c r="AI51" s="49">
        <v>120</v>
      </c>
      <c r="AJ51" s="49">
        <v>32</v>
      </c>
      <c r="AK51" s="49">
        <v>76</v>
      </c>
      <c r="AL51" s="49">
        <v>20</v>
      </c>
      <c r="AM51" s="49">
        <v>104</v>
      </c>
      <c r="AN51" s="49">
        <v>0</v>
      </c>
      <c r="AO51" s="123">
        <v>0</v>
      </c>
      <c r="AP51" s="51">
        <f t="shared" si="20"/>
        <v>352</v>
      </c>
      <c r="AQ51" s="51"/>
      <c r="AR51" s="51"/>
    </row>
    <row r="52" spans="1:44" hidden="1" x14ac:dyDescent="0.3">
      <c r="A52" s="47"/>
      <c r="B52" s="350"/>
      <c r="C52" s="43">
        <v>45915</v>
      </c>
      <c r="D52" s="19" t="s">
        <v>54</v>
      </c>
      <c r="E52" s="49"/>
      <c r="F52" s="49"/>
      <c r="G52" s="49"/>
      <c r="H52" s="49"/>
      <c r="I52" s="49"/>
      <c r="J52" s="49"/>
      <c r="K52" s="123"/>
      <c r="L52" s="25">
        <f t="shared" si="17"/>
        <v>0</v>
      </c>
      <c r="M52" s="25"/>
      <c r="N52" s="25"/>
      <c r="O52" s="49"/>
      <c r="P52" s="49"/>
      <c r="Q52" s="49"/>
      <c r="R52" s="49"/>
      <c r="S52" s="49"/>
      <c r="T52" s="49"/>
      <c r="U52" s="123"/>
      <c r="V52" s="25">
        <f t="shared" si="18"/>
        <v>0</v>
      </c>
      <c r="W52" s="25"/>
      <c r="X52" s="25"/>
      <c r="Y52" s="49"/>
      <c r="Z52" s="49"/>
      <c r="AA52" s="49"/>
      <c r="AB52" s="49"/>
      <c r="AC52" s="49"/>
      <c r="AD52" s="49"/>
      <c r="AE52" s="123"/>
      <c r="AF52" s="25">
        <f t="shared" si="19"/>
        <v>0</v>
      </c>
      <c r="AG52" s="25"/>
      <c r="AH52" s="25"/>
      <c r="AI52" s="49">
        <v>0</v>
      </c>
      <c r="AJ52" s="49">
        <v>0</v>
      </c>
      <c r="AK52" s="49">
        <v>0</v>
      </c>
      <c r="AL52" s="49">
        <v>0</v>
      </c>
      <c r="AM52" s="49">
        <v>0</v>
      </c>
      <c r="AN52" s="49">
        <v>0</v>
      </c>
      <c r="AO52" s="123">
        <v>0</v>
      </c>
      <c r="AP52" s="25">
        <f t="shared" si="20"/>
        <v>0</v>
      </c>
      <c r="AQ52" s="25"/>
      <c r="AR52" s="25"/>
    </row>
    <row r="53" spans="1:44" hidden="1" x14ac:dyDescent="0.3">
      <c r="A53" s="47"/>
      <c r="B53" s="350"/>
      <c r="C53" s="43">
        <v>45803</v>
      </c>
      <c r="D53" s="19" t="s">
        <v>55</v>
      </c>
      <c r="E53" s="18"/>
      <c r="F53" s="18"/>
      <c r="G53" s="18"/>
      <c r="H53" s="18"/>
      <c r="I53" s="18"/>
      <c r="J53" s="18"/>
      <c r="K53" s="62"/>
      <c r="L53" s="25">
        <f t="shared" si="17"/>
        <v>0</v>
      </c>
      <c r="M53" s="25"/>
      <c r="N53" s="25"/>
      <c r="O53" s="18"/>
      <c r="P53" s="18"/>
      <c r="Q53" s="18"/>
      <c r="R53" s="18"/>
      <c r="S53" s="18"/>
      <c r="T53" s="18"/>
      <c r="U53" s="62"/>
      <c r="V53" s="25">
        <f t="shared" si="18"/>
        <v>0</v>
      </c>
      <c r="W53" s="25"/>
      <c r="X53" s="25"/>
      <c r="Y53" s="18"/>
      <c r="Z53" s="18"/>
      <c r="AA53" s="18"/>
      <c r="AB53" s="18"/>
      <c r="AC53" s="18"/>
      <c r="AD53" s="18"/>
      <c r="AE53" s="62"/>
      <c r="AF53" s="25">
        <f t="shared" si="19"/>
        <v>0</v>
      </c>
      <c r="AG53" s="25"/>
      <c r="AH53" s="25"/>
      <c r="AI53" s="18">
        <v>96</v>
      </c>
      <c r="AJ53" s="18">
        <v>12</v>
      </c>
      <c r="AK53" s="18">
        <v>56</v>
      </c>
      <c r="AL53" s="18">
        <v>8</v>
      </c>
      <c r="AM53" s="18">
        <v>24</v>
      </c>
      <c r="AN53" s="18">
        <v>0</v>
      </c>
      <c r="AO53" s="62">
        <v>0</v>
      </c>
      <c r="AP53" s="25">
        <f t="shared" si="20"/>
        <v>196</v>
      </c>
      <c r="AQ53" s="25"/>
      <c r="AR53" s="25"/>
    </row>
    <row r="54" spans="1:44" hidden="1" x14ac:dyDescent="0.3">
      <c r="A54" s="47"/>
      <c r="B54" s="350"/>
      <c r="C54" s="43">
        <v>45843</v>
      </c>
      <c r="D54" s="19" t="s">
        <v>55</v>
      </c>
      <c r="E54" s="18"/>
      <c r="F54" s="18"/>
      <c r="G54" s="18"/>
      <c r="H54" s="18"/>
      <c r="I54" s="18"/>
      <c r="J54" s="18"/>
      <c r="K54" s="62"/>
      <c r="L54" s="25">
        <f t="shared" si="17"/>
        <v>0</v>
      </c>
      <c r="M54" s="25"/>
      <c r="N54" s="25"/>
      <c r="O54" s="18"/>
      <c r="P54" s="18"/>
      <c r="Q54" s="18"/>
      <c r="R54" s="18"/>
      <c r="S54" s="18"/>
      <c r="T54" s="18"/>
      <c r="U54" s="62"/>
      <c r="V54" s="25">
        <f t="shared" si="18"/>
        <v>0</v>
      </c>
      <c r="W54" s="25"/>
      <c r="X54" s="25"/>
      <c r="Y54" s="18"/>
      <c r="Z54" s="18"/>
      <c r="AA54" s="18"/>
      <c r="AB54" s="18"/>
      <c r="AC54" s="18"/>
      <c r="AD54" s="18"/>
      <c r="AE54" s="62"/>
      <c r="AF54" s="25">
        <f t="shared" si="19"/>
        <v>0</v>
      </c>
      <c r="AG54" s="25"/>
      <c r="AH54" s="25"/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62">
        <v>0</v>
      </c>
      <c r="AP54" s="25">
        <f t="shared" si="20"/>
        <v>0</v>
      </c>
      <c r="AQ54" s="25"/>
      <c r="AR54" s="25"/>
    </row>
    <row r="55" spans="1:44" hidden="1" x14ac:dyDescent="0.3">
      <c r="A55" s="47"/>
      <c r="B55" s="350"/>
      <c r="C55" s="43">
        <v>45795</v>
      </c>
      <c r="D55" s="19" t="s">
        <v>56</v>
      </c>
      <c r="E55" s="18"/>
      <c r="F55" s="18"/>
      <c r="G55" s="18"/>
      <c r="H55" s="18"/>
      <c r="I55" s="18"/>
      <c r="J55" s="18"/>
      <c r="K55" s="62"/>
      <c r="L55" s="25">
        <f t="shared" si="17"/>
        <v>0</v>
      </c>
      <c r="M55" s="25"/>
      <c r="N55" s="25"/>
      <c r="O55" s="18"/>
      <c r="P55" s="18"/>
      <c r="Q55" s="18"/>
      <c r="R55" s="18"/>
      <c r="S55" s="18"/>
      <c r="T55" s="18"/>
      <c r="U55" s="62"/>
      <c r="V55" s="25">
        <f t="shared" si="18"/>
        <v>0</v>
      </c>
      <c r="W55" s="25"/>
      <c r="X55" s="25"/>
      <c r="Y55" s="18"/>
      <c r="Z55" s="18"/>
      <c r="AA55" s="18"/>
      <c r="AB55" s="18"/>
      <c r="AC55" s="18"/>
      <c r="AD55" s="18"/>
      <c r="AE55" s="62"/>
      <c r="AF55" s="25">
        <f t="shared" si="19"/>
        <v>0</v>
      </c>
      <c r="AG55" s="25"/>
      <c r="AH55" s="25"/>
      <c r="AI55" s="18">
        <v>20</v>
      </c>
      <c r="AJ55" s="18">
        <v>0</v>
      </c>
      <c r="AK55" s="18">
        <v>32</v>
      </c>
      <c r="AL55" s="18">
        <v>0</v>
      </c>
      <c r="AM55" s="18">
        <v>48</v>
      </c>
      <c r="AN55" s="18">
        <v>0</v>
      </c>
      <c r="AO55" s="62">
        <v>0</v>
      </c>
      <c r="AP55" s="25">
        <f t="shared" si="20"/>
        <v>100</v>
      </c>
      <c r="AQ55" s="25"/>
      <c r="AR55" s="25"/>
    </row>
    <row r="56" spans="1:44" hidden="1" x14ac:dyDescent="0.3">
      <c r="A56" s="47"/>
      <c r="B56" s="350"/>
      <c r="C56" s="43">
        <v>45850</v>
      </c>
      <c r="D56" s="19" t="s">
        <v>56</v>
      </c>
      <c r="E56" s="18"/>
      <c r="F56" s="18"/>
      <c r="G56" s="18"/>
      <c r="H56" s="18"/>
      <c r="I56" s="18"/>
      <c r="J56" s="18"/>
      <c r="K56" s="62"/>
      <c r="L56" s="25">
        <f t="shared" si="17"/>
        <v>0</v>
      </c>
      <c r="M56" s="25"/>
      <c r="N56" s="25"/>
      <c r="O56" s="18"/>
      <c r="P56" s="18"/>
      <c r="Q56" s="18"/>
      <c r="R56" s="18"/>
      <c r="S56" s="18"/>
      <c r="T56" s="18"/>
      <c r="U56" s="62"/>
      <c r="V56" s="25">
        <f t="shared" si="18"/>
        <v>0</v>
      </c>
      <c r="W56" s="25"/>
      <c r="X56" s="25"/>
      <c r="Y56" s="18"/>
      <c r="Z56" s="18"/>
      <c r="AA56" s="18"/>
      <c r="AB56" s="18"/>
      <c r="AC56" s="18"/>
      <c r="AD56" s="18"/>
      <c r="AE56" s="62"/>
      <c r="AF56" s="25">
        <f t="shared" si="19"/>
        <v>0</v>
      </c>
      <c r="AG56" s="25"/>
      <c r="AH56" s="25"/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62">
        <v>0</v>
      </c>
      <c r="AP56" s="25">
        <f t="shared" si="20"/>
        <v>0</v>
      </c>
      <c r="AQ56" s="25"/>
      <c r="AR56" s="25"/>
    </row>
    <row r="57" spans="1:44" hidden="1" x14ac:dyDescent="0.3">
      <c r="A57" s="47"/>
      <c r="B57" s="350"/>
      <c r="C57" s="43">
        <v>46122</v>
      </c>
      <c r="D57" s="19" t="s">
        <v>57</v>
      </c>
      <c r="E57" s="18"/>
      <c r="F57" s="18"/>
      <c r="G57" s="18"/>
      <c r="H57" s="18"/>
      <c r="I57" s="18"/>
      <c r="J57" s="18"/>
      <c r="K57" s="62"/>
      <c r="L57" s="25">
        <f t="shared" si="17"/>
        <v>0</v>
      </c>
      <c r="M57" s="25"/>
      <c r="N57" s="25"/>
      <c r="O57" s="18"/>
      <c r="P57" s="18"/>
      <c r="Q57" s="18"/>
      <c r="R57" s="18"/>
      <c r="S57" s="18"/>
      <c r="T57" s="18"/>
      <c r="U57" s="62"/>
      <c r="V57" s="25">
        <f t="shared" si="18"/>
        <v>0</v>
      </c>
      <c r="W57" s="25"/>
      <c r="X57" s="25"/>
      <c r="Y57" s="18"/>
      <c r="Z57" s="18"/>
      <c r="AA57" s="18"/>
      <c r="AB57" s="18"/>
      <c r="AC57" s="18"/>
      <c r="AD57" s="18"/>
      <c r="AE57" s="62"/>
      <c r="AF57" s="25">
        <f t="shared" si="19"/>
        <v>0</v>
      </c>
      <c r="AG57" s="25"/>
      <c r="AH57" s="25"/>
      <c r="AI57" s="18">
        <v>112</v>
      </c>
      <c r="AJ57" s="18">
        <v>56</v>
      </c>
      <c r="AK57" s="18">
        <v>76</v>
      </c>
      <c r="AL57" s="18">
        <v>12</v>
      </c>
      <c r="AM57" s="18">
        <v>112</v>
      </c>
      <c r="AN57" s="18">
        <v>0</v>
      </c>
      <c r="AO57" s="62">
        <v>0</v>
      </c>
      <c r="AP57" s="25">
        <f t="shared" si="20"/>
        <v>368</v>
      </c>
      <c r="AQ57" s="25"/>
      <c r="AR57" s="25"/>
    </row>
    <row r="58" spans="1:44" hidden="1" x14ac:dyDescent="0.3">
      <c r="A58" s="47"/>
      <c r="B58" s="350"/>
      <c r="C58" s="83">
        <v>46159</v>
      </c>
      <c r="D58" s="81" t="s">
        <v>58</v>
      </c>
      <c r="E58" s="18"/>
      <c r="F58" s="18"/>
      <c r="G58" s="18"/>
      <c r="H58" s="18"/>
      <c r="I58" s="18"/>
      <c r="J58" s="18"/>
      <c r="K58" s="62"/>
      <c r="L58" s="25">
        <f t="shared" si="17"/>
        <v>0</v>
      </c>
      <c r="M58" s="25"/>
      <c r="N58" s="25"/>
      <c r="O58" s="18"/>
      <c r="P58" s="18"/>
      <c r="Q58" s="18"/>
      <c r="R58" s="18"/>
      <c r="S58" s="18"/>
      <c r="T58" s="18"/>
      <c r="U58" s="62"/>
      <c r="V58" s="25">
        <f t="shared" si="18"/>
        <v>0</v>
      </c>
      <c r="W58" s="25"/>
      <c r="X58" s="25"/>
      <c r="Y58" s="18"/>
      <c r="Z58" s="18"/>
      <c r="AA58" s="18"/>
      <c r="AB58" s="18"/>
      <c r="AC58" s="18"/>
      <c r="AD58" s="18"/>
      <c r="AE58" s="62"/>
      <c r="AF58" s="25">
        <f t="shared" si="19"/>
        <v>0</v>
      </c>
      <c r="AG58" s="25"/>
      <c r="AH58" s="25"/>
      <c r="AI58" s="18">
        <v>100</v>
      </c>
      <c r="AJ58" s="18">
        <v>32</v>
      </c>
      <c r="AK58" s="18">
        <v>128</v>
      </c>
      <c r="AL58" s="18">
        <v>32</v>
      </c>
      <c r="AM58" s="18">
        <v>88</v>
      </c>
      <c r="AN58" s="18">
        <v>0</v>
      </c>
      <c r="AO58" s="62">
        <v>0</v>
      </c>
      <c r="AP58" s="25">
        <f t="shared" si="20"/>
        <v>380</v>
      </c>
      <c r="AQ58" s="25"/>
      <c r="AR58" s="25"/>
    </row>
    <row r="59" spans="1:44" ht="17.25" hidden="1" thickBot="1" x14ac:dyDescent="0.35">
      <c r="A59" s="48"/>
      <c r="B59" s="338"/>
      <c r="C59" s="55">
        <v>46158</v>
      </c>
      <c r="D59" s="53" t="s">
        <v>59</v>
      </c>
      <c r="E59" s="54"/>
      <c r="F59" s="54"/>
      <c r="G59" s="54"/>
      <c r="H59" s="54"/>
      <c r="I59" s="54"/>
      <c r="J59" s="54"/>
      <c r="K59" s="63"/>
      <c r="L59" s="26">
        <f t="shared" si="17"/>
        <v>0</v>
      </c>
      <c r="M59" s="26"/>
      <c r="N59" s="26"/>
      <c r="O59" s="54"/>
      <c r="P59" s="54"/>
      <c r="Q59" s="54"/>
      <c r="R59" s="54"/>
      <c r="S59" s="54"/>
      <c r="T59" s="54"/>
      <c r="U59" s="63"/>
      <c r="V59" s="26">
        <f t="shared" si="18"/>
        <v>0</v>
      </c>
      <c r="W59" s="26"/>
      <c r="X59" s="26"/>
      <c r="Y59" s="54"/>
      <c r="Z59" s="54"/>
      <c r="AA59" s="54"/>
      <c r="AB59" s="54"/>
      <c r="AC59" s="54"/>
      <c r="AD59" s="54"/>
      <c r="AE59" s="63"/>
      <c r="AF59" s="26">
        <f t="shared" si="19"/>
        <v>0</v>
      </c>
      <c r="AG59" s="26"/>
      <c r="AH59" s="26"/>
      <c r="AI59" s="54">
        <v>96</v>
      </c>
      <c r="AJ59" s="54">
        <v>20</v>
      </c>
      <c r="AK59" s="54">
        <v>52</v>
      </c>
      <c r="AL59" s="54">
        <v>12</v>
      </c>
      <c r="AM59" s="54">
        <v>28</v>
      </c>
      <c r="AN59" s="54">
        <v>0</v>
      </c>
      <c r="AO59" s="63">
        <v>0</v>
      </c>
      <c r="AP59" s="26">
        <f t="shared" si="20"/>
        <v>208</v>
      </c>
      <c r="AQ59" s="26"/>
      <c r="AR59" s="26"/>
    </row>
    <row r="60" spans="1:44" hidden="1" x14ac:dyDescent="0.3">
      <c r="A60" s="46"/>
      <c r="B60" s="337" t="s">
        <v>93</v>
      </c>
      <c r="C60" s="128">
        <v>45915</v>
      </c>
      <c r="D60" s="129" t="s">
        <v>54</v>
      </c>
      <c r="E60" s="60"/>
      <c r="F60" s="60"/>
      <c r="G60" s="60"/>
      <c r="H60" s="60"/>
      <c r="I60" s="60"/>
      <c r="J60" s="60"/>
      <c r="K60" s="130"/>
      <c r="L60" s="131">
        <f t="shared" si="17"/>
        <v>0</v>
      </c>
      <c r="M60" s="131"/>
      <c r="N60" s="131"/>
      <c r="O60" s="132"/>
      <c r="P60" s="60"/>
      <c r="Q60" s="60"/>
      <c r="R60" s="60"/>
      <c r="S60" s="60"/>
      <c r="T60" s="60"/>
      <c r="U60" s="130"/>
      <c r="V60" s="131">
        <f t="shared" si="18"/>
        <v>0</v>
      </c>
      <c r="W60" s="131"/>
      <c r="X60" s="131"/>
      <c r="Y60" s="132"/>
      <c r="Z60" s="60"/>
      <c r="AA60" s="60"/>
      <c r="AB60" s="60"/>
      <c r="AC60" s="60"/>
      <c r="AD60" s="60"/>
      <c r="AE60" s="130"/>
      <c r="AF60" s="131">
        <f t="shared" si="19"/>
        <v>0</v>
      </c>
      <c r="AG60" s="131"/>
      <c r="AH60" s="131"/>
      <c r="AI60" s="132">
        <v>28</v>
      </c>
      <c r="AJ60" s="60">
        <v>0</v>
      </c>
      <c r="AK60" s="60">
        <v>28</v>
      </c>
      <c r="AL60" s="60">
        <v>0</v>
      </c>
      <c r="AM60" s="60">
        <v>16</v>
      </c>
      <c r="AN60" s="60">
        <v>0</v>
      </c>
      <c r="AO60" s="130">
        <v>0</v>
      </c>
      <c r="AP60" s="131">
        <f t="shared" si="20"/>
        <v>72</v>
      </c>
      <c r="AQ60" s="131"/>
      <c r="AR60" s="131"/>
    </row>
    <row r="61" spans="1:44" hidden="1" x14ac:dyDescent="0.3">
      <c r="A61" s="47"/>
      <c r="B61" s="350"/>
      <c r="C61" s="43">
        <v>45843</v>
      </c>
      <c r="D61" s="19" t="s">
        <v>55</v>
      </c>
      <c r="E61" s="18"/>
      <c r="F61" s="18"/>
      <c r="G61" s="18"/>
      <c r="H61" s="18"/>
      <c r="I61" s="18"/>
      <c r="J61" s="18"/>
      <c r="K61" s="20"/>
      <c r="L61" s="25">
        <f t="shared" si="17"/>
        <v>0</v>
      </c>
      <c r="M61" s="25"/>
      <c r="N61" s="25"/>
      <c r="O61" s="21"/>
      <c r="P61" s="18"/>
      <c r="Q61" s="18"/>
      <c r="R61" s="18"/>
      <c r="S61" s="18"/>
      <c r="T61" s="18"/>
      <c r="U61" s="20"/>
      <c r="V61" s="25">
        <f t="shared" si="18"/>
        <v>0</v>
      </c>
      <c r="W61" s="25"/>
      <c r="X61" s="25"/>
      <c r="Y61" s="21"/>
      <c r="Z61" s="18"/>
      <c r="AA61" s="18"/>
      <c r="AB61" s="18"/>
      <c r="AC61" s="18"/>
      <c r="AD61" s="18"/>
      <c r="AE61" s="20"/>
      <c r="AF61" s="25">
        <f t="shared" si="19"/>
        <v>0</v>
      </c>
      <c r="AG61" s="25"/>
      <c r="AH61" s="25"/>
      <c r="AI61" s="21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20">
        <v>0</v>
      </c>
      <c r="AP61" s="25">
        <f t="shared" si="20"/>
        <v>0</v>
      </c>
      <c r="AQ61" s="25"/>
      <c r="AR61" s="25"/>
    </row>
    <row r="62" spans="1:44" hidden="1" x14ac:dyDescent="0.3">
      <c r="A62" s="47"/>
      <c r="B62" s="350"/>
      <c r="C62" s="43">
        <v>45861</v>
      </c>
      <c r="D62" s="19" t="s">
        <v>55</v>
      </c>
      <c r="E62" s="18"/>
      <c r="F62" s="18"/>
      <c r="G62" s="18"/>
      <c r="H62" s="18"/>
      <c r="I62" s="18"/>
      <c r="J62" s="18"/>
      <c r="K62" s="20"/>
      <c r="L62" s="25">
        <f t="shared" ref="L62:L68" si="21">SUM(E62:K62)</f>
        <v>0</v>
      </c>
      <c r="M62" s="25"/>
      <c r="N62" s="25"/>
      <c r="O62" s="21"/>
      <c r="P62" s="18"/>
      <c r="Q62" s="18"/>
      <c r="R62" s="18"/>
      <c r="S62" s="18"/>
      <c r="T62" s="18"/>
      <c r="U62" s="20"/>
      <c r="V62" s="25">
        <f t="shared" ref="V62:V68" si="22">SUM(O62:U62)</f>
        <v>0</v>
      </c>
      <c r="W62" s="25"/>
      <c r="X62" s="25"/>
      <c r="Y62" s="21"/>
      <c r="Z62" s="18"/>
      <c r="AA62" s="18"/>
      <c r="AB62" s="18"/>
      <c r="AC62" s="18"/>
      <c r="AD62" s="18"/>
      <c r="AE62" s="20"/>
      <c r="AF62" s="25">
        <f t="shared" ref="AF62:AF68" si="23">SUM(Y62:AE62)</f>
        <v>0</v>
      </c>
      <c r="AG62" s="25"/>
      <c r="AH62" s="25"/>
      <c r="AI62" s="21">
        <v>8</v>
      </c>
      <c r="AJ62" s="18">
        <v>0</v>
      </c>
      <c r="AK62" s="18">
        <v>28</v>
      </c>
      <c r="AL62" s="18">
        <v>0</v>
      </c>
      <c r="AM62" s="18">
        <v>20</v>
      </c>
      <c r="AN62" s="18">
        <v>0</v>
      </c>
      <c r="AO62" s="20">
        <v>0</v>
      </c>
      <c r="AP62" s="25">
        <f t="shared" ref="AP62:AP68" si="24">SUM(AI62:AO62)</f>
        <v>56</v>
      </c>
      <c r="AQ62" s="25"/>
      <c r="AR62" s="25"/>
    </row>
    <row r="63" spans="1:44" hidden="1" x14ac:dyDescent="0.3">
      <c r="A63" s="47"/>
      <c r="B63" s="350"/>
      <c r="C63" s="43">
        <v>46050</v>
      </c>
      <c r="D63" s="19" t="s">
        <v>55</v>
      </c>
      <c r="E63" s="18"/>
      <c r="F63" s="18"/>
      <c r="G63" s="18"/>
      <c r="H63" s="18"/>
      <c r="I63" s="18"/>
      <c r="J63" s="18"/>
      <c r="K63" s="20"/>
      <c r="L63" s="25">
        <f t="shared" si="21"/>
        <v>0</v>
      </c>
      <c r="M63" s="25"/>
      <c r="N63" s="25"/>
      <c r="O63" s="21"/>
      <c r="P63" s="18"/>
      <c r="Q63" s="18"/>
      <c r="R63" s="18"/>
      <c r="S63" s="18"/>
      <c r="T63" s="18"/>
      <c r="U63" s="20"/>
      <c r="V63" s="25">
        <f t="shared" si="22"/>
        <v>0</v>
      </c>
      <c r="W63" s="25"/>
      <c r="X63" s="25"/>
      <c r="Y63" s="21"/>
      <c r="Z63" s="18"/>
      <c r="AA63" s="18"/>
      <c r="AB63" s="18"/>
      <c r="AC63" s="18"/>
      <c r="AD63" s="18"/>
      <c r="AE63" s="20"/>
      <c r="AF63" s="25">
        <f t="shared" si="23"/>
        <v>0</v>
      </c>
      <c r="AG63" s="25"/>
      <c r="AH63" s="25"/>
      <c r="AI63" s="21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20">
        <v>0</v>
      </c>
      <c r="AP63" s="25">
        <f t="shared" si="24"/>
        <v>0</v>
      </c>
      <c r="AQ63" s="25"/>
      <c r="AR63" s="25"/>
    </row>
    <row r="64" spans="1:44" hidden="1" x14ac:dyDescent="0.3">
      <c r="A64" s="47"/>
      <c r="B64" s="350"/>
      <c r="C64" s="43">
        <v>45850</v>
      </c>
      <c r="D64" s="19" t="s">
        <v>56</v>
      </c>
      <c r="E64" s="18"/>
      <c r="F64" s="18"/>
      <c r="G64" s="18"/>
      <c r="H64" s="18"/>
      <c r="I64" s="18"/>
      <c r="J64" s="18"/>
      <c r="K64" s="20"/>
      <c r="L64" s="25">
        <f t="shared" si="21"/>
        <v>0</v>
      </c>
      <c r="M64" s="25"/>
      <c r="N64" s="25"/>
      <c r="O64" s="21"/>
      <c r="P64" s="18"/>
      <c r="Q64" s="18"/>
      <c r="R64" s="18"/>
      <c r="S64" s="18"/>
      <c r="T64" s="18"/>
      <c r="U64" s="20"/>
      <c r="V64" s="25">
        <f t="shared" si="22"/>
        <v>0</v>
      </c>
      <c r="W64" s="25"/>
      <c r="X64" s="25"/>
      <c r="Y64" s="21"/>
      <c r="Z64" s="18"/>
      <c r="AA64" s="18"/>
      <c r="AB64" s="18"/>
      <c r="AC64" s="18"/>
      <c r="AD64" s="18"/>
      <c r="AE64" s="20"/>
      <c r="AF64" s="25">
        <f t="shared" si="23"/>
        <v>0</v>
      </c>
      <c r="AG64" s="25"/>
      <c r="AH64" s="25"/>
      <c r="AI64" s="21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20">
        <v>0</v>
      </c>
      <c r="AP64" s="25">
        <f t="shared" si="24"/>
        <v>0</v>
      </c>
      <c r="AQ64" s="25"/>
      <c r="AR64" s="25"/>
    </row>
    <row r="65" spans="1:44" hidden="1" x14ac:dyDescent="0.3">
      <c r="A65" s="47"/>
      <c r="B65" s="350"/>
      <c r="C65" s="43">
        <v>45874</v>
      </c>
      <c r="D65" s="19" t="s">
        <v>56</v>
      </c>
      <c r="E65" s="18"/>
      <c r="F65" s="18"/>
      <c r="G65" s="18"/>
      <c r="H65" s="18"/>
      <c r="I65" s="18"/>
      <c r="J65" s="18"/>
      <c r="K65" s="20"/>
      <c r="L65" s="25">
        <f t="shared" si="21"/>
        <v>0</v>
      </c>
      <c r="M65" s="25"/>
      <c r="N65" s="25"/>
      <c r="O65" s="21"/>
      <c r="P65" s="18"/>
      <c r="Q65" s="18"/>
      <c r="R65" s="18"/>
      <c r="S65" s="18"/>
      <c r="T65" s="18"/>
      <c r="U65" s="20"/>
      <c r="V65" s="25">
        <f t="shared" si="22"/>
        <v>0</v>
      </c>
      <c r="W65" s="25"/>
      <c r="X65" s="25"/>
      <c r="Y65" s="21"/>
      <c r="Z65" s="18"/>
      <c r="AA65" s="18"/>
      <c r="AB65" s="18"/>
      <c r="AC65" s="18"/>
      <c r="AD65" s="18"/>
      <c r="AE65" s="20"/>
      <c r="AF65" s="25">
        <f t="shared" si="23"/>
        <v>0</v>
      </c>
      <c r="AG65" s="25"/>
      <c r="AH65" s="25"/>
      <c r="AI65" s="21">
        <v>16</v>
      </c>
      <c r="AJ65" s="18">
        <v>0</v>
      </c>
      <c r="AK65" s="18">
        <v>16</v>
      </c>
      <c r="AL65" s="18">
        <v>0</v>
      </c>
      <c r="AM65" s="18">
        <v>12</v>
      </c>
      <c r="AN65" s="18">
        <v>0</v>
      </c>
      <c r="AO65" s="20">
        <v>0</v>
      </c>
      <c r="AP65" s="25">
        <f t="shared" si="24"/>
        <v>44</v>
      </c>
      <c r="AQ65" s="25"/>
      <c r="AR65" s="25"/>
    </row>
    <row r="66" spans="1:44" hidden="1" x14ac:dyDescent="0.3">
      <c r="A66" s="47"/>
      <c r="B66" s="350"/>
      <c r="C66" s="43">
        <v>46122</v>
      </c>
      <c r="D66" s="19" t="s">
        <v>57</v>
      </c>
      <c r="E66" s="18"/>
      <c r="F66" s="18"/>
      <c r="G66" s="18"/>
      <c r="H66" s="18"/>
      <c r="I66" s="18"/>
      <c r="J66" s="18"/>
      <c r="K66" s="20"/>
      <c r="L66" s="25">
        <f t="shared" si="21"/>
        <v>0</v>
      </c>
      <c r="M66" s="25"/>
      <c r="N66" s="25"/>
      <c r="O66" s="21"/>
      <c r="P66" s="18"/>
      <c r="Q66" s="18"/>
      <c r="R66" s="18"/>
      <c r="S66" s="18"/>
      <c r="T66" s="18"/>
      <c r="U66" s="20"/>
      <c r="V66" s="25">
        <f t="shared" si="22"/>
        <v>0</v>
      </c>
      <c r="W66" s="25"/>
      <c r="X66" s="25"/>
      <c r="Y66" s="21"/>
      <c r="Z66" s="18"/>
      <c r="AA66" s="18"/>
      <c r="AB66" s="18"/>
      <c r="AC66" s="18"/>
      <c r="AD66" s="18"/>
      <c r="AE66" s="20"/>
      <c r="AF66" s="25">
        <f t="shared" si="23"/>
        <v>0</v>
      </c>
      <c r="AG66" s="25"/>
      <c r="AH66" s="25"/>
      <c r="AI66" s="21">
        <v>48</v>
      </c>
      <c r="AJ66" s="18">
        <v>0</v>
      </c>
      <c r="AK66" s="18">
        <v>16</v>
      </c>
      <c r="AL66" s="18">
        <v>0</v>
      </c>
      <c r="AM66" s="18">
        <v>32</v>
      </c>
      <c r="AN66" s="18">
        <v>0</v>
      </c>
      <c r="AO66" s="20">
        <v>0</v>
      </c>
      <c r="AP66" s="25">
        <f t="shared" si="24"/>
        <v>96</v>
      </c>
      <c r="AQ66" s="25"/>
      <c r="AR66" s="25"/>
    </row>
    <row r="67" spans="1:44" hidden="1" x14ac:dyDescent="0.3">
      <c r="A67" s="47"/>
      <c r="B67" s="350"/>
      <c r="C67" s="43">
        <v>46159</v>
      </c>
      <c r="D67" s="19" t="s">
        <v>58</v>
      </c>
      <c r="E67" s="18"/>
      <c r="F67" s="18"/>
      <c r="G67" s="18"/>
      <c r="H67" s="18"/>
      <c r="I67" s="18"/>
      <c r="J67" s="18"/>
      <c r="K67" s="20"/>
      <c r="L67" s="25">
        <f t="shared" si="21"/>
        <v>0</v>
      </c>
      <c r="M67" s="25"/>
      <c r="N67" s="25"/>
      <c r="O67" s="21"/>
      <c r="P67" s="18"/>
      <c r="Q67" s="18"/>
      <c r="R67" s="18"/>
      <c r="S67" s="18"/>
      <c r="T67" s="18"/>
      <c r="U67" s="20"/>
      <c r="V67" s="25">
        <f t="shared" si="22"/>
        <v>0</v>
      </c>
      <c r="W67" s="25"/>
      <c r="X67" s="25"/>
      <c r="Y67" s="21"/>
      <c r="Z67" s="18"/>
      <c r="AA67" s="18"/>
      <c r="AB67" s="18"/>
      <c r="AC67" s="18"/>
      <c r="AD67" s="18"/>
      <c r="AE67" s="20"/>
      <c r="AF67" s="25">
        <f t="shared" si="23"/>
        <v>0</v>
      </c>
      <c r="AG67" s="25"/>
      <c r="AH67" s="25"/>
      <c r="AI67" s="21">
        <v>44</v>
      </c>
      <c r="AJ67" s="18">
        <v>0</v>
      </c>
      <c r="AK67" s="18">
        <v>20</v>
      </c>
      <c r="AL67" s="18">
        <v>0</v>
      </c>
      <c r="AM67" s="18">
        <v>48</v>
      </c>
      <c r="AN67" s="18">
        <v>0</v>
      </c>
      <c r="AO67" s="20">
        <v>0</v>
      </c>
      <c r="AP67" s="25">
        <f t="shared" si="24"/>
        <v>112</v>
      </c>
      <c r="AQ67" s="25"/>
      <c r="AR67" s="25"/>
    </row>
    <row r="68" spans="1:44" ht="17.25" hidden="1" thickBot="1" x14ac:dyDescent="0.35">
      <c r="A68" s="47"/>
      <c r="B68" s="338"/>
      <c r="C68" s="55">
        <v>46158</v>
      </c>
      <c r="D68" s="53" t="s">
        <v>59</v>
      </c>
      <c r="E68" s="54"/>
      <c r="F68" s="54"/>
      <c r="G68" s="54"/>
      <c r="H68" s="54"/>
      <c r="I68" s="54"/>
      <c r="J68" s="54"/>
      <c r="K68" s="56"/>
      <c r="L68" s="26">
        <f t="shared" si="21"/>
        <v>0</v>
      </c>
      <c r="M68" s="26"/>
      <c r="N68" s="26"/>
      <c r="O68" s="57"/>
      <c r="P68" s="54"/>
      <c r="Q68" s="54"/>
      <c r="R68" s="54"/>
      <c r="S68" s="54"/>
      <c r="T68" s="54"/>
      <c r="U68" s="56"/>
      <c r="V68" s="26">
        <f t="shared" si="22"/>
        <v>0</v>
      </c>
      <c r="W68" s="26"/>
      <c r="X68" s="26"/>
      <c r="Y68" s="57"/>
      <c r="Z68" s="54"/>
      <c r="AA68" s="54"/>
      <c r="AB68" s="54"/>
      <c r="AC68" s="54"/>
      <c r="AD68" s="54"/>
      <c r="AE68" s="56"/>
      <c r="AF68" s="26">
        <f t="shared" si="23"/>
        <v>0</v>
      </c>
      <c r="AG68" s="26"/>
      <c r="AH68" s="26"/>
      <c r="AI68" s="57">
        <v>28</v>
      </c>
      <c r="AJ68" s="54">
        <v>0</v>
      </c>
      <c r="AK68" s="54">
        <v>24</v>
      </c>
      <c r="AL68" s="54">
        <v>0</v>
      </c>
      <c r="AM68" s="54">
        <v>24</v>
      </c>
      <c r="AN68" s="54">
        <v>0</v>
      </c>
      <c r="AO68" s="56">
        <v>0</v>
      </c>
      <c r="AP68" s="26">
        <f t="shared" si="24"/>
        <v>76</v>
      </c>
      <c r="AQ68" s="26"/>
      <c r="AR68" s="26"/>
    </row>
    <row r="69" spans="1:44" x14ac:dyDescent="0.3">
      <c r="A69" s="124"/>
      <c r="B69" s="100"/>
      <c r="C69" s="58"/>
      <c r="D69" s="125"/>
      <c r="E69" s="126"/>
      <c r="F69" s="126"/>
      <c r="G69" s="126"/>
      <c r="H69" s="126"/>
      <c r="I69" s="126"/>
      <c r="J69" s="126"/>
      <c r="K69" s="126"/>
      <c r="L69" s="127"/>
      <c r="M69" s="127"/>
      <c r="N69" s="127"/>
      <c r="O69" s="126"/>
      <c r="P69" s="126"/>
      <c r="Q69" s="126"/>
      <c r="R69" s="126"/>
      <c r="S69" s="126"/>
      <c r="T69" s="126"/>
      <c r="U69" s="126"/>
      <c r="V69" s="127"/>
      <c r="W69" s="127"/>
      <c r="X69" s="127"/>
      <c r="Y69" s="126"/>
      <c r="Z69" s="126"/>
      <c r="AA69" s="126"/>
      <c r="AB69" s="126"/>
      <c r="AC69" s="126"/>
      <c r="AD69" s="126"/>
      <c r="AE69" s="126"/>
      <c r="AF69" s="127"/>
      <c r="AG69" s="127"/>
      <c r="AH69" s="127"/>
      <c r="AI69" s="126"/>
      <c r="AJ69" s="126"/>
      <c r="AK69" s="126"/>
      <c r="AL69" s="126"/>
      <c r="AM69" s="126"/>
      <c r="AN69" s="126"/>
      <c r="AO69" s="126"/>
      <c r="AP69" s="127"/>
      <c r="AQ69" s="127"/>
      <c r="AR69" s="127"/>
    </row>
    <row r="70" spans="1:44" x14ac:dyDescent="0.3">
      <c r="A70" s="124"/>
      <c r="B70" s="100"/>
      <c r="C70" s="58"/>
      <c r="D70" s="125"/>
      <c r="E70" s="126"/>
      <c r="F70" s="126"/>
      <c r="G70" s="126"/>
      <c r="H70" s="126"/>
      <c r="I70" s="126"/>
      <c r="J70" s="126"/>
      <c r="K70" s="126"/>
      <c r="L70" s="127"/>
      <c r="M70" s="127"/>
      <c r="N70" s="127"/>
      <c r="O70" s="126"/>
      <c r="P70" s="126"/>
      <c r="Q70" s="126"/>
      <c r="R70" s="126"/>
      <c r="S70" s="126"/>
      <c r="T70" s="126"/>
      <c r="U70" s="126"/>
      <c r="V70" s="127"/>
      <c r="W70" s="127"/>
      <c r="X70" s="127"/>
      <c r="Y70" s="126"/>
      <c r="Z70" s="126"/>
      <c r="AA70" s="126"/>
      <c r="AB70" s="126"/>
      <c r="AC70" s="126"/>
      <c r="AD70" s="126"/>
      <c r="AE70" s="126"/>
      <c r="AF70" s="127"/>
      <c r="AG70" s="127"/>
      <c r="AH70" s="127"/>
      <c r="AI70" s="126"/>
      <c r="AJ70" s="126"/>
      <c r="AK70" s="126"/>
      <c r="AL70" s="126"/>
      <c r="AM70" s="126"/>
      <c r="AN70" s="126"/>
      <c r="AO70" s="126"/>
      <c r="AP70" s="127"/>
      <c r="AQ70" s="127"/>
      <c r="AR70" s="127"/>
    </row>
    <row r="71" spans="1:44" x14ac:dyDescent="0.3">
      <c r="A71" s="124"/>
      <c r="B71" s="100"/>
      <c r="C71" s="58"/>
      <c r="D71" s="125"/>
      <c r="E71" s="126"/>
      <c r="F71" s="126"/>
      <c r="G71" s="126"/>
      <c r="H71" s="126"/>
      <c r="I71" s="126"/>
      <c r="J71" s="126"/>
      <c r="K71" s="126"/>
      <c r="L71" s="127"/>
      <c r="M71" s="127"/>
      <c r="N71" s="127"/>
      <c r="O71" s="126"/>
      <c r="P71" s="126"/>
      <c r="Q71" s="126"/>
      <c r="R71" s="126"/>
      <c r="S71" s="126"/>
      <c r="T71" s="126"/>
      <c r="U71" s="126"/>
      <c r="V71" s="127"/>
      <c r="W71" s="127"/>
      <c r="X71" s="127"/>
      <c r="Y71" s="126"/>
      <c r="Z71" s="126"/>
      <c r="AA71" s="126"/>
      <c r="AB71" s="126"/>
      <c r="AC71" s="126"/>
      <c r="AD71" s="126"/>
      <c r="AE71" s="126"/>
      <c r="AF71" s="127"/>
      <c r="AG71" s="127"/>
      <c r="AH71" s="127"/>
      <c r="AI71" s="126"/>
      <c r="AJ71" s="126"/>
      <c r="AK71" s="126"/>
      <c r="AL71" s="126"/>
      <c r="AM71" s="126"/>
      <c r="AN71" s="126"/>
      <c r="AO71" s="126"/>
      <c r="AP71" s="127"/>
      <c r="AQ71" s="127"/>
      <c r="AR71" s="127"/>
    </row>
  </sheetData>
  <mergeCells count="12">
    <mergeCell ref="B60:B68"/>
    <mergeCell ref="A2:A7"/>
    <mergeCell ref="B2:B7"/>
    <mergeCell ref="C2:C7"/>
    <mergeCell ref="B8:B14"/>
    <mergeCell ref="B15:B20"/>
    <mergeCell ref="B21:B26"/>
    <mergeCell ref="B27:B32"/>
    <mergeCell ref="B33:B38"/>
    <mergeCell ref="B39:B44"/>
    <mergeCell ref="B45:B50"/>
    <mergeCell ref="B51:B59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2D17-CFF2-4D6D-8CF2-F7DE3EC1CDE4}">
  <dimension ref="A1:BC70"/>
  <sheetViews>
    <sheetView topLeftCell="B1" workbookViewId="0"/>
  </sheetViews>
  <sheetFormatPr defaultRowHeight="16.5" x14ac:dyDescent="0.3"/>
  <cols>
    <col min="1" max="1" width="15.25" hidden="1" customWidth="1"/>
    <col min="2" max="2" width="19.5" bestFit="1" customWidth="1"/>
    <col min="3" max="3" width="9.75" style="41" bestFit="1" customWidth="1"/>
    <col min="4" max="4" width="16.25" style="1" bestFit="1" customWidth="1"/>
    <col min="5" max="5" width="5.375" bestFit="1" customWidth="1"/>
    <col min="6" max="6" width="4.5" bestFit="1" customWidth="1"/>
    <col min="7" max="11" width="5.375" bestFit="1" customWidth="1"/>
    <col min="12" max="12" width="5.75" bestFit="1" customWidth="1"/>
    <col min="13" max="13" width="7.125" bestFit="1" customWidth="1"/>
    <col min="14" max="14" width="6.375" bestFit="1" customWidth="1"/>
    <col min="15" max="15" width="5.375" bestFit="1" customWidth="1"/>
    <col min="16" max="18" width="4.5" bestFit="1" customWidth="1"/>
    <col min="19" max="19" width="5.375" bestFit="1" customWidth="1"/>
    <col min="20" max="20" width="4.5" bestFit="1" customWidth="1"/>
    <col min="21" max="21" width="5.375" bestFit="1" customWidth="1"/>
    <col min="22" max="22" width="5.75" bestFit="1" customWidth="1"/>
    <col min="23" max="23" width="7.125" bestFit="1" customWidth="1"/>
    <col min="24" max="24" width="6.375" bestFit="1" customWidth="1"/>
    <col min="25" max="25" width="5.375" bestFit="1" customWidth="1"/>
    <col min="26" max="27" width="4.5" bestFit="1" customWidth="1"/>
    <col min="28" max="31" width="5.375" bestFit="1" customWidth="1"/>
    <col min="32" max="32" width="5.75" bestFit="1" customWidth="1"/>
    <col min="33" max="33" width="7.125" bestFit="1" customWidth="1"/>
    <col min="34" max="34" width="6.375" bestFit="1" customWidth="1"/>
    <col min="35" max="35" width="5.375" bestFit="1" customWidth="1"/>
    <col min="36" max="36" width="4.5" bestFit="1" customWidth="1"/>
    <col min="37" max="39" width="5.375" bestFit="1" customWidth="1"/>
    <col min="40" max="41" width="4.5" bestFit="1" customWidth="1"/>
    <col min="42" max="42" width="5.75" bestFit="1" customWidth="1"/>
    <col min="43" max="43" width="7.125" bestFit="1" customWidth="1"/>
    <col min="44" max="44" width="6.375" bestFit="1" customWidth="1"/>
    <col min="45" max="45" width="5.375" bestFit="1" customWidth="1"/>
    <col min="46" max="46" width="4.5" bestFit="1" customWidth="1"/>
    <col min="47" max="49" width="5.375" bestFit="1" customWidth="1"/>
    <col min="50" max="51" width="4.5" bestFit="1" customWidth="1"/>
    <col min="52" max="52" width="5.75" bestFit="1" customWidth="1"/>
    <col min="53" max="53" width="7.125" bestFit="1" customWidth="1"/>
    <col min="54" max="54" width="6.375" bestFit="1" customWidth="1"/>
    <col min="55" max="55" width="9.75" bestFit="1" customWidth="1"/>
  </cols>
  <sheetData>
    <row r="1" spans="1:55" s="1" customFormat="1" x14ac:dyDescent="0.3">
      <c r="A1" s="19"/>
      <c r="B1" s="19" t="s">
        <v>156</v>
      </c>
      <c r="C1" s="42" t="s">
        <v>2</v>
      </c>
      <c r="D1" s="19" t="s">
        <v>96</v>
      </c>
      <c r="E1" s="22">
        <v>27</v>
      </c>
      <c r="F1" s="22">
        <v>28</v>
      </c>
      <c r="G1" s="22">
        <v>29</v>
      </c>
      <c r="H1" s="22">
        <v>30</v>
      </c>
      <c r="I1" s="22">
        <v>31</v>
      </c>
      <c r="J1" s="22">
        <v>1</v>
      </c>
      <c r="K1" s="23">
        <v>2</v>
      </c>
      <c r="L1" s="24" t="s">
        <v>21</v>
      </c>
      <c r="M1" s="24" t="s">
        <v>13</v>
      </c>
      <c r="N1" s="133" t="s">
        <v>7</v>
      </c>
      <c r="O1" s="22">
        <v>3</v>
      </c>
      <c r="P1" s="22">
        <v>4</v>
      </c>
      <c r="Q1" s="22">
        <v>5</v>
      </c>
      <c r="R1" s="22">
        <v>6</v>
      </c>
      <c r="S1" s="22">
        <v>7</v>
      </c>
      <c r="T1" s="22">
        <v>8</v>
      </c>
      <c r="U1" s="23">
        <v>9</v>
      </c>
      <c r="V1" s="24" t="s">
        <v>22</v>
      </c>
      <c r="W1" s="24" t="s">
        <v>13</v>
      </c>
      <c r="X1" s="133" t="s">
        <v>7</v>
      </c>
      <c r="Y1" s="22">
        <v>10</v>
      </c>
      <c r="Z1" s="22">
        <v>11</v>
      </c>
      <c r="AA1" s="22">
        <v>12</v>
      </c>
      <c r="AB1" s="22">
        <v>13</v>
      </c>
      <c r="AC1" s="22">
        <v>14</v>
      </c>
      <c r="AD1" s="22">
        <v>15</v>
      </c>
      <c r="AE1" s="23">
        <v>16</v>
      </c>
      <c r="AF1" s="24" t="s">
        <v>23</v>
      </c>
      <c r="AG1" s="24" t="s">
        <v>13</v>
      </c>
      <c r="AH1" s="133" t="s">
        <v>7</v>
      </c>
      <c r="AI1" s="22">
        <v>17</v>
      </c>
      <c r="AJ1" s="22">
        <v>18</v>
      </c>
      <c r="AK1" s="22">
        <v>19</v>
      </c>
      <c r="AL1" s="22">
        <v>20</v>
      </c>
      <c r="AM1" s="22">
        <v>21</v>
      </c>
      <c r="AN1" s="22">
        <v>22</v>
      </c>
      <c r="AO1" s="23">
        <v>23</v>
      </c>
      <c r="AP1" s="24" t="s">
        <v>24</v>
      </c>
      <c r="AQ1" s="24" t="s">
        <v>13</v>
      </c>
      <c r="AR1" s="133" t="s">
        <v>7</v>
      </c>
      <c r="AS1" s="22">
        <v>24</v>
      </c>
      <c r="AT1" s="22">
        <v>25</v>
      </c>
      <c r="AU1" s="22">
        <v>26</v>
      </c>
      <c r="AV1" s="22">
        <v>27</v>
      </c>
      <c r="AW1" s="22">
        <v>28</v>
      </c>
      <c r="AX1" s="22">
        <v>29</v>
      </c>
      <c r="AY1" s="23">
        <v>30</v>
      </c>
      <c r="AZ1" s="24" t="s">
        <v>31</v>
      </c>
      <c r="BA1" s="24" t="s">
        <v>13</v>
      </c>
      <c r="BB1" s="133" t="s">
        <v>7</v>
      </c>
    </row>
    <row r="2" spans="1:55" x14ac:dyDescent="0.3">
      <c r="A2" s="367" t="s">
        <v>13</v>
      </c>
      <c r="B2" s="367" t="s">
        <v>13</v>
      </c>
      <c r="C2" s="367"/>
      <c r="D2" s="19" t="s">
        <v>12</v>
      </c>
      <c r="E2" s="18">
        <f t="shared" ref="E2:K7" si="0">SUMIF($D$8:$D$49,$D2,E$8:E$49)-SUMIF($D$35:$D$41,$D2,E$35:E$41)</f>
        <v>45</v>
      </c>
      <c r="F2" s="18">
        <f t="shared" si="0"/>
        <v>24</v>
      </c>
      <c r="G2" s="18">
        <f t="shared" si="0"/>
        <v>59</v>
      </c>
      <c r="H2" s="18">
        <f t="shared" si="0"/>
        <v>28</v>
      </c>
      <c r="I2" s="18">
        <f t="shared" si="0"/>
        <v>66</v>
      </c>
      <c r="J2" s="18">
        <f t="shared" si="0"/>
        <v>52</v>
      </c>
      <c r="K2" s="18">
        <f t="shared" si="0"/>
        <v>54</v>
      </c>
      <c r="L2" s="25">
        <f>SUM(E2:K2)</f>
        <v>328</v>
      </c>
      <c r="M2" s="25">
        <v>1570</v>
      </c>
      <c r="N2" s="25">
        <f t="shared" ref="N2:N7" si="1">M2-L2</f>
        <v>1242</v>
      </c>
      <c r="O2" s="18">
        <f t="shared" ref="O2:U7" si="2">SUMIF($D$8:$D$49,$D2,O$8:O$49)-SUMIF($D$35:$D$41,$D2,O$35:O$41)</f>
        <v>57</v>
      </c>
      <c r="P2" s="18">
        <f t="shared" si="2"/>
        <v>40</v>
      </c>
      <c r="Q2" s="18">
        <f t="shared" si="2"/>
        <v>47</v>
      </c>
      <c r="R2" s="18">
        <f t="shared" si="2"/>
        <v>53</v>
      </c>
      <c r="S2" s="18">
        <f t="shared" si="2"/>
        <v>63</v>
      </c>
      <c r="T2" s="18">
        <f t="shared" si="2"/>
        <v>21</v>
      </c>
      <c r="U2" s="18">
        <f t="shared" si="2"/>
        <v>59</v>
      </c>
      <c r="V2" s="25">
        <f t="shared" ref="V2:V46" si="3">SUM(O2:U2)</f>
        <v>340</v>
      </c>
      <c r="W2" s="25">
        <v>1663</v>
      </c>
      <c r="X2" s="25">
        <f t="shared" ref="X2:X7" si="4">W2-V2</f>
        <v>1323</v>
      </c>
      <c r="Y2" s="115">
        <f t="shared" ref="Y2:AE7" si="5">SUMIF($D$8:$D$49,$D2,Y$8:Y$49)-SUMIF($D$35:$D$41,$D2,Y$35:Y$41)</f>
        <v>42</v>
      </c>
      <c r="Z2" s="18">
        <f t="shared" si="5"/>
        <v>37</v>
      </c>
      <c r="AA2" s="18">
        <f t="shared" si="5"/>
        <v>68</v>
      </c>
      <c r="AB2" s="18">
        <f t="shared" si="5"/>
        <v>52</v>
      </c>
      <c r="AC2" s="18">
        <f t="shared" si="5"/>
        <v>40</v>
      </c>
      <c r="AD2" s="18">
        <f t="shared" si="5"/>
        <v>41</v>
      </c>
      <c r="AE2" s="62">
        <f t="shared" si="5"/>
        <v>43</v>
      </c>
      <c r="AF2" s="25">
        <f>SUM(Y2:AE2)</f>
        <v>323</v>
      </c>
      <c r="AG2" s="25">
        <v>1757</v>
      </c>
      <c r="AH2" s="25">
        <f t="shared" ref="AH2:AH7" si="6">AG2-AF2</f>
        <v>1434</v>
      </c>
      <c r="AI2" s="115">
        <f t="shared" ref="AI2:AO7" si="7">SUMIF($D$8:$D$49,$D2,AI$8:AI$49)-SUMIF($D$35:$D$41,$D2,AI$35:AI$41)</f>
        <v>57</v>
      </c>
      <c r="AJ2" s="18">
        <f t="shared" si="7"/>
        <v>41</v>
      </c>
      <c r="AK2" s="18">
        <f t="shared" si="7"/>
        <v>46</v>
      </c>
      <c r="AL2" s="18">
        <f t="shared" si="7"/>
        <v>56</v>
      </c>
      <c r="AM2" s="18">
        <f t="shared" si="7"/>
        <v>35</v>
      </c>
      <c r="AN2" s="18">
        <f t="shared" si="7"/>
        <v>24</v>
      </c>
      <c r="AO2" s="62">
        <f t="shared" si="7"/>
        <v>39</v>
      </c>
      <c r="AP2" s="25">
        <f>SUM(AI2:AO2)</f>
        <v>298</v>
      </c>
      <c r="AQ2" s="25">
        <v>1561</v>
      </c>
      <c r="AR2" s="25">
        <f t="shared" ref="AR2:AR7" si="8">AQ2-AP2</f>
        <v>1263</v>
      </c>
      <c r="AS2" s="115">
        <f t="shared" ref="AS2:AY7" si="9">SUMIF($D$8:$D$49,$D2,AS$8:AS$49)-SUMIF($D$35:$D$41,$D2,AS$35:AS$41)</f>
        <v>68</v>
      </c>
      <c r="AT2" s="18">
        <f t="shared" si="9"/>
        <v>37</v>
      </c>
      <c r="AU2" s="18">
        <f t="shared" si="9"/>
        <v>54</v>
      </c>
      <c r="AV2" s="18">
        <f t="shared" si="9"/>
        <v>53</v>
      </c>
      <c r="AW2" s="18">
        <f t="shared" si="9"/>
        <v>82</v>
      </c>
      <c r="AX2" s="18">
        <f t="shared" si="9"/>
        <v>42</v>
      </c>
      <c r="AY2" s="62">
        <f t="shared" si="9"/>
        <v>45</v>
      </c>
      <c r="AZ2" s="25">
        <f>SUM(AS2:AY2)</f>
        <v>381</v>
      </c>
      <c r="BA2" s="25">
        <v>1976</v>
      </c>
      <c r="BB2" s="25">
        <f t="shared" ref="BB2:BB7" si="10">BA2-AZ2</f>
        <v>1595</v>
      </c>
      <c r="BC2" s="277">
        <f t="shared" ref="BC2:BC7" si="11">(N2+X2+AH2+AR2+BB2)/5</f>
        <v>1371.4</v>
      </c>
    </row>
    <row r="3" spans="1:55" x14ac:dyDescent="0.3">
      <c r="A3" s="368"/>
      <c r="B3" s="368"/>
      <c r="C3" s="368"/>
      <c r="D3" s="19" t="s">
        <v>16</v>
      </c>
      <c r="E3" s="18">
        <f t="shared" si="0"/>
        <v>63</v>
      </c>
      <c r="F3" s="18">
        <f t="shared" si="0"/>
        <v>39</v>
      </c>
      <c r="G3" s="18">
        <f t="shared" si="0"/>
        <v>60</v>
      </c>
      <c r="H3" s="18">
        <f t="shared" si="0"/>
        <v>57</v>
      </c>
      <c r="I3" s="18">
        <f t="shared" si="0"/>
        <v>71</v>
      </c>
      <c r="J3" s="18">
        <f t="shared" si="0"/>
        <v>58</v>
      </c>
      <c r="K3" s="18">
        <f t="shared" si="0"/>
        <v>58</v>
      </c>
      <c r="L3" s="25">
        <f t="shared" ref="L3:L46" si="12">SUM(E3:K3)</f>
        <v>406</v>
      </c>
      <c r="M3" s="25">
        <v>1443</v>
      </c>
      <c r="N3" s="25">
        <f t="shared" si="1"/>
        <v>1037</v>
      </c>
      <c r="O3" s="18">
        <f t="shared" si="2"/>
        <v>87</v>
      </c>
      <c r="P3" s="18">
        <f t="shared" si="2"/>
        <v>54</v>
      </c>
      <c r="Q3" s="18">
        <f t="shared" si="2"/>
        <v>61</v>
      </c>
      <c r="R3" s="18">
        <f t="shared" si="2"/>
        <v>65</v>
      </c>
      <c r="S3" s="18">
        <f t="shared" si="2"/>
        <v>54</v>
      </c>
      <c r="T3" s="18">
        <f t="shared" si="2"/>
        <v>30</v>
      </c>
      <c r="U3" s="18">
        <f t="shared" si="2"/>
        <v>68</v>
      </c>
      <c r="V3" s="25">
        <f t="shared" si="3"/>
        <v>419</v>
      </c>
      <c r="W3" s="25">
        <v>1467</v>
      </c>
      <c r="X3" s="25">
        <f t="shared" si="4"/>
        <v>1048</v>
      </c>
      <c r="Y3" s="115">
        <f t="shared" si="5"/>
        <v>66</v>
      </c>
      <c r="Z3" s="18">
        <f t="shared" si="5"/>
        <v>58</v>
      </c>
      <c r="AA3" s="18">
        <f t="shared" si="5"/>
        <v>67</v>
      </c>
      <c r="AB3" s="18">
        <f t="shared" si="5"/>
        <v>41</v>
      </c>
      <c r="AC3" s="18">
        <f t="shared" si="5"/>
        <v>82</v>
      </c>
      <c r="AD3" s="18">
        <f t="shared" si="5"/>
        <v>59</v>
      </c>
      <c r="AE3" s="62">
        <f t="shared" si="5"/>
        <v>49</v>
      </c>
      <c r="AF3" s="25">
        <f t="shared" ref="AF3:AF46" si="13">SUM(Y3:AE3)</f>
        <v>422</v>
      </c>
      <c r="AG3" s="25">
        <v>1313</v>
      </c>
      <c r="AH3" s="25">
        <f t="shared" si="6"/>
        <v>891</v>
      </c>
      <c r="AI3" s="115">
        <f t="shared" si="7"/>
        <v>78</v>
      </c>
      <c r="AJ3" s="18">
        <f t="shared" si="7"/>
        <v>52</v>
      </c>
      <c r="AK3" s="18">
        <f t="shared" si="7"/>
        <v>46</v>
      </c>
      <c r="AL3" s="18">
        <f t="shared" si="7"/>
        <v>56</v>
      </c>
      <c r="AM3" s="18">
        <f t="shared" si="7"/>
        <v>72</v>
      </c>
      <c r="AN3" s="18">
        <f t="shared" si="7"/>
        <v>38</v>
      </c>
      <c r="AO3" s="62">
        <f t="shared" si="7"/>
        <v>58</v>
      </c>
      <c r="AP3" s="25">
        <f t="shared" ref="AP3:AP46" si="14">SUM(AI3:AO3)</f>
        <v>400</v>
      </c>
      <c r="AQ3" s="25">
        <v>1278</v>
      </c>
      <c r="AR3" s="25">
        <f t="shared" si="8"/>
        <v>878</v>
      </c>
      <c r="AS3" s="115">
        <f t="shared" si="9"/>
        <v>62</v>
      </c>
      <c r="AT3" s="18">
        <f t="shared" si="9"/>
        <v>54</v>
      </c>
      <c r="AU3" s="18">
        <f t="shared" si="9"/>
        <v>55</v>
      </c>
      <c r="AV3" s="18">
        <f t="shared" si="9"/>
        <v>50</v>
      </c>
      <c r="AW3" s="18">
        <f t="shared" si="9"/>
        <v>77</v>
      </c>
      <c r="AX3" s="18">
        <f t="shared" si="9"/>
        <v>47</v>
      </c>
      <c r="AY3" s="62">
        <f t="shared" si="9"/>
        <v>64</v>
      </c>
      <c r="AZ3" s="25">
        <f t="shared" ref="AZ3:AZ34" si="15">SUM(AS3:AY3)</f>
        <v>409</v>
      </c>
      <c r="BA3" s="25">
        <v>1770</v>
      </c>
      <c r="BB3" s="25">
        <f t="shared" si="10"/>
        <v>1361</v>
      </c>
      <c r="BC3" s="277">
        <f t="shared" si="11"/>
        <v>1043</v>
      </c>
    </row>
    <row r="4" spans="1:55" x14ac:dyDescent="0.3">
      <c r="A4" s="368"/>
      <c r="B4" s="368"/>
      <c r="C4" s="368"/>
      <c r="D4" s="19" t="s">
        <v>17</v>
      </c>
      <c r="E4" s="18">
        <f t="shared" si="0"/>
        <v>30</v>
      </c>
      <c r="F4" s="18">
        <f t="shared" si="0"/>
        <v>27</v>
      </c>
      <c r="G4" s="18">
        <f t="shared" si="0"/>
        <v>30</v>
      </c>
      <c r="H4" s="18">
        <f t="shared" si="0"/>
        <v>26</v>
      </c>
      <c r="I4" s="18">
        <f t="shared" si="0"/>
        <v>40</v>
      </c>
      <c r="J4" s="18">
        <f t="shared" si="0"/>
        <v>40</v>
      </c>
      <c r="K4" s="18">
        <f t="shared" si="0"/>
        <v>46</v>
      </c>
      <c r="L4" s="25">
        <f t="shared" si="12"/>
        <v>239</v>
      </c>
      <c r="M4" s="25">
        <v>461</v>
      </c>
      <c r="N4" s="25">
        <f t="shared" si="1"/>
        <v>222</v>
      </c>
      <c r="O4" s="18">
        <f t="shared" si="2"/>
        <v>55</v>
      </c>
      <c r="P4" s="18">
        <f t="shared" si="2"/>
        <v>37</v>
      </c>
      <c r="Q4" s="18">
        <f t="shared" si="2"/>
        <v>24</v>
      </c>
      <c r="R4" s="18">
        <f t="shared" si="2"/>
        <v>48</v>
      </c>
      <c r="S4" s="18">
        <f t="shared" si="2"/>
        <v>45</v>
      </c>
      <c r="T4" s="18">
        <f t="shared" si="2"/>
        <v>16</v>
      </c>
      <c r="U4" s="18">
        <f t="shared" si="2"/>
        <v>49</v>
      </c>
      <c r="V4" s="25">
        <f t="shared" si="3"/>
        <v>274</v>
      </c>
      <c r="W4" s="25">
        <v>527</v>
      </c>
      <c r="X4" s="25">
        <f t="shared" si="4"/>
        <v>253</v>
      </c>
      <c r="Y4" s="115">
        <f t="shared" si="5"/>
        <v>32</v>
      </c>
      <c r="Z4" s="18">
        <f t="shared" si="5"/>
        <v>25</v>
      </c>
      <c r="AA4" s="18">
        <f t="shared" si="5"/>
        <v>28</v>
      </c>
      <c r="AB4" s="18">
        <f t="shared" si="5"/>
        <v>31</v>
      </c>
      <c r="AC4" s="18">
        <f t="shared" si="5"/>
        <v>38</v>
      </c>
      <c r="AD4" s="18">
        <f t="shared" si="5"/>
        <v>45</v>
      </c>
      <c r="AE4" s="62">
        <f t="shared" si="5"/>
        <v>18</v>
      </c>
      <c r="AF4" s="25">
        <f t="shared" si="13"/>
        <v>217</v>
      </c>
      <c r="AG4" s="25">
        <v>514</v>
      </c>
      <c r="AH4" s="25">
        <f t="shared" si="6"/>
        <v>297</v>
      </c>
      <c r="AI4" s="115">
        <f t="shared" si="7"/>
        <v>27</v>
      </c>
      <c r="AJ4" s="18">
        <f t="shared" si="7"/>
        <v>33</v>
      </c>
      <c r="AK4" s="18">
        <f t="shared" si="7"/>
        <v>40</v>
      </c>
      <c r="AL4" s="18">
        <f t="shared" si="7"/>
        <v>21</v>
      </c>
      <c r="AM4" s="18">
        <f t="shared" si="7"/>
        <v>47</v>
      </c>
      <c r="AN4" s="18">
        <f t="shared" si="7"/>
        <v>23</v>
      </c>
      <c r="AO4" s="62">
        <f t="shared" si="7"/>
        <v>36</v>
      </c>
      <c r="AP4" s="25">
        <f t="shared" si="14"/>
        <v>227</v>
      </c>
      <c r="AQ4" s="25">
        <v>492</v>
      </c>
      <c r="AR4" s="25">
        <f t="shared" si="8"/>
        <v>265</v>
      </c>
      <c r="AS4" s="115">
        <f t="shared" si="9"/>
        <v>28</v>
      </c>
      <c r="AT4" s="18">
        <f t="shared" si="9"/>
        <v>32</v>
      </c>
      <c r="AU4" s="18">
        <f t="shared" si="9"/>
        <v>49</v>
      </c>
      <c r="AV4" s="18">
        <f t="shared" si="9"/>
        <v>22</v>
      </c>
      <c r="AW4" s="18">
        <f t="shared" si="9"/>
        <v>22</v>
      </c>
      <c r="AX4" s="18">
        <f t="shared" si="9"/>
        <v>38</v>
      </c>
      <c r="AY4" s="62">
        <f t="shared" si="9"/>
        <v>37</v>
      </c>
      <c r="AZ4" s="25">
        <f t="shared" si="15"/>
        <v>228</v>
      </c>
      <c r="BA4" s="25">
        <v>492</v>
      </c>
      <c r="BB4" s="25">
        <f t="shared" si="10"/>
        <v>264</v>
      </c>
      <c r="BC4" s="277">
        <f t="shared" si="11"/>
        <v>260.2</v>
      </c>
    </row>
    <row r="5" spans="1:55" x14ac:dyDescent="0.3">
      <c r="A5" s="368"/>
      <c r="B5" s="368"/>
      <c r="C5" s="368"/>
      <c r="D5" s="19" t="s">
        <v>42</v>
      </c>
      <c r="E5" s="18">
        <f t="shared" si="0"/>
        <v>71</v>
      </c>
      <c r="F5" s="18">
        <f t="shared" si="0"/>
        <v>85</v>
      </c>
      <c r="G5" s="18">
        <f t="shared" si="0"/>
        <v>105</v>
      </c>
      <c r="H5" s="18">
        <f t="shared" si="0"/>
        <v>82</v>
      </c>
      <c r="I5" s="18">
        <f t="shared" si="0"/>
        <v>107</v>
      </c>
      <c r="J5" s="18">
        <f t="shared" si="0"/>
        <v>122</v>
      </c>
      <c r="K5" s="18">
        <f t="shared" si="0"/>
        <v>106</v>
      </c>
      <c r="L5" s="25">
        <f t="shared" si="12"/>
        <v>678</v>
      </c>
      <c r="M5" s="25">
        <v>3592</v>
      </c>
      <c r="N5" s="25">
        <f t="shared" si="1"/>
        <v>2914</v>
      </c>
      <c r="O5" s="18">
        <f t="shared" si="2"/>
        <v>118</v>
      </c>
      <c r="P5" s="18">
        <f t="shared" si="2"/>
        <v>96</v>
      </c>
      <c r="Q5" s="18">
        <f t="shared" si="2"/>
        <v>105</v>
      </c>
      <c r="R5" s="18">
        <f t="shared" si="2"/>
        <v>113</v>
      </c>
      <c r="S5" s="18">
        <f t="shared" si="2"/>
        <v>153</v>
      </c>
      <c r="T5" s="18">
        <f t="shared" si="2"/>
        <v>40</v>
      </c>
      <c r="U5" s="18">
        <f t="shared" si="2"/>
        <v>119</v>
      </c>
      <c r="V5" s="25">
        <f t="shared" si="3"/>
        <v>744</v>
      </c>
      <c r="W5" s="25">
        <v>3134</v>
      </c>
      <c r="X5" s="25">
        <f t="shared" si="4"/>
        <v>2390</v>
      </c>
      <c r="Y5" s="115">
        <f t="shared" si="5"/>
        <v>95</v>
      </c>
      <c r="Z5" s="18">
        <f t="shared" si="5"/>
        <v>80</v>
      </c>
      <c r="AA5" s="18">
        <f t="shared" si="5"/>
        <v>134</v>
      </c>
      <c r="AB5" s="18">
        <f t="shared" si="5"/>
        <v>103</v>
      </c>
      <c r="AC5" s="18">
        <f t="shared" si="5"/>
        <v>132</v>
      </c>
      <c r="AD5" s="18">
        <f t="shared" si="5"/>
        <v>113</v>
      </c>
      <c r="AE5" s="62">
        <f t="shared" si="5"/>
        <v>104</v>
      </c>
      <c r="AF5" s="25">
        <f t="shared" si="13"/>
        <v>761</v>
      </c>
      <c r="AG5" s="25">
        <v>3470</v>
      </c>
      <c r="AH5" s="25">
        <f t="shared" si="6"/>
        <v>2709</v>
      </c>
      <c r="AI5" s="115">
        <f t="shared" si="7"/>
        <v>82</v>
      </c>
      <c r="AJ5" s="18">
        <f t="shared" si="7"/>
        <v>77</v>
      </c>
      <c r="AK5" s="18">
        <f t="shared" si="7"/>
        <v>73</v>
      </c>
      <c r="AL5" s="18">
        <f t="shared" si="7"/>
        <v>93</v>
      </c>
      <c r="AM5" s="18">
        <f t="shared" si="7"/>
        <v>137</v>
      </c>
      <c r="AN5" s="18">
        <f t="shared" si="7"/>
        <v>51</v>
      </c>
      <c r="AO5" s="62">
        <f t="shared" si="7"/>
        <v>137</v>
      </c>
      <c r="AP5" s="25">
        <f t="shared" si="14"/>
        <v>650</v>
      </c>
      <c r="AQ5" s="25">
        <v>2804</v>
      </c>
      <c r="AR5" s="25">
        <f t="shared" si="8"/>
        <v>2154</v>
      </c>
      <c r="AS5" s="115">
        <f t="shared" si="9"/>
        <v>94</v>
      </c>
      <c r="AT5" s="18">
        <f t="shared" si="9"/>
        <v>97</v>
      </c>
      <c r="AU5" s="18">
        <f t="shared" si="9"/>
        <v>90</v>
      </c>
      <c r="AV5" s="18">
        <f t="shared" si="9"/>
        <v>93</v>
      </c>
      <c r="AW5" s="18">
        <f t="shared" si="9"/>
        <v>107</v>
      </c>
      <c r="AX5" s="18">
        <f t="shared" si="9"/>
        <v>82</v>
      </c>
      <c r="AY5" s="62">
        <f t="shared" si="9"/>
        <v>105</v>
      </c>
      <c r="AZ5" s="25">
        <f t="shared" si="15"/>
        <v>668</v>
      </c>
      <c r="BA5" s="25">
        <v>3784</v>
      </c>
      <c r="BB5" s="25">
        <f t="shared" si="10"/>
        <v>3116</v>
      </c>
      <c r="BC5" s="277">
        <f t="shared" si="11"/>
        <v>2656.6</v>
      </c>
    </row>
    <row r="6" spans="1:55" x14ac:dyDescent="0.3">
      <c r="A6" s="368"/>
      <c r="B6" s="368"/>
      <c r="C6" s="368"/>
      <c r="D6" s="19" t="s">
        <v>43</v>
      </c>
      <c r="E6" s="18">
        <f t="shared" si="0"/>
        <v>101</v>
      </c>
      <c r="F6" s="18">
        <f t="shared" si="0"/>
        <v>65</v>
      </c>
      <c r="G6" s="18">
        <f t="shared" si="0"/>
        <v>65</v>
      </c>
      <c r="H6" s="18">
        <f t="shared" si="0"/>
        <v>79</v>
      </c>
      <c r="I6" s="18">
        <f t="shared" si="0"/>
        <v>112</v>
      </c>
      <c r="J6" s="18">
        <f t="shared" si="0"/>
        <v>128</v>
      </c>
      <c r="K6" s="18">
        <f t="shared" si="0"/>
        <v>105</v>
      </c>
      <c r="L6" s="25">
        <f t="shared" si="12"/>
        <v>655</v>
      </c>
      <c r="M6" s="25">
        <v>1854</v>
      </c>
      <c r="N6" s="25">
        <f t="shared" si="1"/>
        <v>1199</v>
      </c>
      <c r="O6" s="18">
        <f t="shared" si="2"/>
        <v>94</v>
      </c>
      <c r="P6" s="18">
        <f t="shared" si="2"/>
        <v>103</v>
      </c>
      <c r="Q6" s="18">
        <f t="shared" si="2"/>
        <v>89</v>
      </c>
      <c r="R6" s="18">
        <f t="shared" si="2"/>
        <v>105</v>
      </c>
      <c r="S6" s="18">
        <f t="shared" si="2"/>
        <v>109</v>
      </c>
      <c r="T6" s="18">
        <f t="shared" si="2"/>
        <v>35</v>
      </c>
      <c r="U6" s="18">
        <f t="shared" si="2"/>
        <v>86</v>
      </c>
      <c r="V6" s="25">
        <f t="shared" si="3"/>
        <v>621</v>
      </c>
      <c r="W6" s="25">
        <v>2071</v>
      </c>
      <c r="X6" s="25">
        <f t="shared" si="4"/>
        <v>1450</v>
      </c>
      <c r="Y6" s="115">
        <f t="shared" si="5"/>
        <v>72</v>
      </c>
      <c r="Z6" s="18">
        <f t="shared" si="5"/>
        <v>63</v>
      </c>
      <c r="AA6" s="18">
        <f t="shared" si="5"/>
        <v>93</v>
      </c>
      <c r="AB6" s="18">
        <f t="shared" si="5"/>
        <v>83</v>
      </c>
      <c r="AC6" s="18">
        <f t="shared" si="5"/>
        <v>123</v>
      </c>
      <c r="AD6" s="18">
        <f t="shared" si="5"/>
        <v>113</v>
      </c>
      <c r="AE6" s="62">
        <f t="shared" si="5"/>
        <v>123</v>
      </c>
      <c r="AF6" s="25">
        <f t="shared" si="13"/>
        <v>670</v>
      </c>
      <c r="AG6" s="25">
        <v>1779</v>
      </c>
      <c r="AH6" s="25">
        <f t="shared" si="6"/>
        <v>1109</v>
      </c>
      <c r="AI6" s="115">
        <f t="shared" si="7"/>
        <v>86</v>
      </c>
      <c r="AJ6" s="18">
        <f t="shared" si="7"/>
        <v>64</v>
      </c>
      <c r="AK6" s="18">
        <f t="shared" si="7"/>
        <v>80</v>
      </c>
      <c r="AL6" s="18">
        <f t="shared" si="7"/>
        <v>67</v>
      </c>
      <c r="AM6" s="18">
        <f t="shared" si="7"/>
        <v>133</v>
      </c>
      <c r="AN6" s="18">
        <f t="shared" si="7"/>
        <v>54</v>
      </c>
      <c r="AO6" s="62">
        <f t="shared" si="7"/>
        <v>117</v>
      </c>
      <c r="AP6" s="25">
        <f t="shared" si="14"/>
        <v>601</v>
      </c>
      <c r="AQ6" s="25">
        <v>1745</v>
      </c>
      <c r="AR6" s="25">
        <f t="shared" si="8"/>
        <v>1144</v>
      </c>
      <c r="AS6" s="115">
        <f t="shared" si="9"/>
        <v>110</v>
      </c>
      <c r="AT6" s="18">
        <f t="shared" si="9"/>
        <v>60</v>
      </c>
      <c r="AU6" s="18">
        <f t="shared" si="9"/>
        <v>95</v>
      </c>
      <c r="AV6" s="18">
        <f t="shared" si="9"/>
        <v>95</v>
      </c>
      <c r="AW6" s="18">
        <f t="shared" si="9"/>
        <v>97</v>
      </c>
      <c r="AX6" s="18">
        <f t="shared" si="9"/>
        <v>132</v>
      </c>
      <c r="AY6" s="62">
        <f t="shared" si="9"/>
        <v>76</v>
      </c>
      <c r="AZ6" s="25">
        <f t="shared" si="15"/>
        <v>665</v>
      </c>
      <c r="BA6" s="25">
        <v>2374</v>
      </c>
      <c r="BB6" s="25">
        <f t="shared" si="10"/>
        <v>1709</v>
      </c>
      <c r="BC6" s="277">
        <f t="shared" si="11"/>
        <v>1322.2</v>
      </c>
    </row>
    <row r="7" spans="1:55" ht="17.25" thickBot="1" x14ac:dyDescent="0.35">
      <c r="A7" s="371"/>
      <c r="B7" s="369"/>
      <c r="C7" s="369"/>
      <c r="D7" s="53" t="s">
        <v>44</v>
      </c>
      <c r="E7" s="54">
        <f t="shared" si="0"/>
        <v>64</v>
      </c>
      <c r="F7" s="54">
        <f t="shared" si="0"/>
        <v>34</v>
      </c>
      <c r="G7" s="54">
        <f t="shared" si="0"/>
        <v>49</v>
      </c>
      <c r="H7" s="54">
        <f t="shared" si="0"/>
        <v>52</v>
      </c>
      <c r="I7" s="54">
        <f t="shared" si="0"/>
        <v>67</v>
      </c>
      <c r="J7" s="54">
        <f t="shared" si="0"/>
        <v>64</v>
      </c>
      <c r="K7" s="54">
        <f t="shared" si="0"/>
        <v>57</v>
      </c>
      <c r="L7" s="26">
        <f t="shared" si="12"/>
        <v>387</v>
      </c>
      <c r="M7" s="26">
        <v>683</v>
      </c>
      <c r="N7" s="26">
        <f t="shared" si="1"/>
        <v>296</v>
      </c>
      <c r="O7" s="54">
        <f t="shared" si="2"/>
        <v>53</v>
      </c>
      <c r="P7" s="54">
        <f t="shared" si="2"/>
        <v>58</v>
      </c>
      <c r="Q7" s="54">
        <f t="shared" si="2"/>
        <v>46</v>
      </c>
      <c r="R7" s="54">
        <f t="shared" si="2"/>
        <v>55</v>
      </c>
      <c r="S7" s="54">
        <f t="shared" si="2"/>
        <v>66</v>
      </c>
      <c r="T7" s="54">
        <f t="shared" si="2"/>
        <v>27</v>
      </c>
      <c r="U7" s="54">
        <f t="shared" si="2"/>
        <v>51</v>
      </c>
      <c r="V7" s="26">
        <f t="shared" si="3"/>
        <v>356</v>
      </c>
      <c r="W7" s="26">
        <v>685</v>
      </c>
      <c r="X7" s="26">
        <f t="shared" si="4"/>
        <v>329</v>
      </c>
      <c r="Y7" s="116">
        <f t="shared" si="5"/>
        <v>50</v>
      </c>
      <c r="Z7" s="54">
        <f t="shared" si="5"/>
        <v>30</v>
      </c>
      <c r="AA7" s="54">
        <f t="shared" si="5"/>
        <v>54</v>
      </c>
      <c r="AB7" s="54">
        <f t="shared" si="5"/>
        <v>54</v>
      </c>
      <c r="AC7" s="54">
        <f t="shared" si="5"/>
        <v>60</v>
      </c>
      <c r="AD7" s="54">
        <f t="shared" si="5"/>
        <v>52</v>
      </c>
      <c r="AE7" s="63">
        <f t="shared" si="5"/>
        <v>47</v>
      </c>
      <c r="AF7" s="26">
        <f t="shared" si="13"/>
        <v>347</v>
      </c>
      <c r="AG7" s="26">
        <v>708</v>
      </c>
      <c r="AH7" s="26">
        <f t="shared" si="6"/>
        <v>361</v>
      </c>
      <c r="AI7" s="116">
        <f t="shared" si="7"/>
        <v>55</v>
      </c>
      <c r="AJ7" s="54">
        <f t="shared" si="7"/>
        <v>51</v>
      </c>
      <c r="AK7" s="54">
        <f t="shared" si="7"/>
        <v>29</v>
      </c>
      <c r="AL7" s="54">
        <f t="shared" si="7"/>
        <v>62</v>
      </c>
      <c r="AM7" s="54">
        <f t="shared" si="7"/>
        <v>88</v>
      </c>
      <c r="AN7" s="54">
        <f t="shared" si="7"/>
        <v>38</v>
      </c>
      <c r="AO7" s="63">
        <f t="shared" si="7"/>
        <v>56</v>
      </c>
      <c r="AP7" s="26">
        <f t="shared" si="14"/>
        <v>379</v>
      </c>
      <c r="AQ7" s="26">
        <v>668</v>
      </c>
      <c r="AR7" s="26">
        <f t="shared" si="8"/>
        <v>289</v>
      </c>
      <c r="AS7" s="116">
        <f t="shared" si="9"/>
        <v>55</v>
      </c>
      <c r="AT7" s="54">
        <f t="shared" si="9"/>
        <v>47</v>
      </c>
      <c r="AU7" s="54">
        <f t="shared" si="9"/>
        <v>54</v>
      </c>
      <c r="AV7" s="54">
        <f t="shared" si="9"/>
        <v>58</v>
      </c>
      <c r="AW7" s="54">
        <f t="shared" si="9"/>
        <v>34</v>
      </c>
      <c r="AX7" s="54">
        <f t="shared" si="9"/>
        <v>77</v>
      </c>
      <c r="AY7" s="63">
        <f t="shared" si="9"/>
        <v>40</v>
      </c>
      <c r="AZ7" s="26">
        <f t="shared" si="15"/>
        <v>365</v>
      </c>
      <c r="BA7" s="26">
        <v>755</v>
      </c>
      <c r="BB7" s="26">
        <f t="shared" si="10"/>
        <v>390</v>
      </c>
      <c r="BC7" s="277">
        <f t="shared" si="11"/>
        <v>333</v>
      </c>
    </row>
    <row r="8" spans="1:55" hidden="1" x14ac:dyDescent="0.3">
      <c r="A8" s="46" t="s">
        <v>35</v>
      </c>
      <c r="B8" s="337" t="s">
        <v>35</v>
      </c>
      <c r="C8" s="43">
        <v>45915</v>
      </c>
      <c r="D8" s="19" t="s">
        <v>54</v>
      </c>
      <c r="E8" s="18"/>
      <c r="F8" s="18"/>
      <c r="G8" s="18"/>
      <c r="H8" s="18"/>
      <c r="I8" s="18"/>
      <c r="J8" s="18"/>
      <c r="K8" s="20"/>
      <c r="L8" s="25">
        <f t="shared" si="12"/>
        <v>0</v>
      </c>
      <c r="M8" s="25"/>
      <c r="N8" s="25"/>
      <c r="O8" s="21"/>
      <c r="P8" s="18"/>
      <c r="Q8" s="18"/>
      <c r="R8" s="18"/>
      <c r="S8" s="18"/>
      <c r="T8" s="18"/>
      <c r="U8" s="20"/>
      <c r="V8" s="25">
        <f t="shared" si="3"/>
        <v>0</v>
      </c>
      <c r="W8" s="25"/>
      <c r="X8" s="25"/>
      <c r="Y8" s="21"/>
      <c r="Z8" s="18"/>
      <c r="AA8" s="18"/>
      <c r="AB8" s="18"/>
      <c r="AC8" s="18"/>
      <c r="AD8" s="18"/>
      <c r="AE8" s="20"/>
      <c r="AF8" s="25">
        <f t="shared" si="13"/>
        <v>0</v>
      </c>
      <c r="AG8" s="25"/>
      <c r="AH8" s="25"/>
      <c r="AI8" s="21"/>
      <c r="AJ8" s="18"/>
      <c r="AK8" s="18"/>
      <c r="AL8" s="18"/>
      <c r="AM8" s="18"/>
      <c r="AN8" s="18"/>
      <c r="AO8" s="20"/>
      <c r="AP8" s="51">
        <f t="shared" si="14"/>
        <v>0</v>
      </c>
      <c r="AQ8" s="25"/>
      <c r="AR8" s="25"/>
      <c r="AS8" s="21"/>
      <c r="AT8" s="18"/>
      <c r="AU8" s="18"/>
      <c r="AV8" s="18"/>
      <c r="AW8" s="18"/>
      <c r="AX8" s="18"/>
      <c r="AY8" s="20"/>
      <c r="AZ8" s="51">
        <f t="shared" si="15"/>
        <v>0</v>
      </c>
      <c r="BA8" s="25"/>
      <c r="BB8" s="25"/>
    </row>
    <row r="9" spans="1:55" hidden="1" x14ac:dyDescent="0.3">
      <c r="A9" s="47" t="s">
        <v>35</v>
      </c>
      <c r="B9" s="350"/>
      <c r="C9" s="43">
        <v>45843</v>
      </c>
      <c r="D9" s="19" t="s">
        <v>55</v>
      </c>
      <c r="E9" s="18"/>
      <c r="F9" s="18"/>
      <c r="G9" s="18"/>
      <c r="H9" s="18"/>
      <c r="I9" s="18"/>
      <c r="J9" s="18"/>
      <c r="K9" s="20"/>
      <c r="L9" s="25">
        <f t="shared" si="12"/>
        <v>0</v>
      </c>
      <c r="M9" s="25"/>
      <c r="N9" s="25"/>
      <c r="O9" s="21"/>
      <c r="P9" s="18"/>
      <c r="Q9" s="18"/>
      <c r="R9" s="18"/>
      <c r="S9" s="18"/>
      <c r="T9" s="18"/>
      <c r="U9" s="20"/>
      <c r="V9" s="25">
        <f t="shared" si="3"/>
        <v>0</v>
      </c>
      <c r="W9" s="25"/>
      <c r="X9" s="25"/>
      <c r="Y9" s="21"/>
      <c r="Z9" s="18"/>
      <c r="AA9" s="18"/>
      <c r="AB9" s="18"/>
      <c r="AC9" s="18"/>
      <c r="AD9" s="18"/>
      <c r="AE9" s="20"/>
      <c r="AF9" s="25">
        <f t="shared" si="13"/>
        <v>0</v>
      </c>
      <c r="AG9" s="25"/>
      <c r="AH9" s="25"/>
      <c r="AI9" s="21"/>
      <c r="AJ9" s="18"/>
      <c r="AK9" s="18"/>
      <c r="AL9" s="18"/>
      <c r="AM9" s="18"/>
      <c r="AN9" s="18"/>
      <c r="AO9" s="20"/>
      <c r="AP9" s="25">
        <f t="shared" si="14"/>
        <v>0</v>
      </c>
      <c r="AQ9" s="25"/>
      <c r="AR9" s="25"/>
      <c r="AS9" s="21"/>
      <c r="AT9" s="18"/>
      <c r="AU9" s="18"/>
      <c r="AV9" s="18"/>
      <c r="AW9" s="18"/>
      <c r="AX9" s="18"/>
      <c r="AY9" s="20"/>
      <c r="AZ9" s="25">
        <f t="shared" si="15"/>
        <v>0</v>
      </c>
      <c r="BA9" s="25"/>
      <c r="BB9" s="25"/>
    </row>
    <row r="10" spans="1:55" hidden="1" x14ac:dyDescent="0.3">
      <c r="A10" s="47" t="s">
        <v>35</v>
      </c>
      <c r="B10" s="350"/>
      <c r="C10" s="43">
        <v>45850</v>
      </c>
      <c r="D10" s="19" t="s">
        <v>56</v>
      </c>
      <c r="E10" s="18"/>
      <c r="F10" s="18"/>
      <c r="G10" s="18"/>
      <c r="H10" s="18"/>
      <c r="I10" s="18"/>
      <c r="J10" s="18"/>
      <c r="K10" s="20"/>
      <c r="L10" s="25">
        <f t="shared" si="12"/>
        <v>0</v>
      </c>
      <c r="M10" s="25"/>
      <c r="N10" s="25"/>
      <c r="O10" s="21"/>
      <c r="P10" s="18"/>
      <c r="Q10" s="18"/>
      <c r="R10" s="18"/>
      <c r="S10" s="18"/>
      <c r="T10" s="18"/>
      <c r="U10" s="20"/>
      <c r="V10" s="25">
        <f t="shared" si="3"/>
        <v>0</v>
      </c>
      <c r="W10" s="25"/>
      <c r="X10" s="25"/>
      <c r="Y10" s="21"/>
      <c r="Z10" s="18"/>
      <c r="AA10" s="18"/>
      <c r="AB10" s="18"/>
      <c r="AC10" s="18"/>
      <c r="AD10" s="18"/>
      <c r="AE10" s="20"/>
      <c r="AF10" s="25">
        <f t="shared" si="13"/>
        <v>0</v>
      </c>
      <c r="AG10" s="25"/>
      <c r="AH10" s="25"/>
      <c r="AI10" s="21"/>
      <c r="AJ10" s="18"/>
      <c r="AK10" s="18"/>
      <c r="AL10" s="18"/>
      <c r="AM10" s="18"/>
      <c r="AN10" s="18"/>
      <c r="AO10" s="20"/>
      <c r="AP10" s="25">
        <f t="shared" si="14"/>
        <v>0</v>
      </c>
      <c r="AQ10" s="25"/>
      <c r="AR10" s="25"/>
      <c r="AS10" s="21"/>
      <c r="AT10" s="18"/>
      <c r="AU10" s="18"/>
      <c r="AV10" s="18"/>
      <c r="AW10" s="18"/>
      <c r="AX10" s="18"/>
      <c r="AY10" s="20"/>
      <c r="AZ10" s="25">
        <f t="shared" si="15"/>
        <v>0</v>
      </c>
      <c r="BA10" s="25"/>
      <c r="BB10" s="25"/>
    </row>
    <row r="11" spans="1:55" hidden="1" x14ac:dyDescent="0.3">
      <c r="A11" s="47" t="s">
        <v>35</v>
      </c>
      <c r="B11" s="350"/>
      <c r="C11" s="43">
        <v>46122</v>
      </c>
      <c r="D11" s="19" t="s">
        <v>57</v>
      </c>
      <c r="E11" s="18"/>
      <c r="F11" s="18"/>
      <c r="G11" s="18"/>
      <c r="H11" s="18"/>
      <c r="I11" s="18"/>
      <c r="J11" s="18"/>
      <c r="K11" s="20"/>
      <c r="L11" s="25">
        <f t="shared" si="12"/>
        <v>0</v>
      </c>
      <c r="M11" s="25"/>
      <c r="N11" s="25"/>
      <c r="O11" s="21"/>
      <c r="P11" s="18"/>
      <c r="Q11" s="18"/>
      <c r="R11" s="18"/>
      <c r="S11" s="18"/>
      <c r="T11" s="18"/>
      <c r="U11" s="20"/>
      <c r="V11" s="25">
        <f t="shared" si="3"/>
        <v>0</v>
      </c>
      <c r="W11" s="25"/>
      <c r="X11" s="25"/>
      <c r="Y11" s="21"/>
      <c r="Z11" s="18"/>
      <c r="AA11" s="18"/>
      <c r="AB11" s="18"/>
      <c r="AC11" s="18"/>
      <c r="AD11" s="18"/>
      <c r="AE11" s="20"/>
      <c r="AF11" s="25">
        <f t="shared" si="13"/>
        <v>0</v>
      </c>
      <c r="AG11" s="25"/>
      <c r="AH11" s="25"/>
      <c r="AI11" s="21"/>
      <c r="AJ11" s="18"/>
      <c r="AK11" s="18"/>
      <c r="AL11" s="18"/>
      <c r="AM11" s="18"/>
      <c r="AN11" s="18"/>
      <c r="AO11" s="20"/>
      <c r="AP11" s="25">
        <f t="shared" si="14"/>
        <v>0</v>
      </c>
      <c r="AQ11" s="25"/>
      <c r="AR11" s="25"/>
      <c r="AS11" s="21"/>
      <c r="AT11" s="18"/>
      <c r="AU11" s="18"/>
      <c r="AV11" s="18"/>
      <c r="AW11" s="18"/>
      <c r="AX11" s="18"/>
      <c r="AY11" s="20"/>
      <c r="AZ11" s="25">
        <f t="shared" si="15"/>
        <v>0</v>
      </c>
      <c r="BA11" s="25"/>
      <c r="BB11" s="25"/>
    </row>
    <row r="12" spans="1:55" hidden="1" x14ac:dyDescent="0.3">
      <c r="A12" s="47" t="s">
        <v>35</v>
      </c>
      <c r="B12" s="350"/>
      <c r="C12" s="43">
        <v>46159</v>
      </c>
      <c r="D12" s="19" t="s">
        <v>58</v>
      </c>
      <c r="E12" s="84"/>
      <c r="F12" s="84"/>
      <c r="G12" s="84"/>
      <c r="H12" s="84"/>
      <c r="I12" s="84"/>
      <c r="J12" s="84"/>
      <c r="K12" s="85"/>
      <c r="L12" s="25">
        <f t="shared" si="12"/>
        <v>0</v>
      </c>
      <c r="M12" s="25"/>
      <c r="N12" s="25"/>
      <c r="O12" s="86"/>
      <c r="P12" s="84"/>
      <c r="Q12" s="84"/>
      <c r="R12" s="84"/>
      <c r="S12" s="84"/>
      <c r="T12" s="84"/>
      <c r="U12" s="85"/>
      <c r="V12" s="25">
        <f t="shared" si="3"/>
        <v>0</v>
      </c>
      <c r="W12" s="25"/>
      <c r="X12" s="25"/>
      <c r="Y12" s="86"/>
      <c r="Z12" s="84"/>
      <c r="AA12" s="84"/>
      <c r="AB12" s="84"/>
      <c r="AC12" s="84"/>
      <c r="AD12" s="84"/>
      <c r="AE12" s="85"/>
      <c r="AF12" s="25">
        <f t="shared" si="13"/>
        <v>0</v>
      </c>
      <c r="AG12" s="25"/>
      <c r="AH12" s="25"/>
      <c r="AI12" s="86"/>
      <c r="AJ12" s="84"/>
      <c r="AK12" s="84"/>
      <c r="AL12" s="84"/>
      <c r="AM12" s="84"/>
      <c r="AN12" s="84"/>
      <c r="AO12" s="85"/>
      <c r="AP12" s="25">
        <f t="shared" si="14"/>
        <v>0</v>
      </c>
      <c r="AQ12" s="25"/>
      <c r="AR12" s="25"/>
      <c r="AS12" s="86"/>
      <c r="AT12" s="84"/>
      <c r="AU12" s="84"/>
      <c r="AV12" s="84"/>
      <c r="AW12" s="84"/>
      <c r="AX12" s="84"/>
      <c r="AY12" s="85"/>
      <c r="AZ12" s="25">
        <f t="shared" si="15"/>
        <v>0</v>
      </c>
      <c r="BA12" s="25"/>
      <c r="BB12" s="25"/>
    </row>
    <row r="13" spans="1:55" ht="17.25" hidden="1" thickBot="1" x14ac:dyDescent="0.35">
      <c r="A13" s="48" t="str">
        <f>A12</f>
        <v>컬리</v>
      </c>
      <c r="B13" s="338"/>
      <c r="C13" s="55">
        <v>46158</v>
      </c>
      <c r="D13" s="53" t="s">
        <v>59</v>
      </c>
      <c r="E13" s="54"/>
      <c r="F13" s="54"/>
      <c r="G13" s="54"/>
      <c r="H13" s="54"/>
      <c r="I13" s="54"/>
      <c r="J13" s="54"/>
      <c r="K13" s="56"/>
      <c r="L13" s="26">
        <f t="shared" si="12"/>
        <v>0</v>
      </c>
      <c r="M13" s="26"/>
      <c r="N13" s="26"/>
      <c r="O13" s="57"/>
      <c r="P13" s="54"/>
      <c r="Q13" s="54"/>
      <c r="R13" s="54"/>
      <c r="S13" s="54"/>
      <c r="T13" s="54"/>
      <c r="U13" s="56"/>
      <c r="V13" s="26">
        <f t="shared" si="3"/>
        <v>0</v>
      </c>
      <c r="W13" s="26"/>
      <c r="X13" s="26"/>
      <c r="Y13" s="57"/>
      <c r="Z13" s="54"/>
      <c r="AA13" s="54"/>
      <c r="AB13" s="54"/>
      <c r="AC13" s="54"/>
      <c r="AD13" s="54"/>
      <c r="AE13" s="56"/>
      <c r="AF13" s="26">
        <f t="shared" si="13"/>
        <v>0</v>
      </c>
      <c r="AG13" s="26"/>
      <c r="AH13" s="26"/>
      <c r="AI13" s="57"/>
      <c r="AJ13" s="54"/>
      <c r="AK13" s="54"/>
      <c r="AL13" s="54"/>
      <c r="AM13" s="54"/>
      <c r="AN13" s="54"/>
      <c r="AO13" s="56"/>
      <c r="AP13" s="26">
        <f t="shared" si="14"/>
        <v>0</v>
      </c>
      <c r="AQ13" s="26"/>
      <c r="AR13" s="26"/>
      <c r="AS13" s="57"/>
      <c r="AT13" s="54"/>
      <c r="AU13" s="54"/>
      <c r="AV13" s="54"/>
      <c r="AW13" s="54"/>
      <c r="AX13" s="54"/>
      <c r="AY13" s="56"/>
      <c r="AZ13" s="26">
        <f t="shared" si="15"/>
        <v>0</v>
      </c>
      <c r="BA13" s="26"/>
      <c r="BB13" s="26"/>
    </row>
    <row r="14" spans="1:55" x14ac:dyDescent="0.3">
      <c r="A14" s="47" t="s">
        <v>36</v>
      </c>
      <c r="B14" s="350" t="s">
        <v>102</v>
      </c>
      <c r="C14" s="43">
        <v>46132</v>
      </c>
      <c r="D14" s="19" t="s">
        <v>54</v>
      </c>
      <c r="E14" s="18">
        <v>8</v>
      </c>
      <c r="F14" s="18">
        <v>2</v>
      </c>
      <c r="G14" s="18">
        <v>26</v>
      </c>
      <c r="H14" s="18">
        <v>4</v>
      </c>
      <c r="I14" s="18">
        <v>16</v>
      </c>
      <c r="J14" s="18">
        <v>11</v>
      </c>
      <c r="K14" s="20">
        <v>12</v>
      </c>
      <c r="L14" s="25">
        <f t="shared" si="12"/>
        <v>79</v>
      </c>
      <c r="M14" s="25"/>
      <c r="N14" s="25"/>
      <c r="O14" s="21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20">
        <v>0</v>
      </c>
      <c r="V14" s="25">
        <f t="shared" si="3"/>
        <v>0</v>
      </c>
      <c r="W14" s="25"/>
      <c r="X14" s="25"/>
      <c r="Y14" s="21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20">
        <v>0</v>
      </c>
      <c r="AF14" s="25">
        <f t="shared" si="13"/>
        <v>0</v>
      </c>
      <c r="AG14" s="25"/>
      <c r="AH14" s="25"/>
      <c r="AI14" s="21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20">
        <v>0</v>
      </c>
      <c r="AP14" s="25">
        <f t="shared" si="14"/>
        <v>0</v>
      </c>
      <c r="AQ14" s="25"/>
      <c r="AR14" s="25"/>
      <c r="AS14" s="21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20">
        <v>0</v>
      </c>
      <c r="AZ14" s="25">
        <f t="shared" si="15"/>
        <v>0</v>
      </c>
      <c r="BA14" s="25"/>
      <c r="BB14" s="25"/>
    </row>
    <row r="15" spans="1:55" x14ac:dyDescent="0.3">
      <c r="A15" s="47" t="s">
        <v>36</v>
      </c>
      <c r="B15" s="350"/>
      <c r="C15" s="43">
        <v>46190</v>
      </c>
      <c r="D15" s="19" t="s">
        <v>54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20">
        <v>0</v>
      </c>
      <c r="L15" s="25">
        <f>SUM(E15:K15)</f>
        <v>0</v>
      </c>
      <c r="M15" s="25"/>
      <c r="N15" s="25"/>
      <c r="O15" s="21">
        <v>9</v>
      </c>
      <c r="P15" s="18">
        <v>11</v>
      </c>
      <c r="Q15" s="18">
        <v>14</v>
      </c>
      <c r="R15" s="18">
        <v>6</v>
      </c>
      <c r="S15" s="18">
        <v>3</v>
      </c>
      <c r="T15" s="18">
        <v>5</v>
      </c>
      <c r="U15" s="20">
        <v>22</v>
      </c>
      <c r="V15" s="25">
        <f>SUM(O15:U15)</f>
        <v>70</v>
      </c>
      <c r="W15" s="25"/>
      <c r="X15" s="25"/>
      <c r="Y15" s="21">
        <v>12</v>
      </c>
      <c r="Z15" s="18">
        <v>14</v>
      </c>
      <c r="AA15" s="18">
        <v>9</v>
      </c>
      <c r="AB15" s="18">
        <v>19</v>
      </c>
      <c r="AC15" s="18">
        <v>4</v>
      </c>
      <c r="AD15" s="18">
        <v>5</v>
      </c>
      <c r="AE15" s="20">
        <v>11</v>
      </c>
      <c r="AF15" s="25">
        <f>SUM(Y15:AE15)</f>
        <v>74</v>
      </c>
      <c r="AG15" s="25"/>
      <c r="AH15" s="25"/>
      <c r="AI15" s="21">
        <v>20</v>
      </c>
      <c r="AJ15" s="18">
        <v>11</v>
      </c>
      <c r="AK15" s="18">
        <v>8</v>
      </c>
      <c r="AL15" s="18">
        <v>11</v>
      </c>
      <c r="AM15" s="18">
        <v>9</v>
      </c>
      <c r="AN15" s="18">
        <v>6</v>
      </c>
      <c r="AO15" s="20">
        <v>11</v>
      </c>
      <c r="AP15" s="25">
        <f>SUM(AI15:AO15)</f>
        <v>76</v>
      </c>
      <c r="AQ15" s="25"/>
      <c r="AR15" s="25"/>
      <c r="AS15" s="21">
        <v>17</v>
      </c>
      <c r="AT15" s="18">
        <v>17</v>
      </c>
      <c r="AU15" s="18">
        <v>21</v>
      </c>
      <c r="AV15" s="18">
        <v>11</v>
      </c>
      <c r="AW15" s="18">
        <v>11</v>
      </c>
      <c r="AX15" s="18">
        <v>4</v>
      </c>
      <c r="AY15" s="20">
        <v>9</v>
      </c>
      <c r="AZ15" s="25">
        <f>SUM(AS15:AY15)</f>
        <v>90</v>
      </c>
      <c r="BA15" s="25"/>
      <c r="BB15" s="25"/>
    </row>
    <row r="16" spans="1:55" x14ac:dyDescent="0.3">
      <c r="A16" s="47" t="s">
        <v>36</v>
      </c>
      <c r="B16" s="350"/>
      <c r="C16" s="43">
        <v>46077</v>
      </c>
      <c r="D16" s="19" t="s">
        <v>55</v>
      </c>
      <c r="E16" s="18">
        <v>13</v>
      </c>
      <c r="F16" s="18">
        <v>6</v>
      </c>
      <c r="G16" s="18">
        <v>11</v>
      </c>
      <c r="H16" s="18">
        <v>16</v>
      </c>
      <c r="I16" s="18">
        <v>12</v>
      </c>
      <c r="J16" s="18">
        <v>11</v>
      </c>
      <c r="K16" s="20">
        <v>7</v>
      </c>
      <c r="L16" s="25">
        <f t="shared" si="12"/>
        <v>76</v>
      </c>
      <c r="M16" s="25"/>
      <c r="N16" s="25"/>
      <c r="O16" s="21">
        <v>7</v>
      </c>
      <c r="P16" s="18">
        <v>15</v>
      </c>
      <c r="Q16" s="18">
        <v>15</v>
      </c>
      <c r="R16" s="18">
        <v>16</v>
      </c>
      <c r="S16" s="18">
        <v>4</v>
      </c>
      <c r="T16" s="18">
        <v>5</v>
      </c>
      <c r="U16" s="20">
        <v>6</v>
      </c>
      <c r="V16" s="25">
        <f t="shared" si="3"/>
        <v>68</v>
      </c>
      <c r="W16" s="25"/>
      <c r="X16" s="25"/>
      <c r="Y16" s="21">
        <v>23</v>
      </c>
      <c r="Z16" s="18">
        <v>10</v>
      </c>
      <c r="AA16" s="18">
        <v>21</v>
      </c>
      <c r="AB16" s="18">
        <v>4</v>
      </c>
      <c r="AC16" s="18">
        <v>19</v>
      </c>
      <c r="AD16" s="18">
        <v>4</v>
      </c>
      <c r="AE16" s="20">
        <v>13</v>
      </c>
      <c r="AF16" s="25">
        <f t="shared" si="13"/>
        <v>94</v>
      </c>
      <c r="AG16" s="25"/>
      <c r="AH16" s="25"/>
      <c r="AI16" s="21">
        <v>2</v>
      </c>
      <c r="AJ16" s="18">
        <v>12</v>
      </c>
      <c r="AK16" s="18">
        <v>8</v>
      </c>
      <c r="AL16" s="18">
        <v>16</v>
      </c>
      <c r="AM16" s="18">
        <v>11</v>
      </c>
      <c r="AN16" s="18">
        <v>1</v>
      </c>
      <c r="AO16" s="20">
        <v>10</v>
      </c>
      <c r="AP16" s="25">
        <f t="shared" si="14"/>
        <v>60</v>
      </c>
      <c r="AQ16" s="25"/>
      <c r="AR16" s="25"/>
      <c r="AS16" s="21">
        <v>15</v>
      </c>
      <c r="AT16" s="18">
        <v>12</v>
      </c>
      <c r="AU16" s="18">
        <v>5</v>
      </c>
      <c r="AV16" s="18">
        <v>12</v>
      </c>
      <c r="AW16" s="18">
        <v>7</v>
      </c>
      <c r="AX16" s="18">
        <v>1</v>
      </c>
      <c r="AY16" s="20">
        <v>17</v>
      </c>
      <c r="AZ16" s="25">
        <f t="shared" si="15"/>
        <v>69</v>
      </c>
      <c r="BA16" s="25"/>
      <c r="BB16" s="25"/>
    </row>
    <row r="17" spans="1:54" x14ac:dyDescent="0.3">
      <c r="A17" s="47" t="s">
        <v>102</v>
      </c>
      <c r="B17" s="350"/>
      <c r="C17" s="43">
        <v>46120</v>
      </c>
      <c r="D17" s="19" t="s">
        <v>56</v>
      </c>
      <c r="E17" s="18">
        <v>7</v>
      </c>
      <c r="F17" s="18">
        <v>3</v>
      </c>
      <c r="G17" s="18">
        <v>7</v>
      </c>
      <c r="H17" s="18">
        <v>2</v>
      </c>
      <c r="I17" s="18">
        <v>8</v>
      </c>
      <c r="J17" s="18">
        <v>4</v>
      </c>
      <c r="K17" s="20">
        <v>0</v>
      </c>
      <c r="L17" s="25">
        <f t="shared" si="12"/>
        <v>31</v>
      </c>
      <c r="M17" s="25"/>
      <c r="N17" s="25"/>
      <c r="O17" s="21">
        <v>10</v>
      </c>
      <c r="P17" s="18">
        <v>5</v>
      </c>
      <c r="Q17" s="18">
        <v>6</v>
      </c>
      <c r="R17" s="18">
        <v>5</v>
      </c>
      <c r="S17" s="18">
        <v>2</v>
      </c>
      <c r="T17" s="18">
        <v>3</v>
      </c>
      <c r="U17" s="20">
        <v>6</v>
      </c>
      <c r="V17" s="25">
        <f t="shared" si="3"/>
        <v>37</v>
      </c>
      <c r="W17" s="25"/>
      <c r="X17" s="25"/>
      <c r="Y17" s="21">
        <v>3</v>
      </c>
      <c r="Z17" s="18">
        <v>3</v>
      </c>
      <c r="AA17" s="18">
        <v>1</v>
      </c>
      <c r="AB17" s="18">
        <v>0</v>
      </c>
      <c r="AC17" s="18">
        <v>5</v>
      </c>
      <c r="AD17" s="18">
        <v>2</v>
      </c>
      <c r="AE17" s="20">
        <v>4</v>
      </c>
      <c r="AF17" s="25">
        <f t="shared" si="13"/>
        <v>18</v>
      </c>
      <c r="AG17" s="25"/>
      <c r="AH17" s="25"/>
      <c r="AI17" s="21">
        <v>4</v>
      </c>
      <c r="AJ17" s="18">
        <v>7</v>
      </c>
      <c r="AK17" s="18">
        <v>9</v>
      </c>
      <c r="AL17" s="18">
        <v>0</v>
      </c>
      <c r="AM17" s="18">
        <v>5</v>
      </c>
      <c r="AN17" s="18">
        <v>3</v>
      </c>
      <c r="AO17" s="20">
        <v>4</v>
      </c>
      <c r="AP17" s="25">
        <f t="shared" si="14"/>
        <v>32</v>
      </c>
      <c r="AQ17" s="25"/>
      <c r="AR17" s="25"/>
      <c r="AS17" s="21">
        <v>3</v>
      </c>
      <c r="AT17" s="18">
        <v>9</v>
      </c>
      <c r="AU17" s="18">
        <v>5</v>
      </c>
      <c r="AV17" s="18">
        <v>1</v>
      </c>
      <c r="AW17" s="18">
        <v>5</v>
      </c>
      <c r="AX17" s="18">
        <v>2</v>
      </c>
      <c r="AY17" s="20">
        <v>5</v>
      </c>
      <c r="AZ17" s="25">
        <f t="shared" si="15"/>
        <v>30</v>
      </c>
      <c r="BA17" s="25"/>
      <c r="BB17" s="25"/>
    </row>
    <row r="18" spans="1:54" x14ac:dyDescent="0.3">
      <c r="A18" s="47" t="s">
        <v>36</v>
      </c>
      <c r="B18" s="350"/>
      <c r="C18" s="43">
        <v>46316</v>
      </c>
      <c r="D18" s="19" t="s">
        <v>57</v>
      </c>
      <c r="E18" s="18">
        <v>17</v>
      </c>
      <c r="F18" s="18">
        <v>10</v>
      </c>
      <c r="G18" s="18">
        <v>22</v>
      </c>
      <c r="H18" s="18">
        <v>8</v>
      </c>
      <c r="I18" s="18">
        <v>11</v>
      </c>
      <c r="J18" s="18">
        <v>17</v>
      </c>
      <c r="K18" s="20">
        <v>21</v>
      </c>
      <c r="L18" s="25">
        <f t="shared" si="12"/>
        <v>106</v>
      </c>
      <c r="M18" s="25"/>
      <c r="N18" s="25"/>
      <c r="O18" s="21">
        <v>17</v>
      </c>
      <c r="P18" s="18">
        <v>8</v>
      </c>
      <c r="Q18" s="18">
        <v>16</v>
      </c>
      <c r="R18" s="18">
        <v>14</v>
      </c>
      <c r="S18" s="18">
        <v>29</v>
      </c>
      <c r="T18" s="18">
        <v>2</v>
      </c>
      <c r="U18" s="20">
        <v>11</v>
      </c>
      <c r="V18" s="25">
        <f t="shared" si="3"/>
        <v>97</v>
      </c>
      <c r="W18" s="25"/>
      <c r="X18" s="25"/>
      <c r="Y18" s="21">
        <v>13</v>
      </c>
      <c r="Z18" s="18">
        <v>10</v>
      </c>
      <c r="AA18" s="18">
        <v>18</v>
      </c>
      <c r="AB18" s="18">
        <v>14</v>
      </c>
      <c r="AC18" s="18">
        <v>14</v>
      </c>
      <c r="AD18" s="18">
        <v>18</v>
      </c>
      <c r="AE18" s="20">
        <v>20</v>
      </c>
      <c r="AF18" s="25">
        <f t="shared" si="13"/>
        <v>107</v>
      </c>
      <c r="AG18" s="25"/>
      <c r="AH18" s="25"/>
      <c r="AI18" s="21">
        <v>13</v>
      </c>
      <c r="AJ18" s="18">
        <v>10</v>
      </c>
      <c r="AK18" s="18">
        <v>18</v>
      </c>
      <c r="AL18" s="18">
        <v>15</v>
      </c>
      <c r="AM18" s="18">
        <v>13</v>
      </c>
      <c r="AN18" s="18">
        <v>9</v>
      </c>
      <c r="AO18" s="20">
        <v>20</v>
      </c>
      <c r="AP18" s="25">
        <f t="shared" si="14"/>
        <v>98</v>
      </c>
      <c r="AQ18" s="25"/>
      <c r="AR18" s="25"/>
      <c r="AS18" s="21">
        <v>14</v>
      </c>
      <c r="AT18" s="18">
        <v>15</v>
      </c>
      <c r="AU18" s="18">
        <v>9</v>
      </c>
      <c r="AV18" s="18">
        <v>13</v>
      </c>
      <c r="AW18" s="18">
        <v>20</v>
      </c>
      <c r="AX18" s="18">
        <v>4</v>
      </c>
      <c r="AY18" s="20">
        <v>13</v>
      </c>
      <c r="AZ18" s="25">
        <f t="shared" si="15"/>
        <v>88</v>
      </c>
      <c r="BA18" s="25"/>
      <c r="BB18" s="25"/>
    </row>
    <row r="19" spans="1:54" x14ac:dyDescent="0.3">
      <c r="A19" s="47" t="s">
        <v>36</v>
      </c>
      <c r="B19" s="350"/>
      <c r="C19" s="83">
        <v>46239</v>
      </c>
      <c r="D19" s="81" t="s">
        <v>58</v>
      </c>
      <c r="E19" s="84">
        <v>17</v>
      </c>
      <c r="F19" s="84">
        <v>8</v>
      </c>
      <c r="G19" s="84">
        <v>12</v>
      </c>
      <c r="H19" s="84">
        <v>8</v>
      </c>
      <c r="I19" s="84">
        <v>11</v>
      </c>
      <c r="J19" s="84">
        <v>16</v>
      </c>
      <c r="K19" s="85">
        <v>18</v>
      </c>
      <c r="L19" s="25">
        <f t="shared" si="12"/>
        <v>90</v>
      </c>
      <c r="M19" s="25"/>
      <c r="N19" s="25"/>
      <c r="O19" s="86">
        <v>8</v>
      </c>
      <c r="P19" s="84">
        <v>17</v>
      </c>
      <c r="Q19" s="84">
        <v>7</v>
      </c>
      <c r="R19" s="84">
        <v>12</v>
      </c>
      <c r="S19" s="84">
        <v>16</v>
      </c>
      <c r="T19" s="84">
        <v>4</v>
      </c>
      <c r="U19" s="85">
        <v>12</v>
      </c>
      <c r="V19" s="25">
        <f t="shared" si="3"/>
        <v>76</v>
      </c>
      <c r="W19" s="25"/>
      <c r="X19" s="25"/>
      <c r="Y19" s="86">
        <v>12</v>
      </c>
      <c r="Z19" s="84">
        <v>3</v>
      </c>
      <c r="AA19" s="84">
        <v>15</v>
      </c>
      <c r="AB19" s="84">
        <v>16</v>
      </c>
      <c r="AC19" s="84">
        <v>6</v>
      </c>
      <c r="AD19" s="84">
        <v>5</v>
      </c>
      <c r="AE19" s="85">
        <v>25</v>
      </c>
      <c r="AF19" s="25">
        <f t="shared" si="13"/>
        <v>82</v>
      </c>
      <c r="AG19" s="25"/>
      <c r="AH19" s="25"/>
      <c r="AI19" s="86">
        <v>20</v>
      </c>
      <c r="AJ19" s="84">
        <v>11</v>
      </c>
      <c r="AK19" s="84">
        <v>14</v>
      </c>
      <c r="AL19" s="84">
        <v>17</v>
      </c>
      <c r="AM19" s="84">
        <v>15</v>
      </c>
      <c r="AN19" s="84">
        <v>9</v>
      </c>
      <c r="AO19" s="85">
        <v>16</v>
      </c>
      <c r="AP19" s="25">
        <f t="shared" si="14"/>
        <v>102</v>
      </c>
      <c r="AQ19" s="25"/>
      <c r="AR19" s="25"/>
      <c r="AS19" s="86">
        <v>31</v>
      </c>
      <c r="AT19" s="84">
        <v>3</v>
      </c>
      <c r="AU19" s="84">
        <v>18</v>
      </c>
      <c r="AV19" s="84">
        <v>13</v>
      </c>
      <c r="AW19" s="84">
        <v>7</v>
      </c>
      <c r="AX19" s="84">
        <v>13</v>
      </c>
      <c r="AY19" s="85">
        <v>25</v>
      </c>
      <c r="AZ19" s="25">
        <f t="shared" si="15"/>
        <v>110</v>
      </c>
      <c r="BA19" s="25"/>
      <c r="BB19" s="25"/>
    </row>
    <row r="20" spans="1:54" ht="17.25" thickBot="1" x14ac:dyDescent="0.35">
      <c r="A20" s="47" t="s">
        <v>36</v>
      </c>
      <c r="B20" s="338"/>
      <c r="C20" s="55">
        <v>46218</v>
      </c>
      <c r="D20" s="53" t="s">
        <v>59</v>
      </c>
      <c r="E20" s="54">
        <v>4</v>
      </c>
      <c r="F20" s="54">
        <v>2</v>
      </c>
      <c r="G20" s="54">
        <v>4</v>
      </c>
      <c r="H20" s="54">
        <v>7</v>
      </c>
      <c r="I20" s="54">
        <v>3</v>
      </c>
      <c r="J20" s="54">
        <v>6</v>
      </c>
      <c r="K20" s="56">
        <v>5</v>
      </c>
      <c r="L20" s="26">
        <f t="shared" si="12"/>
        <v>31</v>
      </c>
      <c r="M20" s="26"/>
      <c r="N20" s="26"/>
      <c r="O20" s="57">
        <v>4</v>
      </c>
      <c r="P20" s="54">
        <v>6</v>
      </c>
      <c r="Q20" s="54">
        <v>2</v>
      </c>
      <c r="R20" s="54">
        <v>5</v>
      </c>
      <c r="S20" s="54">
        <v>3</v>
      </c>
      <c r="T20" s="54">
        <v>0</v>
      </c>
      <c r="U20" s="56">
        <v>15</v>
      </c>
      <c r="V20" s="26">
        <f t="shared" si="3"/>
        <v>35</v>
      </c>
      <c r="W20" s="26"/>
      <c r="X20" s="26"/>
      <c r="Y20" s="57">
        <v>11</v>
      </c>
      <c r="Z20" s="54">
        <v>2</v>
      </c>
      <c r="AA20" s="54">
        <v>4</v>
      </c>
      <c r="AB20" s="54">
        <v>4</v>
      </c>
      <c r="AC20" s="54">
        <v>3</v>
      </c>
      <c r="AD20" s="54">
        <v>1</v>
      </c>
      <c r="AE20" s="56">
        <v>3</v>
      </c>
      <c r="AF20" s="26">
        <f t="shared" si="13"/>
        <v>28</v>
      </c>
      <c r="AG20" s="26"/>
      <c r="AH20" s="26"/>
      <c r="AI20" s="57">
        <v>7</v>
      </c>
      <c r="AJ20" s="54">
        <v>4</v>
      </c>
      <c r="AK20" s="54">
        <v>3</v>
      </c>
      <c r="AL20" s="54">
        <v>12</v>
      </c>
      <c r="AM20" s="54">
        <v>6</v>
      </c>
      <c r="AN20" s="54">
        <v>1</v>
      </c>
      <c r="AO20" s="56">
        <v>4</v>
      </c>
      <c r="AP20" s="26">
        <f t="shared" si="14"/>
        <v>37</v>
      </c>
      <c r="AQ20" s="26"/>
      <c r="AR20" s="26"/>
      <c r="AS20" s="57">
        <v>4</v>
      </c>
      <c r="AT20" s="54">
        <v>4</v>
      </c>
      <c r="AU20" s="54">
        <v>8</v>
      </c>
      <c r="AV20" s="54">
        <v>9</v>
      </c>
      <c r="AW20" s="54">
        <v>2</v>
      </c>
      <c r="AX20" s="54">
        <v>4</v>
      </c>
      <c r="AY20" s="56">
        <v>2</v>
      </c>
      <c r="AZ20" s="26">
        <f t="shared" si="15"/>
        <v>33</v>
      </c>
      <c r="BA20" s="26"/>
      <c r="BB20" s="26"/>
    </row>
    <row r="21" spans="1:54" x14ac:dyDescent="0.3">
      <c r="A21" s="47" t="s">
        <v>37</v>
      </c>
      <c r="B21" s="350" t="s">
        <v>103</v>
      </c>
      <c r="C21" s="43">
        <v>46132</v>
      </c>
      <c r="D21" s="19" t="s">
        <v>54</v>
      </c>
      <c r="E21" s="18">
        <v>2</v>
      </c>
      <c r="F21" s="18">
        <v>3</v>
      </c>
      <c r="G21" s="18">
        <v>6</v>
      </c>
      <c r="H21" s="18">
        <v>5</v>
      </c>
      <c r="I21" s="18">
        <v>8</v>
      </c>
      <c r="J21" s="18">
        <v>13</v>
      </c>
      <c r="K21" s="20">
        <v>7</v>
      </c>
      <c r="L21" s="25">
        <f t="shared" si="12"/>
        <v>44</v>
      </c>
      <c r="M21" s="25"/>
      <c r="N21" s="25"/>
      <c r="O21" s="21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20">
        <v>0</v>
      </c>
      <c r="V21" s="25">
        <f t="shared" si="3"/>
        <v>0</v>
      </c>
      <c r="W21" s="25"/>
      <c r="X21" s="25"/>
      <c r="Y21" s="21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20">
        <v>0</v>
      </c>
      <c r="AF21" s="25">
        <f t="shared" si="13"/>
        <v>0</v>
      </c>
      <c r="AG21" s="25"/>
      <c r="AH21" s="25"/>
      <c r="AI21" s="21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20">
        <v>0</v>
      </c>
      <c r="AP21" s="25">
        <f t="shared" si="14"/>
        <v>0</v>
      </c>
      <c r="AQ21" s="25"/>
      <c r="AR21" s="25"/>
      <c r="AS21" s="21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20">
        <v>0</v>
      </c>
      <c r="AZ21" s="25">
        <f t="shared" si="15"/>
        <v>0</v>
      </c>
      <c r="BA21" s="25"/>
      <c r="BB21" s="25"/>
    </row>
    <row r="22" spans="1:54" x14ac:dyDescent="0.3">
      <c r="A22" s="47" t="s">
        <v>37</v>
      </c>
      <c r="B22" s="350"/>
      <c r="C22" s="43">
        <v>46190</v>
      </c>
      <c r="D22" s="19" t="s">
        <v>54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20">
        <v>0</v>
      </c>
      <c r="L22" s="25">
        <f>SUM(E22:K22)</f>
        <v>0</v>
      </c>
      <c r="M22" s="25"/>
      <c r="N22" s="25"/>
      <c r="O22" s="21">
        <v>12</v>
      </c>
      <c r="P22" s="18">
        <v>6</v>
      </c>
      <c r="Q22" s="18">
        <v>10</v>
      </c>
      <c r="R22" s="18">
        <v>4</v>
      </c>
      <c r="S22" s="18">
        <v>7</v>
      </c>
      <c r="T22" s="18">
        <v>7</v>
      </c>
      <c r="U22" s="20">
        <v>2</v>
      </c>
      <c r="V22" s="25">
        <f>SUM(O22:U22)</f>
        <v>48</v>
      </c>
      <c r="W22" s="25"/>
      <c r="X22" s="25"/>
      <c r="Y22" s="21">
        <v>3</v>
      </c>
      <c r="Z22" s="18">
        <v>1</v>
      </c>
      <c r="AA22" s="18">
        <v>6</v>
      </c>
      <c r="AB22" s="18">
        <v>7</v>
      </c>
      <c r="AC22" s="18">
        <v>6</v>
      </c>
      <c r="AD22" s="18">
        <v>2</v>
      </c>
      <c r="AE22" s="20">
        <v>12</v>
      </c>
      <c r="AF22" s="25">
        <f>SUM(Y22:AE22)</f>
        <v>37</v>
      </c>
      <c r="AG22" s="25"/>
      <c r="AH22" s="25"/>
      <c r="AI22" s="21">
        <v>11</v>
      </c>
      <c r="AJ22" s="18">
        <v>4</v>
      </c>
      <c r="AK22" s="18">
        <v>11</v>
      </c>
      <c r="AL22" s="18">
        <v>4</v>
      </c>
      <c r="AM22" s="18">
        <v>3</v>
      </c>
      <c r="AN22" s="18">
        <v>1</v>
      </c>
      <c r="AO22" s="20">
        <v>5</v>
      </c>
      <c r="AP22" s="25">
        <f>SUM(AI22:AO22)</f>
        <v>39</v>
      </c>
      <c r="AQ22" s="25"/>
      <c r="AR22" s="25"/>
      <c r="AS22" s="21">
        <v>4</v>
      </c>
      <c r="AT22" s="18">
        <v>2</v>
      </c>
      <c r="AU22" s="18">
        <v>7</v>
      </c>
      <c r="AV22" s="18">
        <v>14</v>
      </c>
      <c r="AW22" s="18">
        <v>10</v>
      </c>
      <c r="AX22" s="18">
        <v>4</v>
      </c>
      <c r="AY22" s="20">
        <v>5</v>
      </c>
      <c r="AZ22" s="25">
        <f>SUM(AS22:AY22)</f>
        <v>46</v>
      </c>
      <c r="BA22" s="25"/>
      <c r="BB22" s="25"/>
    </row>
    <row r="23" spans="1:54" x14ac:dyDescent="0.3">
      <c r="A23" s="47" t="s">
        <v>103</v>
      </c>
      <c r="B23" s="350"/>
      <c r="C23" s="43">
        <v>46077</v>
      </c>
      <c r="D23" s="19" t="s">
        <v>55</v>
      </c>
      <c r="E23" s="18">
        <v>15</v>
      </c>
      <c r="F23" s="18">
        <v>7</v>
      </c>
      <c r="G23" s="18">
        <v>10</v>
      </c>
      <c r="H23" s="18">
        <v>8</v>
      </c>
      <c r="I23" s="18">
        <v>8</v>
      </c>
      <c r="J23" s="18">
        <v>10</v>
      </c>
      <c r="K23" s="20">
        <v>7</v>
      </c>
      <c r="L23" s="25">
        <f t="shared" si="12"/>
        <v>65</v>
      </c>
      <c r="M23" s="25"/>
      <c r="N23" s="25"/>
      <c r="O23" s="21">
        <v>12</v>
      </c>
      <c r="P23" s="18">
        <v>13</v>
      </c>
      <c r="Q23" s="18">
        <v>11</v>
      </c>
      <c r="R23" s="18">
        <v>13</v>
      </c>
      <c r="S23" s="18">
        <v>6</v>
      </c>
      <c r="T23" s="18">
        <v>3</v>
      </c>
      <c r="U23" s="20">
        <v>15</v>
      </c>
      <c r="V23" s="25">
        <f t="shared" si="3"/>
        <v>73</v>
      </c>
      <c r="W23" s="25"/>
      <c r="X23" s="25"/>
      <c r="Y23" s="21">
        <v>11</v>
      </c>
      <c r="Z23" s="18">
        <v>15</v>
      </c>
      <c r="AA23" s="18">
        <v>4</v>
      </c>
      <c r="AB23" s="18">
        <v>9</v>
      </c>
      <c r="AC23" s="18">
        <v>18</v>
      </c>
      <c r="AD23" s="18">
        <v>11</v>
      </c>
      <c r="AE23" s="20">
        <v>8</v>
      </c>
      <c r="AF23" s="25">
        <f t="shared" si="13"/>
        <v>76</v>
      </c>
      <c r="AG23" s="25"/>
      <c r="AH23" s="25"/>
      <c r="AI23" s="21">
        <v>10</v>
      </c>
      <c r="AJ23" s="18">
        <v>7</v>
      </c>
      <c r="AK23" s="18">
        <v>4</v>
      </c>
      <c r="AL23" s="18">
        <v>8</v>
      </c>
      <c r="AM23" s="18">
        <v>8</v>
      </c>
      <c r="AN23" s="18">
        <v>9</v>
      </c>
      <c r="AO23" s="20">
        <v>9</v>
      </c>
      <c r="AP23" s="25">
        <f t="shared" si="14"/>
        <v>55</v>
      </c>
      <c r="AQ23" s="25"/>
      <c r="AR23" s="25"/>
      <c r="AS23" s="21">
        <v>9</v>
      </c>
      <c r="AT23" s="18">
        <v>12</v>
      </c>
      <c r="AU23" s="18">
        <v>5</v>
      </c>
      <c r="AV23" s="18">
        <v>7</v>
      </c>
      <c r="AW23" s="18">
        <v>8</v>
      </c>
      <c r="AX23" s="18">
        <v>3</v>
      </c>
      <c r="AY23" s="20">
        <v>7</v>
      </c>
      <c r="AZ23" s="25">
        <f t="shared" si="15"/>
        <v>51</v>
      </c>
      <c r="BA23" s="25"/>
      <c r="BB23" s="25"/>
    </row>
    <row r="24" spans="1:54" x14ac:dyDescent="0.3">
      <c r="A24" s="47" t="s">
        <v>37</v>
      </c>
      <c r="B24" s="350"/>
      <c r="C24" s="43">
        <v>46120</v>
      </c>
      <c r="D24" s="19" t="s">
        <v>56</v>
      </c>
      <c r="E24" s="18">
        <v>3</v>
      </c>
      <c r="F24" s="18">
        <v>4</v>
      </c>
      <c r="G24" s="18">
        <v>4</v>
      </c>
      <c r="H24" s="18">
        <v>8</v>
      </c>
      <c r="I24" s="18">
        <v>5</v>
      </c>
      <c r="J24" s="18">
        <v>1</v>
      </c>
      <c r="K24" s="20">
        <v>5</v>
      </c>
      <c r="L24" s="25">
        <f t="shared" si="12"/>
        <v>30</v>
      </c>
      <c r="M24" s="25"/>
      <c r="N24" s="25"/>
      <c r="O24" s="21">
        <v>1</v>
      </c>
      <c r="P24" s="18">
        <v>7</v>
      </c>
      <c r="Q24" s="18">
        <v>1</v>
      </c>
      <c r="R24" s="18">
        <v>7</v>
      </c>
      <c r="S24" s="18">
        <v>2</v>
      </c>
      <c r="T24" s="18">
        <v>2</v>
      </c>
      <c r="U24" s="20">
        <v>7</v>
      </c>
      <c r="V24" s="25">
        <f t="shared" si="3"/>
        <v>27</v>
      </c>
      <c r="W24" s="25"/>
      <c r="X24" s="25"/>
      <c r="Y24" s="21">
        <v>1</v>
      </c>
      <c r="Z24" s="18">
        <v>4</v>
      </c>
      <c r="AA24" s="18">
        <v>3</v>
      </c>
      <c r="AB24" s="18">
        <v>4</v>
      </c>
      <c r="AC24" s="18">
        <v>4</v>
      </c>
      <c r="AD24" s="18">
        <v>3</v>
      </c>
      <c r="AE24" s="20">
        <v>3</v>
      </c>
      <c r="AF24" s="25">
        <f t="shared" si="13"/>
        <v>22</v>
      </c>
      <c r="AG24" s="25"/>
      <c r="AH24" s="25"/>
      <c r="AI24" s="21">
        <v>6</v>
      </c>
      <c r="AJ24" s="18">
        <v>4</v>
      </c>
      <c r="AK24" s="18">
        <v>8</v>
      </c>
      <c r="AL24" s="18">
        <v>1</v>
      </c>
      <c r="AM24" s="18">
        <v>4</v>
      </c>
      <c r="AN24" s="18">
        <v>7</v>
      </c>
      <c r="AO24" s="20">
        <v>0</v>
      </c>
      <c r="AP24" s="25">
        <f t="shared" si="14"/>
        <v>30</v>
      </c>
      <c r="AQ24" s="25"/>
      <c r="AR24" s="25"/>
      <c r="AS24" s="21">
        <v>5</v>
      </c>
      <c r="AT24" s="18">
        <v>2</v>
      </c>
      <c r="AU24" s="18">
        <v>6</v>
      </c>
      <c r="AV24" s="18">
        <v>2</v>
      </c>
      <c r="AW24" s="18">
        <v>2</v>
      </c>
      <c r="AX24" s="18">
        <v>1</v>
      </c>
      <c r="AY24" s="20">
        <v>6</v>
      </c>
      <c r="AZ24" s="25">
        <f t="shared" si="15"/>
        <v>24</v>
      </c>
      <c r="BA24" s="25"/>
      <c r="BB24" s="25"/>
    </row>
    <row r="25" spans="1:54" x14ac:dyDescent="0.3">
      <c r="A25" s="47" t="s">
        <v>37</v>
      </c>
      <c r="B25" s="350"/>
      <c r="C25" s="43">
        <v>46316</v>
      </c>
      <c r="D25" s="19" t="s">
        <v>57</v>
      </c>
      <c r="E25" s="18">
        <v>12</v>
      </c>
      <c r="F25" s="18">
        <v>20</v>
      </c>
      <c r="G25" s="18">
        <v>23</v>
      </c>
      <c r="H25" s="18">
        <v>12</v>
      </c>
      <c r="I25" s="18">
        <v>14</v>
      </c>
      <c r="J25" s="18">
        <v>10</v>
      </c>
      <c r="K25" s="20">
        <v>15</v>
      </c>
      <c r="L25" s="25">
        <f t="shared" si="12"/>
        <v>106</v>
      </c>
      <c r="M25" s="25"/>
      <c r="N25" s="25"/>
      <c r="O25" s="21">
        <v>19</v>
      </c>
      <c r="P25" s="18">
        <v>28</v>
      </c>
      <c r="Q25" s="18">
        <v>19</v>
      </c>
      <c r="R25" s="18">
        <v>9</v>
      </c>
      <c r="S25" s="18">
        <v>25</v>
      </c>
      <c r="T25" s="18">
        <v>5</v>
      </c>
      <c r="U25" s="20">
        <v>19</v>
      </c>
      <c r="V25" s="25">
        <f t="shared" si="3"/>
        <v>124</v>
      </c>
      <c r="W25" s="25"/>
      <c r="X25" s="25"/>
      <c r="Y25" s="21">
        <v>12</v>
      </c>
      <c r="Z25" s="18">
        <v>9</v>
      </c>
      <c r="AA25" s="18">
        <v>23</v>
      </c>
      <c r="AB25" s="18">
        <v>14</v>
      </c>
      <c r="AC25" s="18">
        <v>15</v>
      </c>
      <c r="AD25" s="18">
        <v>17</v>
      </c>
      <c r="AE25" s="20">
        <v>17</v>
      </c>
      <c r="AF25" s="25">
        <f t="shared" si="13"/>
        <v>107</v>
      </c>
      <c r="AG25" s="25"/>
      <c r="AH25" s="25"/>
      <c r="AI25" s="21">
        <v>10</v>
      </c>
      <c r="AJ25" s="18">
        <v>14</v>
      </c>
      <c r="AK25" s="18">
        <v>9</v>
      </c>
      <c r="AL25" s="18">
        <v>17</v>
      </c>
      <c r="AM25" s="18">
        <v>15</v>
      </c>
      <c r="AN25" s="18">
        <v>9</v>
      </c>
      <c r="AO25" s="20">
        <v>25</v>
      </c>
      <c r="AP25" s="25">
        <f t="shared" si="14"/>
        <v>99</v>
      </c>
      <c r="AQ25" s="25"/>
      <c r="AR25" s="25"/>
      <c r="AS25" s="21">
        <v>24</v>
      </c>
      <c r="AT25" s="18">
        <v>14</v>
      </c>
      <c r="AU25" s="18">
        <v>15</v>
      </c>
      <c r="AV25" s="18">
        <v>15</v>
      </c>
      <c r="AW25" s="18">
        <v>11</v>
      </c>
      <c r="AX25" s="18">
        <v>9</v>
      </c>
      <c r="AY25" s="20">
        <v>19</v>
      </c>
      <c r="AZ25" s="25">
        <f t="shared" si="15"/>
        <v>107</v>
      </c>
      <c r="BA25" s="25"/>
      <c r="BB25" s="25"/>
    </row>
    <row r="26" spans="1:54" x14ac:dyDescent="0.3">
      <c r="A26" s="47" t="s">
        <v>37</v>
      </c>
      <c r="B26" s="350"/>
      <c r="C26" s="83">
        <v>46239</v>
      </c>
      <c r="D26" s="81" t="s">
        <v>58</v>
      </c>
      <c r="E26" s="84">
        <v>13</v>
      </c>
      <c r="F26" s="84">
        <v>18</v>
      </c>
      <c r="G26" s="84">
        <v>12</v>
      </c>
      <c r="H26" s="84">
        <v>24</v>
      </c>
      <c r="I26" s="84">
        <v>19</v>
      </c>
      <c r="J26" s="84">
        <v>10</v>
      </c>
      <c r="K26" s="85">
        <v>11</v>
      </c>
      <c r="L26" s="25">
        <f t="shared" si="12"/>
        <v>107</v>
      </c>
      <c r="M26" s="25"/>
      <c r="N26" s="25"/>
      <c r="O26" s="86">
        <v>15</v>
      </c>
      <c r="P26" s="84">
        <v>19</v>
      </c>
      <c r="Q26" s="84">
        <v>18</v>
      </c>
      <c r="R26" s="84">
        <v>10</v>
      </c>
      <c r="S26" s="84">
        <v>9</v>
      </c>
      <c r="T26" s="84">
        <v>5</v>
      </c>
      <c r="U26" s="85">
        <v>15</v>
      </c>
      <c r="V26" s="25">
        <f t="shared" si="3"/>
        <v>91</v>
      </c>
      <c r="W26" s="25"/>
      <c r="X26" s="25"/>
      <c r="Y26" s="86">
        <v>7</v>
      </c>
      <c r="Z26" s="84">
        <v>10</v>
      </c>
      <c r="AA26" s="84">
        <v>8</v>
      </c>
      <c r="AB26" s="84">
        <v>16</v>
      </c>
      <c r="AC26" s="84">
        <v>20</v>
      </c>
      <c r="AD26" s="84">
        <v>16</v>
      </c>
      <c r="AE26" s="85">
        <v>19</v>
      </c>
      <c r="AF26" s="25">
        <f t="shared" si="13"/>
        <v>96</v>
      </c>
      <c r="AG26" s="25"/>
      <c r="AH26" s="25"/>
      <c r="AI26" s="86">
        <v>16</v>
      </c>
      <c r="AJ26" s="84">
        <v>9</v>
      </c>
      <c r="AK26" s="84">
        <v>13</v>
      </c>
      <c r="AL26" s="84">
        <v>10</v>
      </c>
      <c r="AM26" s="84">
        <v>9</v>
      </c>
      <c r="AN26" s="84">
        <v>5</v>
      </c>
      <c r="AO26" s="85">
        <v>23</v>
      </c>
      <c r="AP26" s="25">
        <f t="shared" si="14"/>
        <v>85</v>
      </c>
      <c r="AQ26" s="25"/>
      <c r="AR26" s="25"/>
      <c r="AS26" s="86">
        <v>9</v>
      </c>
      <c r="AT26" s="84">
        <v>5</v>
      </c>
      <c r="AU26" s="84">
        <v>13</v>
      </c>
      <c r="AV26" s="84">
        <v>14</v>
      </c>
      <c r="AW26" s="84">
        <v>14</v>
      </c>
      <c r="AX26" s="84">
        <v>9</v>
      </c>
      <c r="AY26" s="85">
        <v>7</v>
      </c>
      <c r="AZ26" s="25">
        <f t="shared" si="15"/>
        <v>71</v>
      </c>
      <c r="BA26" s="25"/>
      <c r="BB26" s="25"/>
    </row>
    <row r="27" spans="1:54" ht="17.25" thickBot="1" x14ac:dyDescent="0.35">
      <c r="A27" s="47" t="s">
        <v>37</v>
      </c>
      <c r="B27" s="338"/>
      <c r="C27" s="55">
        <v>46218</v>
      </c>
      <c r="D27" s="53" t="s">
        <v>59</v>
      </c>
      <c r="E27" s="54">
        <v>9</v>
      </c>
      <c r="F27" s="54">
        <v>2</v>
      </c>
      <c r="G27" s="54">
        <v>4</v>
      </c>
      <c r="H27" s="54">
        <v>3</v>
      </c>
      <c r="I27" s="54">
        <v>6</v>
      </c>
      <c r="J27" s="54">
        <v>3</v>
      </c>
      <c r="K27" s="56">
        <v>3</v>
      </c>
      <c r="L27" s="26">
        <f t="shared" si="12"/>
        <v>30</v>
      </c>
      <c r="M27" s="26"/>
      <c r="N27" s="26"/>
      <c r="O27" s="57">
        <v>7</v>
      </c>
      <c r="P27" s="54">
        <v>11</v>
      </c>
      <c r="Q27" s="54">
        <v>9</v>
      </c>
      <c r="R27" s="54">
        <v>3</v>
      </c>
      <c r="S27" s="54">
        <v>9</v>
      </c>
      <c r="T27" s="54">
        <v>4</v>
      </c>
      <c r="U27" s="56">
        <v>5</v>
      </c>
      <c r="V27" s="26">
        <f t="shared" si="3"/>
        <v>48</v>
      </c>
      <c r="W27" s="26"/>
      <c r="X27" s="26"/>
      <c r="Y27" s="57">
        <v>5</v>
      </c>
      <c r="Z27" s="54">
        <v>9</v>
      </c>
      <c r="AA27" s="54">
        <v>5</v>
      </c>
      <c r="AB27" s="54">
        <v>2</v>
      </c>
      <c r="AC27" s="54">
        <v>13</v>
      </c>
      <c r="AD27" s="54">
        <v>0</v>
      </c>
      <c r="AE27" s="56">
        <v>2</v>
      </c>
      <c r="AF27" s="26">
        <f t="shared" si="13"/>
        <v>36</v>
      </c>
      <c r="AG27" s="26"/>
      <c r="AH27" s="26"/>
      <c r="AI27" s="57">
        <v>2</v>
      </c>
      <c r="AJ27" s="54">
        <v>7</v>
      </c>
      <c r="AK27" s="54">
        <v>3</v>
      </c>
      <c r="AL27" s="54">
        <v>5</v>
      </c>
      <c r="AM27" s="54">
        <v>7</v>
      </c>
      <c r="AN27" s="54">
        <v>2</v>
      </c>
      <c r="AO27" s="56">
        <v>8</v>
      </c>
      <c r="AP27" s="26">
        <f t="shared" si="14"/>
        <v>34</v>
      </c>
      <c r="AQ27" s="26"/>
      <c r="AR27" s="26"/>
      <c r="AS27" s="57">
        <v>6</v>
      </c>
      <c r="AT27" s="54">
        <v>6</v>
      </c>
      <c r="AU27" s="54">
        <v>6</v>
      </c>
      <c r="AV27" s="54">
        <v>3</v>
      </c>
      <c r="AW27" s="54">
        <v>0</v>
      </c>
      <c r="AX27" s="54">
        <v>0</v>
      </c>
      <c r="AY27" s="56">
        <v>5</v>
      </c>
      <c r="AZ27" s="26">
        <f t="shared" si="15"/>
        <v>26</v>
      </c>
      <c r="BA27" s="26"/>
      <c r="BB27" s="26"/>
    </row>
    <row r="28" spans="1:54" x14ac:dyDescent="0.3">
      <c r="A28" s="47" t="s">
        <v>38</v>
      </c>
      <c r="B28" s="350" t="s">
        <v>104</v>
      </c>
      <c r="C28" s="43">
        <v>46132</v>
      </c>
      <c r="D28" s="19" t="s">
        <v>54</v>
      </c>
      <c r="E28" s="18">
        <v>26</v>
      </c>
      <c r="F28" s="18">
        <v>13</v>
      </c>
      <c r="G28" s="18">
        <v>23</v>
      </c>
      <c r="H28" s="18">
        <v>17</v>
      </c>
      <c r="I28" s="18">
        <v>31</v>
      </c>
      <c r="J28" s="18">
        <v>23</v>
      </c>
      <c r="K28" s="20">
        <v>30</v>
      </c>
      <c r="L28" s="25">
        <f t="shared" si="12"/>
        <v>163</v>
      </c>
      <c r="M28" s="25"/>
      <c r="N28" s="25"/>
      <c r="O28" s="21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20">
        <v>0</v>
      </c>
      <c r="V28" s="25">
        <f t="shared" si="3"/>
        <v>0</v>
      </c>
      <c r="W28" s="25"/>
      <c r="X28" s="25"/>
      <c r="Y28" s="21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20">
        <v>0</v>
      </c>
      <c r="AF28" s="25">
        <f t="shared" si="13"/>
        <v>0</v>
      </c>
      <c r="AG28" s="25"/>
      <c r="AH28" s="25"/>
      <c r="AI28" s="21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20">
        <v>0</v>
      </c>
      <c r="AP28" s="25">
        <f t="shared" si="14"/>
        <v>0</v>
      </c>
      <c r="AQ28" s="25"/>
      <c r="AR28" s="25"/>
      <c r="AS28" s="21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20">
        <v>0</v>
      </c>
      <c r="AZ28" s="25">
        <f t="shared" si="15"/>
        <v>0</v>
      </c>
      <c r="BA28" s="25"/>
      <c r="BB28" s="25"/>
    </row>
    <row r="29" spans="1:54" x14ac:dyDescent="0.3">
      <c r="A29" s="47" t="s">
        <v>38</v>
      </c>
      <c r="B29" s="350"/>
      <c r="C29" s="43">
        <v>46190</v>
      </c>
      <c r="D29" s="19" t="s">
        <v>54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20">
        <v>0</v>
      </c>
      <c r="L29" s="25">
        <f>SUM(E29:K29)</f>
        <v>0</v>
      </c>
      <c r="M29" s="25"/>
      <c r="N29" s="25"/>
      <c r="O29" s="21">
        <v>29</v>
      </c>
      <c r="P29" s="18">
        <v>12</v>
      </c>
      <c r="Q29" s="18">
        <v>19</v>
      </c>
      <c r="R29" s="18">
        <v>37</v>
      </c>
      <c r="S29" s="18">
        <v>40</v>
      </c>
      <c r="T29" s="18">
        <v>5</v>
      </c>
      <c r="U29" s="20">
        <v>27</v>
      </c>
      <c r="V29" s="25">
        <f>SUM(O29:U29)</f>
        <v>169</v>
      </c>
      <c r="W29" s="25"/>
      <c r="X29" s="25"/>
      <c r="Y29" s="21">
        <v>24</v>
      </c>
      <c r="Z29" s="18">
        <v>19</v>
      </c>
      <c r="AA29" s="18">
        <v>48</v>
      </c>
      <c r="AB29" s="18">
        <v>19</v>
      </c>
      <c r="AC29" s="18">
        <v>20</v>
      </c>
      <c r="AD29" s="18">
        <v>27</v>
      </c>
      <c r="AE29" s="20">
        <v>16</v>
      </c>
      <c r="AF29" s="25">
        <f>SUM(Y29:AE29)</f>
        <v>173</v>
      </c>
      <c r="AG29" s="25"/>
      <c r="AH29" s="25"/>
      <c r="AI29" s="21">
        <v>21</v>
      </c>
      <c r="AJ29" s="18">
        <v>18</v>
      </c>
      <c r="AK29" s="18">
        <v>18</v>
      </c>
      <c r="AL29" s="18">
        <v>31</v>
      </c>
      <c r="AM29" s="18">
        <v>16</v>
      </c>
      <c r="AN29" s="18">
        <v>15</v>
      </c>
      <c r="AO29" s="20">
        <v>18</v>
      </c>
      <c r="AP29" s="25">
        <f>SUM(AI29:AO29)</f>
        <v>137</v>
      </c>
      <c r="AQ29" s="25"/>
      <c r="AR29" s="25"/>
      <c r="AS29" s="21">
        <v>40</v>
      </c>
      <c r="AT29" s="18">
        <v>13</v>
      </c>
      <c r="AU29" s="18">
        <v>24</v>
      </c>
      <c r="AV29" s="18">
        <v>22</v>
      </c>
      <c r="AW29" s="18">
        <v>49</v>
      </c>
      <c r="AX29" s="18">
        <v>29</v>
      </c>
      <c r="AY29" s="20">
        <v>20</v>
      </c>
      <c r="AZ29" s="25">
        <f>SUM(AS29:AY29)</f>
        <v>197</v>
      </c>
      <c r="BA29" s="25"/>
      <c r="BB29" s="25"/>
    </row>
    <row r="30" spans="1:54" x14ac:dyDescent="0.3">
      <c r="A30" s="47" t="s">
        <v>38</v>
      </c>
      <c r="B30" s="350"/>
      <c r="C30" s="43">
        <v>46077</v>
      </c>
      <c r="D30" s="19" t="s">
        <v>55</v>
      </c>
      <c r="E30" s="18">
        <v>22</v>
      </c>
      <c r="F30" s="18">
        <v>23</v>
      </c>
      <c r="G30" s="18">
        <v>22</v>
      </c>
      <c r="H30" s="18">
        <v>23</v>
      </c>
      <c r="I30" s="18">
        <v>42</v>
      </c>
      <c r="J30" s="18">
        <v>31</v>
      </c>
      <c r="K30" s="20">
        <v>34</v>
      </c>
      <c r="L30" s="25">
        <f t="shared" si="12"/>
        <v>197</v>
      </c>
      <c r="M30" s="25"/>
      <c r="N30" s="25"/>
      <c r="O30" s="21">
        <v>46</v>
      </c>
      <c r="P30" s="18">
        <v>16</v>
      </c>
      <c r="Q30" s="18">
        <v>29</v>
      </c>
      <c r="R30" s="18">
        <v>33</v>
      </c>
      <c r="S30" s="18">
        <v>34</v>
      </c>
      <c r="T30" s="18">
        <v>16</v>
      </c>
      <c r="U30" s="20">
        <v>28</v>
      </c>
      <c r="V30" s="25">
        <f t="shared" si="3"/>
        <v>202</v>
      </c>
      <c r="W30" s="25"/>
      <c r="X30" s="25"/>
      <c r="Y30" s="21">
        <v>21</v>
      </c>
      <c r="Z30" s="18">
        <v>23</v>
      </c>
      <c r="AA30" s="18">
        <v>26</v>
      </c>
      <c r="AB30" s="18">
        <v>21</v>
      </c>
      <c r="AC30" s="18">
        <v>26</v>
      </c>
      <c r="AD30" s="18">
        <v>40</v>
      </c>
      <c r="AE30" s="20">
        <v>15</v>
      </c>
      <c r="AF30" s="25">
        <f t="shared" si="13"/>
        <v>172</v>
      </c>
      <c r="AG30" s="25"/>
      <c r="AH30" s="25"/>
      <c r="AI30" s="21">
        <v>34</v>
      </c>
      <c r="AJ30" s="18">
        <v>19</v>
      </c>
      <c r="AK30" s="18">
        <v>29</v>
      </c>
      <c r="AL30" s="18">
        <v>25</v>
      </c>
      <c r="AM30" s="18">
        <v>37</v>
      </c>
      <c r="AN30" s="18">
        <v>22</v>
      </c>
      <c r="AO30" s="20">
        <v>33</v>
      </c>
      <c r="AP30" s="25">
        <f t="shared" si="14"/>
        <v>199</v>
      </c>
      <c r="AQ30" s="25"/>
      <c r="AR30" s="25"/>
      <c r="AS30" s="21">
        <v>21</v>
      </c>
      <c r="AT30" s="18">
        <v>22</v>
      </c>
      <c r="AU30" s="18">
        <v>28</v>
      </c>
      <c r="AV30" s="18">
        <v>20</v>
      </c>
      <c r="AW30" s="18">
        <v>38</v>
      </c>
      <c r="AX30" s="18">
        <v>36</v>
      </c>
      <c r="AY30" s="20">
        <v>25</v>
      </c>
      <c r="AZ30" s="25">
        <f t="shared" si="15"/>
        <v>190</v>
      </c>
      <c r="BA30" s="25"/>
      <c r="BB30" s="25"/>
    </row>
    <row r="31" spans="1:54" x14ac:dyDescent="0.3">
      <c r="A31" s="47" t="s">
        <v>104</v>
      </c>
      <c r="B31" s="350"/>
      <c r="C31" s="43">
        <v>46120</v>
      </c>
      <c r="D31" s="19" t="s">
        <v>56</v>
      </c>
      <c r="E31" s="18">
        <v>13</v>
      </c>
      <c r="F31" s="18">
        <v>9</v>
      </c>
      <c r="G31" s="18">
        <v>11</v>
      </c>
      <c r="H31" s="18">
        <v>11</v>
      </c>
      <c r="I31" s="18">
        <v>19</v>
      </c>
      <c r="J31" s="18">
        <v>18</v>
      </c>
      <c r="K31" s="20">
        <v>31</v>
      </c>
      <c r="L31" s="25">
        <f t="shared" si="12"/>
        <v>112</v>
      </c>
      <c r="M31" s="25"/>
      <c r="N31" s="25"/>
      <c r="O31" s="21">
        <v>29</v>
      </c>
      <c r="P31" s="18">
        <v>21</v>
      </c>
      <c r="Q31" s="18">
        <v>11</v>
      </c>
      <c r="R31" s="18">
        <v>17</v>
      </c>
      <c r="S31" s="18">
        <v>34</v>
      </c>
      <c r="T31" s="18">
        <v>8</v>
      </c>
      <c r="U31" s="20">
        <v>22</v>
      </c>
      <c r="V31" s="25">
        <f t="shared" si="3"/>
        <v>142</v>
      </c>
      <c r="W31" s="25"/>
      <c r="X31" s="25"/>
      <c r="Y31" s="21">
        <v>21</v>
      </c>
      <c r="Z31" s="18">
        <v>14</v>
      </c>
      <c r="AA31" s="18">
        <v>20</v>
      </c>
      <c r="AB31" s="18">
        <v>19</v>
      </c>
      <c r="AC31" s="18">
        <v>21</v>
      </c>
      <c r="AD31" s="18">
        <v>21</v>
      </c>
      <c r="AE31" s="20">
        <v>8</v>
      </c>
      <c r="AF31" s="25">
        <f t="shared" si="13"/>
        <v>124</v>
      </c>
      <c r="AG31" s="25"/>
      <c r="AH31" s="25"/>
      <c r="AI31" s="21">
        <v>10</v>
      </c>
      <c r="AJ31" s="18">
        <v>16</v>
      </c>
      <c r="AK31" s="18">
        <v>14</v>
      </c>
      <c r="AL31" s="18">
        <v>13</v>
      </c>
      <c r="AM31" s="18">
        <v>25</v>
      </c>
      <c r="AN31" s="18">
        <v>6</v>
      </c>
      <c r="AO31" s="20">
        <v>24</v>
      </c>
      <c r="AP31" s="25">
        <f t="shared" si="14"/>
        <v>108</v>
      </c>
      <c r="AQ31" s="25"/>
      <c r="AR31" s="25"/>
      <c r="AS31" s="21">
        <v>16</v>
      </c>
      <c r="AT31" s="18">
        <v>13</v>
      </c>
      <c r="AU31" s="18">
        <v>24</v>
      </c>
      <c r="AV31" s="18">
        <v>17</v>
      </c>
      <c r="AW31" s="18">
        <v>7</v>
      </c>
      <c r="AX31" s="18">
        <v>25</v>
      </c>
      <c r="AY31" s="20">
        <v>13</v>
      </c>
      <c r="AZ31" s="25">
        <f t="shared" si="15"/>
        <v>115</v>
      </c>
      <c r="BA31" s="25"/>
      <c r="BB31" s="25"/>
    </row>
    <row r="32" spans="1:54" x14ac:dyDescent="0.3">
      <c r="A32" s="47" t="s">
        <v>38</v>
      </c>
      <c r="B32" s="350"/>
      <c r="C32" s="43">
        <v>46316</v>
      </c>
      <c r="D32" s="19" t="s">
        <v>57</v>
      </c>
      <c r="E32" s="18">
        <v>29</v>
      </c>
      <c r="F32" s="18">
        <v>36</v>
      </c>
      <c r="G32" s="18">
        <v>41</v>
      </c>
      <c r="H32" s="18">
        <v>45</v>
      </c>
      <c r="I32" s="18">
        <v>52</v>
      </c>
      <c r="J32" s="18">
        <v>77</v>
      </c>
      <c r="K32" s="20">
        <v>53</v>
      </c>
      <c r="L32" s="25">
        <f t="shared" si="12"/>
        <v>333</v>
      </c>
      <c r="M32" s="25"/>
      <c r="N32" s="25"/>
      <c r="O32" s="21">
        <v>53</v>
      </c>
      <c r="P32" s="18">
        <v>45</v>
      </c>
      <c r="Q32" s="18">
        <v>46</v>
      </c>
      <c r="R32" s="18">
        <v>73</v>
      </c>
      <c r="S32" s="18">
        <v>67</v>
      </c>
      <c r="T32" s="18">
        <v>26</v>
      </c>
      <c r="U32" s="20">
        <v>64</v>
      </c>
      <c r="V32" s="25">
        <f t="shared" si="3"/>
        <v>374</v>
      </c>
      <c r="W32" s="25"/>
      <c r="X32" s="25"/>
      <c r="Y32" s="21">
        <v>54</v>
      </c>
      <c r="Z32" s="18">
        <v>39</v>
      </c>
      <c r="AA32" s="18">
        <v>60</v>
      </c>
      <c r="AB32" s="18">
        <v>60</v>
      </c>
      <c r="AC32" s="18">
        <v>69</v>
      </c>
      <c r="AD32" s="18">
        <v>53</v>
      </c>
      <c r="AE32" s="20">
        <v>55</v>
      </c>
      <c r="AF32" s="25">
        <f t="shared" si="13"/>
        <v>390</v>
      </c>
      <c r="AG32" s="25"/>
      <c r="AH32" s="25"/>
      <c r="AI32" s="21">
        <v>41</v>
      </c>
      <c r="AJ32" s="18">
        <v>47</v>
      </c>
      <c r="AK32" s="18">
        <v>37</v>
      </c>
      <c r="AL32" s="18">
        <v>47</v>
      </c>
      <c r="AM32" s="18">
        <v>66</v>
      </c>
      <c r="AN32" s="18">
        <v>31</v>
      </c>
      <c r="AO32" s="20">
        <v>69</v>
      </c>
      <c r="AP32" s="25">
        <f t="shared" si="14"/>
        <v>338</v>
      </c>
      <c r="AQ32" s="25"/>
      <c r="AR32" s="25"/>
      <c r="AS32" s="21">
        <v>39</v>
      </c>
      <c r="AT32" s="18">
        <v>45</v>
      </c>
      <c r="AU32" s="18">
        <v>51</v>
      </c>
      <c r="AV32" s="18">
        <v>52</v>
      </c>
      <c r="AW32" s="18">
        <v>50</v>
      </c>
      <c r="AX32" s="18">
        <v>44</v>
      </c>
      <c r="AY32" s="20">
        <v>58</v>
      </c>
      <c r="AZ32" s="25">
        <f t="shared" si="15"/>
        <v>339</v>
      </c>
      <c r="BA32" s="25"/>
      <c r="BB32" s="25"/>
    </row>
    <row r="33" spans="1:54" x14ac:dyDescent="0.3">
      <c r="A33" s="47" t="s">
        <v>38</v>
      </c>
      <c r="B33" s="350"/>
      <c r="C33" s="83">
        <v>46239</v>
      </c>
      <c r="D33" s="81" t="s">
        <v>58</v>
      </c>
      <c r="E33" s="84">
        <v>45</v>
      </c>
      <c r="F33" s="84">
        <v>27</v>
      </c>
      <c r="G33" s="84">
        <v>24</v>
      </c>
      <c r="H33" s="84">
        <v>34</v>
      </c>
      <c r="I33" s="84">
        <v>61</v>
      </c>
      <c r="J33" s="84">
        <v>71</v>
      </c>
      <c r="K33" s="85">
        <v>56</v>
      </c>
      <c r="L33" s="25">
        <f t="shared" si="12"/>
        <v>318</v>
      </c>
      <c r="M33" s="25"/>
      <c r="N33" s="25"/>
      <c r="O33" s="86">
        <v>46</v>
      </c>
      <c r="P33" s="84">
        <v>52</v>
      </c>
      <c r="Q33" s="84">
        <v>43</v>
      </c>
      <c r="R33" s="84">
        <v>56</v>
      </c>
      <c r="S33" s="84">
        <v>65</v>
      </c>
      <c r="T33" s="84">
        <v>18</v>
      </c>
      <c r="U33" s="85">
        <v>44</v>
      </c>
      <c r="V33" s="25">
        <f t="shared" si="3"/>
        <v>324</v>
      </c>
      <c r="W33" s="25"/>
      <c r="X33" s="25"/>
      <c r="Y33" s="86">
        <v>26</v>
      </c>
      <c r="Z33" s="84">
        <v>33</v>
      </c>
      <c r="AA33" s="84">
        <v>53</v>
      </c>
      <c r="AB33" s="84">
        <v>36</v>
      </c>
      <c r="AC33" s="84">
        <v>72</v>
      </c>
      <c r="AD33" s="84">
        <v>64</v>
      </c>
      <c r="AE33" s="85">
        <v>50</v>
      </c>
      <c r="AF33" s="25">
        <f t="shared" si="13"/>
        <v>334</v>
      </c>
      <c r="AG33" s="25"/>
      <c r="AH33" s="25"/>
      <c r="AI33" s="86">
        <v>30</v>
      </c>
      <c r="AJ33" s="84">
        <v>31</v>
      </c>
      <c r="AK33" s="84">
        <v>33</v>
      </c>
      <c r="AL33" s="84">
        <v>23</v>
      </c>
      <c r="AM33" s="84">
        <v>67</v>
      </c>
      <c r="AN33" s="84">
        <v>25</v>
      </c>
      <c r="AO33" s="85">
        <v>45</v>
      </c>
      <c r="AP33" s="25">
        <f t="shared" si="14"/>
        <v>254</v>
      </c>
      <c r="AQ33" s="25"/>
      <c r="AR33" s="25"/>
      <c r="AS33" s="86">
        <v>42</v>
      </c>
      <c r="AT33" s="84">
        <v>42</v>
      </c>
      <c r="AU33" s="84">
        <v>42</v>
      </c>
      <c r="AV33" s="84">
        <v>47</v>
      </c>
      <c r="AW33" s="84">
        <v>58</v>
      </c>
      <c r="AX33" s="84">
        <v>72</v>
      </c>
      <c r="AY33" s="85">
        <v>31</v>
      </c>
      <c r="AZ33" s="25">
        <f t="shared" si="15"/>
        <v>334</v>
      </c>
      <c r="BA33" s="25"/>
      <c r="BB33" s="25"/>
    </row>
    <row r="34" spans="1:54" ht="17.25" thickBot="1" x14ac:dyDescent="0.35">
      <c r="A34" s="47" t="s">
        <v>38</v>
      </c>
      <c r="B34" s="338"/>
      <c r="C34" s="55">
        <v>46218</v>
      </c>
      <c r="D34" s="53" t="s">
        <v>59</v>
      </c>
      <c r="E34" s="54">
        <v>31</v>
      </c>
      <c r="F34" s="54">
        <v>23</v>
      </c>
      <c r="G34" s="54">
        <v>28</v>
      </c>
      <c r="H34" s="54">
        <v>29</v>
      </c>
      <c r="I34" s="54">
        <v>37</v>
      </c>
      <c r="J34" s="54">
        <v>35</v>
      </c>
      <c r="K34" s="56">
        <v>35</v>
      </c>
      <c r="L34" s="26">
        <f t="shared" si="12"/>
        <v>218</v>
      </c>
      <c r="M34" s="26"/>
      <c r="N34" s="26"/>
      <c r="O34" s="57">
        <v>26</v>
      </c>
      <c r="P34" s="54">
        <v>30</v>
      </c>
      <c r="Q34" s="54">
        <v>23</v>
      </c>
      <c r="R34" s="54">
        <v>26</v>
      </c>
      <c r="S34" s="54">
        <v>35</v>
      </c>
      <c r="T34" s="54">
        <v>16</v>
      </c>
      <c r="U34" s="56">
        <v>19</v>
      </c>
      <c r="V34" s="26">
        <f t="shared" si="3"/>
        <v>175</v>
      </c>
      <c r="W34" s="26"/>
      <c r="X34" s="26"/>
      <c r="Y34" s="57">
        <v>16</v>
      </c>
      <c r="Z34" s="54">
        <v>14</v>
      </c>
      <c r="AA34" s="54">
        <v>26</v>
      </c>
      <c r="AB34" s="54">
        <v>40</v>
      </c>
      <c r="AC34" s="54">
        <v>32</v>
      </c>
      <c r="AD34" s="54">
        <v>38</v>
      </c>
      <c r="AE34" s="56">
        <v>32</v>
      </c>
      <c r="AF34" s="26">
        <f t="shared" si="13"/>
        <v>198</v>
      </c>
      <c r="AG34" s="26"/>
      <c r="AH34" s="26"/>
      <c r="AI34" s="57">
        <v>21</v>
      </c>
      <c r="AJ34" s="54">
        <v>30</v>
      </c>
      <c r="AK34" s="54">
        <v>14</v>
      </c>
      <c r="AL34" s="54">
        <v>31</v>
      </c>
      <c r="AM34" s="54">
        <v>44</v>
      </c>
      <c r="AN34" s="54">
        <v>27</v>
      </c>
      <c r="AO34" s="56">
        <v>20</v>
      </c>
      <c r="AP34" s="26">
        <f t="shared" si="14"/>
        <v>187</v>
      </c>
      <c r="AQ34" s="26"/>
      <c r="AR34" s="26"/>
      <c r="AS34" s="57">
        <v>28</v>
      </c>
      <c r="AT34" s="54">
        <v>29</v>
      </c>
      <c r="AU34" s="54">
        <v>28</v>
      </c>
      <c r="AV34" s="54">
        <v>31</v>
      </c>
      <c r="AW34" s="54">
        <v>24</v>
      </c>
      <c r="AX34" s="54">
        <v>43</v>
      </c>
      <c r="AY34" s="56">
        <v>23</v>
      </c>
      <c r="AZ34" s="26">
        <f t="shared" si="15"/>
        <v>206</v>
      </c>
      <c r="BA34" s="26"/>
      <c r="BB34" s="26"/>
    </row>
    <row r="35" spans="1:54" x14ac:dyDescent="0.3">
      <c r="A35" s="47" t="s">
        <v>76</v>
      </c>
      <c r="B35" s="350" t="s">
        <v>14</v>
      </c>
      <c r="C35" s="43">
        <v>46132</v>
      </c>
      <c r="D35" s="19" t="s">
        <v>54</v>
      </c>
      <c r="E35" s="49">
        <f t="shared" ref="E35:K41" si="16">E14+E21+E28</f>
        <v>36</v>
      </c>
      <c r="F35" s="49">
        <f t="shared" si="16"/>
        <v>18</v>
      </c>
      <c r="G35" s="49">
        <f t="shared" si="16"/>
        <v>55</v>
      </c>
      <c r="H35" s="49">
        <f t="shared" si="16"/>
        <v>26</v>
      </c>
      <c r="I35" s="49">
        <f t="shared" si="16"/>
        <v>55</v>
      </c>
      <c r="J35" s="49">
        <f t="shared" si="16"/>
        <v>47</v>
      </c>
      <c r="K35" s="123">
        <f t="shared" si="16"/>
        <v>49</v>
      </c>
      <c r="L35" s="25">
        <f>SUM(E35:K35)</f>
        <v>286</v>
      </c>
      <c r="M35" s="25"/>
      <c r="N35" s="25"/>
      <c r="O35" s="49">
        <f t="shared" ref="O35:U41" si="17">O14+O21+O28</f>
        <v>0</v>
      </c>
      <c r="P35" s="49">
        <f t="shared" si="17"/>
        <v>0</v>
      </c>
      <c r="Q35" s="49">
        <f t="shared" si="17"/>
        <v>0</v>
      </c>
      <c r="R35" s="49">
        <f t="shared" si="17"/>
        <v>0</v>
      </c>
      <c r="S35" s="49">
        <f t="shared" si="17"/>
        <v>0</v>
      </c>
      <c r="T35" s="49">
        <f t="shared" si="17"/>
        <v>0</v>
      </c>
      <c r="U35" s="123">
        <f t="shared" si="17"/>
        <v>0</v>
      </c>
      <c r="V35" s="25">
        <f>SUM(O35:U35)</f>
        <v>0</v>
      </c>
      <c r="W35" s="25"/>
      <c r="X35" s="25"/>
      <c r="Y35" s="49">
        <f t="shared" ref="Y35:AE41" si="18">Y14+Y21+Y28</f>
        <v>0</v>
      </c>
      <c r="Z35" s="49">
        <f t="shared" si="18"/>
        <v>0</v>
      </c>
      <c r="AA35" s="49">
        <f t="shared" si="18"/>
        <v>0</v>
      </c>
      <c r="AB35" s="49">
        <f t="shared" si="18"/>
        <v>0</v>
      </c>
      <c r="AC35" s="49">
        <f t="shared" si="18"/>
        <v>0</v>
      </c>
      <c r="AD35" s="49">
        <f t="shared" si="18"/>
        <v>0</v>
      </c>
      <c r="AE35" s="123">
        <f t="shared" si="18"/>
        <v>0</v>
      </c>
      <c r="AF35" s="25">
        <f>SUM(Y35:AE35)</f>
        <v>0</v>
      </c>
      <c r="AG35" s="25"/>
      <c r="AH35" s="25"/>
      <c r="AI35" s="49">
        <f t="shared" ref="AI35:AO41" si="19">AI14+AI21+AI28</f>
        <v>0</v>
      </c>
      <c r="AJ35" s="49">
        <f t="shared" si="19"/>
        <v>0</v>
      </c>
      <c r="AK35" s="49">
        <f t="shared" si="19"/>
        <v>0</v>
      </c>
      <c r="AL35" s="49">
        <f t="shared" si="19"/>
        <v>0</v>
      </c>
      <c r="AM35" s="49">
        <f t="shared" si="19"/>
        <v>0</v>
      </c>
      <c r="AN35" s="49">
        <f t="shared" si="19"/>
        <v>0</v>
      </c>
      <c r="AO35" s="123">
        <f t="shared" si="19"/>
        <v>0</v>
      </c>
      <c r="AP35" s="25">
        <f>SUM(AI35:AO35)</f>
        <v>0</v>
      </c>
      <c r="AQ35" s="25"/>
      <c r="AR35" s="25"/>
      <c r="AS35" s="49">
        <f t="shared" ref="AS35:AY41" si="20">AS14+AS21+AS28</f>
        <v>0</v>
      </c>
      <c r="AT35" s="49">
        <f t="shared" si="20"/>
        <v>0</v>
      </c>
      <c r="AU35" s="49">
        <f t="shared" si="20"/>
        <v>0</v>
      </c>
      <c r="AV35" s="49">
        <f t="shared" si="20"/>
        <v>0</v>
      </c>
      <c r="AW35" s="49">
        <f t="shared" si="20"/>
        <v>0</v>
      </c>
      <c r="AX35" s="49">
        <f t="shared" si="20"/>
        <v>0</v>
      </c>
      <c r="AY35" s="123">
        <f t="shared" si="20"/>
        <v>0</v>
      </c>
      <c r="AZ35" s="25">
        <f t="shared" ref="AZ35:AZ46" si="21">SUM(AS35:AY35)</f>
        <v>0</v>
      </c>
      <c r="BA35" s="25"/>
      <c r="BB35" s="25"/>
    </row>
    <row r="36" spans="1:54" x14ac:dyDescent="0.3">
      <c r="A36" s="47" t="s">
        <v>76</v>
      </c>
      <c r="B36" s="350"/>
      <c r="C36" s="43">
        <v>46190</v>
      </c>
      <c r="D36" s="19" t="s">
        <v>54</v>
      </c>
      <c r="E36" s="49">
        <f t="shared" si="16"/>
        <v>0</v>
      </c>
      <c r="F36" s="49">
        <f t="shared" si="16"/>
        <v>0</v>
      </c>
      <c r="G36" s="49">
        <f t="shared" si="16"/>
        <v>0</v>
      </c>
      <c r="H36" s="49">
        <f t="shared" si="16"/>
        <v>0</v>
      </c>
      <c r="I36" s="49">
        <f t="shared" si="16"/>
        <v>0</v>
      </c>
      <c r="J36" s="49">
        <f t="shared" si="16"/>
        <v>0</v>
      </c>
      <c r="K36" s="123">
        <f t="shared" si="16"/>
        <v>0</v>
      </c>
      <c r="L36" s="25">
        <f>SUM(E36:K36)</f>
        <v>0</v>
      </c>
      <c r="M36" s="25"/>
      <c r="N36" s="25"/>
      <c r="O36" s="49">
        <f t="shared" si="17"/>
        <v>50</v>
      </c>
      <c r="P36" s="49">
        <f t="shared" si="17"/>
        <v>29</v>
      </c>
      <c r="Q36" s="49">
        <f t="shared" si="17"/>
        <v>43</v>
      </c>
      <c r="R36" s="49">
        <f t="shared" si="17"/>
        <v>47</v>
      </c>
      <c r="S36" s="49">
        <f t="shared" si="17"/>
        <v>50</v>
      </c>
      <c r="T36" s="49">
        <f t="shared" si="17"/>
        <v>17</v>
      </c>
      <c r="U36" s="123">
        <f t="shared" si="17"/>
        <v>51</v>
      </c>
      <c r="V36" s="25">
        <f>SUM(O36:U36)</f>
        <v>287</v>
      </c>
      <c r="W36" s="25"/>
      <c r="X36" s="25"/>
      <c r="Y36" s="49">
        <f t="shared" si="18"/>
        <v>39</v>
      </c>
      <c r="Z36" s="49">
        <f t="shared" si="18"/>
        <v>34</v>
      </c>
      <c r="AA36" s="49">
        <f t="shared" si="18"/>
        <v>63</v>
      </c>
      <c r="AB36" s="49">
        <f t="shared" si="18"/>
        <v>45</v>
      </c>
      <c r="AC36" s="49">
        <f t="shared" si="18"/>
        <v>30</v>
      </c>
      <c r="AD36" s="49">
        <f t="shared" si="18"/>
        <v>34</v>
      </c>
      <c r="AE36" s="123">
        <f t="shared" si="18"/>
        <v>39</v>
      </c>
      <c r="AF36" s="25">
        <f>SUM(Y36:AE36)</f>
        <v>284</v>
      </c>
      <c r="AG36" s="25"/>
      <c r="AH36" s="25"/>
      <c r="AI36" s="49">
        <f t="shared" si="19"/>
        <v>52</v>
      </c>
      <c r="AJ36" s="49">
        <f t="shared" si="19"/>
        <v>33</v>
      </c>
      <c r="AK36" s="49">
        <f t="shared" si="19"/>
        <v>37</v>
      </c>
      <c r="AL36" s="49">
        <f t="shared" si="19"/>
        <v>46</v>
      </c>
      <c r="AM36" s="49">
        <f t="shared" si="19"/>
        <v>28</v>
      </c>
      <c r="AN36" s="49">
        <f t="shared" si="19"/>
        <v>22</v>
      </c>
      <c r="AO36" s="123">
        <f t="shared" si="19"/>
        <v>34</v>
      </c>
      <c r="AP36" s="25">
        <f>SUM(AI36:AO36)</f>
        <v>252</v>
      </c>
      <c r="AQ36" s="25"/>
      <c r="AR36" s="25"/>
      <c r="AS36" s="49">
        <f t="shared" si="20"/>
        <v>61</v>
      </c>
      <c r="AT36" s="49">
        <f t="shared" si="20"/>
        <v>32</v>
      </c>
      <c r="AU36" s="49">
        <f t="shared" si="20"/>
        <v>52</v>
      </c>
      <c r="AV36" s="49">
        <f t="shared" si="20"/>
        <v>47</v>
      </c>
      <c r="AW36" s="49">
        <f t="shared" si="20"/>
        <v>70</v>
      </c>
      <c r="AX36" s="49">
        <f t="shared" si="20"/>
        <v>37</v>
      </c>
      <c r="AY36" s="123">
        <f t="shared" si="20"/>
        <v>34</v>
      </c>
      <c r="AZ36" s="25">
        <f t="shared" si="21"/>
        <v>333</v>
      </c>
      <c r="BA36" s="25"/>
      <c r="BB36" s="25"/>
    </row>
    <row r="37" spans="1:54" x14ac:dyDescent="0.3">
      <c r="A37" s="47" t="s">
        <v>76</v>
      </c>
      <c r="B37" s="350"/>
      <c r="C37" s="43">
        <v>46077</v>
      </c>
      <c r="D37" s="19" t="s">
        <v>55</v>
      </c>
      <c r="E37" s="18">
        <f t="shared" si="16"/>
        <v>50</v>
      </c>
      <c r="F37" s="18">
        <f t="shared" si="16"/>
        <v>36</v>
      </c>
      <c r="G37" s="18">
        <f t="shared" si="16"/>
        <v>43</v>
      </c>
      <c r="H37" s="18">
        <f t="shared" si="16"/>
        <v>47</v>
      </c>
      <c r="I37" s="18">
        <f t="shared" si="16"/>
        <v>62</v>
      </c>
      <c r="J37" s="18">
        <f t="shared" si="16"/>
        <v>52</v>
      </c>
      <c r="K37" s="62">
        <f t="shared" si="16"/>
        <v>48</v>
      </c>
      <c r="L37" s="25">
        <f>SUM(E37:K37)</f>
        <v>338</v>
      </c>
      <c r="M37" s="25"/>
      <c r="N37" s="25"/>
      <c r="O37" s="18">
        <f t="shared" si="17"/>
        <v>65</v>
      </c>
      <c r="P37" s="18">
        <f t="shared" si="17"/>
        <v>44</v>
      </c>
      <c r="Q37" s="18">
        <f t="shared" si="17"/>
        <v>55</v>
      </c>
      <c r="R37" s="18">
        <f t="shared" si="17"/>
        <v>62</v>
      </c>
      <c r="S37" s="18">
        <f t="shared" si="17"/>
        <v>44</v>
      </c>
      <c r="T37" s="18">
        <f t="shared" si="17"/>
        <v>24</v>
      </c>
      <c r="U37" s="62">
        <f t="shared" si="17"/>
        <v>49</v>
      </c>
      <c r="V37" s="25">
        <f>SUM(O37:U37)</f>
        <v>343</v>
      </c>
      <c r="W37" s="25"/>
      <c r="X37" s="25"/>
      <c r="Y37" s="18">
        <f t="shared" si="18"/>
        <v>55</v>
      </c>
      <c r="Z37" s="18">
        <f t="shared" si="18"/>
        <v>48</v>
      </c>
      <c r="AA37" s="18">
        <f t="shared" si="18"/>
        <v>51</v>
      </c>
      <c r="AB37" s="18">
        <f t="shared" si="18"/>
        <v>34</v>
      </c>
      <c r="AC37" s="18">
        <f t="shared" si="18"/>
        <v>63</v>
      </c>
      <c r="AD37" s="18">
        <f t="shared" si="18"/>
        <v>55</v>
      </c>
      <c r="AE37" s="62">
        <f t="shared" si="18"/>
        <v>36</v>
      </c>
      <c r="AF37" s="25">
        <f>SUM(Y37:AE37)</f>
        <v>342</v>
      </c>
      <c r="AG37" s="25"/>
      <c r="AH37" s="25"/>
      <c r="AI37" s="18">
        <f t="shared" si="19"/>
        <v>46</v>
      </c>
      <c r="AJ37" s="18">
        <f t="shared" si="19"/>
        <v>38</v>
      </c>
      <c r="AK37" s="18">
        <f t="shared" si="19"/>
        <v>41</v>
      </c>
      <c r="AL37" s="18">
        <f t="shared" si="19"/>
        <v>49</v>
      </c>
      <c r="AM37" s="18">
        <f t="shared" si="19"/>
        <v>56</v>
      </c>
      <c r="AN37" s="18">
        <f t="shared" si="19"/>
        <v>32</v>
      </c>
      <c r="AO37" s="62">
        <f t="shared" si="19"/>
        <v>52</v>
      </c>
      <c r="AP37" s="25">
        <f>SUM(AI37:AO37)</f>
        <v>314</v>
      </c>
      <c r="AQ37" s="25"/>
      <c r="AR37" s="25"/>
      <c r="AS37" s="18">
        <f t="shared" si="20"/>
        <v>45</v>
      </c>
      <c r="AT37" s="18">
        <f t="shared" si="20"/>
        <v>46</v>
      </c>
      <c r="AU37" s="18">
        <f t="shared" si="20"/>
        <v>38</v>
      </c>
      <c r="AV37" s="18">
        <f t="shared" si="20"/>
        <v>39</v>
      </c>
      <c r="AW37" s="18">
        <f t="shared" si="20"/>
        <v>53</v>
      </c>
      <c r="AX37" s="18">
        <f t="shared" si="20"/>
        <v>40</v>
      </c>
      <c r="AY37" s="62">
        <f t="shared" si="20"/>
        <v>49</v>
      </c>
      <c r="AZ37" s="25">
        <f t="shared" si="21"/>
        <v>310</v>
      </c>
      <c r="BA37" s="25"/>
      <c r="BB37" s="25"/>
    </row>
    <row r="38" spans="1:54" x14ac:dyDescent="0.3">
      <c r="A38" s="47" t="s">
        <v>76</v>
      </c>
      <c r="B38" s="350"/>
      <c r="C38" s="43">
        <v>46120</v>
      </c>
      <c r="D38" s="19" t="s">
        <v>56</v>
      </c>
      <c r="E38" s="18">
        <f t="shared" si="16"/>
        <v>23</v>
      </c>
      <c r="F38" s="18">
        <f t="shared" si="16"/>
        <v>16</v>
      </c>
      <c r="G38" s="18">
        <f t="shared" si="16"/>
        <v>22</v>
      </c>
      <c r="H38" s="18">
        <f t="shared" si="16"/>
        <v>21</v>
      </c>
      <c r="I38" s="18">
        <f t="shared" si="16"/>
        <v>32</v>
      </c>
      <c r="J38" s="18">
        <f t="shared" si="16"/>
        <v>23</v>
      </c>
      <c r="K38" s="62">
        <f t="shared" si="16"/>
        <v>36</v>
      </c>
      <c r="L38" s="25">
        <f t="shared" si="12"/>
        <v>173</v>
      </c>
      <c r="M38" s="25"/>
      <c r="N38" s="25"/>
      <c r="O38" s="18">
        <f t="shared" si="17"/>
        <v>40</v>
      </c>
      <c r="P38" s="18">
        <f t="shared" si="17"/>
        <v>33</v>
      </c>
      <c r="Q38" s="18">
        <f t="shared" si="17"/>
        <v>18</v>
      </c>
      <c r="R38" s="18">
        <f t="shared" si="17"/>
        <v>29</v>
      </c>
      <c r="S38" s="18">
        <f t="shared" si="17"/>
        <v>38</v>
      </c>
      <c r="T38" s="18">
        <f t="shared" si="17"/>
        <v>13</v>
      </c>
      <c r="U38" s="62">
        <f t="shared" si="17"/>
        <v>35</v>
      </c>
      <c r="V38" s="25">
        <f t="shared" si="3"/>
        <v>206</v>
      </c>
      <c r="W38" s="25"/>
      <c r="X38" s="25"/>
      <c r="Y38" s="18">
        <f t="shared" si="18"/>
        <v>25</v>
      </c>
      <c r="Z38" s="18">
        <f t="shared" si="18"/>
        <v>21</v>
      </c>
      <c r="AA38" s="18">
        <f t="shared" si="18"/>
        <v>24</v>
      </c>
      <c r="AB38" s="18">
        <f t="shared" si="18"/>
        <v>23</v>
      </c>
      <c r="AC38" s="18">
        <f t="shared" si="18"/>
        <v>30</v>
      </c>
      <c r="AD38" s="18">
        <f t="shared" si="18"/>
        <v>26</v>
      </c>
      <c r="AE38" s="62">
        <f t="shared" si="18"/>
        <v>15</v>
      </c>
      <c r="AF38" s="25">
        <f t="shared" si="13"/>
        <v>164</v>
      </c>
      <c r="AG38" s="25"/>
      <c r="AH38" s="25"/>
      <c r="AI38" s="18">
        <f t="shared" si="19"/>
        <v>20</v>
      </c>
      <c r="AJ38" s="18">
        <f t="shared" si="19"/>
        <v>27</v>
      </c>
      <c r="AK38" s="18">
        <f t="shared" si="19"/>
        <v>31</v>
      </c>
      <c r="AL38" s="18">
        <f t="shared" si="19"/>
        <v>14</v>
      </c>
      <c r="AM38" s="18">
        <f t="shared" si="19"/>
        <v>34</v>
      </c>
      <c r="AN38" s="18">
        <f t="shared" si="19"/>
        <v>16</v>
      </c>
      <c r="AO38" s="62">
        <f t="shared" si="19"/>
        <v>28</v>
      </c>
      <c r="AP38" s="25">
        <f t="shared" si="14"/>
        <v>170</v>
      </c>
      <c r="AQ38" s="25"/>
      <c r="AR38" s="25"/>
      <c r="AS38" s="18">
        <f t="shared" si="20"/>
        <v>24</v>
      </c>
      <c r="AT38" s="18">
        <f t="shared" si="20"/>
        <v>24</v>
      </c>
      <c r="AU38" s="18">
        <f t="shared" si="20"/>
        <v>35</v>
      </c>
      <c r="AV38" s="18">
        <f t="shared" si="20"/>
        <v>20</v>
      </c>
      <c r="AW38" s="18">
        <f t="shared" si="20"/>
        <v>14</v>
      </c>
      <c r="AX38" s="18">
        <f t="shared" si="20"/>
        <v>28</v>
      </c>
      <c r="AY38" s="62">
        <f t="shared" si="20"/>
        <v>24</v>
      </c>
      <c r="AZ38" s="25">
        <f t="shared" si="21"/>
        <v>169</v>
      </c>
      <c r="BA38" s="25"/>
      <c r="BB38" s="25"/>
    </row>
    <row r="39" spans="1:54" x14ac:dyDescent="0.3">
      <c r="A39" s="47" t="s">
        <v>76</v>
      </c>
      <c r="B39" s="350"/>
      <c r="C39" s="43">
        <v>46316</v>
      </c>
      <c r="D39" s="19" t="s">
        <v>57</v>
      </c>
      <c r="E39" s="18">
        <f t="shared" si="16"/>
        <v>58</v>
      </c>
      <c r="F39" s="18">
        <f t="shared" si="16"/>
        <v>66</v>
      </c>
      <c r="G39" s="18">
        <f t="shared" si="16"/>
        <v>86</v>
      </c>
      <c r="H39" s="18">
        <f t="shared" si="16"/>
        <v>65</v>
      </c>
      <c r="I39" s="18">
        <f t="shared" si="16"/>
        <v>77</v>
      </c>
      <c r="J39" s="18">
        <f t="shared" si="16"/>
        <v>104</v>
      </c>
      <c r="K39" s="62">
        <f t="shared" si="16"/>
        <v>89</v>
      </c>
      <c r="L39" s="25">
        <f t="shared" si="12"/>
        <v>545</v>
      </c>
      <c r="M39" s="25"/>
      <c r="N39" s="25"/>
      <c r="O39" s="18">
        <f t="shared" si="17"/>
        <v>89</v>
      </c>
      <c r="P39" s="18">
        <f t="shared" si="17"/>
        <v>81</v>
      </c>
      <c r="Q39" s="18">
        <f t="shared" si="17"/>
        <v>81</v>
      </c>
      <c r="R39" s="18">
        <f t="shared" si="17"/>
        <v>96</v>
      </c>
      <c r="S39" s="18">
        <f t="shared" si="17"/>
        <v>121</v>
      </c>
      <c r="T39" s="18">
        <f t="shared" si="17"/>
        <v>33</v>
      </c>
      <c r="U39" s="62">
        <f t="shared" si="17"/>
        <v>94</v>
      </c>
      <c r="V39" s="25">
        <f t="shared" si="3"/>
        <v>595</v>
      </c>
      <c r="W39" s="25"/>
      <c r="X39" s="25"/>
      <c r="Y39" s="18">
        <f t="shared" si="18"/>
        <v>79</v>
      </c>
      <c r="Z39" s="18">
        <f t="shared" si="18"/>
        <v>58</v>
      </c>
      <c r="AA39" s="18">
        <f t="shared" si="18"/>
        <v>101</v>
      </c>
      <c r="AB39" s="18">
        <f t="shared" si="18"/>
        <v>88</v>
      </c>
      <c r="AC39" s="18">
        <f t="shared" si="18"/>
        <v>98</v>
      </c>
      <c r="AD39" s="18">
        <f t="shared" si="18"/>
        <v>88</v>
      </c>
      <c r="AE39" s="62">
        <f t="shared" si="18"/>
        <v>92</v>
      </c>
      <c r="AF39" s="25">
        <f t="shared" si="13"/>
        <v>604</v>
      </c>
      <c r="AG39" s="25"/>
      <c r="AH39" s="25"/>
      <c r="AI39" s="18">
        <f t="shared" si="19"/>
        <v>64</v>
      </c>
      <c r="AJ39" s="18">
        <f t="shared" si="19"/>
        <v>71</v>
      </c>
      <c r="AK39" s="18">
        <f t="shared" si="19"/>
        <v>64</v>
      </c>
      <c r="AL39" s="18">
        <f t="shared" si="19"/>
        <v>79</v>
      </c>
      <c r="AM39" s="18">
        <f t="shared" si="19"/>
        <v>94</v>
      </c>
      <c r="AN39" s="18">
        <f t="shared" si="19"/>
        <v>49</v>
      </c>
      <c r="AO39" s="62">
        <f t="shared" si="19"/>
        <v>114</v>
      </c>
      <c r="AP39" s="25">
        <f t="shared" si="14"/>
        <v>535</v>
      </c>
      <c r="AQ39" s="25"/>
      <c r="AR39" s="25"/>
      <c r="AS39" s="18">
        <f t="shared" si="20"/>
        <v>77</v>
      </c>
      <c r="AT39" s="18">
        <f t="shared" si="20"/>
        <v>74</v>
      </c>
      <c r="AU39" s="18">
        <f t="shared" si="20"/>
        <v>75</v>
      </c>
      <c r="AV39" s="18">
        <f t="shared" si="20"/>
        <v>80</v>
      </c>
      <c r="AW39" s="18">
        <f t="shared" si="20"/>
        <v>81</v>
      </c>
      <c r="AX39" s="18">
        <f t="shared" si="20"/>
        <v>57</v>
      </c>
      <c r="AY39" s="62">
        <f t="shared" si="20"/>
        <v>90</v>
      </c>
      <c r="AZ39" s="25">
        <f t="shared" si="21"/>
        <v>534</v>
      </c>
      <c r="BA39" s="25"/>
      <c r="BB39" s="25"/>
    </row>
    <row r="40" spans="1:54" x14ac:dyDescent="0.3">
      <c r="A40" s="47" t="s">
        <v>76</v>
      </c>
      <c r="B40" s="350"/>
      <c r="C40" s="83">
        <v>46239</v>
      </c>
      <c r="D40" s="81" t="s">
        <v>58</v>
      </c>
      <c r="E40" s="18">
        <f t="shared" si="16"/>
        <v>75</v>
      </c>
      <c r="F40" s="18">
        <f t="shared" si="16"/>
        <v>53</v>
      </c>
      <c r="G40" s="18">
        <f t="shared" si="16"/>
        <v>48</v>
      </c>
      <c r="H40" s="18">
        <f t="shared" si="16"/>
        <v>66</v>
      </c>
      <c r="I40" s="18">
        <f t="shared" si="16"/>
        <v>91</v>
      </c>
      <c r="J40" s="18">
        <f t="shared" si="16"/>
        <v>97</v>
      </c>
      <c r="K40" s="62">
        <f t="shared" si="16"/>
        <v>85</v>
      </c>
      <c r="L40" s="25">
        <f t="shared" si="12"/>
        <v>515</v>
      </c>
      <c r="M40" s="25"/>
      <c r="N40" s="25"/>
      <c r="O40" s="18">
        <f t="shared" si="17"/>
        <v>69</v>
      </c>
      <c r="P40" s="18">
        <f t="shared" si="17"/>
        <v>88</v>
      </c>
      <c r="Q40" s="18">
        <f t="shared" si="17"/>
        <v>68</v>
      </c>
      <c r="R40" s="18">
        <f t="shared" si="17"/>
        <v>78</v>
      </c>
      <c r="S40" s="18">
        <f t="shared" si="17"/>
        <v>90</v>
      </c>
      <c r="T40" s="18">
        <f t="shared" si="17"/>
        <v>27</v>
      </c>
      <c r="U40" s="62">
        <f t="shared" si="17"/>
        <v>71</v>
      </c>
      <c r="V40" s="25">
        <f t="shared" si="3"/>
        <v>491</v>
      </c>
      <c r="W40" s="25"/>
      <c r="X40" s="25"/>
      <c r="Y40" s="18">
        <f t="shared" si="18"/>
        <v>45</v>
      </c>
      <c r="Z40" s="18">
        <f t="shared" si="18"/>
        <v>46</v>
      </c>
      <c r="AA40" s="18">
        <f t="shared" si="18"/>
        <v>76</v>
      </c>
      <c r="AB40" s="18">
        <f t="shared" si="18"/>
        <v>68</v>
      </c>
      <c r="AC40" s="18">
        <f t="shared" si="18"/>
        <v>98</v>
      </c>
      <c r="AD40" s="18">
        <f t="shared" si="18"/>
        <v>85</v>
      </c>
      <c r="AE40" s="62">
        <f t="shared" si="18"/>
        <v>94</v>
      </c>
      <c r="AF40" s="25">
        <f t="shared" si="13"/>
        <v>512</v>
      </c>
      <c r="AG40" s="25"/>
      <c r="AH40" s="25"/>
      <c r="AI40" s="18">
        <f t="shared" si="19"/>
        <v>66</v>
      </c>
      <c r="AJ40" s="18">
        <f t="shared" si="19"/>
        <v>51</v>
      </c>
      <c r="AK40" s="18">
        <f t="shared" si="19"/>
        <v>60</v>
      </c>
      <c r="AL40" s="18">
        <f t="shared" si="19"/>
        <v>50</v>
      </c>
      <c r="AM40" s="18">
        <f t="shared" si="19"/>
        <v>91</v>
      </c>
      <c r="AN40" s="18">
        <f t="shared" si="19"/>
        <v>39</v>
      </c>
      <c r="AO40" s="62">
        <f t="shared" si="19"/>
        <v>84</v>
      </c>
      <c r="AP40" s="25">
        <f t="shared" si="14"/>
        <v>441</v>
      </c>
      <c r="AQ40" s="25"/>
      <c r="AR40" s="25"/>
      <c r="AS40" s="18">
        <f t="shared" si="20"/>
        <v>82</v>
      </c>
      <c r="AT40" s="18">
        <f t="shared" si="20"/>
        <v>50</v>
      </c>
      <c r="AU40" s="18">
        <f t="shared" si="20"/>
        <v>73</v>
      </c>
      <c r="AV40" s="18">
        <f t="shared" si="20"/>
        <v>74</v>
      </c>
      <c r="AW40" s="18">
        <f t="shared" si="20"/>
        <v>79</v>
      </c>
      <c r="AX40" s="18">
        <f t="shared" si="20"/>
        <v>94</v>
      </c>
      <c r="AY40" s="62">
        <f t="shared" si="20"/>
        <v>63</v>
      </c>
      <c r="AZ40" s="25">
        <f t="shared" si="21"/>
        <v>515</v>
      </c>
      <c r="BA40" s="25"/>
      <c r="BB40" s="25"/>
    </row>
    <row r="41" spans="1:54" ht="17.25" thickBot="1" x14ac:dyDescent="0.35">
      <c r="A41" s="47" t="s">
        <v>76</v>
      </c>
      <c r="B41" s="338"/>
      <c r="C41" s="55">
        <v>46218</v>
      </c>
      <c r="D41" s="53" t="s">
        <v>59</v>
      </c>
      <c r="E41" s="54">
        <f t="shared" si="16"/>
        <v>44</v>
      </c>
      <c r="F41" s="54">
        <f t="shared" si="16"/>
        <v>27</v>
      </c>
      <c r="G41" s="54">
        <f t="shared" si="16"/>
        <v>36</v>
      </c>
      <c r="H41" s="54">
        <f t="shared" si="16"/>
        <v>39</v>
      </c>
      <c r="I41" s="54">
        <f t="shared" si="16"/>
        <v>46</v>
      </c>
      <c r="J41" s="54">
        <f t="shared" si="16"/>
        <v>44</v>
      </c>
      <c r="K41" s="63">
        <f t="shared" si="16"/>
        <v>43</v>
      </c>
      <c r="L41" s="26">
        <f t="shared" si="12"/>
        <v>279</v>
      </c>
      <c r="M41" s="26"/>
      <c r="N41" s="26"/>
      <c r="O41" s="54">
        <f t="shared" si="17"/>
        <v>37</v>
      </c>
      <c r="P41" s="54">
        <f t="shared" si="17"/>
        <v>47</v>
      </c>
      <c r="Q41" s="54">
        <f t="shared" si="17"/>
        <v>34</v>
      </c>
      <c r="R41" s="54">
        <f t="shared" si="17"/>
        <v>34</v>
      </c>
      <c r="S41" s="54">
        <f t="shared" si="17"/>
        <v>47</v>
      </c>
      <c r="T41" s="54">
        <f t="shared" si="17"/>
        <v>20</v>
      </c>
      <c r="U41" s="63">
        <f t="shared" si="17"/>
        <v>39</v>
      </c>
      <c r="V41" s="26">
        <f t="shared" si="3"/>
        <v>258</v>
      </c>
      <c r="W41" s="26"/>
      <c r="X41" s="26"/>
      <c r="Y41" s="54">
        <f t="shared" si="18"/>
        <v>32</v>
      </c>
      <c r="Z41" s="54">
        <f t="shared" si="18"/>
        <v>25</v>
      </c>
      <c r="AA41" s="54">
        <f t="shared" si="18"/>
        <v>35</v>
      </c>
      <c r="AB41" s="54">
        <f t="shared" si="18"/>
        <v>46</v>
      </c>
      <c r="AC41" s="54">
        <f t="shared" si="18"/>
        <v>48</v>
      </c>
      <c r="AD41" s="54">
        <f t="shared" si="18"/>
        <v>39</v>
      </c>
      <c r="AE41" s="63">
        <f t="shared" si="18"/>
        <v>37</v>
      </c>
      <c r="AF41" s="26">
        <f t="shared" si="13"/>
        <v>262</v>
      </c>
      <c r="AG41" s="26"/>
      <c r="AH41" s="26"/>
      <c r="AI41" s="54">
        <f t="shared" si="19"/>
        <v>30</v>
      </c>
      <c r="AJ41" s="54">
        <f t="shared" si="19"/>
        <v>41</v>
      </c>
      <c r="AK41" s="54">
        <f t="shared" si="19"/>
        <v>20</v>
      </c>
      <c r="AL41" s="54">
        <f t="shared" si="19"/>
        <v>48</v>
      </c>
      <c r="AM41" s="54">
        <f t="shared" si="19"/>
        <v>57</v>
      </c>
      <c r="AN41" s="54">
        <f t="shared" si="19"/>
        <v>30</v>
      </c>
      <c r="AO41" s="63">
        <f t="shared" si="19"/>
        <v>32</v>
      </c>
      <c r="AP41" s="26">
        <f t="shared" si="14"/>
        <v>258</v>
      </c>
      <c r="AQ41" s="26"/>
      <c r="AR41" s="26"/>
      <c r="AS41" s="54">
        <f t="shared" si="20"/>
        <v>38</v>
      </c>
      <c r="AT41" s="54">
        <f t="shared" si="20"/>
        <v>39</v>
      </c>
      <c r="AU41" s="54">
        <f t="shared" si="20"/>
        <v>42</v>
      </c>
      <c r="AV41" s="54">
        <f t="shared" si="20"/>
        <v>43</v>
      </c>
      <c r="AW41" s="54">
        <f t="shared" si="20"/>
        <v>26</v>
      </c>
      <c r="AX41" s="54">
        <f t="shared" si="20"/>
        <v>47</v>
      </c>
      <c r="AY41" s="63">
        <f t="shared" si="20"/>
        <v>30</v>
      </c>
      <c r="AZ41" s="26">
        <f t="shared" si="21"/>
        <v>265</v>
      </c>
      <c r="BA41" s="26"/>
      <c r="BB41" s="26"/>
    </row>
    <row r="42" spans="1:54" x14ac:dyDescent="0.3">
      <c r="A42" s="47" t="s">
        <v>33</v>
      </c>
      <c r="B42" s="350" t="s">
        <v>33</v>
      </c>
      <c r="C42" s="43">
        <v>46132</v>
      </c>
      <c r="D42" s="19" t="s">
        <v>54</v>
      </c>
      <c r="E42" s="18">
        <v>9</v>
      </c>
      <c r="F42" s="18">
        <v>6</v>
      </c>
      <c r="G42" s="18">
        <v>4</v>
      </c>
      <c r="H42" s="18">
        <v>2</v>
      </c>
      <c r="I42" s="18">
        <v>11</v>
      </c>
      <c r="J42" s="18">
        <v>5</v>
      </c>
      <c r="K42" s="20">
        <v>5</v>
      </c>
      <c r="L42" s="25">
        <f>SUM(E42:K42)</f>
        <v>42</v>
      </c>
      <c r="M42" s="25"/>
      <c r="N42" s="25"/>
      <c r="O42" s="21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20">
        <v>0</v>
      </c>
      <c r="V42" s="25">
        <f>SUM(O42:U42)</f>
        <v>0</v>
      </c>
      <c r="W42" s="25"/>
      <c r="X42" s="25"/>
      <c r="Y42" s="21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20">
        <v>0</v>
      </c>
      <c r="AF42" s="25">
        <f>SUM(Y42:AE42)</f>
        <v>0</v>
      </c>
      <c r="AG42" s="25"/>
      <c r="AH42" s="25"/>
      <c r="AI42" s="21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20">
        <v>0</v>
      </c>
      <c r="AP42" s="25">
        <f>SUM(AI42:AO42)</f>
        <v>0</v>
      </c>
      <c r="AQ42" s="25"/>
      <c r="AR42" s="25"/>
      <c r="AS42" s="21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20">
        <v>0</v>
      </c>
      <c r="AZ42" s="25">
        <f t="shared" si="21"/>
        <v>0</v>
      </c>
      <c r="BA42" s="25"/>
      <c r="BB42" s="25"/>
    </row>
    <row r="43" spans="1:54" x14ac:dyDescent="0.3">
      <c r="A43" s="47" t="s">
        <v>33</v>
      </c>
      <c r="B43" s="350"/>
      <c r="C43" s="43">
        <v>46190</v>
      </c>
      <c r="D43" s="19" t="s">
        <v>54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20">
        <v>0</v>
      </c>
      <c r="L43" s="25">
        <f>SUM(E43:K43)</f>
        <v>0</v>
      </c>
      <c r="M43" s="25"/>
      <c r="N43" s="25"/>
      <c r="O43" s="21">
        <v>7</v>
      </c>
      <c r="P43" s="18">
        <v>11</v>
      </c>
      <c r="Q43" s="18">
        <v>4</v>
      </c>
      <c r="R43" s="18">
        <v>6</v>
      </c>
      <c r="S43" s="18">
        <v>13</v>
      </c>
      <c r="T43" s="18">
        <v>4</v>
      </c>
      <c r="U43" s="20">
        <v>8</v>
      </c>
      <c r="V43" s="25">
        <f>SUM(O43:U43)</f>
        <v>53</v>
      </c>
      <c r="W43" s="25"/>
      <c r="X43" s="25"/>
      <c r="Y43" s="21">
        <v>3</v>
      </c>
      <c r="Z43" s="18">
        <v>3</v>
      </c>
      <c r="AA43" s="18">
        <v>5</v>
      </c>
      <c r="AB43" s="18">
        <v>7</v>
      </c>
      <c r="AC43" s="18">
        <v>10</v>
      </c>
      <c r="AD43" s="18">
        <v>7</v>
      </c>
      <c r="AE43" s="20">
        <v>4</v>
      </c>
      <c r="AF43" s="25">
        <f>SUM(Y43:AE43)</f>
        <v>39</v>
      </c>
      <c r="AG43" s="25"/>
      <c r="AH43" s="25"/>
      <c r="AI43" s="21">
        <v>5</v>
      </c>
      <c r="AJ43" s="18">
        <v>8</v>
      </c>
      <c r="AK43" s="18">
        <v>9</v>
      </c>
      <c r="AL43" s="18">
        <v>10</v>
      </c>
      <c r="AM43" s="18">
        <v>7</v>
      </c>
      <c r="AN43" s="18">
        <v>2</v>
      </c>
      <c r="AO43" s="20">
        <v>5</v>
      </c>
      <c r="AP43" s="25">
        <f>SUM(AI43:AO43)</f>
        <v>46</v>
      </c>
      <c r="AQ43" s="25"/>
      <c r="AR43" s="25"/>
      <c r="AS43" s="21">
        <v>7</v>
      </c>
      <c r="AT43" s="18">
        <v>5</v>
      </c>
      <c r="AU43" s="18">
        <v>2</v>
      </c>
      <c r="AV43" s="18">
        <v>6</v>
      </c>
      <c r="AW43" s="18">
        <v>12</v>
      </c>
      <c r="AX43" s="18">
        <v>5</v>
      </c>
      <c r="AY43" s="20">
        <v>11</v>
      </c>
      <c r="AZ43" s="25">
        <f t="shared" si="21"/>
        <v>48</v>
      </c>
      <c r="BA43" s="25"/>
      <c r="BB43" s="25"/>
    </row>
    <row r="44" spans="1:54" x14ac:dyDescent="0.3">
      <c r="A44" s="47" t="s">
        <v>33</v>
      </c>
      <c r="B44" s="350"/>
      <c r="C44" s="43">
        <v>46077</v>
      </c>
      <c r="D44" s="19" t="s">
        <v>55</v>
      </c>
      <c r="E44" s="18">
        <v>13</v>
      </c>
      <c r="F44" s="18">
        <v>3</v>
      </c>
      <c r="G44" s="18">
        <v>17</v>
      </c>
      <c r="H44" s="18">
        <v>10</v>
      </c>
      <c r="I44" s="18">
        <v>9</v>
      </c>
      <c r="J44" s="18">
        <v>6</v>
      </c>
      <c r="K44" s="20">
        <v>10</v>
      </c>
      <c r="L44" s="25">
        <f>SUM(E44:K44)</f>
        <v>68</v>
      </c>
      <c r="M44" s="25"/>
      <c r="N44" s="25"/>
      <c r="O44" s="21">
        <v>22</v>
      </c>
      <c r="P44" s="18">
        <v>10</v>
      </c>
      <c r="Q44" s="18">
        <v>6</v>
      </c>
      <c r="R44" s="18">
        <v>3</v>
      </c>
      <c r="S44" s="18">
        <v>10</v>
      </c>
      <c r="T44" s="18">
        <v>6</v>
      </c>
      <c r="U44" s="20">
        <v>19</v>
      </c>
      <c r="V44" s="25">
        <f t="shared" si="3"/>
        <v>76</v>
      </c>
      <c r="W44" s="25"/>
      <c r="X44" s="25"/>
      <c r="Y44" s="21">
        <v>11</v>
      </c>
      <c r="Z44" s="18">
        <v>10</v>
      </c>
      <c r="AA44" s="18">
        <v>16</v>
      </c>
      <c r="AB44" s="18">
        <v>7</v>
      </c>
      <c r="AC44" s="18">
        <v>19</v>
      </c>
      <c r="AD44" s="18">
        <v>4</v>
      </c>
      <c r="AE44" s="20">
        <v>13</v>
      </c>
      <c r="AF44" s="25">
        <f>SUM(Y44:AE44)</f>
        <v>80</v>
      </c>
      <c r="AG44" s="25"/>
      <c r="AH44" s="25"/>
      <c r="AI44" s="21">
        <v>32</v>
      </c>
      <c r="AJ44" s="18">
        <v>14</v>
      </c>
      <c r="AK44" s="18">
        <v>5</v>
      </c>
      <c r="AL44" s="18">
        <v>7</v>
      </c>
      <c r="AM44" s="18">
        <v>16</v>
      </c>
      <c r="AN44" s="18">
        <v>6</v>
      </c>
      <c r="AO44" s="20">
        <v>6</v>
      </c>
      <c r="AP44" s="25">
        <f>SUM(AI44:AO44)</f>
        <v>86</v>
      </c>
      <c r="AQ44" s="25"/>
      <c r="AR44" s="25"/>
      <c r="AS44" s="21">
        <v>17</v>
      </c>
      <c r="AT44" s="18">
        <v>8</v>
      </c>
      <c r="AU44" s="18">
        <v>17</v>
      </c>
      <c r="AV44" s="18">
        <v>11</v>
      </c>
      <c r="AW44" s="18">
        <v>24</v>
      </c>
      <c r="AX44" s="18">
        <v>7</v>
      </c>
      <c r="AY44" s="20">
        <v>15</v>
      </c>
      <c r="AZ44" s="25">
        <f t="shared" si="21"/>
        <v>99</v>
      </c>
      <c r="BA44" s="25"/>
      <c r="BB44" s="25"/>
    </row>
    <row r="45" spans="1:54" x14ac:dyDescent="0.3">
      <c r="A45" s="47" t="s">
        <v>33</v>
      </c>
      <c r="B45" s="350"/>
      <c r="C45" s="43">
        <v>46120</v>
      </c>
      <c r="D45" s="19" t="s">
        <v>56</v>
      </c>
      <c r="E45" s="18">
        <v>7</v>
      </c>
      <c r="F45" s="18">
        <v>11</v>
      </c>
      <c r="G45" s="18">
        <v>8</v>
      </c>
      <c r="H45" s="18">
        <v>5</v>
      </c>
      <c r="I45" s="18">
        <v>8</v>
      </c>
      <c r="J45" s="18">
        <v>17</v>
      </c>
      <c r="K45" s="20">
        <v>10</v>
      </c>
      <c r="L45" s="25">
        <f>SUM(E45:K45)</f>
        <v>66</v>
      </c>
      <c r="M45" s="25"/>
      <c r="N45" s="25"/>
      <c r="O45" s="21">
        <v>15</v>
      </c>
      <c r="P45" s="18">
        <v>4</v>
      </c>
      <c r="Q45" s="18">
        <v>6</v>
      </c>
      <c r="R45" s="18">
        <v>19</v>
      </c>
      <c r="S45" s="18">
        <v>7</v>
      </c>
      <c r="T45" s="18">
        <v>3</v>
      </c>
      <c r="U45" s="20">
        <v>14</v>
      </c>
      <c r="V45" s="25">
        <f t="shared" si="3"/>
        <v>68</v>
      </c>
      <c r="W45" s="25"/>
      <c r="X45" s="25"/>
      <c r="Y45" s="21">
        <v>7</v>
      </c>
      <c r="Z45" s="18">
        <v>4</v>
      </c>
      <c r="AA45" s="18">
        <v>4</v>
      </c>
      <c r="AB45" s="18">
        <v>8</v>
      </c>
      <c r="AC45" s="18">
        <v>8</v>
      </c>
      <c r="AD45" s="18">
        <v>19</v>
      </c>
      <c r="AE45" s="20">
        <v>3</v>
      </c>
      <c r="AF45" s="25">
        <f>SUM(Y45:AE45)</f>
        <v>53</v>
      </c>
      <c r="AG45" s="25"/>
      <c r="AH45" s="25"/>
      <c r="AI45" s="21">
        <v>7</v>
      </c>
      <c r="AJ45" s="18">
        <v>6</v>
      </c>
      <c r="AK45" s="18">
        <v>9</v>
      </c>
      <c r="AL45" s="18">
        <v>7</v>
      </c>
      <c r="AM45" s="18">
        <v>13</v>
      </c>
      <c r="AN45" s="18">
        <v>7</v>
      </c>
      <c r="AO45" s="20">
        <v>8</v>
      </c>
      <c r="AP45" s="25">
        <f>SUM(AI45:AO45)</f>
        <v>57</v>
      </c>
      <c r="AQ45" s="25"/>
      <c r="AR45" s="25"/>
      <c r="AS45" s="21">
        <v>4</v>
      </c>
      <c r="AT45" s="18">
        <v>8</v>
      </c>
      <c r="AU45" s="18">
        <v>14</v>
      </c>
      <c r="AV45" s="18">
        <v>2</v>
      </c>
      <c r="AW45" s="18">
        <v>8</v>
      </c>
      <c r="AX45" s="18">
        <v>10</v>
      </c>
      <c r="AY45" s="20">
        <v>13</v>
      </c>
      <c r="AZ45" s="25">
        <f t="shared" si="21"/>
        <v>59</v>
      </c>
      <c r="BA45" s="25"/>
      <c r="BB45" s="25"/>
    </row>
    <row r="46" spans="1:54" x14ac:dyDescent="0.3">
      <c r="A46" s="47" t="s">
        <v>33</v>
      </c>
      <c r="B46" s="350"/>
      <c r="C46" s="43">
        <v>46316</v>
      </c>
      <c r="D46" s="19" t="s">
        <v>57</v>
      </c>
      <c r="E46" s="18">
        <v>13</v>
      </c>
      <c r="F46" s="18">
        <v>19</v>
      </c>
      <c r="G46" s="18">
        <v>19</v>
      </c>
      <c r="H46" s="18">
        <v>17</v>
      </c>
      <c r="I46" s="18">
        <v>30</v>
      </c>
      <c r="J46" s="18">
        <v>18</v>
      </c>
      <c r="K46" s="20">
        <v>17</v>
      </c>
      <c r="L46" s="25">
        <f t="shared" si="12"/>
        <v>133</v>
      </c>
      <c r="M46" s="25"/>
      <c r="N46" s="25"/>
      <c r="O46" s="21">
        <v>29</v>
      </c>
      <c r="P46" s="18">
        <v>15</v>
      </c>
      <c r="Q46" s="18">
        <v>24</v>
      </c>
      <c r="R46" s="18">
        <v>17</v>
      </c>
      <c r="S46" s="18">
        <v>32</v>
      </c>
      <c r="T46" s="18">
        <v>7</v>
      </c>
      <c r="U46" s="20">
        <v>25</v>
      </c>
      <c r="V46" s="25">
        <f t="shared" si="3"/>
        <v>149</v>
      </c>
      <c r="W46" s="25"/>
      <c r="X46" s="25"/>
      <c r="Y46" s="21">
        <v>16</v>
      </c>
      <c r="Z46" s="18">
        <v>22</v>
      </c>
      <c r="AA46" s="18">
        <v>33</v>
      </c>
      <c r="AB46" s="18">
        <v>15</v>
      </c>
      <c r="AC46" s="18">
        <v>34</v>
      </c>
      <c r="AD46" s="18">
        <v>25</v>
      </c>
      <c r="AE46" s="20">
        <v>12</v>
      </c>
      <c r="AF46" s="25">
        <f t="shared" si="13"/>
        <v>157</v>
      </c>
      <c r="AG46" s="25"/>
      <c r="AH46" s="25"/>
      <c r="AI46" s="21">
        <v>18</v>
      </c>
      <c r="AJ46" s="18">
        <v>6</v>
      </c>
      <c r="AK46" s="18">
        <v>9</v>
      </c>
      <c r="AL46" s="18">
        <v>14</v>
      </c>
      <c r="AM46" s="18">
        <v>43</v>
      </c>
      <c r="AN46" s="18">
        <v>2</v>
      </c>
      <c r="AO46" s="20">
        <v>23</v>
      </c>
      <c r="AP46" s="25">
        <f t="shared" si="14"/>
        <v>115</v>
      </c>
      <c r="AQ46" s="25"/>
      <c r="AR46" s="25"/>
      <c r="AS46" s="21">
        <v>17</v>
      </c>
      <c r="AT46" s="18">
        <v>23</v>
      </c>
      <c r="AU46" s="18">
        <v>15</v>
      </c>
      <c r="AV46" s="18">
        <v>13</v>
      </c>
      <c r="AW46" s="18">
        <v>26</v>
      </c>
      <c r="AX46" s="18">
        <v>25</v>
      </c>
      <c r="AY46" s="20">
        <v>15</v>
      </c>
      <c r="AZ46" s="25">
        <f t="shared" si="21"/>
        <v>134</v>
      </c>
      <c r="BA46" s="25"/>
      <c r="BB46" s="25"/>
    </row>
    <row r="47" spans="1:54" x14ac:dyDescent="0.3">
      <c r="A47" s="47" t="s">
        <v>33</v>
      </c>
      <c r="B47" s="350"/>
      <c r="C47" s="43">
        <v>46239</v>
      </c>
      <c r="D47" s="19" t="s">
        <v>58</v>
      </c>
      <c r="E47" s="18">
        <v>26</v>
      </c>
      <c r="F47" s="18">
        <v>12</v>
      </c>
      <c r="G47" s="18">
        <v>17</v>
      </c>
      <c r="H47" s="18">
        <v>13</v>
      </c>
      <c r="I47" s="18">
        <v>21</v>
      </c>
      <c r="J47" s="18">
        <v>31</v>
      </c>
      <c r="K47" s="20">
        <v>20</v>
      </c>
      <c r="L47" s="25">
        <f t="shared" ref="L47:L60" si="22">SUM(E47:K47)</f>
        <v>140</v>
      </c>
      <c r="M47" s="25"/>
      <c r="N47" s="25"/>
      <c r="O47" s="21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20">
        <v>0</v>
      </c>
      <c r="V47" s="25">
        <f t="shared" ref="V47:V60" si="23">SUM(O47:U47)</f>
        <v>0</v>
      </c>
      <c r="W47" s="25"/>
      <c r="X47" s="25"/>
      <c r="Y47" s="21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20">
        <v>0</v>
      </c>
      <c r="AF47" s="25">
        <f t="shared" ref="AF47:AF60" si="24">SUM(Y47:AE47)</f>
        <v>0</v>
      </c>
      <c r="AG47" s="25"/>
      <c r="AH47" s="25"/>
      <c r="AI47" s="21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20">
        <v>0</v>
      </c>
      <c r="AP47" s="25">
        <f t="shared" ref="AP47:AP60" si="25">SUM(AI47:AO47)</f>
        <v>0</v>
      </c>
      <c r="AQ47" s="25"/>
      <c r="AR47" s="25"/>
      <c r="AS47" s="21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20">
        <v>0</v>
      </c>
      <c r="AZ47" s="25">
        <f t="shared" ref="AZ47:AZ60" si="26">SUM(AS47:AY47)</f>
        <v>0</v>
      </c>
      <c r="BA47" s="25"/>
      <c r="BB47" s="25"/>
    </row>
    <row r="48" spans="1:54" x14ac:dyDescent="0.3">
      <c r="A48" s="47" t="s">
        <v>33</v>
      </c>
      <c r="B48" s="350"/>
      <c r="C48" s="43">
        <v>46273</v>
      </c>
      <c r="D48" s="19" t="s">
        <v>58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20">
        <v>0</v>
      </c>
      <c r="L48" s="25">
        <f>SUM(E48:K48)</f>
        <v>0</v>
      </c>
      <c r="M48" s="25"/>
      <c r="N48" s="25"/>
      <c r="O48" s="21">
        <v>25</v>
      </c>
      <c r="P48" s="18">
        <v>15</v>
      </c>
      <c r="Q48" s="18">
        <v>21</v>
      </c>
      <c r="R48" s="18">
        <v>27</v>
      </c>
      <c r="S48" s="18">
        <v>19</v>
      </c>
      <c r="T48" s="18">
        <v>8</v>
      </c>
      <c r="U48" s="20">
        <v>15</v>
      </c>
      <c r="V48" s="25">
        <f>SUM(O48:U48)</f>
        <v>130</v>
      </c>
      <c r="W48" s="25"/>
      <c r="X48" s="25"/>
      <c r="Y48" s="21">
        <v>27</v>
      </c>
      <c r="Z48" s="18">
        <v>17</v>
      </c>
      <c r="AA48" s="18">
        <v>17</v>
      </c>
      <c r="AB48" s="18">
        <v>15</v>
      </c>
      <c r="AC48" s="18">
        <v>25</v>
      </c>
      <c r="AD48" s="18">
        <v>28</v>
      </c>
      <c r="AE48" s="20">
        <v>29</v>
      </c>
      <c r="AF48" s="25">
        <f>SUM(Y48:AE48)</f>
        <v>158</v>
      </c>
      <c r="AG48" s="25"/>
      <c r="AH48" s="25"/>
      <c r="AI48" s="21">
        <v>20</v>
      </c>
      <c r="AJ48" s="18">
        <v>13</v>
      </c>
      <c r="AK48" s="18">
        <v>20</v>
      </c>
      <c r="AL48" s="18">
        <v>17</v>
      </c>
      <c r="AM48" s="18">
        <v>42</v>
      </c>
      <c r="AN48" s="18">
        <v>15</v>
      </c>
      <c r="AO48" s="20">
        <v>33</v>
      </c>
      <c r="AP48" s="25">
        <f>SUM(AI48:AO48)</f>
        <v>160</v>
      </c>
      <c r="AQ48" s="25"/>
      <c r="AR48" s="25"/>
      <c r="AS48" s="21">
        <v>28</v>
      </c>
      <c r="AT48" s="18">
        <v>10</v>
      </c>
      <c r="AU48" s="18">
        <v>22</v>
      </c>
      <c r="AV48" s="18">
        <v>21</v>
      </c>
      <c r="AW48" s="18">
        <v>18</v>
      </c>
      <c r="AX48" s="18">
        <v>38</v>
      </c>
      <c r="AY48" s="20">
        <v>13</v>
      </c>
      <c r="AZ48" s="25">
        <f>SUM(AS48:AY48)</f>
        <v>150</v>
      </c>
      <c r="BA48" s="25"/>
      <c r="BB48" s="25"/>
    </row>
    <row r="49" spans="1:54" ht="17.25" thickBot="1" x14ac:dyDescent="0.35">
      <c r="A49" s="47" t="s">
        <v>33</v>
      </c>
      <c r="B49" s="338"/>
      <c r="C49" s="55">
        <v>46218</v>
      </c>
      <c r="D49" s="53" t="s">
        <v>59</v>
      </c>
      <c r="E49" s="54">
        <v>20</v>
      </c>
      <c r="F49" s="54">
        <v>7</v>
      </c>
      <c r="G49" s="54">
        <v>13</v>
      </c>
      <c r="H49" s="54">
        <v>13</v>
      </c>
      <c r="I49" s="54">
        <v>21</v>
      </c>
      <c r="J49" s="54">
        <v>20</v>
      </c>
      <c r="K49" s="56">
        <v>14</v>
      </c>
      <c r="L49" s="26">
        <f t="shared" si="22"/>
        <v>108</v>
      </c>
      <c r="M49" s="26"/>
      <c r="N49" s="26"/>
      <c r="O49" s="57">
        <v>16</v>
      </c>
      <c r="P49" s="54">
        <v>11</v>
      </c>
      <c r="Q49" s="54">
        <v>12</v>
      </c>
      <c r="R49" s="54">
        <v>21</v>
      </c>
      <c r="S49" s="54">
        <v>19</v>
      </c>
      <c r="T49" s="54">
        <v>7</v>
      </c>
      <c r="U49" s="56">
        <v>12</v>
      </c>
      <c r="V49" s="26">
        <f t="shared" si="23"/>
        <v>98</v>
      </c>
      <c r="W49" s="26"/>
      <c r="X49" s="26"/>
      <c r="Y49" s="57">
        <v>18</v>
      </c>
      <c r="Z49" s="54">
        <v>5</v>
      </c>
      <c r="AA49" s="54">
        <v>19</v>
      </c>
      <c r="AB49" s="54">
        <v>8</v>
      </c>
      <c r="AC49" s="54">
        <v>12</v>
      </c>
      <c r="AD49" s="54">
        <v>13</v>
      </c>
      <c r="AE49" s="56">
        <v>10</v>
      </c>
      <c r="AF49" s="26">
        <f t="shared" si="24"/>
        <v>85</v>
      </c>
      <c r="AG49" s="26"/>
      <c r="AH49" s="26"/>
      <c r="AI49" s="57">
        <v>25</v>
      </c>
      <c r="AJ49" s="54">
        <v>10</v>
      </c>
      <c r="AK49" s="54">
        <v>9</v>
      </c>
      <c r="AL49" s="54">
        <v>14</v>
      </c>
      <c r="AM49" s="54">
        <v>31</v>
      </c>
      <c r="AN49" s="54">
        <v>8</v>
      </c>
      <c r="AO49" s="56">
        <v>24</v>
      </c>
      <c r="AP49" s="26">
        <f t="shared" si="25"/>
        <v>121</v>
      </c>
      <c r="AQ49" s="26"/>
      <c r="AR49" s="26"/>
      <c r="AS49" s="57">
        <v>17</v>
      </c>
      <c r="AT49" s="54">
        <v>8</v>
      </c>
      <c r="AU49" s="54">
        <v>12</v>
      </c>
      <c r="AV49" s="54">
        <v>15</v>
      </c>
      <c r="AW49" s="54">
        <v>8</v>
      </c>
      <c r="AX49" s="54">
        <v>30</v>
      </c>
      <c r="AY49" s="56">
        <v>10</v>
      </c>
      <c r="AZ49" s="26">
        <f t="shared" si="26"/>
        <v>100</v>
      </c>
      <c r="BA49" s="26"/>
      <c r="BB49" s="26"/>
    </row>
    <row r="50" spans="1:54" hidden="1" x14ac:dyDescent="0.3">
      <c r="A50" s="46"/>
      <c r="B50" s="337" t="s">
        <v>92</v>
      </c>
      <c r="C50" s="44">
        <v>45768</v>
      </c>
      <c r="D50" s="45" t="s">
        <v>54</v>
      </c>
      <c r="E50" s="49"/>
      <c r="F50" s="49"/>
      <c r="G50" s="49"/>
      <c r="H50" s="49"/>
      <c r="I50" s="49"/>
      <c r="J50" s="49"/>
      <c r="K50" s="123"/>
      <c r="L50" s="51">
        <f t="shared" si="22"/>
        <v>0</v>
      </c>
      <c r="M50" s="51"/>
      <c r="N50" s="51"/>
      <c r="O50" s="49"/>
      <c r="P50" s="49"/>
      <c r="Q50" s="49"/>
      <c r="R50" s="49"/>
      <c r="S50" s="49"/>
      <c r="T50" s="49"/>
      <c r="U50" s="123"/>
      <c r="V50" s="51">
        <f t="shared" si="23"/>
        <v>0</v>
      </c>
      <c r="W50" s="51"/>
      <c r="X50" s="51"/>
      <c r="Y50" s="49"/>
      <c r="Z50" s="49"/>
      <c r="AA50" s="49"/>
      <c r="AB50" s="49"/>
      <c r="AC50" s="49"/>
      <c r="AD50" s="49"/>
      <c r="AE50" s="123"/>
      <c r="AF50" s="51">
        <f t="shared" si="24"/>
        <v>0</v>
      </c>
      <c r="AG50" s="51"/>
      <c r="AH50" s="51"/>
      <c r="AI50" s="49"/>
      <c r="AJ50" s="49"/>
      <c r="AK50" s="49"/>
      <c r="AL50" s="49"/>
      <c r="AM50" s="49"/>
      <c r="AN50" s="49"/>
      <c r="AO50" s="123"/>
      <c r="AP50" s="51">
        <f t="shared" si="25"/>
        <v>0</v>
      </c>
      <c r="AQ50" s="51"/>
      <c r="AR50" s="51"/>
      <c r="AS50" s="49"/>
      <c r="AT50" s="49"/>
      <c r="AU50" s="49"/>
      <c r="AV50" s="49"/>
      <c r="AW50" s="49"/>
      <c r="AX50" s="49"/>
      <c r="AY50" s="123"/>
      <c r="AZ50" s="51">
        <f t="shared" si="26"/>
        <v>0</v>
      </c>
      <c r="BA50" s="51"/>
      <c r="BB50" s="51"/>
    </row>
    <row r="51" spans="1:54" hidden="1" x14ac:dyDescent="0.3">
      <c r="A51" s="47"/>
      <c r="B51" s="350"/>
      <c r="C51" s="43">
        <v>45915</v>
      </c>
      <c r="D51" s="19" t="s">
        <v>54</v>
      </c>
      <c r="E51" s="49"/>
      <c r="F51" s="49"/>
      <c r="G51" s="49"/>
      <c r="H51" s="49"/>
      <c r="I51" s="49"/>
      <c r="J51" s="49"/>
      <c r="K51" s="123"/>
      <c r="L51" s="25">
        <f t="shared" si="22"/>
        <v>0</v>
      </c>
      <c r="M51" s="25"/>
      <c r="N51" s="25"/>
      <c r="O51" s="49"/>
      <c r="P51" s="49"/>
      <c r="Q51" s="49"/>
      <c r="R51" s="49"/>
      <c r="S51" s="49"/>
      <c r="T51" s="49"/>
      <c r="U51" s="123"/>
      <c r="V51" s="25">
        <f t="shared" si="23"/>
        <v>0</v>
      </c>
      <c r="W51" s="25"/>
      <c r="X51" s="25"/>
      <c r="Y51" s="49"/>
      <c r="Z51" s="49"/>
      <c r="AA51" s="49"/>
      <c r="AB51" s="49"/>
      <c r="AC51" s="49"/>
      <c r="AD51" s="49"/>
      <c r="AE51" s="123"/>
      <c r="AF51" s="25">
        <f t="shared" si="24"/>
        <v>0</v>
      </c>
      <c r="AG51" s="25"/>
      <c r="AH51" s="25"/>
      <c r="AI51" s="49"/>
      <c r="AJ51" s="49"/>
      <c r="AK51" s="49"/>
      <c r="AL51" s="49"/>
      <c r="AM51" s="49"/>
      <c r="AN51" s="49"/>
      <c r="AO51" s="123"/>
      <c r="AP51" s="25">
        <f t="shared" si="25"/>
        <v>0</v>
      </c>
      <c r="AQ51" s="25"/>
      <c r="AR51" s="25"/>
      <c r="AS51" s="49"/>
      <c r="AT51" s="49"/>
      <c r="AU51" s="49"/>
      <c r="AV51" s="49"/>
      <c r="AW51" s="49"/>
      <c r="AX51" s="49"/>
      <c r="AY51" s="123"/>
      <c r="AZ51" s="25">
        <f t="shared" si="26"/>
        <v>0</v>
      </c>
      <c r="BA51" s="25"/>
      <c r="BB51" s="25"/>
    </row>
    <row r="52" spans="1:54" hidden="1" x14ac:dyDescent="0.3">
      <c r="A52" s="47"/>
      <c r="B52" s="350"/>
      <c r="C52" s="43">
        <v>45803</v>
      </c>
      <c r="D52" s="19" t="s">
        <v>55</v>
      </c>
      <c r="E52" s="18"/>
      <c r="F52" s="18"/>
      <c r="G52" s="18"/>
      <c r="H52" s="18"/>
      <c r="I52" s="18"/>
      <c r="J52" s="18"/>
      <c r="K52" s="62"/>
      <c r="L52" s="25">
        <f t="shared" si="22"/>
        <v>0</v>
      </c>
      <c r="M52" s="25"/>
      <c r="N52" s="25"/>
      <c r="O52" s="18"/>
      <c r="P52" s="18"/>
      <c r="Q52" s="18"/>
      <c r="R52" s="18"/>
      <c r="S52" s="18"/>
      <c r="T52" s="18"/>
      <c r="U52" s="62"/>
      <c r="V52" s="25">
        <f t="shared" si="23"/>
        <v>0</v>
      </c>
      <c r="W52" s="25"/>
      <c r="X52" s="25"/>
      <c r="Y52" s="18"/>
      <c r="Z52" s="18"/>
      <c r="AA52" s="18"/>
      <c r="AB52" s="18"/>
      <c r="AC52" s="18"/>
      <c r="AD52" s="18"/>
      <c r="AE52" s="62"/>
      <c r="AF52" s="25">
        <f t="shared" si="24"/>
        <v>0</v>
      </c>
      <c r="AG52" s="25"/>
      <c r="AH52" s="25"/>
      <c r="AI52" s="18"/>
      <c r="AJ52" s="18"/>
      <c r="AK52" s="18"/>
      <c r="AL52" s="18"/>
      <c r="AM52" s="18"/>
      <c r="AN52" s="18"/>
      <c r="AO52" s="62"/>
      <c r="AP52" s="25">
        <f t="shared" si="25"/>
        <v>0</v>
      </c>
      <c r="AQ52" s="25"/>
      <c r="AR52" s="25"/>
      <c r="AS52" s="18"/>
      <c r="AT52" s="18"/>
      <c r="AU52" s="18"/>
      <c r="AV52" s="18"/>
      <c r="AW52" s="18"/>
      <c r="AX52" s="18"/>
      <c r="AY52" s="62"/>
      <c r="AZ52" s="25">
        <f t="shared" si="26"/>
        <v>0</v>
      </c>
      <c r="BA52" s="25"/>
      <c r="BB52" s="25"/>
    </row>
    <row r="53" spans="1:54" hidden="1" x14ac:dyDescent="0.3">
      <c r="A53" s="47"/>
      <c r="B53" s="350"/>
      <c r="C53" s="43">
        <v>45843</v>
      </c>
      <c r="D53" s="19" t="s">
        <v>55</v>
      </c>
      <c r="E53" s="18"/>
      <c r="F53" s="18"/>
      <c r="G53" s="18"/>
      <c r="H53" s="18"/>
      <c r="I53" s="18"/>
      <c r="J53" s="18"/>
      <c r="K53" s="62"/>
      <c r="L53" s="25">
        <f t="shared" si="22"/>
        <v>0</v>
      </c>
      <c r="M53" s="25"/>
      <c r="N53" s="25"/>
      <c r="O53" s="18"/>
      <c r="P53" s="18"/>
      <c r="Q53" s="18"/>
      <c r="R53" s="18"/>
      <c r="S53" s="18"/>
      <c r="T53" s="18"/>
      <c r="U53" s="62"/>
      <c r="V53" s="25">
        <f t="shared" si="23"/>
        <v>0</v>
      </c>
      <c r="W53" s="25"/>
      <c r="X53" s="25"/>
      <c r="Y53" s="18"/>
      <c r="Z53" s="18"/>
      <c r="AA53" s="18"/>
      <c r="AB53" s="18"/>
      <c r="AC53" s="18"/>
      <c r="AD53" s="18"/>
      <c r="AE53" s="62"/>
      <c r="AF53" s="25">
        <f t="shared" si="24"/>
        <v>0</v>
      </c>
      <c r="AG53" s="25"/>
      <c r="AH53" s="25"/>
      <c r="AI53" s="18"/>
      <c r="AJ53" s="18"/>
      <c r="AK53" s="18"/>
      <c r="AL53" s="18"/>
      <c r="AM53" s="18"/>
      <c r="AN53" s="18"/>
      <c r="AO53" s="62"/>
      <c r="AP53" s="25">
        <f t="shared" si="25"/>
        <v>0</v>
      </c>
      <c r="AQ53" s="25"/>
      <c r="AR53" s="25"/>
      <c r="AS53" s="18"/>
      <c r="AT53" s="18"/>
      <c r="AU53" s="18"/>
      <c r="AV53" s="18"/>
      <c r="AW53" s="18"/>
      <c r="AX53" s="18"/>
      <c r="AY53" s="62"/>
      <c r="AZ53" s="25">
        <f t="shared" si="26"/>
        <v>0</v>
      </c>
      <c r="BA53" s="25"/>
      <c r="BB53" s="25"/>
    </row>
    <row r="54" spans="1:54" hidden="1" x14ac:dyDescent="0.3">
      <c r="A54" s="47"/>
      <c r="B54" s="350"/>
      <c r="C54" s="43">
        <v>45795</v>
      </c>
      <c r="D54" s="19" t="s">
        <v>56</v>
      </c>
      <c r="E54" s="18"/>
      <c r="F54" s="18"/>
      <c r="G54" s="18"/>
      <c r="H54" s="18"/>
      <c r="I54" s="18"/>
      <c r="J54" s="18"/>
      <c r="K54" s="62"/>
      <c r="L54" s="25">
        <f t="shared" si="22"/>
        <v>0</v>
      </c>
      <c r="M54" s="25"/>
      <c r="N54" s="25"/>
      <c r="O54" s="18"/>
      <c r="P54" s="18"/>
      <c r="Q54" s="18"/>
      <c r="R54" s="18"/>
      <c r="S54" s="18"/>
      <c r="T54" s="18"/>
      <c r="U54" s="62"/>
      <c r="V54" s="25">
        <f t="shared" si="23"/>
        <v>0</v>
      </c>
      <c r="W54" s="25"/>
      <c r="X54" s="25"/>
      <c r="Y54" s="18"/>
      <c r="Z54" s="18"/>
      <c r="AA54" s="18"/>
      <c r="AB54" s="18"/>
      <c r="AC54" s="18"/>
      <c r="AD54" s="18"/>
      <c r="AE54" s="62"/>
      <c r="AF54" s="25">
        <f t="shared" si="24"/>
        <v>0</v>
      </c>
      <c r="AG54" s="25"/>
      <c r="AH54" s="25"/>
      <c r="AI54" s="18"/>
      <c r="AJ54" s="18"/>
      <c r="AK54" s="18"/>
      <c r="AL54" s="18"/>
      <c r="AM54" s="18"/>
      <c r="AN54" s="18"/>
      <c r="AO54" s="62"/>
      <c r="AP54" s="25">
        <f t="shared" si="25"/>
        <v>0</v>
      </c>
      <c r="AQ54" s="25"/>
      <c r="AR54" s="25"/>
      <c r="AS54" s="18"/>
      <c r="AT54" s="18"/>
      <c r="AU54" s="18"/>
      <c r="AV54" s="18"/>
      <c r="AW54" s="18"/>
      <c r="AX54" s="18"/>
      <c r="AY54" s="62"/>
      <c r="AZ54" s="25">
        <f t="shared" si="26"/>
        <v>0</v>
      </c>
      <c r="BA54" s="25"/>
      <c r="BB54" s="25"/>
    </row>
    <row r="55" spans="1:54" hidden="1" x14ac:dyDescent="0.3">
      <c r="A55" s="47"/>
      <c r="B55" s="350"/>
      <c r="C55" s="43">
        <v>45850</v>
      </c>
      <c r="D55" s="19" t="s">
        <v>56</v>
      </c>
      <c r="E55" s="18"/>
      <c r="F55" s="18"/>
      <c r="G55" s="18"/>
      <c r="H55" s="18"/>
      <c r="I55" s="18"/>
      <c r="J55" s="18"/>
      <c r="K55" s="62"/>
      <c r="L55" s="25">
        <f t="shared" si="22"/>
        <v>0</v>
      </c>
      <c r="M55" s="25"/>
      <c r="N55" s="25"/>
      <c r="O55" s="18"/>
      <c r="P55" s="18"/>
      <c r="Q55" s="18"/>
      <c r="R55" s="18"/>
      <c r="S55" s="18"/>
      <c r="T55" s="18"/>
      <c r="U55" s="62"/>
      <c r="V55" s="25">
        <f t="shared" si="23"/>
        <v>0</v>
      </c>
      <c r="W55" s="25"/>
      <c r="X55" s="25"/>
      <c r="Y55" s="18"/>
      <c r="Z55" s="18"/>
      <c r="AA55" s="18"/>
      <c r="AB55" s="18"/>
      <c r="AC55" s="18"/>
      <c r="AD55" s="18"/>
      <c r="AE55" s="62"/>
      <c r="AF55" s="25">
        <f t="shared" si="24"/>
        <v>0</v>
      </c>
      <c r="AG55" s="25"/>
      <c r="AH55" s="25"/>
      <c r="AI55" s="18"/>
      <c r="AJ55" s="18"/>
      <c r="AK55" s="18"/>
      <c r="AL55" s="18"/>
      <c r="AM55" s="18"/>
      <c r="AN55" s="18"/>
      <c r="AO55" s="62"/>
      <c r="AP55" s="25">
        <f t="shared" si="25"/>
        <v>0</v>
      </c>
      <c r="AQ55" s="25"/>
      <c r="AR55" s="25"/>
      <c r="AS55" s="18"/>
      <c r="AT55" s="18"/>
      <c r="AU55" s="18"/>
      <c r="AV55" s="18"/>
      <c r="AW55" s="18"/>
      <c r="AX55" s="18"/>
      <c r="AY55" s="62"/>
      <c r="AZ55" s="25">
        <f t="shared" si="26"/>
        <v>0</v>
      </c>
      <c r="BA55" s="25"/>
      <c r="BB55" s="25"/>
    </row>
    <row r="56" spans="1:54" hidden="1" x14ac:dyDescent="0.3">
      <c r="A56" s="47"/>
      <c r="B56" s="350"/>
      <c r="C56" s="43">
        <v>46122</v>
      </c>
      <c r="D56" s="19" t="s">
        <v>57</v>
      </c>
      <c r="E56" s="18"/>
      <c r="F56" s="18"/>
      <c r="G56" s="18"/>
      <c r="H56" s="18"/>
      <c r="I56" s="18"/>
      <c r="J56" s="18"/>
      <c r="K56" s="62"/>
      <c r="L56" s="25">
        <f t="shared" si="22"/>
        <v>0</v>
      </c>
      <c r="M56" s="25"/>
      <c r="N56" s="25"/>
      <c r="O56" s="18"/>
      <c r="P56" s="18"/>
      <c r="Q56" s="18"/>
      <c r="R56" s="18"/>
      <c r="S56" s="18"/>
      <c r="T56" s="18"/>
      <c r="U56" s="62"/>
      <c r="V56" s="25">
        <f t="shared" si="23"/>
        <v>0</v>
      </c>
      <c r="W56" s="25"/>
      <c r="X56" s="25"/>
      <c r="Y56" s="18"/>
      <c r="Z56" s="18"/>
      <c r="AA56" s="18"/>
      <c r="AB56" s="18"/>
      <c r="AC56" s="18"/>
      <c r="AD56" s="18"/>
      <c r="AE56" s="62"/>
      <c r="AF56" s="25">
        <f t="shared" si="24"/>
        <v>0</v>
      </c>
      <c r="AG56" s="25"/>
      <c r="AH56" s="25"/>
      <c r="AI56" s="18"/>
      <c r="AJ56" s="18"/>
      <c r="AK56" s="18"/>
      <c r="AL56" s="18"/>
      <c r="AM56" s="18"/>
      <c r="AN56" s="18"/>
      <c r="AO56" s="62"/>
      <c r="AP56" s="25">
        <f t="shared" si="25"/>
        <v>0</v>
      </c>
      <c r="AQ56" s="25"/>
      <c r="AR56" s="25"/>
      <c r="AS56" s="18"/>
      <c r="AT56" s="18"/>
      <c r="AU56" s="18"/>
      <c r="AV56" s="18"/>
      <c r="AW56" s="18"/>
      <c r="AX56" s="18"/>
      <c r="AY56" s="62"/>
      <c r="AZ56" s="25">
        <f t="shared" si="26"/>
        <v>0</v>
      </c>
      <c r="BA56" s="25"/>
      <c r="BB56" s="25"/>
    </row>
    <row r="57" spans="1:54" hidden="1" x14ac:dyDescent="0.3">
      <c r="A57" s="47"/>
      <c r="B57" s="350"/>
      <c r="C57" s="83">
        <v>46159</v>
      </c>
      <c r="D57" s="81" t="s">
        <v>58</v>
      </c>
      <c r="E57" s="18"/>
      <c r="F57" s="18"/>
      <c r="G57" s="18"/>
      <c r="H57" s="18"/>
      <c r="I57" s="18"/>
      <c r="J57" s="18"/>
      <c r="K57" s="62"/>
      <c r="L57" s="25">
        <f t="shared" si="22"/>
        <v>0</v>
      </c>
      <c r="M57" s="25"/>
      <c r="N57" s="25"/>
      <c r="O57" s="18"/>
      <c r="P57" s="18"/>
      <c r="Q57" s="18"/>
      <c r="R57" s="18"/>
      <c r="S57" s="18"/>
      <c r="T57" s="18"/>
      <c r="U57" s="62"/>
      <c r="V57" s="25">
        <f t="shared" si="23"/>
        <v>0</v>
      </c>
      <c r="W57" s="25"/>
      <c r="X57" s="25"/>
      <c r="Y57" s="18"/>
      <c r="Z57" s="18"/>
      <c r="AA57" s="18"/>
      <c r="AB57" s="18"/>
      <c r="AC57" s="18"/>
      <c r="AD57" s="18"/>
      <c r="AE57" s="62"/>
      <c r="AF57" s="25">
        <f t="shared" si="24"/>
        <v>0</v>
      </c>
      <c r="AG57" s="25"/>
      <c r="AH57" s="25"/>
      <c r="AI57" s="18"/>
      <c r="AJ57" s="18"/>
      <c r="AK57" s="18"/>
      <c r="AL57" s="18"/>
      <c r="AM57" s="18"/>
      <c r="AN57" s="18"/>
      <c r="AO57" s="62"/>
      <c r="AP57" s="25">
        <f t="shared" si="25"/>
        <v>0</v>
      </c>
      <c r="AQ57" s="25"/>
      <c r="AR57" s="25"/>
      <c r="AS57" s="18"/>
      <c r="AT57" s="18"/>
      <c r="AU57" s="18"/>
      <c r="AV57" s="18"/>
      <c r="AW57" s="18"/>
      <c r="AX57" s="18"/>
      <c r="AY57" s="62"/>
      <c r="AZ57" s="25">
        <f t="shared" si="26"/>
        <v>0</v>
      </c>
      <c r="BA57" s="25"/>
      <c r="BB57" s="25"/>
    </row>
    <row r="58" spans="1:54" ht="17.25" hidden="1" thickBot="1" x14ac:dyDescent="0.35">
      <c r="A58" s="48"/>
      <c r="B58" s="338"/>
      <c r="C58" s="55">
        <v>46158</v>
      </c>
      <c r="D58" s="53" t="s">
        <v>59</v>
      </c>
      <c r="E58" s="54"/>
      <c r="F58" s="54"/>
      <c r="G58" s="54"/>
      <c r="H58" s="54"/>
      <c r="I58" s="54"/>
      <c r="J58" s="54"/>
      <c r="K58" s="63"/>
      <c r="L58" s="26">
        <f t="shared" si="22"/>
        <v>0</v>
      </c>
      <c r="M58" s="26"/>
      <c r="N58" s="26"/>
      <c r="O58" s="54"/>
      <c r="P58" s="54"/>
      <c r="Q58" s="54"/>
      <c r="R58" s="54"/>
      <c r="S58" s="54"/>
      <c r="T58" s="54"/>
      <c r="U58" s="63"/>
      <c r="V58" s="26">
        <f t="shared" si="23"/>
        <v>0</v>
      </c>
      <c r="W58" s="26"/>
      <c r="X58" s="26"/>
      <c r="Y58" s="54"/>
      <c r="Z58" s="54"/>
      <c r="AA58" s="54"/>
      <c r="AB58" s="54"/>
      <c r="AC58" s="54"/>
      <c r="AD58" s="54"/>
      <c r="AE58" s="63"/>
      <c r="AF58" s="26">
        <f t="shared" si="24"/>
        <v>0</v>
      </c>
      <c r="AG58" s="26"/>
      <c r="AH58" s="26"/>
      <c r="AI58" s="54"/>
      <c r="AJ58" s="54"/>
      <c r="AK58" s="54"/>
      <c r="AL58" s="54"/>
      <c r="AM58" s="54"/>
      <c r="AN58" s="54"/>
      <c r="AO58" s="63"/>
      <c r="AP58" s="26">
        <f t="shared" si="25"/>
        <v>0</v>
      </c>
      <c r="AQ58" s="26"/>
      <c r="AR58" s="26"/>
      <c r="AS58" s="54"/>
      <c r="AT58" s="54"/>
      <c r="AU58" s="54"/>
      <c r="AV58" s="54"/>
      <c r="AW58" s="54"/>
      <c r="AX58" s="54"/>
      <c r="AY58" s="63"/>
      <c r="AZ58" s="26">
        <f t="shared" si="26"/>
        <v>0</v>
      </c>
      <c r="BA58" s="26"/>
      <c r="BB58" s="26"/>
    </row>
    <row r="59" spans="1:54" hidden="1" x14ac:dyDescent="0.3">
      <c r="A59" s="46"/>
      <c r="B59" s="337" t="s">
        <v>93</v>
      </c>
      <c r="C59" s="128">
        <v>45915</v>
      </c>
      <c r="D59" s="129" t="s">
        <v>54</v>
      </c>
      <c r="E59" s="60"/>
      <c r="F59" s="60"/>
      <c r="G59" s="60"/>
      <c r="H59" s="60"/>
      <c r="I59" s="60"/>
      <c r="J59" s="60"/>
      <c r="K59" s="130"/>
      <c r="L59" s="131">
        <f t="shared" si="22"/>
        <v>0</v>
      </c>
      <c r="M59" s="131"/>
      <c r="N59" s="131"/>
      <c r="O59" s="132"/>
      <c r="P59" s="60"/>
      <c r="Q59" s="60"/>
      <c r="R59" s="60"/>
      <c r="S59" s="60"/>
      <c r="T59" s="60"/>
      <c r="U59" s="130"/>
      <c r="V59" s="131">
        <f t="shared" si="23"/>
        <v>0</v>
      </c>
      <c r="W59" s="131"/>
      <c r="X59" s="131"/>
      <c r="Y59" s="132"/>
      <c r="Z59" s="60"/>
      <c r="AA59" s="60"/>
      <c r="AB59" s="60"/>
      <c r="AC59" s="60"/>
      <c r="AD59" s="60"/>
      <c r="AE59" s="130"/>
      <c r="AF59" s="131">
        <f t="shared" si="24"/>
        <v>0</v>
      </c>
      <c r="AG59" s="131"/>
      <c r="AH59" s="131"/>
      <c r="AI59" s="132"/>
      <c r="AJ59" s="60"/>
      <c r="AK59" s="60"/>
      <c r="AL59" s="60"/>
      <c r="AM59" s="60"/>
      <c r="AN59" s="60"/>
      <c r="AO59" s="130"/>
      <c r="AP59" s="131">
        <f t="shared" si="25"/>
        <v>0</v>
      </c>
      <c r="AQ59" s="131"/>
      <c r="AR59" s="131"/>
      <c r="AS59" s="132"/>
      <c r="AT59" s="60"/>
      <c r="AU59" s="60"/>
      <c r="AV59" s="60"/>
      <c r="AW59" s="60"/>
      <c r="AX59" s="60"/>
      <c r="AY59" s="130"/>
      <c r="AZ59" s="131">
        <f t="shared" si="26"/>
        <v>0</v>
      </c>
      <c r="BA59" s="131"/>
      <c r="BB59" s="131"/>
    </row>
    <row r="60" spans="1:54" hidden="1" x14ac:dyDescent="0.3">
      <c r="A60" s="47"/>
      <c r="B60" s="350"/>
      <c r="C60" s="43">
        <v>45843</v>
      </c>
      <c r="D60" s="19" t="s">
        <v>55</v>
      </c>
      <c r="E60" s="18"/>
      <c r="F60" s="18"/>
      <c r="G60" s="18"/>
      <c r="H60" s="18"/>
      <c r="I60" s="18"/>
      <c r="J60" s="18"/>
      <c r="K60" s="20"/>
      <c r="L60" s="25">
        <f t="shared" si="22"/>
        <v>0</v>
      </c>
      <c r="M60" s="25"/>
      <c r="N60" s="25"/>
      <c r="O60" s="21"/>
      <c r="P60" s="18"/>
      <c r="Q60" s="18"/>
      <c r="R60" s="18"/>
      <c r="S60" s="18"/>
      <c r="T60" s="18"/>
      <c r="U60" s="20"/>
      <c r="V60" s="25">
        <f t="shared" si="23"/>
        <v>0</v>
      </c>
      <c r="W60" s="25"/>
      <c r="X60" s="25"/>
      <c r="Y60" s="21"/>
      <c r="Z60" s="18"/>
      <c r="AA60" s="18"/>
      <c r="AB60" s="18"/>
      <c r="AC60" s="18"/>
      <c r="AD60" s="18"/>
      <c r="AE60" s="20"/>
      <c r="AF60" s="25">
        <f t="shared" si="24"/>
        <v>0</v>
      </c>
      <c r="AG60" s="25"/>
      <c r="AH60" s="25"/>
      <c r="AI60" s="21"/>
      <c r="AJ60" s="18"/>
      <c r="AK60" s="18"/>
      <c r="AL60" s="18"/>
      <c r="AM60" s="18"/>
      <c r="AN60" s="18"/>
      <c r="AO60" s="20"/>
      <c r="AP60" s="25">
        <f t="shared" si="25"/>
        <v>0</v>
      </c>
      <c r="AQ60" s="25"/>
      <c r="AR60" s="25"/>
      <c r="AS60" s="21"/>
      <c r="AT60" s="18"/>
      <c r="AU60" s="18"/>
      <c r="AV60" s="18"/>
      <c r="AW60" s="18"/>
      <c r="AX60" s="18"/>
      <c r="AY60" s="20"/>
      <c r="AZ60" s="25">
        <f t="shared" si="26"/>
        <v>0</v>
      </c>
      <c r="BA60" s="25"/>
      <c r="BB60" s="25"/>
    </row>
    <row r="61" spans="1:54" hidden="1" x14ac:dyDescent="0.3">
      <c r="A61" s="47"/>
      <c r="B61" s="350"/>
      <c r="C61" s="43">
        <v>45861</v>
      </c>
      <c r="D61" s="19" t="s">
        <v>55</v>
      </c>
      <c r="E61" s="18"/>
      <c r="F61" s="18"/>
      <c r="G61" s="18"/>
      <c r="H61" s="18"/>
      <c r="I61" s="18"/>
      <c r="J61" s="18"/>
      <c r="K61" s="20"/>
      <c r="L61" s="25">
        <f t="shared" ref="L61:L67" si="27">SUM(E61:K61)</f>
        <v>0</v>
      </c>
      <c r="M61" s="25"/>
      <c r="N61" s="25"/>
      <c r="O61" s="21"/>
      <c r="P61" s="18"/>
      <c r="Q61" s="18"/>
      <c r="R61" s="18"/>
      <c r="S61" s="18"/>
      <c r="T61" s="18"/>
      <c r="U61" s="20"/>
      <c r="V61" s="25">
        <f t="shared" ref="V61:V67" si="28">SUM(O61:U61)</f>
        <v>0</v>
      </c>
      <c r="W61" s="25"/>
      <c r="X61" s="25"/>
      <c r="Y61" s="21"/>
      <c r="Z61" s="18"/>
      <c r="AA61" s="18"/>
      <c r="AB61" s="18"/>
      <c r="AC61" s="18"/>
      <c r="AD61" s="18"/>
      <c r="AE61" s="20"/>
      <c r="AF61" s="25">
        <f t="shared" ref="AF61:AF67" si="29">SUM(Y61:AE61)</f>
        <v>0</v>
      </c>
      <c r="AG61" s="25"/>
      <c r="AH61" s="25"/>
      <c r="AI61" s="21"/>
      <c r="AJ61" s="18"/>
      <c r="AK61" s="18"/>
      <c r="AL61" s="18"/>
      <c r="AM61" s="18"/>
      <c r="AN61" s="18"/>
      <c r="AO61" s="20"/>
      <c r="AP61" s="25">
        <f t="shared" ref="AP61:AP67" si="30">SUM(AI61:AO61)</f>
        <v>0</v>
      </c>
      <c r="AQ61" s="25"/>
      <c r="AR61" s="25"/>
      <c r="AS61" s="21"/>
      <c r="AT61" s="18"/>
      <c r="AU61" s="18"/>
      <c r="AV61" s="18"/>
      <c r="AW61" s="18"/>
      <c r="AX61" s="18"/>
      <c r="AY61" s="20"/>
      <c r="AZ61" s="25">
        <f t="shared" ref="AZ61:AZ67" si="31">SUM(AS61:AY61)</f>
        <v>0</v>
      </c>
      <c r="BA61" s="25"/>
      <c r="BB61" s="25"/>
    </row>
    <row r="62" spans="1:54" hidden="1" x14ac:dyDescent="0.3">
      <c r="A62" s="47"/>
      <c r="B62" s="350"/>
      <c r="C62" s="43">
        <v>46050</v>
      </c>
      <c r="D62" s="19" t="s">
        <v>55</v>
      </c>
      <c r="E62" s="18"/>
      <c r="F62" s="18"/>
      <c r="G62" s="18"/>
      <c r="H62" s="18"/>
      <c r="I62" s="18"/>
      <c r="J62" s="18"/>
      <c r="K62" s="20"/>
      <c r="L62" s="25">
        <f t="shared" si="27"/>
        <v>0</v>
      </c>
      <c r="M62" s="25"/>
      <c r="N62" s="25"/>
      <c r="O62" s="21"/>
      <c r="P62" s="18"/>
      <c r="Q62" s="18"/>
      <c r="R62" s="18"/>
      <c r="S62" s="18"/>
      <c r="T62" s="18"/>
      <c r="U62" s="20"/>
      <c r="V62" s="25">
        <f t="shared" si="28"/>
        <v>0</v>
      </c>
      <c r="W62" s="25"/>
      <c r="X62" s="25"/>
      <c r="Y62" s="21"/>
      <c r="Z62" s="18"/>
      <c r="AA62" s="18"/>
      <c r="AB62" s="18"/>
      <c r="AC62" s="18"/>
      <c r="AD62" s="18"/>
      <c r="AE62" s="20"/>
      <c r="AF62" s="25">
        <f t="shared" si="29"/>
        <v>0</v>
      </c>
      <c r="AG62" s="25"/>
      <c r="AH62" s="25"/>
      <c r="AI62" s="21"/>
      <c r="AJ62" s="18"/>
      <c r="AK62" s="18"/>
      <c r="AL62" s="18"/>
      <c r="AM62" s="18"/>
      <c r="AN62" s="18"/>
      <c r="AO62" s="20"/>
      <c r="AP62" s="25">
        <f t="shared" si="30"/>
        <v>0</v>
      </c>
      <c r="AQ62" s="25"/>
      <c r="AR62" s="25"/>
      <c r="AS62" s="21"/>
      <c r="AT62" s="18"/>
      <c r="AU62" s="18"/>
      <c r="AV62" s="18"/>
      <c r="AW62" s="18"/>
      <c r="AX62" s="18"/>
      <c r="AY62" s="20"/>
      <c r="AZ62" s="25">
        <f t="shared" si="31"/>
        <v>0</v>
      </c>
      <c r="BA62" s="25"/>
      <c r="BB62" s="25"/>
    </row>
    <row r="63" spans="1:54" hidden="1" x14ac:dyDescent="0.3">
      <c r="A63" s="47"/>
      <c r="B63" s="350"/>
      <c r="C63" s="43">
        <v>45850</v>
      </c>
      <c r="D63" s="19" t="s">
        <v>56</v>
      </c>
      <c r="E63" s="18"/>
      <c r="F63" s="18"/>
      <c r="G63" s="18"/>
      <c r="H63" s="18"/>
      <c r="I63" s="18"/>
      <c r="J63" s="18"/>
      <c r="K63" s="20"/>
      <c r="L63" s="25">
        <f t="shared" si="27"/>
        <v>0</v>
      </c>
      <c r="M63" s="25"/>
      <c r="N63" s="25"/>
      <c r="O63" s="21"/>
      <c r="P63" s="18"/>
      <c r="Q63" s="18"/>
      <c r="R63" s="18"/>
      <c r="S63" s="18"/>
      <c r="T63" s="18"/>
      <c r="U63" s="20"/>
      <c r="V63" s="25">
        <f t="shared" si="28"/>
        <v>0</v>
      </c>
      <c r="W63" s="25"/>
      <c r="X63" s="25"/>
      <c r="Y63" s="21"/>
      <c r="Z63" s="18"/>
      <c r="AA63" s="18"/>
      <c r="AB63" s="18"/>
      <c r="AC63" s="18"/>
      <c r="AD63" s="18"/>
      <c r="AE63" s="20"/>
      <c r="AF63" s="25">
        <f t="shared" si="29"/>
        <v>0</v>
      </c>
      <c r="AG63" s="25"/>
      <c r="AH63" s="25"/>
      <c r="AI63" s="21"/>
      <c r="AJ63" s="18"/>
      <c r="AK63" s="18"/>
      <c r="AL63" s="18"/>
      <c r="AM63" s="18"/>
      <c r="AN63" s="18"/>
      <c r="AO63" s="20"/>
      <c r="AP63" s="25">
        <f t="shared" si="30"/>
        <v>0</v>
      </c>
      <c r="AQ63" s="25"/>
      <c r="AR63" s="25"/>
      <c r="AS63" s="21"/>
      <c r="AT63" s="18"/>
      <c r="AU63" s="18"/>
      <c r="AV63" s="18"/>
      <c r="AW63" s="18"/>
      <c r="AX63" s="18"/>
      <c r="AY63" s="20"/>
      <c r="AZ63" s="25">
        <f t="shared" si="31"/>
        <v>0</v>
      </c>
      <c r="BA63" s="25"/>
      <c r="BB63" s="25"/>
    </row>
    <row r="64" spans="1:54" hidden="1" x14ac:dyDescent="0.3">
      <c r="A64" s="47"/>
      <c r="B64" s="350"/>
      <c r="C64" s="43">
        <v>45874</v>
      </c>
      <c r="D64" s="19" t="s">
        <v>56</v>
      </c>
      <c r="E64" s="18"/>
      <c r="F64" s="18"/>
      <c r="G64" s="18"/>
      <c r="H64" s="18"/>
      <c r="I64" s="18"/>
      <c r="J64" s="18"/>
      <c r="K64" s="20"/>
      <c r="L64" s="25">
        <f t="shared" si="27"/>
        <v>0</v>
      </c>
      <c r="M64" s="25"/>
      <c r="N64" s="25"/>
      <c r="O64" s="21"/>
      <c r="P64" s="18"/>
      <c r="Q64" s="18"/>
      <c r="R64" s="18"/>
      <c r="S64" s="18"/>
      <c r="T64" s="18"/>
      <c r="U64" s="20"/>
      <c r="V64" s="25">
        <f t="shared" si="28"/>
        <v>0</v>
      </c>
      <c r="W64" s="25"/>
      <c r="X64" s="25"/>
      <c r="Y64" s="21"/>
      <c r="Z64" s="18"/>
      <c r="AA64" s="18"/>
      <c r="AB64" s="18"/>
      <c r="AC64" s="18"/>
      <c r="AD64" s="18"/>
      <c r="AE64" s="20"/>
      <c r="AF64" s="25">
        <f t="shared" si="29"/>
        <v>0</v>
      </c>
      <c r="AG64" s="25"/>
      <c r="AH64" s="25"/>
      <c r="AI64" s="21"/>
      <c r="AJ64" s="18"/>
      <c r="AK64" s="18"/>
      <c r="AL64" s="18"/>
      <c r="AM64" s="18"/>
      <c r="AN64" s="18"/>
      <c r="AO64" s="20"/>
      <c r="AP64" s="25">
        <f t="shared" si="30"/>
        <v>0</v>
      </c>
      <c r="AQ64" s="25"/>
      <c r="AR64" s="25"/>
      <c r="AS64" s="21"/>
      <c r="AT64" s="18"/>
      <c r="AU64" s="18"/>
      <c r="AV64" s="18"/>
      <c r="AW64" s="18"/>
      <c r="AX64" s="18"/>
      <c r="AY64" s="20"/>
      <c r="AZ64" s="25">
        <f t="shared" si="31"/>
        <v>0</v>
      </c>
      <c r="BA64" s="25"/>
      <c r="BB64" s="25"/>
    </row>
    <row r="65" spans="1:54" hidden="1" x14ac:dyDescent="0.3">
      <c r="A65" s="47"/>
      <c r="B65" s="350"/>
      <c r="C65" s="43">
        <v>46122</v>
      </c>
      <c r="D65" s="19" t="s">
        <v>57</v>
      </c>
      <c r="E65" s="18"/>
      <c r="F65" s="18"/>
      <c r="G65" s="18"/>
      <c r="H65" s="18"/>
      <c r="I65" s="18"/>
      <c r="J65" s="18"/>
      <c r="K65" s="20"/>
      <c r="L65" s="25">
        <f t="shared" si="27"/>
        <v>0</v>
      </c>
      <c r="M65" s="25"/>
      <c r="N65" s="25"/>
      <c r="O65" s="21"/>
      <c r="P65" s="18"/>
      <c r="Q65" s="18"/>
      <c r="R65" s="18"/>
      <c r="S65" s="18"/>
      <c r="T65" s="18"/>
      <c r="U65" s="20"/>
      <c r="V65" s="25">
        <f t="shared" si="28"/>
        <v>0</v>
      </c>
      <c r="W65" s="25"/>
      <c r="X65" s="25"/>
      <c r="Y65" s="21"/>
      <c r="Z65" s="18"/>
      <c r="AA65" s="18"/>
      <c r="AB65" s="18"/>
      <c r="AC65" s="18"/>
      <c r="AD65" s="18"/>
      <c r="AE65" s="20"/>
      <c r="AF65" s="25">
        <f t="shared" si="29"/>
        <v>0</v>
      </c>
      <c r="AG65" s="25"/>
      <c r="AH65" s="25"/>
      <c r="AI65" s="21"/>
      <c r="AJ65" s="18"/>
      <c r="AK65" s="18"/>
      <c r="AL65" s="18"/>
      <c r="AM65" s="18"/>
      <c r="AN65" s="18"/>
      <c r="AO65" s="20"/>
      <c r="AP65" s="25">
        <f t="shared" si="30"/>
        <v>0</v>
      </c>
      <c r="AQ65" s="25"/>
      <c r="AR65" s="25"/>
      <c r="AS65" s="21"/>
      <c r="AT65" s="18"/>
      <c r="AU65" s="18"/>
      <c r="AV65" s="18"/>
      <c r="AW65" s="18"/>
      <c r="AX65" s="18"/>
      <c r="AY65" s="20"/>
      <c r="AZ65" s="25">
        <f t="shared" si="31"/>
        <v>0</v>
      </c>
      <c r="BA65" s="25"/>
      <c r="BB65" s="25"/>
    </row>
    <row r="66" spans="1:54" hidden="1" x14ac:dyDescent="0.3">
      <c r="A66" s="47"/>
      <c r="B66" s="350"/>
      <c r="C66" s="43">
        <v>46159</v>
      </c>
      <c r="D66" s="19" t="s">
        <v>58</v>
      </c>
      <c r="E66" s="18"/>
      <c r="F66" s="18"/>
      <c r="G66" s="18"/>
      <c r="H66" s="18"/>
      <c r="I66" s="18"/>
      <c r="J66" s="18"/>
      <c r="K66" s="20"/>
      <c r="L66" s="25">
        <f t="shared" si="27"/>
        <v>0</v>
      </c>
      <c r="M66" s="25"/>
      <c r="N66" s="25"/>
      <c r="O66" s="21"/>
      <c r="P66" s="18"/>
      <c r="Q66" s="18"/>
      <c r="R66" s="18"/>
      <c r="S66" s="18"/>
      <c r="T66" s="18"/>
      <c r="U66" s="20"/>
      <c r="V66" s="25">
        <f t="shared" si="28"/>
        <v>0</v>
      </c>
      <c r="W66" s="25"/>
      <c r="X66" s="25"/>
      <c r="Y66" s="21"/>
      <c r="Z66" s="18"/>
      <c r="AA66" s="18"/>
      <c r="AB66" s="18"/>
      <c r="AC66" s="18"/>
      <c r="AD66" s="18"/>
      <c r="AE66" s="20"/>
      <c r="AF66" s="25">
        <f t="shared" si="29"/>
        <v>0</v>
      </c>
      <c r="AG66" s="25"/>
      <c r="AH66" s="25"/>
      <c r="AI66" s="21"/>
      <c r="AJ66" s="18"/>
      <c r="AK66" s="18"/>
      <c r="AL66" s="18"/>
      <c r="AM66" s="18"/>
      <c r="AN66" s="18"/>
      <c r="AO66" s="20"/>
      <c r="AP66" s="25">
        <f t="shared" si="30"/>
        <v>0</v>
      </c>
      <c r="AQ66" s="25"/>
      <c r="AR66" s="25"/>
      <c r="AS66" s="21"/>
      <c r="AT66" s="18"/>
      <c r="AU66" s="18"/>
      <c r="AV66" s="18"/>
      <c r="AW66" s="18"/>
      <c r="AX66" s="18"/>
      <c r="AY66" s="20"/>
      <c r="AZ66" s="25">
        <f t="shared" si="31"/>
        <v>0</v>
      </c>
      <c r="BA66" s="25"/>
      <c r="BB66" s="25"/>
    </row>
    <row r="67" spans="1:54" ht="17.25" hidden="1" thickBot="1" x14ac:dyDescent="0.35">
      <c r="A67" s="47"/>
      <c r="B67" s="338"/>
      <c r="C67" s="55">
        <v>46158</v>
      </c>
      <c r="D67" s="53" t="s">
        <v>59</v>
      </c>
      <c r="E67" s="54"/>
      <c r="F67" s="54"/>
      <c r="G67" s="54"/>
      <c r="H67" s="54"/>
      <c r="I67" s="54"/>
      <c r="J67" s="54"/>
      <c r="K67" s="56"/>
      <c r="L67" s="26">
        <f t="shared" si="27"/>
        <v>0</v>
      </c>
      <c r="M67" s="26"/>
      <c r="N67" s="26"/>
      <c r="O67" s="57"/>
      <c r="P67" s="54"/>
      <c r="Q67" s="54"/>
      <c r="R67" s="54"/>
      <c r="S67" s="54"/>
      <c r="T67" s="54"/>
      <c r="U67" s="56"/>
      <c r="V67" s="26">
        <f t="shared" si="28"/>
        <v>0</v>
      </c>
      <c r="W67" s="26"/>
      <c r="X67" s="26"/>
      <c r="Y67" s="57"/>
      <c r="Z67" s="54"/>
      <c r="AA67" s="54"/>
      <c r="AB67" s="54"/>
      <c r="AC67" s="54"/>
      <c r="AD67" s="54"/>
      <c r="AE67" s="56"/>
      <c r="AF67" s="26">
        <f t="shared" si="29"/>
        <v>0</v>
      </c>
      <c r="AG67" s="26"/>
      <c r="AH67" s="26"/>
      <c r="AI67" s="57"/>
      <c r="AJ67" s="54"/>
      <c r="AK67" s="54"/>
      <c r="AL67" s="54"/>
      <c r="AM67" s="54"/>
      <c r="AN67" s="54"/>
      <c r="AO67" s="56"/>
      <c r="AP67" s="26">
        <f t="shared" si="30"/>
        <v>0</v>
      </c>
      <c r="AQ67" s="26"/>
      <c r="AR67" s="26"/>
      <c r="AS67" s="57"/>
      <c r="AT67" s="54"/>
      <c r="AU67" s="54"/>
      <c r="AV67" s="54"/>
      <c r="AW67" s="54"/>
      <c r="AX67" s="54"/>
      <c r="AY67" s="56"/>
      <c r="AZ67" s="26">
        <f t="shared" si="31"/>
        <v>0</v>
      </c>
      <c r="BA67" s="26"/>
      <c r="BB67" s="26"/>
    </row>
    <row r="68" spans="1:54" x14ac:dyDescent="0.3">
      <c r="A68" s="124"/>
      <c r="B68" s="100"/>
      <c r="C68" s="58"/>
      <c r="D68" s="125"/>
      <c r="E68" s="126"/>
      <c r="F68" s="126"/>
      <c r="G68" s="126"/>
      <c r="H68" s="126"/>
      <c r="I68" s="126"/>
      <c r="J68" s="126"/>
      <c r="K68" s="126"/>
      <c r="L68" s="127"/>
      <c r="M68" s="127"/>
      <c r="N68" s="127"/>
      <c r="O68" s="126"/>
      <c r="P68" s="126"/>
      <c r="Q68" s="126"/>
      <c r="R68" s="126"/>
      <c r="S68" s="126"/>
      <c r="T68" s="126"/>
      <c r="U68" s="126"/>
      <c r="V68" s="127"/>
      <c r="W68" s="127"/>
      <c r="X68" s="127"/>
      <c r="Y68" s="126"/>
      <c r="Z68" s="126"/>
      <c r="AA68" s="126"/>
      <c r="AB68" s="126"/>
      <c r="AC68" s="126"/>
      <c r="AD68" s="126"/>
      <c r="AE68" s="126"/>
      <c r="AF68" s="127"/>
      <c r="AG68" s="127"/>
      <c r="AH68" s="127"/>
      <c r="AI68" s="126"/>
      <c r="AJ68" s="126"/>
      <c r="AK68" s="126"/>
      <c r="AL68" s="126"/>
      <c r="AM68" s="126"/>
      <c r="AN68" s="126"/>
      <c r="AO68" s="126"/>
      <c r="AP68" s="127"/>
      <c r="AQ68" s="127"/>
      <c r="AR68" s="127"/>
      <c r="AS68" s="126"/>
      <c r="AT68" s="126"/>
      <c r="AU68" s="126"/>
      <c r="AV68" s="126"/>
      <c r="AW68" s="126"/>
      <c r="AX68" s="126"/>
      <c r="AY68" s="126"/>
      <c r="AZ68" s="127"/>
      <c r="BA68" s="127"/>
      <c r="BB68" s="127"/>
    </row>
    <row r="69" spans="1:54" x14ac:dyDescent="0.3">
      <c r="A69" s="124"/>
      <c r="B69" s="100"/>
      <c r="C69" s="58"/>
      <c r="D69" s="125"/>
      <c r="E69" s="126"/>
      <c r="F69" s="126"/>
      <c r="G69" s="126"/>
      <c r="H69" s="126"/>
      <c r="I69" s="126"/>
      <c r="J69" s="126"/>
      <c r="K69" s="126"/>
      <c r="L69" s="127"/>
      <c r="M69" s="127"/>
      <c r="N69" s="127"/>
      <c r="O69" s="126"/>
      <c r="P69" s="126"/>
      <c r="Q69" s="126"/>
      <c r="R69" s="126"/>
      <c r="S69" s="126"/>
      <c r="T69" s="126"/>
      <c r="U69" s="126"/>
      <c r="V69" s="127"/>
      <c r="W69" s="127"/>
      <c r="X69" s="127"/>
      <c r="Y69" s="126"/>
      <c r="Z69" s="126"/>
      <c r="AA69" s="126"/>
      <c r="AB69" s="126"/>
      <c r="AC69" s="126"/>
      <c r="AD69" s="126"/>
      <c r="AE69" s="126"/>
      <c r="AF69" s="127"/>
      <c r="AG69" s="127"/>
      <c r="AH69" s="127"/>
      <c r="AI69" s="126"/>
      <c r="AJ69" s="126"/>
      <c r="AK69" s="126"/>
      <c r="AL69" s="126"/>
      <c r="AM69" s="126"/>
      <c r="AN69" s="126"/>
      <c r="AO69" s="126"/>
      <c r="AP69" s="127"/>
      <c r="AQ69" s="127"/>
      <c r="AR69" s="127"/>
      <c r="AS69" s="126"/>
      <c r="AT69" s="126"/>
      <c r="AU69" s="126"/>
      <c r="AV69" s="126"/>
      <c r="AW69" s="126"/>
      <c r="AX69" s="126"/>
      <c r="AY69" s="126"/>
      <c r="AZ69" s="127"/>
      <c r="BA69" s="127"/>
      <c r="BB69" s="127"/>
    </row>
    <row r="70" spans="1:54" x14ac:dyDescent="0.3">
      <c r="A70" s="124"/>
      <c r="B70" s="100"/>
      <c r="C70" s="58"/>
      <c r="D70" s="125"/>
      <c r="E70" s="126"/>
      <c r="F70" s="126"/>
      <c r="G70" s="126"/>
      <c r="H70" s="126"/>
      <c r="I70" s="126"/>
      <c r="J70" s="126"/>
      <c r="K70" s="126"/>
      <c r="L70" s="127"/>
      <c r="M70" s="127"/>
      <c r="N70" s="127"/>
      <c r="O70" s="126"/>
      <c r="P70" s="126"/>
      <c r="Q70" s="126"/>
      <c r="R70" s="126"/>
      <c r="S70" s="126"/>
      <c r="T70" s="126"/>
      <c r="U70" s="126"/>
      <c r="V70" s="127"/>
      <c r="W70" s="127"/>
      <c r="X70" s="127"/>
      <c r="Y70" s="126"/>
      <c r="Z70" s="126"/>
      <c r="AA70" s="126"/>
      <c r="AB70" s="126"/>
      <c r="AC70" s="126"/>
      <c r="AD70" s="126"/>
      <c r="AE70" s="126"/>
      <c r="AF70" s="127"/>
      <c r="AG70" s="127"/>
      <c r="AH70" s="127"/>
      <c r="AI70" s="126"/>
      <c r="AJ70" s="126"/>
      <c r="AK70" s="126"/>
      <c r="AL70" s="126"/>
      <c r="AM70" s="126"/>
      <c r="AN70" s="126"/>
      <c r="AO70" s="126"/>
      <c r="AP70" s="127"/>
      <c r="AQ70" s="127"/>
      <c r="AR70" s="127"/>
      <c r="AS70" s="126"/>
      <c r="AT70" s="126"/>
      <c r="AU70" s="126"/>
      <c r="AV70" s="126"/>
      <c r="AW70" s="126"/>
      <c r="AX70" s="126"/>
      <c r="AY70" s="126"/>
      <c r="AZ70" s="127"/>
      <c r="BA70" s="127"/>
      <c r="BB70" s="127"/>
    </row>
  </sheetData>
  <mergeCells count="11">
    <mergeCell ref="B28:B34"/>
    <mergeCell ref="B35:B41"/>
    <mergeCell ref="B42:B49"/>
    <mergeCell ref="B50:B58"/>
    <mergeCell ref="B59:B67"/>
    <mergeCell ref="B21:B27"/>
    <mergeCell ref="A2:A7"/>
    <mergeCell ref="B2:B7"/>
    <mergeCell ref="C2:C7"/>
    <mergeCell ref="B8:B13"/>
    <mergeCell ref="B14:B20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016C-8A93-4258-8ACD-861B17CBD4FC}">
  <dimension ref="A1:AR68"/>
  <sheetViews>
    <sheetView topLeftCell="B1" workbookViewId="0"/>
  </sheetViews>
  <sheetFormatPr defaultRowHeight="16.5" x14ac:dyDescent="0.3"/>
  <cols>
    <col min="1" max="1" width="15.25" hidden="1" customWidth="1"/>
    <col min="2" max="2" width="20.625" bestFit="1" customWidth="1"/>
    <col min="3" max="3" width="10.25" style="41" bestFit="1" customWidth="1"/>
    <col min="4" max="4" width="16.25" style="1" bestFit="1" customWidth="1"/>
    <col min="5" max="5" width="5.875" bestFit="1" customWidth="1"/>
    <col min="6" max="11" width="5.375" bestFit="1" customWidth="1"/>
    <col min="12" max="14" width="7.125" bestFit="1" customWidth="1"/>
    <col min="15" max="21" width="5.375" bestFit="1" customWidth="1"/>
    <col min="22" max="24" width="7.125" bestFit="1" customWidth="1"/>
    <col min="25" max="25" width="6.25" bestFit="1" customWidth="1"/>
    <col min="26" max="31" width="5.5" bestFit="1" customWidth="1"/>
    <col min="32" max="34" width="7.125" bestFit="1" customWidth="1"/>
    <col min="35" max="41" width="5.375" bestFit="1" customWidth="1"/>
    <col min="42" max="43" width="7.125" bestFit="1" customWidth="1"/>
    <col min="44" max="44" width="7.125" customWidth="1"/>
  </cols>
  <sheetData>
    <row r="1" spans="1:44" x14ac:dyDescent="0.3">
      <c r="A1" s="19"/>
      <c r="B1" s="19" t="s">
        <v>156</v>
      </c>
      <c r="C1" s="42" t="s">
        <v>2</v>
      </c>
      <c r="D1" s="19" t="s">
        <v>96</v>
      </c>
      <c r="E1" s="22">
        <v>29</v>
      </c>
      <c r="F1" s="22">
        <v>30</v>
      </c>
      <c r="G1" s="22">
        <v>1</v>
      </c>
      <c r="H1" s="22">
        <v>2</v>
      </c>
      <c r="I1" s="22">
        <v>3</v>
      </c>
      <c r="J1" s="22">
        <v>4</v>
      </c>
      <c r="K1" s="23">
        <v>5</v>
      </c>
      <c r="L1" s="24" t="s">
        <v>21</v>
      </c>
      <c r="M1" s="24" t="s">
        <v>13</v>
      </c>
      <c r="N1" s="133" t="s">
        <v>7</v>
      </c>
      <c r="O1" s="22">
        <v>6</v>
      </c>
      <c r="P1" s="22">
        <v>7</v>
      </c>
      <c r="Q1" s="22">
        <v>8</v>
      </c>
      <c r="R1" s="22">
        <v>9</v>
      </c>
      <c r="S1" s="22">
        <v>10</v>
      </c>
      <c r="T1" s="22">
        <v>11</v>
      </c>
      <c r="U1" s="23">
        <v>12</v>
      </c>
      <c r="V1" s="24" t="s">
        <v>22</v>
      </c>
      <c r="W1" s="24" t="s">
        <v>13</v>
      </c>
      <c r="X1" s="133" t="s">
        <v>7</v>
      </c>
      <c r="Y1" s="22">
        <v>13</v>
      </c>
      <c r="Z1" s="22">
        <v>14</v>
      </c>
      <c r="AA1" s="22">
        <v>15</v>
      </c>
      <c r="AB1" s="22">
        <v>16</v>
      </c>
      <c r="AC1" s="22">
        <v>17</v>
      </c>
      <c r="AD1" s="22">
        <v>18</v>
      </c>
      <c r="AE1" s="23">
        <v>19</v>
      </c>
      <c r="AF1" s="24" t="s">
        <v>23</v>
      </c>
      <c r="AG1" s="24" t="s">
        <v>13</v>
      </c>
      <c r="AH1" s="133" t="s">
        <v>7</v>
      </c>
      <c r="AI1" s="22">
        <v>20</v>
      </c>
      <c r="AJ1" s="22">
        <v>21</v>
      </c>
      <c r="AK1" s="22">
        <v>22</v>
      </c>
      <c r="AL1" s="22">
        <v>23</v>
      </c>
      <c r="AM1" s="22">
        <v>24</v>
      </c>
      <c r="AN1" s="22">
        <v>25</v>
      </c>
      <c r="AO1" s="23">
        <v>26</v>
      </c>
      <c r="AP1" s="24" t="s">
        <v>24</v>
      </c>
      <c r="AQ1" s="24" t="s">
        <v>13</v>
      </c>
      <c r="AR1" s="133" t="s">
        <v>7</v>
      </c>
    </row>
    <row r="2" spans="1:44" x14ac:dyDescent="0.3">
      <c r="A2" s="367" t="s">
        <v>13</v>
      </c>
      <c r="B2" s="367" t="s">
        <v>13</v>
      </c>
      <c r="C2" s="367"/>
      <c r="D2" s="19" t="s">
        <v>12</v>
      </c>
      <c r="E2" s="18">
        <f t="shared" ref="E2:K7" si="0">SUMIF($D$8:$D$47,$D2,E$8:E$47)-SUMIF($D$35:$D$41,$D2,E$35:E$41)</f>
        <v>55</v>
      </c>
      <c r="F2" s="18">
        <f t="shared" si="0"/>
        <v>41</v>
      </c>
      <c r="G2" s="18">
        <f t="shared" si="0"/>
        <v>57</v>
      </c>
      <c r="H2" s="18">
        <f t="shared" si="0"/>
        <v>35</v>
      </c>
      <c r="I2" s="18">
        <f t="shared" si="0"/>
        <v>55</v>
      </c>
      <c r="J2" s="18">
        <f t="shared" si="0"/>
        <v>77</v>
      </c>
      <c r="K2" s="18">
        <f t="shared" si="0"/>
        <v>54</v>
      </c>
      <c r="L2" s="25">
        <f>SUM(E2:K2)</f>
        <v>374</v>
      </c>
      <c r="M2" s="25">
        <v>1557</v>
      </c>
      <c r="N2" s="25">
        <f t="shared" ref="N2:N7" si="1">M2-L2</f>
        <v>1183</v>
      </c>
      <c r="O2" s="18">
        <f t="shared" ref="O2:U7" si="2">SUMIF($D$8:$D$47,$D2,O$8:O$47)-SUMIF($D$35:$D$41,$D2,O$35:O$41)</f>
        <v>53</v>
      </c>
      <c r="P2" s="18">
        <f t="shared" si="2"/>
        <v>50</v>
      </c>
      <c r="Q2" s="18">
        <f t="shared" si="2"/>
        <v>40</v>
      </c>
      <c r="R2" s="18">
        <f t="shared" si="2"/>
        <v>56</v>
      </c>
      <c r="S2" s="18">
        <f t="shared" si="2"/>
        <v>90</v>
      </c>
      <c r="T2" s="18">
        <f t="shared" si="2"/>
        <v>25</v>
      </c>
      <c r="U2" s="18">
        <f t="shared" si="2"/>
        <v>61</v>
      </c>
      <c r="V2" s="25">
        <f t="shared" ref="V2:V45" si="3">SUM(O2:U2)</f>
        <v>375</v>
      </c>
      <c r="W2" s="25">
        <v>2120</v>
      </c>
      <c r="X2" s="25">
        <f t="shared" ref="X2:X7" si="4">W2-V2</f>
        <v>1745</v>
      </c>
      <c r="Y2" s="115">
        <f t="shared" ref="Y2:AE7" si="5">SUMIF($D$8:$D$47,$D2,Y$8:Y$47)-SUMIF($D$35:$D$41,$D2,Y$35:Y$41)</f>
        <v>34</v>
      </c>
      <c r="Z2" s="18">
        <f t="shared" si="5"/>
        <v>30</v>
      </c>
      <c r="AA2" s="18">
        <f t="shared" si="5"/>
        <v>49</v>
      </c>
      <c r="AB2" s="18">
        <f t="shared" si="5"/>
        <v>53</v>
      </c>
      <c r="AC2" s="18">
        <f t="shared" si="5"/>
        <v>84</v>
      </c>
      <c r="AD2" s="18">
        <f t="shared" si="5"/>
        <v>40</v>
      </c>
      <c r="AE2" s="62">
        <f t="shared" si="5"/>
        <v>48</v>
      </c>
      <c r="AF2" s="25">
        <f>SUM(Y2:AE2)</f>
        <v>338</v>
      </c>
      <c r="AG2" s="25">
        <v>1536</v>
      </c>
      <c r="AH2" s="25">
        <f t="shared" ref="AH2:AH7" si="6">AG2-AF2</f>
        <v>1198</v>
      </c>
      <c r="AI2" s="115">
        <f t="shared" ref="AI2:AO7" si="7">SUMIF($D$8:$D$47,$D2,AI$8:AI$47)-SUMIF($D$35:$D$41,$D2,AI$35:AI$41)</f>
        <v>61</v>
      </c>
      <c r="AJ2" s="18">
        <f t="shared" si="7"/>
        <v>47</v>
      </c>
      <c r="AK2" s="18">
        <f t="shared" si="7"/>
        <v>37</v>
      </c>
      <c r="AL2" s="18">
        <f t="shared" si="7"/>
        <v>48</v>
      </c>
      <c r="AM2" s="18">
        <f t="shared" si="7"/>
        <v>57</v>
      </c>
      <c r="AN2" s="18">
        <f t="shared" si="7"/>
        <v>21</v>
      </c>
      <c r="AO2" s="62">
        <f t="shared" si="7"/>
        <v>52</v>
      </c>
      <c r="AP2" s="25">
        <f>SUM(AI2:AO2)</f>
        <v>323</v>
      </c>
      <c r="AQ2" s="25">
        <v>2134</v>
      </c>
      <c r="AR2" s="25">
        <f t="shared" ref="AR2:AR7" si="8">AQ2-AP2</f>
        <v>1811</v>
      </c>
    </row>
    <row r="3" spans="1:44" x14ac:dyDescent="0.3">
      <c r="A3" s="368"/>
      <c r="B3" s="368"/>
      <c r="C3" s="368"/>
      <c r="D3" s="19" t="s">
        <v>16</v>
      </c>
      <c r="E3" s="18">
        <f t="shared" si="0"/>
        <v>69</v>
      </c>
      <c r="F3" s="18">
        <f t="shared" si="0"/>
        <v>58</v>
      </c>
      <c r="G3" s="18">
        <f t="shared" si="0"/>
        <v>83</v>
      </c>
      <c r="H3" s="18">
        <f t="shared" si="0"/>
        <v>62</v>
      </c>
      <c r="I3" s="18">
        <f t="shared" si="0"/>
        <v>100</v>
      </c>
      <c r="J3" s="18">
        <f t="shared" si="0"/>
        <v>72</v>
      </c>
      <c r="K3" s="18">
        <f t="shared" si="0"/>
        <v>71</v>
      </c>
      <c r="L3" s="25">
        <f t="shared" ref="L3:L45" si="9">SUM(E3:K3)</f>
        <v>515</v>
      </c>
      <c r="M3" s="25">
        <v>1467</v>
      </c>
      <c r="N3" s="25">
        <f t="shared" si="1"/>
        <v>952</v>
      </c>
      <c r="O3" s="18">
        <f t="shared" si="2"/>
        <v>63</v>
      </c>
      <c r="P3" s="18">
        <f t="shared" si="2"/>
        <v>66</v>
      </c>
      <c r="Q3" s="18">
        <f t="shared" si="2"/>
        <v>73</v>
      </c>
      <c r="R3" s="18">
        <f t="shared" si="2"/>
        <v>42</v>
      </c>
      <c r="S3" s="18">
        <f t="shared" si="2"/>
        <v>75</v>
      </c>
      <c r="T3" s="18">
        <f t="shared" si="2"/>
        <v>43</v>
      </c>
      <c r="U3" s="18">
        <f t="shared" si="2"/>
        <v>77</v>
      </c>
      <c r="V3" s="25">
        <f t="shared" si="3"/>
        <v>439</v>
      </c>
      <c r="W3" s="25">
        <v>1646</v>
      </c>
      <c r="X3" s="25">
        <f t="shared" si="4"/>
        <v>1207</v>
      </c>
      <c r="Y3" s="115">
        <f t="shared" si="5"/>
        <v>58</v>
      </c>
      <c r="Z3" s="18">
        <f t="shared" si="5"/>
        <v>52</v>
      </c>
      <c r="AA3" s="18">
        <f t="shared" si="5"/>
        <v>69</v>
      </c>
      <c r="AB3" s="18">
        <f t="shared" si="5"/>
        <v>44</v>
      </c>
      <c r="AC3" s="18">
        <f t="shared" si="5"/>
        <v>76</v>
      </c>
      <c r="AD3" s="18">
        <f t="shared" si="5"/>
        <v>88</v>
      </c>
      <c r="AE3" s="62">
        <f t="shared" si="5"/>
        <v>61</v>
      </c>
      <c r="AF3" s="25">
        <f t="shared" ref="AF3:AF45" si="10">SUM(Y3:AE3)</f>
        <v>448</v>
      </c>
      <c r="AG3" s="25">
        <v>1531</v>
      </c>
      <c r="AH3" s="25">
        <f t="shared" si="6"/>
        <v>1083</v>
      </c>
      <c r="AI3" s="115">
        <f t="shared" si="7"/>
        <v>50</v>
      </c>
      <c r="AJ3" s="18">
        <f t="shared" si="7"/>
        <v>34</v>
      </c>
      <c r="AK3" s="18">
        <f t="shared" si="7"/>
        <v>59</v>
      </c>
      <c r="AL3" s="18">
        <f t="shared" si="7"/>
        <v>55</v>
      </c>
      <c r="AM3" s="18">
        <f t="shared" si="7"/>
        <v>74</v>
      </c>
      <c r="AN3" s="18">
        <f t="shared" si="7"/>
        <v>31</v>
      </c>
      <c r="AO3" s="62">
        <f t="shared" si="7"/>
        <v>50</v>
      </c>
      <c r="AP3" s="25">
        <f t="shared" ref="AP3:AP45" si="11">SUM(AI3:AO3)</f>
        <v>353</v>
      </c>
      <c r="AQ3" s="25">
        <v>1886</v>
      </c>
      <c r="AR3" s="25">
        <f t="shared" si="8"/>
        <v>1533</v>
      </c>
    </row>
    <row r="4" spans="1:44" x14ac:dyDescent="0.3">
      <c r="A4" s="368"/>
      <c r="B4" s="368"/>
      <c r="C4" s="368"/>
      <c r="D4" s="19" t="s">
        <v>17</v>
      </c>
      <c r="E4" s="18">
        <f t="shared" si="0"/>
        <v>25</v>
      </c>
      <c r="F4" s="18">
        <f t="shared" si="0"/>
        <v>33</v>
      </c>
      <c r="G4" s="18">
        <f t="shared" si="0"/>
        <v>29</v>
      </c>
      <c r="H4" s="18">
        <f t="shared" si="0"/>
        <v>44</v>
      </c>
      <c r="I4" s="18">
        <f t="shared" si="0"/>
        <v>29</v>
      </c>
      <c r="J4" s="18">
        <f t="shared" si="0"/>
        <v>43</v>
      </c>
      <c r="K4" s="18">
        <f t="shared" si="0"/>
        <v>33</v>
      </c>
      <c r="L4" s="25">
        <f t="shared" si="9"/>
        <v>236</v>
      </c>
      <c r="M4" s="25">
        <v>548</v>
      </c>
      <c r="N4" s="25">
        <f t="shared" si="1"/>
        <v>312</v>
      </c>
      <c r="O4" s="18">
        <f t="shared" si="2"/>
        <v>30</v>
      </c>
      <c r="P4" s="18">
        <f t="shared" si="2"/>
        <v>40</v>
      </c>
      <c r="Q4" s="18">
        <f t="shared" si="2"/>
        <v>29</v>
      </c>
      <c r="R4" s="18">
        <f t="shared" si="2"/>
        <v>22</v>
      </c>
      <c r="S4" s="18">
        <f t="shared" si="2"/>
        <v>44</v>
      </c>
      <c r="T4" s="18">
        <f t="shared" si="2"/>
        <v>13</v>
      </c>
      <c r="U4" s="18">
        <f t="shared" si="2"/>
        <v>56</v>
      </c>
      <c r="V4" s="25">
        <f t="shared" si="3"/>
        <v>234</v>
      </c>
      <c r="W4" s="25">
        <v>548</v>
      </c>
      <c r="X4" s="25">
        <f t="shared" si="4"/>
        <v>314</v>
      </c>
      <c r="Y4" s="115">
        <f t="shared" si="5"/>
        <v>35</v>
      </c>
      <c r="Z4" s="18">
        <f t="shared" si="5"/>
        <v>27</v>
      </c>
      <c r="AA4" s="18">
        <f t="shared" si="5"/>
        <v>32</v>
      </c>
      <c r="AB4" s="18">
        <f t="shared" si="5"/>
        <v>27</v>
      </c>
      <c r="AC4" s="18">
        <f t="shared" si="5"/>
        <v>54</v>
      </c>
      <c r="AD4" s="18">
        <f t="shared" si="5"/>
        <v>34</v>
      </c>
      <c r="AE4" s="62">
        <f t="shared" si="5"/>
        <v>21</v>
      </c>
      <c r="AF4" s="25">
        <f t="shared" si="10"/>
        <v>230</v>
      </c>
      <c r="AG4" s="25">
        <v>497</v>
      </c>
      <c r="AH4" s="25">
        <f t="shared" si="6"/>
        <v>267</v>
      </c>
      <c r="AI4" s="115">
        <f t="shared" si="7"/>
        <v>28</v>
      </c>
      <c r="AJ4" s="18">
        <f t="shared" si="7"/>
        <v>32</v>
      </c>
      <c r="AK4" s="18">
        <f t="shared" si="7"/>
        <v>29</v>
      </c>
      <c r="AL4" s="18">
        <f t="shared" si="7"/>
        <v>30</v>
      </c>
      <c r="AM4" s="18">
        <f t="shared" si="7"/>
        <v>41</v>
      </c>
      <c r="AN4" s="18">
        <f t="shared" si="7"/>
        <v>30</v>
      </c>
      <c r="AO4" s="62">
        <f t="shared" si="7"/>
        <v>40</v>
      </c>
      <c r="AP4" s="25">
        <f t="shared" si="11"/>
        <v>230</v>
      </c>
      <c r="AQ4" s="25">
        <v>535</v>
      </c>
      <c r="AR4" s="25">
        <f t="shared" si="8"/>
        <v>305</v>
      </c>
    </row>
    <row r="5" spans="1:44" x14ac:dyDescent="0.3">
      <c r="A5" s="368"/>
      <c r="B5" s="368"/>
      <c r="C5" s="368"/>
      <c r="D5" s="19" t="s">
        <v>42</v>
      </c>
      <c r="E5" s="18">
        <f t="shared" si="0"/>
        <v>105</v>
      </c>
      <c r="F5" s="18">
        <f t="shared" si="0"/>
        <v>99</v>
      </c>
      <c r="G5" s="18">
        <f t="shared" si="0"/>
        <v>117</v>
      </c>
      <c r="H5" s="18">
        <f t="shared" si="0"/>
        <v>106</v>
      </c>
      <c r="I5" s="18">
        <f t="shared" si="0"/>
        <v>112</v>
      </c>
      <c r="J5" s="18">
        <f t="shared" si="0"/>
        <v>157</v>
      </c>
      <c r="K5" s="18">
        <f t="shared" si="0"/>
        <v>129</v>
      </c>
      <c r="L5" s="25">
        <f t="shared" si="9"/>
        <v>825</v>
      </c>
      <c r="M5" s="25">
        <v>3462</v>
      </c>
      <c r="N5" s="25">
        <f t="shared" si="1"/>
        <v>2637</v>
      </c>
      <c r="O5" s="18">
        <f t="shared" si="2"/>
        <v>128</v>
      </c>
      <c r="P5" s="18">
        <f t="shared" si="2"/>
        <v>98</v>
      </c>
      <c r="Q5" s="18">
        <f t="shared" si="2"/>
        <v>81</v>
      </c>
      <c r="R5" s="18">
        <f t="shared" si="2"/>
        <v>82</v>
      </c>
      <c r="S5" s="18">
        <f t="shared" si="2"/>
        <v>164</v>
      </c>
      <c r="T5" s="18">
        <f t="shared" si="2"/>
        <v>42</v>
      </c>
      <c r="U5" s="18">
        <f t="shared" si="2"/>
        <v>119</v>
      </c>
      <c r="V5" s="25">
        <f t="shared" si="3"/>
        <v>714</v>
      </c>
      <c r="W5" s="25">
        <v>3059</v>
      </c>
      <c r="X5" s="25">
        <f t="shared" si="4"/>
        <v>2345</v>
      </c>
      <c r="Y5" s="115">
        <f t="shared" si="5"/>
        <v>111</v>
      </c>
      <c r="Z5" s="18">
        <f t="shared" si="5"/>
        <v>97</v>
      </c>
      <c r="AA5" s="18">
        <f t="shared" si="5"/>
        <v>83</v>
      </c>
      <c r="AB5" s="18">
        <f t="shared" si="5"/>
        <v>87</v>
      </c>
      <c r="AC5" s="18">
        <f t="shared" si="5"/>
        <v>133</v>
      </c>
      <c r="AD5" s="18">
        <f t="shared" si="5"/>
        <v>99</v>
      </c>
      <c r="AE5" s="62">
        <f t="shared" si="5"/>
        <v>102</v>
      </c>
      <c r="AF5" s="25">
        <f t="shared" si="10"/>
        <v>712</v>
      </c>
      <c r="AG5" s="25">
        <v>3525</v>
      </c>
      <c r="AH5" s="25">
        <f t="shared" si="6"/>
        <v>2813</v>
      </c>
      <c r="AI5" s="115">
        <f t="shared" si="7"/>
        <v>75</v>
      </c>
      <c r="AJ5" s="18">
        <f t="shared" si="7"/>
        <v>78</v>
      </c>
      <c r="AK5" s="18">
        <f t="shared" si="7"/>
        <v>85</v>
      </c>
      <c r="AL5" s="18">
        <f t="shared" si="7"/>
        <v>100</v>
      </c>
      <c r="AM5" s="18">
        <f t="shared" si="7"/>
        <v>143</v>
      </c>
      <c r="AN5" s="18">
        <f t="shared" si="7"/>
        <v>55</v>
      </c>
      <c r="AO5" s="62">
        <f t="shared" si="7"/>
        <v>90</v>
      </c>
      <c r="AP5" s="25">
        <f t="shared" si="11"/>
        <v>626</v>
      </c>
      <c r="AQ5" s="25">
        <v>3578</v>
      </c>
      <c r="AR5" s="25">
        <f t="shared" si="8"/>
        <v>2952</v>
      </c>
    </row>
    <row r="6" spans="1:44" x14ac:dyDescent="0.3">
      <c r="A6" s="368"/>
      <c r="B6" s="368"/>
      <c r="C6" s="368"/>
      <c r="D6" s="19" t="s">
        <v>43</v>
      </c>
      <c r="E6" s="18">
        <f t="shared" si="0"/>
        <v>103</v>
      </c>
      <c r="F6" s="18">
        <f t="shared" si="0"/>
        <v>72</v>
      </c>
      <c r="G6" s="18">
        <f t="shared" si="0"/>
        <v>120</v>
      </c>
      <c r="H6" s="18">
        <f t="shared" si="0"/>
        <v>107</v>
      </c>
      <c r="I6" s="18">
        <f t="shared" si="0"/>
        <v>123</v>
      </c>
      <c r="J6" s="18">
        <f t="shared" si="0"/>
        <v>148</v>
      </c>
      <c r="K6" s="18">
        <f t="shared" si="0"/>
        <v>133</v>
      </c>
      <c r="L6" s="25">
        <f t="shared" si="9"/>
        <v>806</v>
      </c>
      <c r="M6" s="25">
        <v>2193</v>
      </c>
      <c r="N6" s="25">
        <f t="shared" si="1"/>
        <v>1387</v>
      </c>
      <c r="O6" s="18">
        <f t="shared" si="2"/>
        <v>111</v>
      </c>
      <c r="P6" s="18">
        <f t="shared" si="2"/>
        <v>89</v>
      </c>
      <c r="Q6" s="18">
        <f t="shared" si="2"/>
        <v>74</v>
      </c>
      <c r="R6" s="18">
        <f t="shared" si="2"/>
        <v>91</v>
      </c>
      <c r="S6" s="18">
        <f t="shared" si="2"/>
        <v>132</v>
      </c>
      <c r="T6" s="18">
        <f t="shared" si="2"/>
        <v>65</v>
      </c>
      <c r="U6" s="18">
        <f t="shared" si="2"/>
        <v>113</v>
      </c>
      <c r="V6" s="25">
        <f t="shared" si="3"/>
        <v>675</v>
      </c>
      <c r="W6" s="25">
        <v>2294</v>
      </c>
      <c r="X6" s="25">
        <f t="shared" si="4"/>
        <v>1619</v>
      </c>
      <c r="Y6" s="115">
        <f t="shared" si="5"/>
        <v>80</v>
      </c>
      <c r="Z6" s="18">
        <f t="shared" si="5"/>
        <v>70</v>
      </c>
      <c r="AA6" s="18">
        <f t="shared" si="5"/>
        <v>95</v>
      </c>
      <c r="AB6" s="18">
        <f t="shared" si="5"/>
        <v>123</v>
      </c>
      <c r="AC6" s="18">
        <f t="shared" si="5"/>
        <v>99</v>
      </c>
      <c r="AD6" s="18">
        <f t="shared" si="5"/>
        <v>103</v>
      </c>
      <c r="AE6" s="62">
        <f t="shared" si="5"/>
        <v>67</v>
      </c>
      <c r="AF6" s="25">
        <f t="shared" si="10"/>
        <v>637</v>
      </c>
      <c r="AG6" s="25">
        <v>1989</v>
      </c>
      <c r="AH6" s="25">
        <f t="shared" si="6"/>
        <v>1352</v>
      </c>
      <c r="AI6" s="115">
        <f t="shared" si="7"/>
        <v>83</v>
      </c>
      <c r="AJ6" s="18">
        <f t="shared" si="7"/>
        <v>76</v>
      </c>
      <c r="AK6" s="18">
        <f t="shared" si="7"/>
        <v>91</v>
      </c>
      <c r="AL6" s="18">
        <f t="shared" si="7"/>
        <v>85</v>
      </c>
      <c r="AM6" s="18">
        <f t="shared" si="7"/>
        <v>109</v>
      </c>
      <c r="AN6" s="18">
        <f t="shared" si="7"/>
        <v>78</v>
      </c>
      <c r="AO6" s="62">
        <f t="shared" si="7"/>
        <v>92</v>
      </c>
      <c r="AP6" s="25">
        <f t="shared" si="11"/>
        <v>614</v>
      </c>
      <c r="AQ6" s="25">
        <v>2409</v>
      </c>
      <c r="AR6" s="25">
        <f t="shared" si="8"/>
        <v>1795</v>
      </c>
    </row>
    <row r="7" spans="1:44" ht="17.25" thickBot="1" x14ac:dyDescent="0.35">
      <c r="A7" s="371"/>
      <c r="B7" s="369"/>
      <c r="C7" s="369"/>
      <c r="D7" s="53" t="s">
        <v>44</v>
      </c>
      <c r="E7" s="54">
        <f t="shared" si="0"/>
        <v>54</v>
      </c>
      <c r="F7" s="54">
        <f t="shared" si="0"/>
        <v>46</v>
      </c>
      <c r="G7" s="54">
        <f t="shared" si="0"/>
        <v>42</v>
      </c>
      <c r="H7" s="54">
        <f t="shared" si="0"/>
        <v>59</v>
      </c>
      <c r="I7" s="54">
        <f t="shared" si="0"/>
        <v>54</v>
      </c>
      <c r="J7" s="54">
        <f t="shared" si="0"/>
        <v>60</v>
      </c>
      <c r="K7" s="54">
        <f t="shared" si="0"/>
        <v>52</v>
      </c>
      <c r="L7" s="26">
        <f t="shared" si="9"/>
        <v>367</v>
      </c>
      <c r="M7" s="26">
        <v>754</v>
      </c>
      <c r="N7" s="26">
        <f t="shared" si="1"/>
        <v>387</v>
      </c>
      <c r="O7" s="54">
        <f t="shared" si="2"/>
        <v>70</v>
      </c>
      <c r="P7" s="54">
        <f t="shared" si="2"/>
        <v>69</v>
      </c>
      <c r="Q7" s="54">
        <f t="shared" si="2"/>
        <v>43</v>
      </c>
      <c r="R7" s="54">
        <f t="shared" si="2"/>
        <v>48</v>
      </c>
      <c r="S7" s="54">
        <f t="shared" si="2"/>
        <v>82</v>
      </c>
      <c r="T7" s="54">
        <f t="shared" si="2"/>
        <v>41</v>
      </c>
      <c r="U7" s="54">
        <f t="shared" si="2"/>
        <v>74</v>
      </c>
      <c r="V7" s="26">
        <f t="shared" si="3"/>
        <v>427</v>
      </c>
      <c r="W7" s="26">
        <v>802</v>
      </c>
      <c r="X7" s="26">
        <f t="shared" si="4"/>
        <v>375</v>
      </c>
      <c r="Y7" s="116">
        <f t="shared" si="5"/>
        <v>59</v>
      </c>
      <c r="Z7" s="54">
        <f t="shared" si="5"/>
        <v>53</v>
      </c>
      <c r="AA7" s="54">
        <f t="shared" si="5"/>
        <v>54</v>
      </c>
      <c r="AB7" s="54">
        <f t="shared" si="5"/>
        <v>59</v>
      </c>
      <c r="AC7" s="54">
        <f t="shared" si="5"/>
        <v>58</v>
      </c>
      <c r="AD7" s="54">
        <f t="shared" si="5"/>
        <v>85</v>
      </c>
      <c r="AE7" s="63">
        <f t="shared" si="5"/>
        <v>46</v>
      </c>
      <c r="AF7" s="26">
        <f t="shared" si="10"/>
        <v>414</v>
      </c>
      <c r="AG7" s="26">
        <v>749</v>
      </c>
      <c r="AH7" s="26">
        <f t="shared" si="6"/>
        <v>335</v>
      </c>
      <c r="AI7" s="116">
        <f t="shared" si="7"/>
        <v>41</v>
      </c>
      <c r="AJ7" s="54">
        <f t="shared" si="7"/>
        <v>50</v>
      </c>
      <c r="AK7" s="54">
        <f t="shared" si="7"/>
        <v>54</v>
      </c>
      <c r="AL7" s="54">
        <f t="shared" si="7"/>
        <v>41</v>
      </c>
      <c r="AM7" s="54">
        <f t="shared" si="7"/>
        <v>73</v>
      </c>
      <c r="AN7" s="54">
        <f t="shared" si="7"/>
        <v>29</v>
      </c>
      <c r="AO7" s="63">
        <f t="shared" si="7"/>
        <v>78</v>
      </c>
      <c r="AP7" s="26">
        <f t="shared" si="11"/>
        <v>366</v>
      </c>
      <c r="AQ7" s="26">
        <v>750</v>
      </c>
      <c r="AR7" s="26">
        <f t="shared" si="8"/>
        <v>384</v>
      </c>
    </row>
    <row r="8" spans="1:44" hidden="1" x14ac:dyDescent="0.3">
      <c r="A8" s="46" t="s">
        <v>35</v>
      </c>
      <c r="B8" s="337" t="s">
        <v>35</v>
      </c>
      <c r="C8" s="43">
        <v>45915</v>
      </c>
      <c r="D8" s="19" t="s">
        <v>54</v>
      </c>
      <c r="E8" s="18"/>
      <c r="F8" s="18"/>
      <c r="G8" s="18"/>
      <c r="H8" s="18"/>
      <c r="I8" s="18"/>
      <c r="J8" s="18"/>
      <c r="K8" s="20"/>
      <c r="L8" s="25">
        <f t="shared" si="9"/>
        <v>0</v>
      </c>
      <c r="M8" s="25"/>
      <c r="N8" s="25"/>
      <c r="O8" s="21"/>
      <c r="P8" s="18"/>
      <c r="Q8" s="18"/>
      <c r="R8" s="18"/>
      <c r="S8" s="18"/>
      <c r="T8" s="18"/>
      <c r="U8" s="20"/>
      <c r="V8" s="25">
        <f t="shared" si="3"/>
        <v>0</v>
      </c>
      <c r="W8" s="25"/>
      <c r="X8" s="25"/>
      <c r="Y8" s="21"/>
      <c r="Z8" s="18"/>
      <c r="AA8" s="18"/>
      <c r="AB8" s="18"/>
      <c r="AC8" s="18"/>
      <c r="AD8" s="18"/>
      <c r="AE8" s="20"/>
      <c r="AF8" s="25">
        <f t="shared" si="10"/>
        <v>0</v>
      </c>
      <c r="AG8" s="25"/>
      <c r="AH8" s="25"/>
      <c r="AI8" s="21"/>
      <c r="AJ8" s="18"/>
      <c r="AK8" s="18"/>
      <c r="AL8" s="18"/>
      <c r="AM8" s="18"/>
      <c r="AN8" s="18"/>
      <c r="AO8" s="20"/>
      <c r="AP8" s="51">
        <f t="shared" si="11"/>
        <v>0</v>
      </c>
      <c r="AQ8" s="25"/>
      <c r="AR8" s="25"/>
    </row>
    <row r="9" spans="1:44" hidden="1" x14ac:dyDescent="0.3">
      <c r="A9" s="47" t="s">
        <v>35</v>
      </c>
      <c r="B9" s="350"/>
      <c r="C9" s="43">
        <v>45843</v>
      </c>
      <c r="D9" s="19" t="s">
        <v>55</v>
      </c>
      <c r="E9" s="18"/>
      <c r="F9" s="18"/>
      <c r="G9" s="18"/>
      <c r="H9" s="18"/>
      <c r="I9" s="18"/>
      <c r="J9" s="18"/>
      <c r="K9" s="20"/>
      <c r="L9" s="25">
        <f t="shared" si="9"/>
        <v>0</v>
      </c>
      <c r="M9" s="25"/>
      <c r="N9" s="25"/>
      <c r="O9" s="21"/>
      <c r="P9" s="18"/>
      <c r="Q9" s="18"/>
      <c r="R9" s="18"/>
      <c r="S9" s="18"/>
      <c r="T9" s="18"/>
      <c r="U9" s="20"/>
      <c r="V9" s="25">
        <f t="shared" si="3"/>
        <v>0</v>
      </c>
      <c r="W9" s="25"/>
      <c r="X9" s="25"/>
      <c r="Y9" s="21"/>
      <c r="Z9" s="18"/>
      <c r="AA9" s="18"/>
      <c r="AB9" s="18"/>
      <c r="AC9" s="18"/>
      <c r="AD9" s="18"/>
      <c r="AE9" s="20"/>
      <c r="AF9" s="25">
        <f t="shared" si="10"/>
        <v>0</v>
      </c>
      <c r="AG9" s="25"/>
      <c r="AH9" s="25"/>
      <c r="AI9" s="21"/>
      <c r="AJ9" s="18"/>
      <c r="AK9" s="18"/>
      <c r="AL9" s="18"/>
      <c r="AM9" s="18"/>
      <c r="AN9" s="18"/>
      <c r="AO9" s="20"/>
      <c r="AP9" s="25">
        <f t="shared" si="11"/>
        <v>0</v>
      </c>
      <c r="AQ9" s="25"/>
      <c r="AR9" s="25"/>
    </row>
    <row r="10" spans="1:44" hidden="1" x14ac:dyDescent="0.3">
      <c r="A10" s="47" t="s">
        <v>35</v>
      </c>
      <c r="B10" s="350"/>
      <c r="C10" s="43">
        <v>45850</v>
      </c>
      <c r="D10" s="19" t="s">
        <v>56</v>
      </c>
      <c r="E10" s="18"/>
      <c r="F10" s="18"/>
      <c r="G10" s="18"/>
      <c r="H10" s="18"/>
      <c r="I10" s="18"/>
      <c r="J10" s="18"/>
      <c r="K10" s="20"/>
      <c r="L10" s="25">
        <f t="shared" si="9"/>
        <v>0</v>
      </c>
      <c r="M10" s="25"/>
      <c r="N10" s="25"/>
      <c r="O10" s="21"/>
      <c r="P10" s="18"/>
      <c r="Q10" s="18"/>
      <c r="R10" s="18"/>
      <c r="S10" s="18"/>
      <c r="T10" s="18"/>
      <c r="U10" s="20"/>
      <c r="V10" s="25">
        <f t="shared" si="3"/>
        <v>0</v>
      </c>
      <c r="W10" s="25"/>
      <c r="X10" s="25"/>
      <c r="Y10" s="21"/>
      <c r="Z10" s="18"/>
      <c r="AA10" s="18"/>
      <c r="AB10" s="18"/>
      <c r="AC10" s="18"/>
      <c r="AD10" s="18"/>
      <c r="AE10" s="20"/>
      <c r="AF10" s="25">
        <f t="shared" si="10"/>
        <v>0</v>
      </c>
      <c r="AG10" s="25"/>
      <c r="AH10" s="25"/>
      <c r="AI10" s="21"/>
      <c r="AJ10" s="18"/>
      <c r="AK10" s="18"/>
      <c r="AL10" s="18"/>
      <c r="AM10" s="18"/>
      <c r="AN10" s="18"/>
      <c r="AO10" s="20"/>
      <c r="AP10" s="25">
        <f t="shared" si="11"/>
        <v>0</v>
      </c>
      <c r="AQ10" s="25"/>
      <c r="AR10" s="25"/>
    </row>
    <row r="11" spans="1:44" hidden="1" x14ac:dyDescent="0.3">
      <c r="A11" s="47" t="s">
        <v>35</v>
      </c>
      <c r="B11" s="350"/>
      <c r="C11" s="43">
        <v>46122</v>
      </c>
      <c r="D11" s="19" t="s">
        <v>57</v>
      </c>
      <c r="E11" s="18"/>
      <c r="F11" s="18"/>
      <c r="G11" s="18"/>
      <c r="H11" s="18"/>
      <c r="I11" s="18"/>
      <c r="J11" s="18"/>
      <c r="K11" s="20"/>
      <c r="L11" s="25">
        <f t="shared" si="9"/>
        <v>0</v>
      </c>
      <c r="M11" s="25"/>
      <c r="N11" s="25"/>
      <c r="O11" s="21"/>
      <c r="P11" s="18"/>
      <c r="Q11" s="18"/>
      <c r="R11" s="18"/>
      <c r="S11" s="18"/>
      <c r="T11" s="18"/>
      <c r="U11" s="20"/>
      <c r="V11" s="25">
        <f t="shared" si="3"/>
        <v>0</v>
      </c>
      <c r="W11" s="25"/>
      <c r="X11" s="25"/>
      <c r="Y11" s="21"/>
      <c r="Z11" s="18"/>
      <c r="AA11" s="18"/>
      <c r="AB11" s="18"/>
      <c r="AC11" s="18"/>
      <c r="AD11" s="18"/>
      <c r="AE11" s="20"/>
      <c r="AF11" s="25">
        <f t="shared" si="10"/>
        <v>0</v>
      </c>
      <c r="AG11" s="25"/>
      <c r="AH11" s="25"/>
      <c r="AI11" s="21"/>
      <c r="AJ11" s="18"/>
      <c r="AK11" s="18"/>
      <c r="AL11" s="18"/>
      <c r="AM11" s="18"/>
      <c r="AN11" s="18"/>
      <c r="AO11" s="20"/>
      <c r="AP11" s="25">
        <f t="shared" si="11"/>
        <v>0</v>
      </c>
      <c r="AQ11" s="25"/>
      <c r="AR11" s="25"/>
    </row>
    <row r="12" spans="1:44" hidden="1" x14ac:dyDescent="0.3">
      <c r="A12" s="47" t="s">
        <v>35</v>
      </c>
      <c r="B12" s="350"/>
      <c r="C12" s="43">
        <v>46159</v>
      </c>
      <c r="D12" s="19" t="s">
        <v>58</v>
      </c>
      <c r="E12" s="84"/>
      <c r="F12" s="84"/>
      <c r="G12" s="84"/>
      <c r="H12" s="84"/>
      <c r="I12" s="84"/>
      <c r="J12" s="84"/>
      <c r="K12" s="85"/>
      <c r="L12" s="25">
        <f t="shared" si="9"/>
        <v>0</v>
      </c>
      <c r="M12" s="25"/>
      <c r="N12" s="25"/>
      <c r="O12" s="86"/>
      <c r="P12" s="84"/>
      <c r="Q12" s="84"/>
      <c r="R12" s="84"/>
      <c r="S12" s="84"/>
      <c r="T12" s="84"/>
      <c r="U12" s="85"/>
      <c r="V12" s="25">
        <f t="shared" si="3"/>
        <v>0</v>
      </c>
      <c r="W12" s="25"/>
      <c r="X12" s="25"/>
      <c r="Y12" s="86"/>
      <c r="Z12" s="84"/>
      <c r="AA12" s="84"/>
      <c r="AB12" s="84"/>
      <c r="AC12" s="84"/>
      <c r="AD12" s="84"/>
      <c r="AE12" s="85"/>
      <c r="AF12" s="25">
        <f t="shared" si="10"/>
        <v>0</v>
      </c>
      <c r="AG12" s="25"/>
      <c r="AH12" s="25"/>
      <c r="AI12" s="86"/>
      <c r="AJ12" s="84"/>
      <c r="AK12" s="84"/>
      <c r="AL12" s="84"/>
      <c r="AM12" s="84"/>
      <c r="AN12" s="84"/>
      <c r="AO12" s="85"/>
      <c r="AP12" s="25">
        <f t="shared" si="11"/>
        <v>0</v>
      </c>
      <c r="AQ12" s="25"/>
      <c r="AR12" s="25"/>
    </row>
    <row r="13" spans="1:44" ht="17.25" hidden="1" thickBot="1" x14ac:dyDescent="0.35">
      <c r="A13" s="48" t="str">
        <f>A12</f>
        <v>컬리</v>
      </c>
      <c r="B13" s="338"/>
      <c r="C13" s="55">
        <v>46158</v>
      </c>
      <c r="D13" s="53" t="s">
        <v>59</v>
      </c>
      <c r="E13" s="54"/>
      <c r="F13" s="54"/>
      <c r="G13" s="54"/>
      <c r="H13" s="54"/>
      <c r="I13" s="54"/>
      <c r="J13" s="54"/>
      <c r="K13" s="56"/>
      <c r="L13" s="26">
        <f t="shared" si="9"/>
        <v>0</v>
      </c>
      <c r="M13" s="26"/>
      <c r="N13" s="26"/>
      <c r="O13" s="57"/>
      <c r="P13" s="54"/>
      <c r="Q13" s="54"/>
      <c r="R13" s="54"/>
      <c r="S13" s="54"/>
      <c r="T13" s="54"/>
      <c r="U13" s="56"/>
      <c r="V13" s="26">
        <f t="shared" si="3"/>
        <v>0</v>
      </c>
      <c r="W13" s="26"/>
      <c r="X13" s="26"/>
      <c r="Y13" s="57"/>
      <c r="Z13" s="54"/>
      <c r="AA13" s="54"/>
      <c r="AB13" s="54"/>
      <c r="AC13" s="54"/>
      <c r="AD13" s="54"/>
      <c r="AE13" s="56"/>
      <c r="AF13" s="26">
        <f t="shared" si="10"/>
        <v>0</v>
      </c>
      <c r="AG13" s="26"/>
      <c r="AH13" s="26"/>
      <c r="AI13" s="57"/>
      <c r="AJ13" s="54"/>
      <c r="AK13" s="54"/>
      <c r="AL13" s="54"/>
      <c r="AM13" s="54"/>
      <c r="AN13" s="54"/>
      <c r="AO13" s="56"/>
      <c r="AP13" s="26">
        <f t="shared" si="11"/>
        <v>0</v>
      </c>
      <c r="AQ13" s="26"/>
      <c r="AR13" s="26"/>
    </row>
    <row r="14" spans="1:44" x14ac:dyDescent="0.3">
      <c r="A14" s="47" t="s">
        <v>36</v>
      </c>
      <c r="B14" s="350" t="s">
        <v>102</v>
      </c>
      <c r="C14" s="43">
        <v>46096</v>
      </c>
      <c r="D14" s="19" t="s">
        <v>54</v>
      </c>
      <c r="E14" s="18">
        <v>20</v>
      </c>
      <c r="F14" s="18">
        <v>10</v>
      </c>
      <c r="G14" s="18">
        <v>9</v>
      </c>
      <c r="H14" s="18">
        <v>9</v>
      </c>
      <c r="I14" s="18">
        <v>11</v>
      </c>
      <c r="J14" s="18">
        <v>14</v>
      </c>
      <c r="K14" s="20">
        <v>11</v>
      </c>
      <c r="L14" s="25">
        <f t="shared" si="9"/>
        <v>84</v>
      </c>
      <c r="M14" s="25"/>
      <c r="N14" s="25"/>
      <c r="O14" s="21">
        <v>15</v>
      </c>
      <c r="P14" s="18">
        <v>13</v>
      </c>
      <c r="Q14" s="18">
        <v>18</v>
      </c>
      <c r="R14" s="18">
        <v>14</v>
      </c>
      <c r="S14" s="18">
        <v>21</v>
      </c>
      <c r="T14" s="18">
        <v>6</v>
      </c>
      <c r="U14" s="20">
        <v>15</v>
      </c>
      <c r="V14" s="25">
        <f t="shared" si="3"/>
        <v>102</v>
      </c>
      <c r="W14" s="25"/>
      <c r="X14" s="25"/>
      <c r="Y14" s="21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20">
        <v>0</v>
      </c>
      <c r="AF14" s="25">
        <f t="shared" si="10"/>
        <v>0</v>
      </c>
      <c r="AG14" s="25"/>
      <c r="AH14" s="25"/>
      <c r="AI14" s="21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20">
        <v>0</v>
      </c>
      <c r="AP14" s="25">
        <f t="shared" si="11"/>
        <v>0</v>
      </c>
      <c r="AQ14" s="25"/>
      <c r="AR14" s="25"/>
    </row>
    <row r="15" spans="1:44" x14ac:dyDescent="0.3">
      <c r="A15" s="47" t="s">
        <v>36</v>
      </c>
      <c r="B15" s="350"/>
      <c r="C15" s="43">
        <v>46132</v>
      </c>
      <c r="D15" s="19" t="s">
        <v>54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20">
        <v>0</v>
      </c>
      <c r="L15" s="25">
        <f>SUM(E15:K15)</f>
        <v>0</v>
      </c>
      <c r="M15" s="25"/>
      <c r="N15" s="25"/>
      <c r="O15" s="21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20">
        <v>0</v>
      </c>
      <c r="V15" s="25">
        <f>SUM(O15:U15)</f>
        <v>0</v>
      </c>
      <c r="W15" s="25"/>
      <c r="X15" s="25"/>
      <c r="Y15" s="21">
        <v>9</v>
      </c>
      <c r="Z15" s="18">
        <v>3</v>
      </c>
      <c r="AA15" s="18">
        <v>8</v>
      </c>
      <c r="AB15" s="18">
        <v>16</v>
      </c>
      <c r="AC15" s="18">
        <v>22</v>
      </c>
      <c r="AD15" s="18">
        <v>11</v>
      </c>
      <c r="AE15" s="20">
        <v>21</v>
      </c>
      <c r="AF15" s="25">
        <f>SUM(Y15:AE15)</f>
        <v>90</v>
      </c>
      <c r="AG15" s="25"/>
      <c r="AH15" s="25"/>
      <c r="AI15" s="21">
        <v>6</v>
      </c>
      <c r="AJ15" s="18">
        <v>9</v>
      </c>
      <c r="AK15" s="18">
        <v>7</v>
      </c>
      <c r="AL15" s="18">
        <v>15</v>
      </c>
      <c r="AM15" s="18">
        <v>8</v>
      </c>
      <c r="AN15" s="18">
        <v>0</v>
      </c>
      <c r="AO15" s="20">
        <v>13</v>
      </c>
      <c r="AP15" s="25">
        <f>SUM(AI15:AO15)</f>
        <v>58</v>
      </c>
      <c r="AQ15" s="25"/>
      <c r="AR15" s="25"/>
    </row>
    <row r="16" spans="1:44" x14ac:dyDescent="0.3">
      <c r="A16" s="47" t="s">
        <v>36</v>
      </c>
      <c r="B16" s="350"/>
      <c r="C16" s="43">
        <v>46077</v>
      </c>
      <c r="D16" s="19" t="s">
        <v>55</v>
      </c>
      <c r="E16" s="18">
        <v>16</v>
      </c>
      <c r="F16" s="18">
        <v>19</v>
      </c>
      <c r="G16" s="18">
        <v>13</v>
      </c>
      <c r="H16" s="18">
        <v>6</v>
      </c>
      <c r="I16" s="18">
        <v>18</v>
      </c>
      <c r="J16" s="18">
        <v>19</v>
      </c>
      <c r="K16" s="20">
        <v>13</v>
      </c>
      <c r="L16" s="25">
        <f t="shared" si="9"/>
        <v>104</v>
      </c>
      <c r="M16" s="25"/>
      <c r="N16" s="25"/>
      <c r="O16" s="21">
        <v>11</v>
      </c>
      <c r="P16" s="18">
        <v>20</v>
      </c>
      <c r="Q16" s="18">
        <v>15</v>
      </c>
      <c r="R16" s="18">
        <v>8</v>
      </c>
      <c r="S16" s="18">
        <v>8</v>
      </c>
      <c r="T16" s="18">
        <v>5</v>
      </c>
      <c r="U16" s="20">
        <v>17</v>
      </c>
      <c r="V16" s="25">
        <f t="shared" si="3"/>
        <v>84</v>
      </c>
      <c r="W16" s="25"/>
      <c r="X16" s="25"/>
      <c r="Y16" s="21">
        <v>12</v>
      </c>
      <c r="Z16" s="18">
        <v>14</v>
      </c>
      <c r="AA16" s="18">
        <v>10</v>
      </c>
      <c r="AB16" s="18">
        <v>17</v>
      </c>
      <c r="AC16" s="18">
        <v>12</v>
      </c>
      <c r="AD16" s="18">
        <v>11</v>
      </c>
      <c r="AE16" s="20">
        <v>24</v>
      </c>
      <c r="AF16" s="25">
        <f t="shared" si="10"/>
        <v>100</v>
      </c>
      <c r="AG16" s="25"/>
      <c r="AH16" s="25"/>
      <c r="AI16" s="21">
        <v>10</v>
      </c>
      <c r="AJ16" s="18">
        <v>5</v>
      </c>
      <c r="AK16" s="18">
        <v>17</v>
      </c>
      <c r="AL16" s="18">
        <v>15</v>
      </c>
      <c r="AM16" s="18">
        <v>18</v>
      </c>
      <c r="AN16" s="18">
        <v>4</v>
      </c>
      <c r="AO16" s="20">
        <v>13</v>
      </c>
      <c r="AP16" s="25">
        <f t="shared" si="11"/>
        <v>82</v>
      </c>
      <c r="AQ16" s="25"/>
      <c r="AR16" s="25"/>
    </row>
    <row r="17" spans="1:44" x14ac:dyDescent="0.3">
      <c r="A17" s="47" t="s">
        <v>36</v>
      </c>
      <c r="B17" s="350"/>
      <c r="C17" s="43">
        <v>46120</v>
      </c>
      <c r="D17" s="19" t="s">
        <v>56</v>
      </c>
      <c r="E17" s="18">
        <v>2</v>
      </c>
      <c r="F17" s="18">
        <v>6</v>
      </c>
      <c r="G17" s="18">
        <v>2</v>
      </c>
      <c r="H17" s="18">
        <v>9</v>
      </c>
      <c r="I17" s="18">
        <v>6</v>
      </c>
      <c r="J17" s="18">
        <v>2</v>
      </c>
      <c r="K17" s="20">
        <v>3</v>
      </c>
      <c r="L17" s="25">
        <f t="shared" si="9"/>
        <v>30</v>
      </c>
      <c r="M17" s="25"/>
      <c r="N17" s="25"/>
      <c r="O17" s="21">
        <v>6</v>
      </c>
      <c r="P17" s="18">
        <v>5</v>
      </c>
      <c r="Q17" s="18">
        <v>6</v>
      </c>
      <c r="R17" s="18">
        <v>2</v>
      </c>
      <c r="S17" s="18">
        <v>6</v>
      </c>
      <c r="T17" s="18">
        <v>1</v>
      </c>
      <c r="U17" s="20">
        <v>5</v>
      </c>
      <c r="V17" s="25">
        <f t="shared" si="3"/>
        <v>31</v>
      </c>
      <c r="W17" s="25"/>
      <c r="X17" s="25"/>
      <c r="Y17" s="21">
        <v>8</v>
      </c>
      <c r="Z17" s="18">
        <v>3</v>
      </c>
      <c r="AA17" s="18">
        <v>6</v>
      </c>
      <c r="AB17" s="18">
        <v>3</v>
      </c>
      <c r="AC17" s="18">
        <v>9</v>
      </c>
      <c r="AD17" s="18">
        <v>5</v>
      </c>
      <c r="AE17" s="20">
        <v>2</v>
      </c>
      <c r="AF17" s="25">
        <f t="shared" si="10"/>
        <v>36</v>
      </c>
      <c r="AG17" s="25"/>
      <c r="AH17" s="25"/>
      <c r="AI17" s="21">
        <v>9</v>
      </c>
      <c r="AJ17" s="18">
        <v>5</v>
      </c>
      <c r="AK17" s="18">
        <v>4</v>
      </c>
      <c r="AL17" s="18">
        <v>3</v>
      </c>
      <c r="AM17" s="18">
        <v>8</v>
      </c>
      <c r="AN17" s="18">
        <v>10</v>
      </c>
      <c r="AO17" s="20">
        <v>3</v>
      </c>
      <c r="AP17" s="25">
        <f t="shared" si="11"/>
        <v>42</v>
      </c>
      <c r="AQ17" s="25"/>
      <c r="AR17" s="25"/>
    </row>
    <row r="18" spans="1:44" x14ac:dyDescent="0.3">
      <c r="A18" s="47" t="s">
        <v>36</v>
      </c>
      <c r="B18" s="350"/>
      <c r="C18" s="43">
        <v>46316</v>
      </c>
      <c r="D18" s="19" t="s">
        <v>57</v>
      </c>
      <c r="E18" s="18">
        <v>14</v>
      </c>
      <c r="F18" s="18">
        <v>17</v>
      </c>
      <c r="G18" s="18">
        <v>12</v>
      </c>
      <c r="H18" s="18">
        <v>22</v>
      </c>
      <c r="I18" s="18">
        <v>13</v>
      </c>
      <c r="J18" s="18">
        <v>28</v>
      </c>
      <c r="K18" s="20">
        <v>10</v>
      </c>
      <c r="L18" s="25">
        <f t="shared" si="9"/>
        <v>116</v>
      </c>
      <c r="M18" s="25"/>
      <c r="N18" s="25"/>
      <c r="O18" s="21">
        <v>21</v>
      </c>
      <c r="P18" s="18">
        <v>15</v>
      </c>
      <c r="Q18" s="18">
        <v>14</v>
      </c>
      <c r="R18" s="18">
        <v>14</v>
      </c>
      <c r="S18" s="18">
        <v>19</v>
      </c>
      <c r="T18" s="18">
        <v>4</v>
      </c>
      <c r="U18" s="20">
        <v>16</v>
      </c>
      <c r="V18" s="25">
        <f t="shared" si="3"/>
        <v>103</v>
      </c>
      <c r="W18" s="25"/>
      <c r="X18" s="25"/>
      <c r="Y18" s="21">
        <v>26</v>
      </c>
      <c r="Z18" s="18">
        <v>19</v>
      </c>
      <c r="AA18" s="18">
        <v>15</v>
      </c>
      <c r="AB18" s="18">
        <v>14</v>
      </c>
      <c r="AC18" s="18">
        <v>22</v>
      </c>
      <c r="AD18" s="18">
        <v>4</v>
      </c>
      <c r="AE18" s="20">
        <v>14</v>
      </c>
      <c r="AF18" s="25">
        <f t="shared" si="10"/>
        <v>114</v>
      </c>
      <c r="AG18" s="25"/>
      <c r="AH18" s="25"/>
      <c r="AI18" s="21">
        <v>12</v>
      </c>
      <c r="AJ18" s="18">
        <v>15</v>
      </c>
      <c r="AK18" s="18">
        <v>15</v>
      </c>
      <c r="AL18" s="18">
        <v>12</v>
      </c>
      <c r="AM18" s="18">
        <v>17</v>
      </c>
      <c r="AN18" s="18">
        <v>4</v>
      </c>
      <c r="AO18" s="20">
        <v>21</v>
      </c>
      <c r="AP18" s="25">
        <f t="shared" si="11"/>
        <v>96</v>
      </c>
      <c r="AQ18" s="25"/>
      <c r="AR18" s="25"/>
    </row>
    <row r="19" spans="1:44" x14ac:dyDescent="0.3">
      <c r="A19" s="47" t="s">
        <v>36</v>
      </c>
      <c r="B19" s="350"/>
      <c r="C19" s="83">
        <v>46239</v>
      </c>
      <c r="D19" s="81" t="s">
        <v>58</v>
      </c>
      <c r="E19" s="84">
        <v>21</v>
      </c>
      <c r="F19" s="84">
        <v>18</v>
      </c>
      <c r="G19" s="84">
        <v>18</v>
      </c>
      <c r="H19" s="84">
        <v>16</v>
      </c>
      <c r="I19" s="84">
        <v>5</v>
      </c>
      <c r="J19" s="84">
        <v>20</v>
      </c>
      <c r="K19" s="85">
        <v>19</v>
      </c>
      <c r="L19" s="25">
        <f t="shared" si="9"/>
        <v>117</v>
      </c>
      <c r="M19" s="25"/>
      <c r="N19" s="25"/>
      <c r="O19" s="86">
        <v>16</v>
      </c>
      <c r="P19" s="84">
        <v>15</v>
      </c>
      <c r="Q19" s="84">
        <v>8</v>
      </c>
      <c r="R19" s="84">
        <v>15</v>
      </c>
      <c r="S19" s="84">
        <v>22</v>
      </c>
      <c r="T19" s="84">
        <v>10</v>
      </c>
      <c r="U19" s="85">
        <v>18</v>
      </c>
      <c r="V19" s="25">
        <f t="shared" si="3"/>
        <v>104</v>
      </c>
      <c r="W19" s="25"/>
      <c r="X19" s="25"/>
      <c r="Y19" s="86">
        <v>8</v>
      </c>
      <c r="Z19" s="84">
        <v>9</v>
      </c>
      <c r="AA19" s="84">
        <v>19</v>
      </c>
      <c r="AB19" s="84">
        <v>14</v>
      </c>
      <c r="AC19" s="84">
        <v>15</v>
      </c>
      <c r="AD19" s="84">
        <v>12</v>
      </c>
      <c r="AE19" s="85">
        <v>14</v>
      </c>
      <c r="AF19" s="25">
        <f t="shared" si="10"/>
        <v>91</v>
      </c>
      <c r="AG19" s="25"/>
      <c r="AH19" s="25"/>
      <c r="AI19" s="86">
        <v>15</v>
      </c>
      <c r="AJ19" s="84">
        <v>9</v>
      </c>
      <c r="AK19" s="84">
        <v>13</v>
      </c>
      <c r="AL19" s="84">
        <v>17</v>
      </c>
      <c r="AM19" s="84">
        <v>9</v>
      </c>
      <c r="AN19" s="84">
        <v>5</v>
      </c>
      <c r="AO19" s="85">
        <v>20</v>
      </c>
      <c r="AP19" s="25">
        <f t="shared" si="11"/>
        <v>88</v>
      </c>
      <c r="AQ19" s="25"/>
      <c r="AR19" s="25"/>
    </row>
    <row r="20" spans="1:44" ht="17.25" thickBot="1" x14ac:dyDescent="0.35">
      <c r="A20" s="47" t="s">
        <v>36</v>
      </c>
      <c r="B20" s="338"/>
      <c r="C20" s="55">
        <v>46218</v>
      </c>
      <c r="D20" s="53" t="s">
        <v>59</v>
      </c>
      <c r="E20" s="54">
        <v>8</v>
      </c>
      <c r="F20" s="54">
        <v>5</v>
      </c>
      <c r="G20" s="54">
        <v>2</v>
      </c>
      <c r="H20" s="54">
        <v>6</v>
      </c>
      <c r="I20" s="54">
        <v>5</v>
      </c>
      <c r="J20" s="54">
        <v>10</v>
      </c>
      <c r="K20" s="56">
        <v>6</v>
      </c>
      <c r="L20" s="26">
        <f t="shared" si="9"/>
        <v>42</v>
      </c>
      <c r="M20" s="26"/>
      <c r="N20" s="26"/>
      <c r="O20" s="57">
        <v>7</v>
      </c>
      <c r="P20" s="54">
        <v>5</v>
      </c>
      <c r="Q20" s="54">
        <v>4</v>
      </c>
      <c r="R20" s="54">
        <v>6</v>
      </c>
      <c r="S20" s="54">
        <v>5</v>
      </c>
      <c r="T20" s="54">
        <v>1</v>
      </c>
      <c r="U20" s="56">
        <v>7</v>
      </c>
      <c r="V20" s="26">
        <f t="shared" si="3"/>
        <v>35</v>
      </c>
      <c r="W20" s="26"/>
      <c r="X20" s="26"/>
      <c r="Y20" s="57">
        <v>3</v>
      </c>
      <c r="Z20" s="54">
        <v>7</v>
      </c>
      <c r="AA20" s="54">
        <v>3</v>
      </c>
      <c r="AB20" s="54">
        <v>7</v>
      </c>
      <c r="AC20" s="54">
        <v>6</v>
      </c>
      <c r="AD20" s="54">
        <v>5</v>
      </c>
      <c r="AE20" s="56">
        <v>5</v>
      </c>
      <c r="AF20" s="26">
        <f t="shared" si="10"/>
        <v>36</v>
      </c>
      <c r="AG20" s="26"/>
      <c r="AH20" s="26"/>
      <c r="AI20" s="57">
        <v>4</v>
      </c>
      <c r="AJ20" s="54">
        <v>2</v>
      </c>
      <c r="AK20" s="54">
        <v>3</v>
      </c>
      <c r="AL20" s="54">
        <v>4</v>
      </c>
      <c r="AM20" s="54">
        <v>6</v>
      </c>
      <c r="AN20" s="54">
        <v>3</v>
      </c>
      <c r="AO20" s="56">
        <v>5</v>
      </c>
      <c r="AP20" s="26">
        <f t="shared" si="11"/>
        <v>27</v>
      </c>
      <c r="AQ20" s="26"/>
      <c r="AR20" s="26"/>
    </row>
    <row r="21" spans="1:44" x14ac:dyDescent="0.3">
      <c r="A21" s="47" t="s">
        <v>37</v>
      </c>
      <c r="B21" s="350" t="s">
        <v>103</v>
      </c>
      <c r="C21" s="43">
        <v>46096</v>
      </c>
      <c r="D21" s="19" t="s">
        <v>54</v>
      </c>
      <c r="E21" s="18">
        <v>8</v>
      </c>
      <c r="F21" s="18">
        <v>8</v>
      </c>
      <c r="G21" s="18">
        <v>7</v>
      </c>
      <c r="H21" s="18">
        <v>5</v>
      </c>
      <c r="I21" s="18">
        <v>3</v>
      </c>
      <c r="J21" s="18">
        <v>13</v>
      </c>
      <c r="K21" s="20">
        <v>9</v>
      </c>
      <c r="L21" s="25">
        <f t="shared" si="9"/>
        <v>53</v>
      </c>
      <c r="M21" s="25"/>
      <c r="N21" s="25"/>
      <c r="O21" s="21">
        <v>6</v>
      </c>
      <c r="P21" s="18">
        <v>1</v>
      </c>
      <c r="Q21" s="18">
        <v>2</v>
      </c>
      <c r="R21" s="18">
        <v>14</v>
      </c>
      <c r="S21" s="18">
        <v>7</v>
      </c>
      <c r="T21" s="18">
        <v>3</v>
      </c>
      <c r="U21" s="20">
        <v>14</v>
      </c>
      <c r="V21" s="25">
        <f t="shared" si="3"/>
        <v>47</v>
      </c>
      <c r="W21" s="25"/>
      <c r="X21" s="25"/>
      <c r="Y21" s="21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20">
        <v>0</v>
      </c>
      <c r="AF21" s="25">
        <f t="shared" si="10"/>
        <v>0</v>
      </c>
      <c r="AG21" s="25"/>
      <c r="AH21" s="25"/>
      <c r="AI21" s="21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20">
        <v>0</v>
      </c>
      <c r="AP21" s="25">
        <f t="shared" si="11"/>
        <v>0</v>
      </c>
      <c r="AQ21" s="25"/>
      <c r="AR21" s="25"/>
    </row>
    <row r="22" spans="1:44" x14ac:dyDescent="0.3">
      <c r="A22" s="47" t="s">
        <v>37</v>
      </c>
      <c r="B22" s="350"/>
      <c r="C22" s="43">
        <v>46132</v>
      </c>
      <c r="D22" s="19" t="s">
        <v>54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20">
        <v>0</v>
      </c>
      <c r="L22" s="25">
        <f>SUM(E22:K22)</f>
        <v>0</v>
      </c>
      <c r="M22" s="25"/>
      <c r="N22" s="25"/>
      <c r="O22" s="21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20">
        <v>0</v>
      </c>
      <c r="V22" s="25">
        <f>SUM(O22:U22)</f>
        <v>0</v>
      </c>
      <c r="W22" s="25"/>
      <c r="X22" s="25"/>
      <c r="Y22" s="21">
        <v>0</v>
      </c>
      <c r="Z22" s="18">
        <v>6</v>
      </c>
      <c r="AA22" s="18">
        <v>1</v>
      </c>
      <c r="AB22" s="18">
        <v>11</v>
      </c>
      <c r="AC22" s="18">
        <v>13</v>
      </c>
      <c r="AD22" s="18">
        <v>6</v>
      </c>
      <c r="AE22" s="20">
        <v>14</v>
      </c>
      <c r="AF22" s="25">
        <f>SUM(Y22:AE22)</f>
        <v>51</v>
      </c>
      <c r="AG22" s="25"/>
      <c r="AH22" s="25"/>
      <c r="AI22" s="21">
        <v>18</v>
      </c>
      <c r="AJ22" s="18">
        <v>5</v>
      </c>
      <c r="AK22" s="18">
        <v>11</v>
      </c>
      <c r="AL22" s="18">
        <v>8</v>
      </c>
      <c r="AM22" s="18">
        <v>13</v>
      </c>
      <c r="AN22" s="18">
        <v>12</v>
      </c>
      <c r="AO22" s="20">
        <v>5</v>
      </c>
      <c r="AP22" s="25">
        <f>SUM(AI22:AO22)</f>
        <v>72</v>
      </c>
      <c r="AQ22" s="25"/>
      <c r="AR22" s="25"/>
    </row>
    <row r="23" spans="1:44" x14ac:dyDescent="0.3">
      <c r="A23" s="47" t="s">
        <v>37</v>
      </c>
      <c r="B23" s="350"/>
      <c r="C23" s="43">
        <v>46077</v>
      </c>
      <c r="D23" s="19" t="s">
        <v>55</v>
      </c>
      <c r="E23" s="18">
        <v>12</v>
      </c>
      <c r="F23" s="18">
        <v>6</v>
      </c>
      <c r="G23" s="18">
        <v>8</v>
      </c>
      <c r="H23" s="18">
        <v>12</v>
      </c>
      <c r="I23" s="18">
        <v>13</v>
      </c>
      <c r="J23" s="18">
        <v>8</v>
      </c>
      <c r="K23" s="20">
        <v>10</v>
      </c>
      <c r="L23" s="25">
        <f t="shared" si="9"/>
        <v>69</v>
      </c>
      <c r="M23" s="25"/>
      <c r="N23" s="25"/>
      <c r="O23" s="21">
        <v>5</v>
      </c>
      <c r="P23" s="18">
        <v>13</v>
      </c>
      <c r="Q23" s="18">
        <v>10</v>
      </c>
      <c r="R23" s="18">
        <v>2</v>
      </c>
      <c r="S23" s="18">
        <v>6</v>
      </c>
      <c r="T23" s="18">
        <v>7</v>
      </c>
      <c r="U23" s="20">
        <v>21</v>
      </c>
      <c r="V23" s="25">
        <f t="shared" si="3"/>
        <v>64</v>
      </c>
      <c r="W23" s="25"/>
      <c r="X23" s="25"/>
      <c r="Y23" s="21">
        <v>12</v>
      </c>
      <c r="Z23" s="18">
        <v>5</v>
      </c>
      <c r="AA23" s="18">
        <v>14</v>
      </c>
      <c r="AB23" s="18">
        <v>8</v>
      </c>
      <c r="AC23" s="18">
        <v>4</v>
      </c>
      <c r="AD23" s="18">
        <v>13</v>
      </c>
      <c r="AE23" s="20">
        <v>10</v>
      </c>
      <c r="AF23" s="25">
        <f t="shared" si="10"/>
        <v>66</v>
      </c>
      <c r="AG23" s="25"/>
      <c r="AH23" s="25"/>
      <c r="AI23" s="21">
        <v>10</v>
      </c>
      <c r="AJ23" s="18">
        <v>5</v>
      </c>
      <c r="AK23" s="18">
        <v>6</v>
      </c>
      <c r="AL23" s="18">
        <v>9</v>
      </c>
      <c r="AM23" s="18">
        <v>12</v>
      </c>
      <c r="AN23" s="18">
        <v>8</v>
      </c>
      <c r="AO23" s="20">
        <v>9</v>
      </c>
      <c r="AP23" s="25">
        <f t="shared" si="11"/>
        <v>59</v>
      </c>
      <c r="AQ23" s="25"/>
      <c r="AR23" s="25"/>
    </row>
    <row r="24" spans="1:44" x14ac:dyDescent="0.3">
      <c r="A24" s="47" t="s">
        <v>37</v>
      </c>
      <c r="B24" s="350"/>
      <c r="C24" s="43">
        <v>46120</v>
      </c>
      <c r="D24" s="19" t="s">
        <v>56</v>
      </c>
      <c r="E24" s="18">
        <v>3</v>
      </c>
      <c r="F24" s="18">
        <v>1</v>
      </c>
      <c r="G24" s="18">
        <v>3</v>
      </c>
      <c r="H24" s="18">
        <v>5</v>
      </c>
      <c r="I24" s="18">
        <v>1</v>
      </c>
      <c r="J24" s="18">
        <v>2</v>
      </c>
      <c r="K24" s="20">
        <v>4</v>
      </c>
      <c r="L24" s="25">
        <f t="shared" si="9"/>
        <v>19</v>
      </c>
      <c r="M24" s="25"/>
      <c r="N24" s="25"/>
      <c r="O24" s="21">
        <v>7</v>
      </c>
      <c r="P24" s="18">
        <v>5</v>
      </c>
      <c r="Q24" s="18">
        <v>2</v>
      </c>
      <c r="R24" s="18">
        <v>2</v>
      </c>
      <c r="S24" s="18">
        <v>3</v>
      </c>
      <c r="T24" s="18">
        <v>0</v>
      </c>
      <c r="U24" s="20">
        <v>6</v>
      </c>
      <c r="V24" s="25">
        <f t="shared" si="3"/>
        <v>25</v>
      </c>
      <c r="W24" s="25"/>
      <c r="X24" s="25"/>
      <c r="Y24" s="21">
        <v>3</v>
      </c>
      <c r="Z24" s="18">
        <v>2</v>
      </c>
      <c r="AA24" s="18">
        <v>7</v>
      </c>
      <c r="AB24" s="18">
        <v>3</v>
      </c>
      <c r="AC24" s="18">
        <v>2</v>
      </c>
      <c r="AD24" s="18">
        <v>1</v>
      </c>
      <c r="AE24" s="20">
        <v>2</v>
      </c>
      <c r="AF24" s="25">
        <f t="shared" si="10"/>
        <v>20</v>
      </c>
      <c r="AG24" s="25"/>
      <c r="AH24" s="25"/>
      <c r="AI24" s="21">
        <v>4</v>
      </c>
      <c r="AJ24" s="18">
        <v>1</v>
      </c>
      <c r="AK24" s="18">
        <v>1</v>
      </c>
      <c r="AL24" s="18">
        <v>5</v>
      </c>
      <c r="AM24" s="18">
        <v>7</v>
      </c>
      <c r="AN24" s="18">
        <v>5</v>
      </c>
      <c r="AO24" s="20">
        <v>3</v>
      </c>
      <c r="AP24" s="25">
        <f t="shared" si="11"/>
        <v>26</v>
      </c>
      <c r="AQ24" s="25"/>
      <c r="AR24" s="25"/>
    </row>
    <row r="25" spans="1:44" x14ac:dyDescent="0.3">
      <c r="A25" s="47" t="s">
        <v>37</v>
      </c>
      <c r="B25" s="350"/>
      <c r="C25" s="43">
        <v>46316</v>
      </c>
      <c r="D25" s="19" t="s">
        <v>57</v>
      </c>
      <c r="E25" s="18">
        <v>16</v>
      </c>
      <c r="F25" s="18">
        <v>10</v>
      </c>
      <c r="G25" s="18">
        <v>16</v>
      </c>
      <c r="H25" s="18">
        <v>7</v>
      </c>
      <c r="I25" s="18">
        <v>13</v>
      </c>
      <c r="J25" s="18">
        <v>16</v>
      </c>
      <c r="K25" s="20">
        <v>17</v>
      </c>
      <c r="L25" s="25">
        <f t="shared" si="9"/>
        <v>95</v>
      </c>
      <c r="M25" s="25"/>
      <c r="N25" s="25"/>
      <c r="O25" s="21">
        <v>23</v>
      </c>
      <c r="P25" s="18">
        <v>20</v>
      </c>
      <c r="Q25" s="18">
        <v>7</v>
      </c>
      <c r="R25" s="18">
        <v>15</v>
      </c>
      <c r="S25" s="18">
        <v>28</v>
      </c>
      <c r="T25" s="18">
        <v>8</v>
      </c>
      <c r="U25" s="20">
        <v>37</v>
      </c>
      <c r="V25" s="25">
        <f t="shared" si="3"/>
        <v>138</v>
      </c>
      <c r="W25" s="25"/>
      <c r="X25" s="25"/>
      <c r="Y25" s="21">
        <v>23</v>
      </c>
      <c r="Z25" s="18">
        <v>17</v>
      </c>
      <c r="AA25" s="18">
        <v>12</v>
      </c>
      <c r="AB25" s="18">
        <v>14</v>
      </c>
      <c r="AC25" s="18">
        <v>18</v>
      </c>
      <c r="AD25" s="18">
        <v>2</v>
      </c>
      <c r="AE25" s="20">
        <v>15</v>
      </c>
      <c r="AF25" s="25">
        <f t="shared" si="10"/>
        <v>101</v>
      </c>
      <c r="AG25" s="25"/>
      <c r="AH25" s="25"/>
      <c r="AI25" s="21">
        <v>16</v>
      </c>
      <c r="AJ25" s="18">
        <v>12</v>
      </c>
      <c r="AK25" s="18">
        <v>13</v>
      </c>
      <c r="AL25" s="18">
        <v>18</v>
      </c>
      <c r="AM25" s="18">
        <v>21</v>
      </c>
      <c r="AN25" s="18">
        <v>10</v>
      </c>
      <c r="AO25" s="20">
        <v>9</v>
      </c>
      <c r="AP25" s="25">
        <f t="shared" si="11"/>
        <v>99</v>
      </c>
      <c r="AQ25" s="25"/>
      <c r="AR25" s="25"/>
    </row>
    <row r="26" spans="1:44" x14ac:dyDescent="0.3">
      <c r="A26" s="47" t="s">
        <v>37</v>
      </c>
      <c r="B26" s="350"/>
      <c r="C26" s="83">
        <v>46239</v>
      </c>
      <c r="D26" s="81" t="s">
        <v>58</v>
      </c>
      <c r="E26" s="84">
        <v>23</v>
      </c>
      <c r="F26" s="84">
        <v>9</v>
      </c>
      <c r="G26" s="84">
        <v>14</v>
      </c>
      <c r="H26" s="84">
        <v>10</v>
      </c>
      <c r="I26" s="84">
        <v>16</v>
      </c>
      <c r="J26" s="84">
        <v>14</v>
      </c>
      <c r="K26" s="85">
        <v>13</v>
      </c>
      <c r="L26" s="25">
        <f t="shared" si="9"/>
        <v>99</v>
      </c>
      <c r="M26" s="25"/>
      <c r="N26" s="25"/>
      <c r="O26" s="86">
        <v>6</v>
      </c>
      <c r="P26" s="84">
        <v>14</v>
      </c>
      <c r="Q26" s="84">
        <v>12</v>
      </c>
      <c r="R26" s="84">
        <v>22</v>
      </c>
      <c r="S26" s="84">
        <v>24</v>
      </c>
      <c r="T26" s="84">
        <v>10</v>
      </c>
      <c r="U26" s="85">
        <v>28</v>
      </c>
      <c r="V26" s="25">
        <f t="shared" si="3"/>
        <v>116</v>
      </c>
      <c r="W26" s="25"/>
      <c r="X26" s="25"/>
      <c r="Y26" s="86">
        <v>22</v>
      </c>
      <c r="Z26" s="84">
        <v>18</v>
      </c>
      <c r="AA26" s="84">
        <v>17</v>
      </c>
      <c r="AB26" s="84">
        <v>32</v>
      </c>
      <c r="AC26" s="84">
        <v>10</v>
      </c>
      <c r="AD26" s="84">
        <v>9</v>
      </c>
      <c r="AE26" s="85">
        <v>12</v>
      </c>
      <c r="AF26" s="25">
        <f t="shared" si="10"/>
        <v>120</v>
      </c>
      <c r="AG26" s="25"/>
      <c r="AH26" s="25"/>
      <c r="AI26" s="86">
        <v>23</v>
      </c>
      <c r="AJ26" s="84">
        <v>18</v>
      </c>
      <c r="AK26" s="84">
        <v>12</v>
      </c>
      <c r="AL26" s="84">
        <v>8</v>
      </c>
      <c r="AM26" s="84">
        <v>10</v>
      </c>
      <c r="AN26" s="84">
        <v>10</v>
      </c>
      <c r="AO26" s="85">
        <v>11</v>
      </c>
      <c r="AP26" s="25">
        <f t="shared" si="11"/>
        <v>92</v>
      </c>
      <c r="AQ26" s="25"/>
      <c r="AR26" s="25"/>
    </row>
    <row r="27" spans="1:44" ht="17.25" thickBot="1" x14ac:dyDescent="0.35">
      <c r="A27" s="47" t="s">
        <v>37</v>
      </c>
      <c r="B27" s="338"/>
      <c r="C27" s="55">
        <v>46218</v>
      </c>
      <c r="D27" s="53" t="s">
        <v>59</v>
      </c>
      <c r="E27" s="54">
        <v>8</v>
      </c>
      <c r="F27" s="54">
        <v>3</v>
      </c>
      <c r="G27" s="54">
        <v>2</v>
      </c>
      <c r="H27" s="54">
        <v>6</v>
      </c>
      <c r="I27" s="54">
        <v>1</v>
      </c>
      <c r="J27" s="54">
        <v>1</v>
      </c>
      <c r="K27" s="56">
        <v>2</v>
      </c>
      <c r="L27" s="26">
        <f t="shared" si="9"/>
        <v>23</v>
      </c>
      <c r="M27" s="26"/>
      <c r="N27" s="26"/>
      <c r="O27" s="57">
        <v>5</v>
      </c>
      <c r="P27" s="54">
        <v>2</v>
      </c>
      <c r="Q27" s="54">
        <v>3</v>
      </c>
      <c r="R27" s="54">
        <v>5</v>
      </c>
      <c r="S27" s="54">
        <v>3</v>
      </c>
      <c r="T27" s="54">
        <v>4</v>
      </c>
      <c r="U27" s="56">
        <v>23</v>
      </c>
      <c r="V27" s="26">
        <f t="shared" si="3"/>
        <v>45</v>
      </c>
      <c r="W27" s="26"/>
      <c r="X27" s="26"/>
      <c r="Y27" s="57">
        <v>9</v>
      </c>
      <c r="Z27" s="54">
        <v>20</v>
      </c>
      <c r="AA27" s="54">
        <v>9</v>
      </c>
      <c r="AB27" s="54">
        <v>9</v>
      </c>
      <c r="AC27" s="54">
        <v>3</v>
      </c>
      <c r="AD27" s="54">
        <v>2</v>
      </c>
      <c r="AE27" s="56">
        <v>4</v>
      </c>
      <c r="AF27" s="26">
        <f t="shared" si="10"/>
        <v>56</v>
      </c>
      <c r="AG27" s="26"/>
      <c r="AH27" s="26"/>
      <c r="AI27" s="57">
        <v>4</v>
      </c>
      <c r="AJ27" s="54">
        <v>5</v>
      </c>
      <c r="AK27" s="54">
        <v>3</v>
      </c>
      <c r="AL27" s="54">
        <v>1</v>
      </c>
      <c r="AM27" s="54">
        <v>4</v>
      </c>
      <c r="AN27" s="54">
        <v>3</v>
      </c>
      <c r="AO27" s="56">
        <v>17</v>
      </c>
      <c r="AP27" s="26">
        <f t="shared" si="11"/>
        <v>37</v>
      </c>
      <c r="AQ27" s="26"/>
      <c r="AR27" s="26"/>
    </row>
    <row r="28" spans="1:44" x14ac:dyDescent="0.3">
      <c r="A28" s="47" t="s">
        <v>38</v>
      </c>
      <c r="B28" s="350" t="s">
        <v>104</v>
      </c>
      <c r="C28" s="43">
        <v>46096</v>
      </c>
      <c r="D28" s="19" t="s">
        <v>54</v>
      </c>
      <c r="E28" s="18">
        <v>15</v>
      </c>
      <c r="F28" s="18">
        <v>23</v>
      </c>
      <c r="G28" s="18">
        <v>31</v>
      </c>
      <c r="H28" s="18">
        <v>20</v>
      </c>
      <c r="I28" s="18">
        <v>30</v>
      </c>
      <c r="J28" s="18">
        <v>41</v>
      </c>
      <c r="K28" s="20">
        <v>28</v>
      </c>
      <c r="L28" s="25">
        <f t="shared" si="9"/>
        <v>188</v>
      </c>
      <c r="M28" s="25"/>
      <c r="N28" s="25"/>
      <c r="O28" s="21">
        <v>26</v>
      </c>
      <c r="P28" s="18">
        <v>27</v>
      </c>
      <c r="Q28" s="18">
        <v>11</v>
      </c>
      <c r="R28" s="18">
        <v>20</v>
      </c>
      <c r="S28" s="18">
        <v>50</v>
      </c>
      <c r="T28" s="18">
        <v>11</v>
      </c>
      <c r="U28" s="20">
        <v>23</v>
      </c>
      <c r="V28" s="25">
        <f t="shared" si="3"/>
        <v>168</v>
      </c>
      <c r="W28" s="25"/>
      <c r="X28" s="25"/>
      <c r="Y28" s="21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20">
        <v>0</v>
      </c>
      <c r="AF28" s="25">
        <f t="shared" si="10"/>
        <v>0</v>
      </c>
      <c r="AG28" s="25"/>
      <c r="AH28" s="25"/>
      <c r="AI28" s="21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20">
        <v>0</v>
      </c>
      <c r="AP28" s="25">
        <f t="shared" si="11"/>
        <v>0</v>
      </c>
      <c r="AQ28" s="25"/>
      <c r="AR28" s="25"/>
    </row>
    <row r="29" spans="1:44" x14ac:dyDescent="0.3">
      <c r="A29" s="47" t="s">
        <v>38</v>
      </c>
      <c r="B29" s="350"/>
      <c r="C29" s="43">
        <v>46132</v>
      </c>
      <c r="D29" s="19" t="s">
        <v>54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20">
        <v>0</v>
      </c>
      <c r="L29" s="25">
        <f>SUM(E29:K29)</f>
        <v>0</v>
      </c>
      <c r="M29" s="25"/>
      <c r="N29" s="25"/>
      <c r="O29" s="21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20">
        <v>0</v>
      </c>
      <c r="V29" s="25">
        <f>SUM(O29:U29)</f>
        <v>0</v>
      </c>
      <c r="W29" s="25"/>
      <c r="X29" s="25"/>
      <c r="Y29" s="21">
        <v>15</v>
      </c>
      <c r="Z29" s="18">
        <v>14</v>
      </c>
      <c r="AA29" s="18">
        <v>32</v>
      </c>
      <c r="AB29" s="18">
        <v>20</v>
      </c>
      <c r="AC29" s="18">
        <v>40</v>
      </c>
      <c r="AD29" s="18">
        <v>18</v>
      </c>
      <c r="AE29" s="20">
        <v>11</v>
      </c>
      <c r="AF29" s="25">
        <f>SUM(Y29:AE29)</f>
        <v>150</v>
      </c>
      <c r="AG29" s="25"/>
      <c r="AH29" s="25"/>
      <c r="AI29" s="21">
        <v>26</v>
      </c>
      <c r="AJ29" s="18">
        <v>26</v>
      </c>
      <c r="AK29" s="18">
        <v>19</v>
      </c>
      <c r="AL29" s="18">
        <v>19</v>
      </c>
      <c r="AM29" s="18">
        <v>31</v>
      </c>
      <c r="AN29" s="18">
        <v>8</v>
      </c>
      <c r="AO29" s="20">
        <v>25</v>
      </c>
      <c r="AP29" s="25">
        <f>SUM(AI29:AO29)</f>
        <v>154</v>
      </c>
      <c r="AQ29" s="25"/>
      <c r="AR29" s="25"/>
    </row>
    <row r="30" spans="1:44" x14ac:dyDescent="0.3">
      <c r="A30" s="47" t="s">
        <v>38</v>
      </c>
      <c r="B30" s="350"/>
      <c r="C30" s="43">
        <v>46077</v>
      </c>
      <c r="D30" s="19" t="s">
        <v>55</v>
      </c>
      <c r="E30" s="18">
        <v>31</v>
      </c>
      <c r="F30" s="18">
        <v>28</v>
      </c>
      <c r="G30" s="18">
        <v>43</v>
      </c>
      <c r="H30" s="18">
        <v>31</v>
      </c>
      <c r="I30" s="18">
        <v>51</v>
      </c>
      <c r="J30" s="18">
        <v>30</v>
      </c>
      <c r="K30" s="20">
        <v>39</v>
      </c>
      <c r="L30" s="25">
        <f t="shared" si="9"/>
        <v>253</v>
      </c>
      <c r="M30" s="25"/>
      <c r="N30" s="25"/>
      <c r="O30" s="21">
        <v>32</v>
      </c>
      <c r="P30" s="18">
        <v>27</v>
      </c>
      <c r="Q30" s="18">
        <v>34</v>
      </c>
      <c r="R30" s="18">
        <v>19</v>
      </c>
      <c r="S30" s="18">
        <v>40</v>
      </c>
      <c r="T30" s="18">
        <v>18</v>
      </c>
      <c r="U30" s="20">
        <v>26</v>
      </c>
      <c r="V30" s="25">
        <f t="shared" si="3"/>
        <v>196</v>
      </c>
      <c r="W30" s="25"/>
      <c r="X30" s="25"/>
      <c r="Y30" s="21">
        <v>24</v>
      </c>
      <c r="Z30" s="18">
        <v>26</v>
      </c>
      <c r="AA30" s="18">
        <v>31</v>
      </c>
      <c r="AB30" s="18">
        <v>14</v>
      </c>
      <c r="AC30" s="18">
        <v>44</v>
      </c>
      <c r="AD30" s="18">
        <v>58</v>
      </c>
      <c r="AE30" s="20">
        <v>11</v>
      </c>
      <c r="AF30" s="25">
        <f t="shared" si="10"/>
        <v>208</v>
      </c>
      <c r="AG30" s="25"/>
      <c r="AH30" s="25"/>
      <c r="AI30" s="21">
        <v>21</v>
      </c>
      <c r="AJ30" s="18">
        <v>13</v>
      </c>
      <c r="AK30" s="18">
        <v>27</v>
      </c>
      <c r="AL30" s="18">
        <v>22</v>
      </c>
      <c r="AM30" s="18">
        <v>27</v>
      </c>
      <c r="AN30" s="18">
        <v>16</v>
      </c>
      <c r="AO30" s="20">
        <v>17</v>
      </c>
      <c r="AP30" s="25">
        <f t="shared" si="11"/>
        <v>143</v>
      </c>
      <c r="AQ30" s="25"/>
      <c r="AR30" s="25"/>
    </row>
    <row r="31" spans="1:44" x14ac:dyDescent="0.3">
      <c r="A31" s="47" t="s">
        <v>38</v>
      </c>
      <c r="B31" s="350"/>
      <c r="C31" s="43">
        <v>46120</v>
      </c>
      <c r="D31" s="19" t="s">
        <v>56</v>
      </c>
      <c r="E31" s="18">
        <v>4</v>
      </c>
      <c r="F31" s="18">
        <v>18</v>
      </c>
      <c r="G31" s="18">
        <v>17</v>
      </c>
      <c r="H31" s="18">
        <v>22</v>
      </c>
      <c r="I31" s="18">
        <v>17</v>
      </c>
      <c r="J31" s="18">
        <v>28</v>
      </c>
      <c r="K31" s="20">
        <v>19</v>
      </c>
      <c r="L31" s="25">
        <f t="shared" si="9"/>
        <v>125</v>
      </c>
      <c r="M31" s="25"/>
      <c r="N31" s="25"/>
      <c r="O31" s="21">
        <v>11</v>
      </c>
      <c r="P31" s="18">
        <v>14</v>
      </c>
      <c r="Q31" s="18">
        <v>12</v>
      </c>
      <c r="R31" s="18">
        <v>12</v>
      </c>
      <c r="S31" s="18">
        <v>23</v>
      </c>
      <c r="T31" s="18">
        <v>6</v>
      </c>
      <c r="U31" s="20">
        <v>27</v>
      </c>
      <c r="V31" s="25">
        <f t="shared" si="3"/>
        <v>105</v>
      </c>
      <c r="W31" s="25"/>
      <c r="X31" s="25"/>
      <c r="Y31" s="21">
        <v>22</v>
      </c>
      <c r="Z31" s="18">
        <v>15</v>
      </c>
      <c r="AA31" s="18">
        <v>16</v>
      </c>
      <c r="AB31" s="18">
        <v>13</v>
      </c>
      <c r="AC31" s="18">
        <v>34</v>
      </c>
      <c r="AD31" s="18">
        <v>17</v>
      </c>
      <c r="AE31" s="20">
        <v>8</v>
      </c>
      <c r="AF31" s="25">
        <f t="shared" si="10"/>
        <v>125</v>
      </c>
      <c r="AG31" s="25"/>
      <c r="AH31" s="25"/>
      <c r="AI31" s="21">
        <v>10</v>
      </c>
      <c r="AJ31" s="18">
        <v>20</v>
      </c>
      <c r="AK31" s="18">
        <v>12</v>
      </c>
      <c r="AL31" s="18">
        <v>12</v>
      </c>
      <c r="AM31" s="18">
        <v>19</v>
      </c>
      <c r="AN31" s="18">
        <v>7</v>
      </c>
      <c r="AO31" s="20">
        <v>25</v>
      </c>
      <c r="AP31" s="25">
        <f t="shared" si="11"/>
        <v>105</v>
      </c>
      <c r="AQ31" s="25"/>
      <c r="AR31" s="25"/>
    </row>
    <row r="32" spans="1:44" x14ac:dyDescent="0.3">
      <c r="A32" s="47" t="s">
        <v>38</v>
      </c>
      <c r="B32" s="350"/>
      <c r="C32" s="43">
        <v>46316</v>
      </c>
      <c r="D32" s="19" t="s">
        <v>57</v>
      </c>
      <c r="E32" s="18">
        <v>53</v>
      </c>
      <c r="F32" s="18">
        <v>44</v>
      </c>
      <c r="G32" s="18">
        <v>60</v>
      </c>
      <c r="H32" s="18">
        <v>47</v>
      </c>
      <c r="I32" s="18">
        <v>65</v>
      </c>
      <c r="J32" s="18">
        <v>92</v>
      </c>
      <c r="K32" s="20">
        <v>69</v>
      </c>
      <c r="L32" s="25">
        <f t="shared" si="9"/>
        <v>430</v>
      </c>
      <c r="M32" s="25"/>
      <c r="N32" s="25"/>
      <c r="O32" s="21">
        <v>67</v>
      </c>
      <c r="P32" s="18">
        <v>50</v>
      </c>
      <c r="Q32" s="18">
        <v>43</v>
      </c>
      <c r="R32" s="18">
        <v>41</v>
      </c>
      <c r="S32" s="18">
        <v>64</v>
      </c>
      <c r="T32" s="18">
        <v>19</v>
      </c>
      <c r="U32" s="20">
        <v>44</v>
      </c>
      <c r="V32" s="25">
        <f t="shared" si="3"/>
        <v>328</v>
      </c>
      <c r="W32" s="25"/>
      <c r="X32" s="25"/>
      <c r="Y32" s="21">
        <v>45</v>
      </c>
      <c r="Z32" s="18">
        <v>48</v>
      </c>
      <c r="AA32" s="18">
        <v>42</v>
      </c>
      <c r="AB32" s="18">
        <v>37</v>
      </c>
      <c r="AC32" s="18">
        <v>59</v>
      </c>
      <c r="AD32" s="18">
        <v>64</v>
      </c>
      <c r="AE32" s="20">
        <v>48</v>
      </c>
      <c r="AF32" s="25">
        <f t="shared" si="10"/>
        <v>343</v>
      </c>
      <c r="AG32" s="25"/>
      <c r="AH32" s="25"/>
      <c r="AI32" s="21">
        <v>39</v>
      </c>
      <c r="AJ32" s="18">
        <v>39</v>
      </c>
      <c r="AK32" s="18">
        <v>43</v>
      </c>
      <c r="AL32" s="18">
        <v>58</v>
      </c>
      <c r="AM32" s="18">
        <v>58</v>
      </c>
      <c r="AN32" s="18">
        <v>29</v>
      </c>
      <c r="AO32" s="20">
        <v>35</v>
      </c>
      <c r="AP32" s="25">
        <f t="shared" si="11"/>
        <v>301</v>
      </c>
      <c r="AQ32" s="25"/>
      <c r="AR32" s="25"/>
    </row>
    <row r="33" spans="1:44" x14ac:dyDescent="0.3">
      <c r="A33" s="47" t="s">
        <v>38</v>
      </c>
      <c r="B33" s="350"/>
      <c r="C33" s="83">
        <v>46239</v>
      </c>
      <c r="D33" s="81" t="s">
        <v>58</v>
      </c>
      <c r="E33" s="84">
        <v>40</v>
      </c>
      <c r="F33" s="84">
        <v>35</v>
      </c>
      <c r="G33" s="84">
        <v>66</v>
      </c>
      <c r="H33" s="84">
        <v>55</v>
      </c>
      <c r="I33" s="84">
        <v>71</v>
      </c>
      <c r="J33" s="84">
        <v>72</v>
      </c>
      <c r="K33" s="85">
        <v>68</v>
      </c>
      <c r="L33" s="25">
        <f t="shared" si="9"/>
        <v>407</v>
      </c>
      <c r="M33" s="25"/>
      <c r="N33" s="25"/>
      <c r="O33" s="86">
        <v>64</v>
      </c>
      <c r="P33" s="84">
        <v>39</v>
      </c>
      <c r="Q33" s="84">
        <v>39</v>
      </c>
      <c r="R33" s="84">
        <v>37</v>
      </c>
      <c r="S33" s="84">
        <v>72</v>
      </c>
      <c r="T33" s="84">
        <v>35</v>
      </c>
      <c r="U33" s="85">
        <v>51</v>
      </c>
      <c r="V33" s="25">
        <f t="shared" si="3"/>
        <v>337</v>
      </c>
      <c r="W33" s="25"/>
      <c r="X33" s="25"/>
      <c r="Y33" s="86">
        <v>27</v>
      </c>
      <c r="Z33" s="84">
        <v>35</v>
      </c>
      <c r="AA33" s="84">
        <v>36</v>
      </c>
      <c r="AB33" s="84">
        <v>50</v>
      </c>
      <c r="AC33" s="84">
        <v>61</v>
      </c>
      <c r="AD33" s="84">
        <v>61</v>
      </c>
      <c r="AE33" s="85">
        <v>32</v>
      </c>
      <c r="AF33" s="25">
        <f t="shared" si="10"/>
        <v>302</v>
      </c>
      <c r="AG33" s="25"/>
      <c r="AH33" s="25"/>
      <c r="AI33" s="86">
        <v>34</v>
      </c>
      <c r="AJ33" s="84">
        <v>39</v>
      </c>
      <c r="AK33" s="84">
        <v>43</v>
      </c>
      <c r="AL33" s="84">
        <v>41</v>
      </c>
      <c r="AM33" s="84">
        <v>76</v>
      </c>
      <c r="AN33" s="84">
        <v>57</v>
      </c>
      <c r="AO33" s="85">
        <v>27</v>
      </c>
      <c r="AP33" s="25">
        <f t="shared" si="11"/>
        <v>317</v>
      </c>
      <c r="AQ33" s="25"/>
      <c r="AR33" s="25"/>
    </row>
    <row r="34" spans="1:44" ht="17.25" thickBot="1" x14ac:dyDescent="0.35">
      <c r="A34" s="47" t="s">
        <v>38</v>
      </c>
      <c r="B34" s="338"/>
      <c r="C34" s="55">
        <v>46218</v>
      </c>
      <c r="D34" s="53" t="s">
        <v>59</v>
      </c>
      <c r="E34" s="54">
        <v>23</v>
      </c>
      <c r="F34" s="54">
        <v>24</v>
      </c>
      <c r="G34" s="54">
        <v>22</v>
      </c>
      <c r="H34" s="54">
        <v>31</v>
      </c>
      <c r="I34" s="54">
        <v>34</v>
      </c>
      <c r="J34" s="54">
        <v>35</v>
      </c>
      <c r="K34" s="56">
        <v>32</v>
      </c>
      <c r="L34" s="26">
        <f t="shared" si="9"/>
        <v>201</v>
      </c>
      <c r="M34" s="26"/>
      <c r="N34" s="26"/>
      <c r="O34" s="57">
        <v>44</v>
      </c>
      <c r="P34" s="54">
        <v>43</v>
      </c>
      <c r="Q34" s="54">
        <v>26</v>
      </c>
      <c r="R34" s="54">
        <v>23</v>
      </c>
      <c r="S34" s="54">
        <v>52</v>
      </c>
      <c r="T34" s="54">
        <v>25</v>
      </c>
      <c r="U34" s="56">
        <v>26</v>
      </c>
      <c r="V34" s="26">
        <f t="shared" si="3"/>
        <v>239</v>
      </c>
      <c r="W34" s="26"/>
      <c r="X34" s="26"/>
      <c r="Y34" s="57">
        <v>36</v>
      </c>
      <c r="Z34" s="54">
        <v>17</v>
      </c>
      <c r="AA34" s="54">
        <v>31</v>
      </c>
      <c r="AB34" s="54">
        <v>31</v>
      </c>
      <c r="AC34" s="54">
        <v>33</v>
      </c>
      <c r="AD34" s="54">
        <v>61</v>
      </c>
      <c r="AE34" s="56">
        <v>26</v>
      </c>
      <c r="AF34" s="26">
        <f t="shared" si="10"/>
        <v>235</v>
      </c>
      <c r="AG34" s="26"/>
      <c r="AH34" s="26"/>
      <c r="AI34" s="57">
        <v>22</v>
      </c>
      <c r="AJ34" s="54">
        <v>29</v>
      </c>
      <c r="AK34" s="54">
        <v>33</v>
      </c>
      <c r="AL34" s="54">
        <v>27</v>
      </c>
      <c r="AM34" s="54">
        <v>44</v>
      </c>
      <c r="AN34" s="54">
        <v>17</v>
      </c>
      <c r="AO34" s="56">
        <v>32</v>
      </c>
      <c r="AP34" s="26">
        <f t="shared" si="11"/>
        <v>204</v>
      </c>
      <c r="AQ34" s="26"/>
      <c r="AR34" s="26"/>
    </row>
    <row r="35" spans="1:44" x14ac:dyDescent="0.3">
      <c r="A35" s="47" t="s">
        <v>76</v>
      </c>
      <c r="B35" s="350" t="s">
        <v>14</v>
      </c>
      <c r="C35" s="43">
        <v>46096</v>
      </c>
      <c r="D35" s="19" t="s">
        <v>54</v>
      </c>
      <c r="E35" s="49">
        <f t="shared" ref="E35:K41" si="12">E14+E21+E28</f>
        <v>43</v>
      </c>
      <c r="F35" s="49">
        <f t="shared" si="12"/>
        <v>41</v>
      </c>
      <c r="G35" s="49">
        <f t="shared" si="12"/>
        <v>47</v>
      </c>
      <c r="H35" s="49">
        <f t="shared" si="12"/>
        <v>34</v>
      </c>
      <c r="I35" s="49">
        <f t="shared" si="12"/>
        <v>44</v>
      </c>
      <c r="J35" s="49">
        <f t="shared" si="12"/>
        <v>68</v>
      </c>
      <c r="K35" s="123">
        <f t="shared" si="12"/>
        <v>48</v>
      </c>
      <c r="L35" s="25">
        <f>SUM(E35:K35)</f>
        <v>325</v>
      </c>
      <c r="M35" s="25"/>
      <c r="N35" s="25"/>
      <c r="O35" s="49">
        <f t="shared" ref="O35:U41" si="13">O14+O21+O28</f>
        <v>47</v>
      </c>
      <c r="P35" s="49">
        <f t="shared" si="13"/>
        <v>41</v>
      </c>
      <c r="Q35" s="49">
        <f t="shared" si="13"/>
        <v>31</v>
      </c>
      <c r="R35" s="49">
        <f t="shared" si="13"/>
        <v>48</v>
      </c>
      <c r="S35" s="49">
        <f t="shared" si="13"/>
        <v>78</v>
      </c>
      <c r="T35" s="49">
        <f t="shared" si="13"/>
        <v>20</v>
      </c>
      <c r="U35" s="123">
        <f t="shared" si="13"/>
        <v>52</v>
      </c>
      <c r="V35" s="25">
        <f t="shared" si="3"/>
        <v>317</v>
      </c>
      <c r="W35" s="25"/>
      <c r="X35" s="25"/>
      <c r="Y35" s="49">
        <f t="shared" ref="Y35:AE36" si="14">Y14+Y21+Y28</f>
        <v>0</v>
      </c>
      <c r="Z35" s="49">
        <f t="shared" si="14"/>
        <v>0</v>
      </c>
      <c r="AA35" s="49">
        <f t="shared" si="14"/>
        <v>0</v>
      </c>
      <c r="AB35" s="49">
        <f t="shared" si="14"/>
        <v>0</v>
      </c>
      <c r="AC35" s="49">
        <f t="shared" si="14"/>
        <v>0</v>
      </c>
      <c r="AD35" s="49">
        <f t="shared" si="14"/>
        <v>0</v>
      </c>
      <c r="AE35" s="123">
        <f t="shared" si="14"/>
        <v>0</v>
      </c>
      <c r="AF35" s="25">
        <f t="shared" si="10"/>
        <v>0</v>
      </c>
      <c r="AG35" s="25"/>
      <c r="AH35" s="25"/>
      <c r="AI35" s="49">
        <f t="shared" ref="AI35:AO35" si="15">AI14+AI21+AI28</f>
        <v>0</v>
      </c>
      <c r="AJ35" s="49">
        <f t="shared" si="15"/>
        <v>0</v>
      </c>
      <c r="AK35" s="49">
        <f t="shared" si="15"/>
        <v>0</v>
      </c>
      <c r="AL35" s="49">
        <f t="shared" si="15"/>
        <v>0</v>
      </c>
      <c r="AM35" s="49">
        <f t="shared" si="15"/>
        <v>0</v>
      </c>
      <c r="AN35" s="49">
        <f t="shared" si="15"/>
        <v>0</v>
      </c>
      <c r="AO35" s="123">
        <f t="shared" si="15"/>
        <v>0</v>
      </c>
      <c r="AP35" s="25">
        <f t="shared" si="11"/>
        <v>0</v>
      </c>
      <c r="AQ35" s="25"/>
      <c r="AR35" s="25"/>
    </row>
    <row r="36" spans="1:44" x14ac:dyDescent="0.3">
      <c r="A36" s="47" t="s">
        <v>76</v>
      </c>
      <c r="B36" s="350"/>
      <c r="C36" s="43">
        <v>46132</v>
      </c>
      <c r="D36" s="19" t="s">
        <v>54</v>
      </c>
      <c r="E36" s="49">
        <f t="shared" si="12"/>
        <v>0</v>
      </c>
      <c r="F36" s="49">
        <f t="shared" si="12"/>
        <v>0</v>
      </c>
      <c r="G36" s="49">
        <f t="shared" si="12"/>
        <v>0</v>
      </c>
      <c r="H36" s="49">
        <f t="shared" si="12"/>
        <v>0</v>
      </c>
      <c r="I36" s="49">
        <f t="shared" si="12"/>
        <v>0</v>
      </c>
      <c r="J36" s="49">
        <f t="shared" si="12"/>
        <v>0</v>
      </c>
      <c r="K36" s="123">
        <f t="shared" si="12"/>
        <v>0</v>
      </c>
      <c r="L36" s="25">
        <f>SUM(E36:K36)</f>
        <v>0</v>
      </c>
      <c r="M36" s="25"/>
      <c r="N36" s="25"/>
      <c r="O36" s="49">
        <f t="shared" si="13"/>
        <v>0</v>
      </c>
      <c r="P36" s="49">
        <f t="shared" si="13"/>
        <v>0</v>
      </c>
      <c r="Q36" s="49">
        <f t="shared" si="13"/>
        <v>0</v>
      </c>
      <c r="R36" s="49">
        <f t="shared" si="13"/>
        <v>0</v>
      </c>
      <c r="S36" s="49">
        <f t="shared" si="13"/>
        <v>0</v>
      </c>
      <c r="T36" s="49">
        <f t="shared" si="13"/>
        <v>0</v>
      </c>
      <c r="U36" s="123">
        <f t="shared" si="13"/>
        <v>0</v>
      </c>
      <c r="V36" s="25">
        <f>SUM(O36:U36)</f>
        <v>0</v>
      </c>
      <c r="W36" s="25"/>
      <c r="X36" s="25"/>
      <c r="Y36" s="49">
        <f t="shared" si="14"/>
        <v>24</v>
      </c>
      <c r="Z36" s="49">
        <f t="shared" si="14"/>
        <v>23</v>
      </c>
      <c r="AA36" s="49">
        <f t="shared" si="14"/>
        <v>41</v>
      </c>
      <c r="AB36" s="49">
        <f t="shared" si="14"/>
        <v>47</v>
      </c>
      <c r="AC36" s="49">
        <f t="shared" si="14"/>
        <v>75</v>
      </c>
      <c r="AD36" s="49">
        <f t="shared" si="14"/>
        <v>35</v>
      </c>
      <c r="AE36" s="123">
        <f t="shared" si="14"/>
        <v>46</v>
      </c>
      <c r="AF36" s="25">
        <f>SUM(Y36:AE36)</f>
        <v>291</v>
      </c>
      <c r="AG36" s="25"/>
      <c r="AH36" s="25"/>
      <c r="AI36" s="49">
        <f t="shared" ref="AI36:AO36" si="16">AI15+AI22+AI29</f>
        <v>50</v>
      </c>
      <c r="AJ36" s="49">
        <f t="shared" si="16"/>
        <v>40</v>
      </c>
      <c r="AK36" s="49">
        <f t="shared" si="16"/>
        <v>37</v>
      </c>
      <c r="AL36" s="49">
        <f t="shared" si="16"/>
        <v>42</v>
      </c>
      <c r="AM36" s="49">
        <f t="shared" si="16"/>
        <v>52</v>
      </c>
      <c r="AN36" s="49">
        <f t="shared" si="16"/>
        <v>20</v>
      </c>
      <c r="AO36" s="123">
        <f t="shared" si="16"/>
        <v>43</v>
      </c>
      <c r="AP36" s="25">
        <f>SUM(AI36:AO36)</f>
        <v>284</v>
      </c>
      <c r="AQ36" s="25"/>
      <c r="AR36" s="25"/>
    </row>
    <row r="37" spans="1:44" x14ac:dyDescent="0.3">
      <c r="A37" s="47" t="s">
        <v>76</v>
      </c>
      <c r="B37" s="350"/>
      <c r="C37" s="43">
        <v>46077</v>
      </c>
      <c r="D37" s="19" t="s">
        <v>55</v>
      </c>
      <c r="E37" s="18">
        <f t="shared" si="12"/>
        <v>59</v>
      </c>
      <c r="F37" s="18">
        <f t="shared" si="12"/>
        <v>53</v>
      </c>
      <c r="G37" s="18">
        <f t="shared" si="12"/>
        <v>64</v>
      </c>
      <c r="H37" s="18">
        <f t="shared" si="12"/>
        <v>49</v>
      </c>
      <c r="I37" s="18">
        <f t="shared" si="12"/>
        <v>82</v>
      </c>
      <c r="J37" s="18">
        <f t="shared" si="12"/>
        <v>57</v>
      </c>
      <c r="K37" s="62">
        <f t="shared" si="12"/>
        <v>62</v>
      </c>
      <c r="L37" s="25">
        <f>SUM(E37:K37)</f>
        <v>426</v>
      </c>
      <c r="M37" s="25"/>
      <c r="N37" s="25"/>
      <c r="O37" s="18">
        <f t="shared" si="13"/>
        <v>48</v>
      </c>
      <c r="P37" s="18">
        <f t="shared" si="13"/>
        <v>60</v>
      </c>
      <c r="Q37" s="18">
        <f t="shared" si="13"/>
        <v>59</v>
      </c>
      <c r="R37" s="18">
        <f t="shared" si="13"/>
        <v>29</v>
      </c>
      <c r="S37" s="18">
        <f t="shared" si="13"/>
        <v>54</v>
      </c>
      <c r="T37" s="18">
        <f t="shared" si="13"/>
        <v>30</v>
      </c>
      <c r="U37" s="62">
        <f t="shared" si="13"/>
        <v>64</v>
      </c>
      <c r="V37" s="25">
        <f>SUM(O37:U37)</f>
        <v>344</v>
      </c>
      <c r="W37" s="25"/>
      <c r="X37" s="25"/>
      <c r="Y37" s="18">
        <f t="shared" ref="Y37:AE37" si="17">Y16+Y23+Y30</f>
        <v>48</v>
      </c>
      <c r="Z37" s="18">
        <f t="shared" si="17"/>
        <v>45</v>
      </c>
      <c r="AA37" s="18">
        <f t="shared" si="17"/>
        <v>55</v>
      </c>
      <c r="AB37" s="18">
        <f t="shared" si="17"/>
        <v>39</v>
      </c>
      <c r="AC37" s="18">
        <f t="shared" si="17"/>
        <v>60</v>
      </c>
      <c r="AD37" s="18">
        <f t="shared" si="17"/>
        <v>82</v>
      </c>
      <c r="AE37" s="62">
        <f t="shared" si="17"/>
        <v>45</v>
      </c>
      <c r="AF37" s="25">
        <f>SUM(Y37:AE37)</f>
        <v>374</v>
      </c>
      <c r="AG37" s="25"/>
      <c r="AH37" s="25"/>
      <c r="AI37" s="18">
        <f t="shared" ref="AI37:AO37" si="18">AI16+AI23+AI30</f>
        <v>41</v>
      </c>
      <c r="AJ37" s="18">
        <f t="shared" si="18"/>
        <v>23</v>
      </c>
      <c r="AK37" s="18">
        <f t="shared" si="18"/>
        <v>50</v>
      </c>
      <c r="AL37" s="18">
        <f t="shared" si="18"/>
        <v>46</v>
      </c>
      <c r="AM37" s="18">
        <f t="shared" si="18"/>
        <v>57</v>
      </c>
      <c r="AN37" s="18">
        <f t="shared" si="18"/>
        <v>28</v>
      </c>
      <c r="AO37" s="62">
        <f t="shared" si="18"/>
        <v>39</v>
      </c>
      <c r="AP37" s="25">
        <f>SUM(AI37:AO37)</f>
        <v>284</v>
      </c>
      <c r="AQ37" s="25"/>
      <c r="AR37" s="25"/>
    </row>
    <row r="38" spans="1:44" x14ac:dyDescent="0.3">
      <c r="A38" s="47" t="s">
        <v>76</v>
      </c>
      <c r="B38" s="350"/>
      <c r="C38" s="43">
        <v>46120</v>
      </c>
      <c r="D38" s="19" t="s">
        <v>56</v>
      </c>
      <c r="E38" s="18">
        <f t="shared" si="12"/>
        <v>9</v>
      </c>
      <c r="F38" s="18">
        <f t="shared" si="12"/>
        <v>25</v>
      </c>
      <c r="G38" s="18">
        <f t="shared" si="12"/>
        <v>22</v>
      </c>
      <c r="H38" s="18">
        <f t="shared" si="12"/>
        <v>36</v>
      </c>
      <c r="I38" s="18">
        <f t="shared" si="12"/>
        <v>24</v>
      </c>
      <c r="J38" s="18">
        <f t="shared" si="12"/>
        <v>32</v>
      </c>
      <c r="K38" s="62">
        <f t="shared" si="12"/>
        <v>26</v>
      </c>
      <c r="L38" s="25">
        <f t="shared" si="9"/>
        <v>174</v>
      </c>
      <c r="M38" s="25"/>
      <c r="N38" s="25"/>
      <c r="O38" s="18">
        <f t="shared" si="13"/>
        <v>24</v>
      </c>
      <c r="P38" s="18">
        <f t="shared" si="13"/>
        <v>24</v>
      </c>
      <c r="Q38" s="18">
        <f t="shared" si="13"/>
        <v>20</v>
      </c>
      <c r="R38" s="18">
        <f t="shared" si="13"/>
        <v>16</v>
      </c>
      <c r="S38" s="18">
        <f t="shared" si="13"/>
        <v>32</v>
      </c>
      <c r="T38" s="18">
        <f t="shared" si="13"/>
        <v>7</v>
      </c>
      <c r="U38" s="62">
        <f t="shared" si="13"/>
        <v>38</v>
      </c>
      <c r="V38" s="25">
        <f t="shared" si="3"/>
        <v>161</v>
      </c>
      <c r="W38" s="25"/>
      <c r="X38" s="25"/>
      <c r="Y38" s="18">
        <f t="shared" ref="Y38:AE38" si="19">Y17+Y24+Y31</f>
        <v>33</v>
      </c>
      <c r="Z38" s="18">
        <f t="shared" si="19"/>
        <v>20</v>
      </c>
      <c r="AA38" s="18">
        <f t="shared" si="19"/>
        <v>29</v>
      </c>
      <c r="AB38" s="18">
        <f t="shared" si="19"/>
        <v>19</v>
      </c>
      <c r="AC38" s="18">
        <f t="shared" si="19"/>
        <v>45</v>
      </c>
      <c r="AD38" s="18">
        <f t="shared" si="19"/>
        <v>23</v>
      </c>
      <c r="AE38" s="62">
        <f t="shared" si="19"/>
        <v>12</v>
      </c>
      <c r="AF38" s="25">
        <f t="shared" si="10"/>
        <v>181</v>
      </c>
      <c r="AG38" s="25"/>
      <c r="AH38" s="25"/>
      <c r="AI38" s="18">
        <f t="shared" ref="AI38:AO38" si="20">AI17+AI24+AI31</f>
        <v>23</v>
      </c>
      <c r="AJ38" s="18">
        <f t="shared" si="20"/>
        <v>26</v>
      </c>
      <c r="AK38" s="18">
        <f t="shared" si="20"/>
        <v>17</v>
      </c>
      <c r="AL38" s="18">
        <f t="shared" si="20"/>
        <v>20</v>
      </c>
      <c r="AM38" s="18">
        <f t="shared" si="20"/>
        <v>34</v>
      </c>
      <c r="AN38" s="18">
        <f t="shared" si="20"/>
        <v>22</v>
      </c>
      <c r="AO38" s="62">
        <f t="shared" si="20"/>
        <v>31</v>
      </c>
      <c r="AP38" s="25">
        <f t="shared" si="11"/>
        <v>173</v>
      </c>
      <c r="AQ38" s="25"/>
      <c r="AR38" s="25"/>
    </row>
    <row r="39" spans="1:44" x14ac:dyDescent="0.3">
      <c r="A39" s="47" t="s">
        <v>76</v>
      </c>
      <c r="B39" s="350"/>
      <c r="C39" s="43">
        <v>46316</v>
      </c>
      <c r="D39" s="19" t="s">
        <v>57</v>
      </c>
      <c r="E39" s="18">
        <f t="shared" si="12"/>
        <v>83</v>
      </c>
      <c r="F39" s="18">
        <f t="shared" si="12"/>
        <v>71</v>
      </c>
      <c r="G39" s="18">
        <f t="shared" si="12"/>
        <v>88</v>
      </c>
      <c r="H39" s="18">
        <f t="shared" si="12"/>
        <v>76</v>
      </c>
      <c r="I39" s="18">
        <f t="shared" si="12"/>
        <v>91</v>
      </c>
      <c r="J39" s="18">
        <f t="shared" si="12"/>
        <v>136</v>
      </c>
      <c r="K39" s="62">
        <f t="shared" si="12"/>
        <v>96</v>
      </c>
      <c r="L39" s="25">
        <f t="shared" si="9"/>
        <v>641</v>
      </c>
      <c r="M39" s="25"/>
      <c r="N39" s="25"/>
      <c r="O39" s="18">
        <f t="shared" si="13"/>
        <v>111</v>
      </c>
      <c r="P39" s="18">
        <f t="shared" si="13"/>
        <v>85</v>
      </c>
      <c r="Q39" s="18">
        <f t="shared" si="13"/>
        <v>64</v>
      </c>
      <c r="R39" s="18">
        <f t="shared" si="13"/>
        <v>70</v>
      </c>
      <c r="S39" s="18">
        <f t="shared" si="13"/>
        <v>111</v>
      </c>
      <c r="T39" s="18">
        <f t="shared" si="13"/>
        <v>31</v>
      </c>
      <c r="U39" s="62">
        <f t="shared" si="13"/>
        <v>97</v>
      </c>
      <c r="V39" s="25">
        <f t="shared" si="3"/>
        <v>569</v>
      </c>
      <c r="W39" s="25"/>
      <c r="X39" s="25"/>
      <c r="Y39" s="18">
        <f t="shared" ref="Y39:AE39" si="21">Y18+Y25+Y32</f>
        <v>94</v>
      </c>
      <c r="Z39" s="18">
        <f t="shared" si="21"/>
        <v>84</v>
      </c>
      <c r="AA39" s="18">
        <f t="shared" si="21"/>
        <v>69</v>
      </c>
      <c r="AB39" s="18">
        <f t="shared" si="21"/>
        <v>65</v>
      </c>
      <c r="AC39" s="18">
        <f t="shared" si="21"/>
        <v>99</v>
      </c>
      <c r="AD39" s="18">
        <f t="shared" si="21"/>
        <v>70</v>
      </c>
      <c r="AE39" s="62">
        <f t="shared" si="21"/>
        <v>77</v>
      </c>
      <c r="AF39" s="25">
        <f t="shared" si="10"/>
        <v>558</v>
      </c>
      <c r="AG39" s="25"/>
      <c r="AH39" s="25"/>
      <c r="AI39" s="18">
        <f t="shared" ref="AI39:AO39" si="22">AI18+AI25+AI32</f>
        <v>67</v>
      </c>
      <c r="AJ39" s="18">
        <f t="shared" si="22"/>
        <v>66</v>
      </c>
      <c r="AK39" s="18">
        <f t="shared" si="22"/>
        <v>71</v>
      </c>
      <c r="AL39" s="18">
        <f t="shared" si="22"/>
        <v>88</v>
      </c>
      <c r="AM39" s="18">
        <f t="shared" si="22"/>
        <v>96</v>
      </c>
      <c r="AN39" s="18">
        <f t="shared" si="22"/>
        <v>43</v>
      </c>
      <c r="AO39" s="62">
        <f t="shared" si="22"/>
        <v>65</v>
      </c>
      <c r="AP39" s="25">
        <f t="shared" si="11"/>
        <v>496</v>
      </c>
      <c r="AQ39" s="25"/>
      <c r="AR39" s="25"/>
    </row>
    <row r="40" spans="1:44" x14ac:dyDescent="0.3">
      <c r="A40" s="47" t="s">
        <v>76</v>
      </c>
      <c r="B40" s="350"/>
      <c r="C40" s="83">
        <v>46239</v>
      </c>
      <c r="D40" s="81" t="s">
        <v>58</v>
      </c>
      <c r="E40" s="18">
        <f t="shared" si="12"/>
        <v>84</v>
      </c>
      <c r="F40" s="18">
        <f t="shared" si="12"/>
        <v>62</v>
      </c>
      <c r="G40" s="18">
        <f t="shared" si="12"/>
        <v>98</v>
      </c>
      <c r="H40" s="18">
        <f t="shared" si="12"/>
        <v>81</v>
      </c>
      <c r="I40" s="18">
        <f t="shared" si="12"/>
        <v>92</v>
      </c>
      <c r="J40" s="18">
        <f t="shared" si="12"/>
        <v>106</v>
      </c>
      <c r="K40" s="62">
        <f t="shared" si="12"/>
        <v>100</v>
      </c>
      <c r="L40" s="25">
        <f t="shared" si="9"/>
        <v>623</v>
      </c>
      <c r="M40" s="25"/>
      <c r="N40" s="25"/>
      <c r="O40" s="18">
        <f t="shared" si="13"/>
        <v>86</v>
      </c>
      <c r="P40" s="18">
        <f t="shared" si="13"/>
        <v>68</v>
      </c>
      <c r="Q40" s="18">
        <f t="shared" si="13"/>
        <v>59</v>
      </c>
      <c r="R40" s="18">
        <f t="shared" si="13"/>
        <v>74</v>
      </c>
      <c r="S40" s="18">
        <f t="shared" si="13"/>
        <v>118</v>
      </c>
      <c r="T40" s="18">
        <f t="shared" si="13"/>
        <v>55</v>
      </c>
      <c r="U40" s="62">
        <f t="shared" si="13"/>
        <v>97</v>
      </c>
      <c r="V40" s="25">
        <f t="shared" si="3"/>
        <v>557</v>
      </c>
      <c r="W40" s="25"/>
      <c r="X40" s="25"/>
      <c r="Y40" s="18">
        <f t="shared" ref="Y40:AE40" si="23">Y19+Y26+Y33</f>
        <v>57</v>
      </c>
      <c r="Z40" s="18">
        <f t="shared" si="23"/>
        <v>62</v>
      </c>
      <c r="AA40" s="18">
        <f t="shared" si="23"/>
        <v>72</v>
      </c>
      <c r="AB40" s="18">
        <f t="shared" si="23"/>
        <v>96</v>
      </c>
      <c r="AC40" s="18">
        <f t="shared" si="23"/>
        <v>86</v>
      </c>
      <c r="AD40" s="18">
        <f t="shared" si="23"/>
        <v>82</v>
      </c>
      <c r="AE40" s="62">
        <f t="shared" si="23"/>
        <v>58</v>
      </c>
      <c r="AF40" s="25">
        <f t="shared" si="10"/>
        <v>513</v>
      </c>
      <c r="AG40" s="25"/>
      <c r="AH40" s="25"/>
      <c r="AI40" s="18">
        <f t="shared" ref="AI40:AO40" si="24">AI19+AI26+AI33</f>
        <v>72</v>
      </c>
      <c r="AJ40" s="18">
        <f t="shared" si="24"/>
        <v>66</v>
      </c>
      <c r="AK40" s="18">
        <f t="shared" si="24"/>
        <v>68</v>
      </c>
      <c r="AL40" s="18">
        <f t="shared" si="24"/>
        <v>66</v>
      </c>
      <c r="AM40" s="18">
        <f t="shared" si="24"/>
        <v>95</v>
      </c>
      <c r="AN40" s="18">
        <f t="shared" si="24"/>
        <v>72</v>
      </c>
      <c r="AO40" s="62">
        <f t="shared" si="24"/>
        <v>58</v>
      </c>
      <c r="AP40" s="25">
        <f t="shared" si="11"/>
        <v>497</v>
      </c>
      <c r="AQ40" s="25"/>
      <c r="AR40" s="25"/>
    </row>
    <row r="41" spans="1:44" ht="17.25" thickBot="1" x14ac:dyDescent="0.35">
      <c r="A41" s="47" t="s">
        <v>76</v>
      </c>
      <c r="B41" s="338"/>
      <c r="C41" s="55">
        <v>46218</v>
      </c>
      <c r="D41" s="53" t="s">
        <v>59</v>
      </c>
      <c r="E41" s="54">
        <f t="shared" si="12"/>
        <v>39</v>
      </c>
      <c r="F41" s="54">
        <f t="shared" si="12"/>
        <v>32</v>
      </c>
      <c r="G41" s="54">
        <f t="shared" si="12"/>
        <v>26</v>
      </c>
      <c r="H41" s="54">
        <f t="shared" si="12"/>
        <v>43</v>
      </c>
      <c r="I41" s="54">
        <f t="shared" si="12"/>
        <v>40</v>
      </c>
      <c r="J41" s="54">
        <f t="shared" si="12"/>
        <v>46</v>
      </c>
      <c r="K41" s="63">
        <f t="shared" si="12"/>
        <v>40</v>
      </c>
      <c r="L41" s="26">
        <f t="shared" si="9"/>
        <v>266</v>
      </c>
      <c r="M41" s="26"/>
      <c r="N41" s="26"/>
      <c r="O41" s="54">
        <f t="shared" si="13"/>
        <v>56</v>
      </c>
      <c r="P41" s="54">
        <f t="shared" si="13"/>
        <v>50</v>
      </c>
      <c r="Q41" s="54">
        <f t="shared" si="13"/>
        <v>33</v>
      </c>
      <c r="R41" s="54">
        <f t="shared" si="13"/>
        <v>34</v>
      </c>
      <c r="S41" s="54">
        <f t="shared" si="13"/>
        <v>60</v>
      </c>
      <c r="T41" s="54">
        <f t="shared" si="13"/>
        <v>30</v>
      </c>
      <c r="U41" s="63">
        <f t="shared" si="13"/>
        <v>56</v>
      </c>
      <c r="V41" s="26">
        <f t="shared" si="3"/>
        <v>319</v>
      </c>
      <c r="W41" s="26"/>
      <c r="X41" s="26"/>
      <c r="Y41" s="54">
        <f t="shared" ref="Y41:AE41" si="25">Y20+Y27+Y34</f>
        <v>48</v>
      </c>
      <c r="Z41" s="54">
        <f t="shared" si="25"/>
        <v>44</v>
      </c>
      <c r="AA41" s="54">
        <f t="shared" si="25"/>
        <v>43</v>
      </c>
      <c r="AB41" s="54">
        <f t="shared" si="25"/>
        <v>47</v>
      </c>
      <c r="AC41" s="54">
        <f t="shared" si="25"/>
        <v>42</v>
      </c>
      <c r="AD41" s="54">
        <f t="shared" si="25"/>
        <v>68</v>
      </c>
      <c r="AE41" s="63">
        <f t="shared" si="25"/>
        <v>35</v>
      </c>
      <c r="AF41" s="26">
        <f t="shared" si="10"/>
        <v>327</v>
      </c>
      <c r="AG41" s="26"/>
      <c r="AH41" s="26"/>
      <c r="AI41" s="54">
        <f t="shared" ref="AI41:AO41" si="26">AI20+AI27+AI34</f>
        <v>30</v>
      </c>
      <c r="AJ41" s="54">
        <f t="shared" si="26"/>
        <v>36</v>
      </c>
      <c r="AK41" s="54">
        <f t="shared" si="26"/>
        <v>39</v>
      </c>
      <c r="AL41" s="54">
        <f t="shared" si="26"/>
        <v>32</v>
      </c>
      <c r="AM41" s="54">
        <f t="shared" si="26"/>
        <v>54</v>
      </c>
      <c r="AN41" s="54">
        <f t="shared" si="26"/>
        <v>23</v>
      </c>
      <c r="AO41" s="63">
        <f t="shared" si="26"/>
        <v>54</v>
      </c>
      <c r="AP41" s="26">
        <f t="shared" si="11"/>
        <v>268</v>
      </c>
      <c r="AQ41" s="26"/>
      <c r="AR41" s="26"/>
    </row>
    <row r="42" spans="1:44" x14ac:dyDescent="0.3">
      <c r="A42" s="47" t="s">
        <v>33</v>
      </c>
      <c r="B42" s="350" t="s">
        <v>33</v>
      </c>
      <c r="C42" s="43">
        <v>46132</v>
      </c>
      <c r="D42" s="19" t="s">
        <v>54</v>
      </c>
      <c r="E42" s="18">
        <v>12</v>
      </c>
      <c r="F42" s="18">
        <v>0</v>
      </c>
      <c r="G42" s="18">
        <v>10</v>
      </c>
      <c r="H42" s="18">
        <v>1</v>
      </c>
      <c r="I42" s="18">
        <v>11</v>
      </c>
      <c r="J42" s="18">
        <v>9</v>
      </c>
      <c r="K42" s="20">
        <v>6</v>
      </c>
      <c r="L42" s="25">
        <f>SUM(E42:K42)</f>
        <v>49</v>
      </c>
      <c r="M42" s="25"/>
      <c r="N42" s="25"/>
      <c r="O42" s="21">
        <v>6</v>
      </c>
      <c r="P42" s="18">
        <v>9</v>
      </c>
      <c r="Q42" s="18">
        <v>9</v>
      </c>
      <c r="R42" s="18">
        <v>8</v>
      </c>
      <c r="S42" s="18">
        <v>12</v>
      </c>
      <c r="T42" s="18">
        <v>5</v>
      </c>
      <c r="U42" s="20">
        <v>9</v>
      </c>
      <c r="V42" s="25">
        <f>SUM(O42:U42)</f>
        <v>58</v>
      </c>
      <c r="W42" s="25"/>
      <c r="X42" s="25"/>
      <c r="Y42" s="21">
        <v>10</v>
      </c>
      <c r="Z42" s="18">
        <v>7</v>
      </c>
      <c r="AA42" s="18">
        <v>8</v>
      </c>
      <c r="AB42" s="18">
        <v>6</v>
      </c>
      <c r="AC42" s="18">
        <v>9</v>
      </c>
      <c r="AD42" s="18">
        <v>5</v>
      </c>
      <c r="AE42" s="20">
        <v>2</v>
      </c>
      <c r="AF42" s="25">
        <f>SUM(Y42:AE42)</f>
        <v>47</v>
      </c>
      <c r="AG42" s="25"/>
      <c r="AH42" s="25"/>
      <c r="AI42" s="21">
        <v>11</v>
      </c>
      <c r="AJ42" s="18">
        <v>7</v>
      </c>
      <c r="AK42" s="18">
        <v>0</v>
      </c>
      <c r="AL42" s="18">
        <v>6</v>
      </c>
      <c r="AM42" s="18">
        <v>5</v>
      </c>
      <c r="AN42" s="18">
        <v>1</v>
      </c>
      <c r="AO42" s="20">
        <v>9</v>
      </c>
      <c r="AP42" s="25">
        <f>SUM(AI42:AO42)</f>
        <v>39</v>
      </c>
      <c r="AQ42" s="25"/>
      <c r="AR42" s="25"/>
    </row>
    <row r="43" spans="1:44" x14ac:dyDescent="0.3">
      <c r="A43" s="47" t="s">
        <v>33</v>
      </c>
      <c r="B43" s="350"/>
      <c r="C43" s="43">
        <v>46077</v>
      </c>
      <c r="D43" s="19" t="s">
        <v>55</v>
      </c>
      <c r="E43" s="18">
        <v>10</v>
      </c>
      <c r="F43" s="18">
        <v>5</v>
      </c>
      <c r="G43" s="18">
        <v>19</v>
      </c>
      <c r="H43" s="18">
        <v>13</v>
      </c>
      <c r="I43" s="18">
        <v>18</v>
      </c>
      <c r="J43" s="18">
        <v>15</v>
      </c>
      <c r="K43" s="20">
        <v>9</v>
      </c>
      <c r="L43" s="25">
        <f>SUM(E43:K43)</f>
        <v>89</v>
      </c>
      <c r="M43" s="25"/>
      <c r="N43" s="25"/>
      <c r="O43" s="21">
        <v>15</v>
      </c>
      <c r="P43" s="18">
        <v>6</v>
      </c>
      <c r="Q43" s="18">
        <v>14</v>
      </c>
      <c r="R43" s="18">
        <v>13</v>
      </c>
      <c r="S43" s="18">
        <v>21</v>
      </c>
      <c r="T43" s="18">
        <v>13</v>
      </c>
      <c r="U43" s="20">
        <v>13</v>
      </c>
      <c r="V43" s="25">
        <f t="shared" si="3"/>
        <v>95</v>
      </c>
      <c r="W43" s="25"/>
      <c r="X43" s="25"/>
      <c r="Y43" s="21">
        <v>10</v>
      </c>
      <c r="Z43" s="18">
        <v>7</v>
      </c>
      <c r="AA43" s="18">
        <v>14</v>
      </c>
      <c r="AB43" s="18">
        <v>5</v>
      </c>
      <c r="AC43" s="18">
        <v>16</v>
      </c>
      <c r="AD43" s="18">
        <v>6</v>
      </c>
      <c r="AE43" s="20">
        <v>16</v>
      </c>
      <c r="AF43" s="25">
        <f>SUM(Y43:AE43)</f>
        <v>74</v>
      </c>
      <c r="AG43" s="25"/>
      <c r="AH43" s="25"/>
      <c r="AI43" s="21">
        <v>9</v>
      </c>
      <c r="AJ43" s="18">
        <v>11</v>
      </c>
      <c r="AK43" s="18">
        <v>9</v>
      </c>
      <c r="AL43" s="18">
        <v>9</v>
      </c>
      <c r="AM43" s="18">
        <v>17</v>
      </c>
      <c r="AN43" s="18">
        <v>3</v>
      </c>
      <c r="AO43" s="20">
        <v>11</v>
      </c>
      <c r="AP43" s="25">
        <f>SUM(AI43:AO43)</f>
        <v>69</v>
      </c>
      <c r="AQ43" s="25"/>
      <c r="AR43" s="25"/>
    </row>
    <row r="44" spans="1:44" x14ac:dyDescent="0.3">
      <c r="A44" s="47" t="s">
        <v>33</v>
      </c>
      <c r="B44" s="350"/>
      <c r="C44" s="43">
        <v>46120</v>
      </c>
      <c r="D44" s="19" t="s">
        <v>56</v>
      </c>
      <c r="E44" s="18">
        <v>16</v>
      </c>
      <c r="F44" s="18">
        <v>8</v>
      </c>
      <c r="G44" s="18">
        <v>7</v>
      </c>
      <c r="H44" s="18">
        <v>8</v>
      </c>
      <c r="I44" s="18">
        <v>5</v>
      </c>
      <c r="J44" s="18">
        <v>11</v>
      </c>
      <c r="K44" s="20">
        <v>7</v>
      </c>
      <c r="L44" s="25">
        <f>SUM(E44:K44)</f>
        <v>62</v>
      </c>
      <c r="M44" s="25"/>
      <c r="N44" s="25"/>
      <c r="O44" s="21">
        <v>6</v>
      </c>
      <c r="P44" s="18">
        <v>16</v>
      </c>
      <c r="Q44" s="18">
        <v>9</v>
      </c>
      <c r="R44" s="18">
        <v>6</v>
      </c>
      <c r="S44" s="18">
        <v>12</v>
      </c>
      <c r="T44" s="18">
        <v>6</v>
      </c>
      <c r="U44" s="20">
        <v>18</v>
      </c>
      <c r="V44" s="25">
        <f t="shared" si="3"/>
        <v>73</v>
      </c>
      <c r="W44" s="25"/>
      <c r="X44" s="25"/>
      <c r="Y44" s="21">
        <v>2</v>
      </c>
      <c r="Z44" s="18">
        <v>7</v>
      </c>
      <c r="AA44" s="18">
        <v>3</v>
      </c>
      <c r="AB44" s="18">
        <v>8</v>
      </c>
      <c r="AC44" s="18">
        <v>9</v>
      </c>
      <c r="AD44" s="18">
        <v>11</v>
      </c>
      <c r="AE44" s="20">
        <v>9</v>
      </c>
      <c r="AF44" s="25">
        <f>SUM(Y44:AE44)</f>
        <v>49</v>
      </c>
      <c r="AG44" s="25"/>
      <c r="AH44" s="25"/>
      <c r="AI44" s="21">
        <v>5</v>
      </c>
      <c r="AJ44" s="18">
        <v>6</v>
      </c>
      <c r="AK44" s="18">
        <v>12</v>
      </c>
      <c r="AL44" s="18">
        <v>10</v>
      </c>
      <c r="AM44" s="18">
        <v>7</v>
      </c>
      <c r="AN44" s="18">
        <v>8</v>
      </c>
      <c r="AO44" s="20">
        <v>9</v>
      </c>
      <c r="AP44" s="25">
        <f>SUM(AI44:AO44)</f>
        <v>57</v>
      </c>
      <c r="AQ44" s="25"/>
      <c r="AR44" s="25"/>
    </row>
    <row r="45" spans="1:44" x14ac:dyDescent="0.3">
      <c r="A45" s="47" t="s">
        <v>33</v>
      </c>
      <c r="B45" s="350"/>
      <c r="C45" s="43">
        <v>46316</v>
      </c>
      <c r="D45" s="19" t="s">
        <v>57</v>
      </c>
      <c r="E45" s="18">
        <v>22</v>
      </c>
      <c r="F45" s="18">
        <v>28</v>
      </c>
      <c r="G45" s="18">
        <v>29</v>
      </c>
      <c r="H45" s="18">
        <v>30</v>
      </c>
      <c r="I45" s="18">
        <v>21</v>
      </c>
      <c r="J45" s="18">
        <v>21</v>
      </c>
      <c r="K45" s="20">
        <v>33</v>
      </c>
      <c r="L45" s="25">
        <f t="shared" si="9"/>
        <v>184</v>
      </c>
      <c r="M45" s="25"/>
      <c r="N45" s="25"/>
      <c r="O45" s="21">
        <v>17</v>
      </c>
      <c r="P45" s="18">
        <v>13</v>
      </c>
      <c r="Q45" s="18">
        <v>17</v>
      </c>
      <c r="R45" s="18">
        <v>12</v>
      </c>
      <c r="S45" s="18">
        <v>53</v>
      </c>
      <c r="T45" s="18">
        <v>11</v>
      </c>
      <c r="U45" s="20">
        <v>22</v>
      </c>
      <c r="V45" s="25">
        <f t="shared" si="3"/>
        <v>145</v>
      </c>
      <c r="W45" s="25"/>
      <c r="X45" s="25"/>
      <c r="Y45" s="21">
        <v>17</v>
      </c>
      <c r="Z45" s="18">
        <v>13</v>
      </c>
      <c r="AA45" s="18">
        <v>14</v>
      </c>
      <c r="AB45" s="18">
        <v>22</v>
      </c>
      <c r="AC45" s="18">
        <v>34</v>
      </c>
      <c r="AD45" s="18">
        <v>29</v>
      </c>
      <c r="AE45" s="20">
        <v>25</v>
      </c>
      <c r="AF45" s="25">
        <f t="shared" si="10"/>
        <v>154</v>
      </c>
      <c r="AG45" s="25"/>
      <c r="AH45" s="25"/>
      <c r="AI45" s="21">
        <v>8</v>
      </c>
      <c r="AJ45" s="18">
        <v>12</v>
      </c>
      <c r="AK45" s="18">
        <v>14</v>
      </c>
      <c r="AL45" s="18">
        <v>12</v>
      </c>
      <c r="AM45" s="18">
        <v>47</v>
      </c>
      <c r="AN45" s="18">
        <v>12</v>
      </c>
      <c r="AO45" s="20">
        <v>25</v>
      </c>
      <c r="AP45" s="25">
        <f t="shared" si="11"/>
        <v>130</v>
      </c>
      <c r="AQ45" s="25"/>
      <c r="AR45" s="25"/>
    </row>
    <row r="46" spans="1:44" x14ac:dyDescent="0.3">
      <c r="A46" s="47" t="s">
        <v>33</v>
      </c>
      <c r="B46" s="350"/>
      <c r="C46" s="43">
        <v>46239</v>
      </c>
      <c r="D46" s="19" t="s">
        <v>58</v>
      </c>
      <c r="E46" s="18">
        <v>19</v>
      </c>
      <c r="F46" s="18">
        <v>10</v>
      </c>
      <c r="G46" s="18">
        <v>22</v>
      </c>
      <c r="H46" s="18">
        <v>26</v>
      </c>
      <c r="I46" s="18">
        <v>31</v>
      </c>
      <c r="J46" s="18">
        <v>42</v>
      </c>
      <c r="K46" s="20">
        <v>33</v>
      </c>
      <c r="L46" s="25">
        <f t="shared" ref="L46:L58" si="27">SUM(E46:K46)</f>
        <v>183</v>
      </c>
      <c r="M46" s="25"/>
      <c r="N46" s="25"/>
      <c r="O46" s="21">
        <v>25</v>
      </c>
      <c r="P46" s="18">
        <v>21</v>
      </c>
      <c r="Q46" s="18">
        <v>15</v>
      </c>
      <c r="R46" s="18">
        <v>17</v>
      </c>
      <c r="S46" s="18">
        <v>14</v>
      </c>
      <c r="T46" s="18">
        <v>10</v>
      </c>
      <c r="U46" s="20">
        <v>16</v>
      </c>
      <c r="V46" s="25">
        <f t="shared" ref="V46:V58" si="28">SUM(O46:U46)</f>
        <v>118</v>
      </c>
      <c r="W46" s="25"/>
      <c r="X46" s="25"/>
      <c r="Y46" s="21">
        <v>23</v>
      </c>
      <c r="Z46" s="18">
        <v>8</v>
      </c>
      <c r="AA46" s="18">
        <v>23</v>
      </c>
      <c r="AB46" s="18">
        <v>27</v>
      </c>
      <c r="AC46" s="18">
        <v>13</v>
      </c>
      <c r="AD46" s="18">
        <v>21</v>
      </c>
      <c r="AE46" s="20">
        <v>9</v>
      </c>
      <c r="AF46" s="25">
        <f t="shared" ref="AF46:AF58" si="29">SUM(Y46:AE46)</f>
        <v>124</v>
      </c>
      <c r="AG46" s="25"/>
      <c r="AH46" s="25"/>
      <c r="AI46" s="21">
        <v>11</v>
      </c>
      <c r="AJ46" s="18">
        <v>10</v>
      </c>
      <c r="AK46" s="18">
        <v>23</v>
      </c>
      <c r="AL46" s="18">
        <v>19</v>
      </c>
      <c r="AM46" s="18">
        <v>14</v>
      </c>
      <c r="AN46" s="18">
        <v>6</v>
      </c>
      <c r="AO46" s="20">
        <v>34</v>
      </c>
      <c r="AP46" s="25">
        <f t="shared" ref="AP46:AP58" si="30">SUM(AI46:AO46)</f>
        <v>117</v>
      </c>
      <c r="AQ46" s="25"/>
      <c r="AR46" s="25"/>
    </row>
    <row r="47" spans="1:44" ht="17.25" thickBot="1" x14ac:dyDescent="0.35">
      <c r="A47" s="47" t="s">
        <v>33</v>
      </c>
      <c r="B47" s="338"/>
      <c r="C47" s="55">
        <v>46218</v>
      </c>
      <c r="D47" s="53" t="s">
        <v>59</v>
      </c>
      <c r="E47" s="54">
        <v>15</v>
      </c>
      <c r="F47" s="54">
        <v>14</v>
      </c>
      <c r="G47" s="54">
        <v>16</v>
      </c>
      <c r="H47" s="54">
        <v>16</v>
      </c>
      <c r="I47" s="54">
        <v>14</v>
      </c>
      <c r="J47" s="54">
        <v>14</v>
      </c>
      <c r="K47" s="56">
        <v>12</v>
      </c>
      <c r="L47" s="26">
        <f t="shared" si="27"/>
        <v>101</v>
      </c>
      <c r="M47" s="26"/>
      <c r="N47" s="26"/>
      <c r="O47" s="57">
        <v>14</v>
      </c>
      <c r="P47" s="54">
        <v>19</v>
      </c>
      <c r="Q47" s="54">
        <v>10</v>
      </c>
      <c r="R47" s="54">
        <v>14</v>
      </c>
      <c r="S47" s="54">
        <v>22</v>
      </c>
      <c r="T47" s="54">
        <v>11</v>
      </c>
      <c r="U47" s="56">
        <v>18</v>
      </c>
      <c r="V47" s="26">
        <f t="shared" si="28"/>
        <v>108</v>
      </c>
      <c r="W47" s="26"/>
      <c r="X47" s="26"/>
      <c r="Y47" s="57">
        <v>11</v>
      </c>
      <c r="Z47" s="54">
        <v>9</v>
      </c>
      <c r="AA47" s="54">
        <v>11</v>
      </c>
      <c r="AB47" s="54">
        <v>12</v>
      </c>
      <c r="AC47" s="54">
        <v>16</v>
      </c>
      <c r="AD47" s="54">
        <v>17</v>
      </c>
      <c r="AE47" s="56">
        <v>11</v>
      </c>
      <c r="AF47" s="26">
        <f t="shared" si="29"/>
        <v>87</v>
      </c>
      <c r="AG47" s="26"/>
      <c r="AH47" s="26"/>
      <c r="AI47" s="57">
        <v>11</v>
      </c>
      <c r="AJ47" s="54">
        <v>14</v>
      </c>
      <c r="AK47" s="54">
        <v>15</v>
      </c>
      <c r="AL47" s="54">
        <v>9</v>
      </c>
      <c r="AM47" s="54">
        <v>19</v>
      </c>
      <c r="AN47" s="54">
        <v>6</v>
      </c>
      <c r="AO47" s="56">
        <v>24</v>
      </c>
      <c r="AP47" s="26">
        <f t="shared" si="30"/>
        <v>98</v>
      </c>
      <c r="AQ47" s="26"/>
      <c r="AR47" s="26"/>
    </row>
    <row r="48" spans="1:44" hidden="1" x14ac:dyDescent="0.3">
      <c r="A48" s="46"/>
      <c r="B48" s="337" t="s">
        <v>92</v>
      </c>
      <c r="C48" s="44">
        <v>45768</v>
      </c>
      <c r="D48" s="45" t="s">
        <v>54</v>
      </c>
      <c r="E48" s="49"/>
      <c r="F48" s="49"/>
      <c r="G48" s="49"/>
      <c r="H48" s="49"/>
      <c r="I48" s="49"/>
      <c r="J48" s="49"/>
      <c r="K48" s="123"/>
      <c r="L48" s="51">
        <f t="shared" si="27"/>
        <v>0</v>
      </c>
      <c r="M48" s="51"/>
      <c r="N48" s="51"/>
      <c r="O48" s="49"/>
      <c r="P48" s="49"/>
      <c r="Q48" s="49"/>
      <c r="R48" s="49"/>
      <c r="S48" s="49"/>
      <c r="T48" s="49"/>
      <c r="U48" s="123"/>
      <c r="V48" s="51">
        <f t="shared" si="28"/>
        <v>0</v>
      </c>
      <c r="W48" s="51"/>
      <c r="X48" s="51"/>
      <c r="Y48" s="49"/>
      <c r="Z48" s="49"/>
      <c r="AA48" s="49"/>
      <c r="AB48" s="49"/>
      <c r="AC48" s="49"/>
      <c r="AD48" s="49"/>
      <c r="AE48" s="123"/>
      <c r="AF48" s="51">
        <f t="shared" si="29"/>
        <v>0</v>
      </c>
      <c r="AG48" s="51"/>
      <c r="AH48" s="51"/>
      <c r="AI48" s="49">
        <v>120</v>
      </c>
      <c r="AJ48" s="49">
        <v>32</v>
      </c>
      <c r="AK48" s="49">
        <v>76</v>
      </c>
      <c r="AL48" s="49">
        <v>20</v>
      </c>
      <c r="AM48" s="49">
        <v>104</v>
      </c>
      <c r="AN48" s="49">
        <v>0</v>
      </c>
      <c r="AO48" s="123">
        <v>0</v>
      </c>
      <c r="AP48" s="51">
        <f t="shared" si="30"/>
        <v>352</v>
      </c>
      <c r="AQ48" s="51"/>
      <c r="AR48" s="51"/>
    </row>
    <row r="49" spans="1:44" hidden="1" x14ac:dyDescent="0.3">
      <c r="A49" s="47"/>
      <c r="B49" s="350"/>
      <c r="C49" s="43">
        <v>45915</v>
      </c>
      <c r="D49" s="19" t="s">
        <v>54</v>
      </c>
      <c r="E49" s="49"/>
      <c r="F49" s="49"/>
      <c r="G49" s="49"/>
      <c r="H49" s="49"/>
      <c r="I49" s="49"/>
      <c r="J49" s="49"/>
      <c r="K49" s="123"/>
      <c r="L49" s="25">
        <f t="shared" si="27"/>
        <v>0</v>
      </c>
      <c r="M49" s="25"/>
      <c r="N49" s="25"/>
      <c r="O49" s="49"/>
      <c r="P49" s="49"/>
      <c r="Q49" s="49"/>
      <c r="R49" s="49"/>
      <c r="S49" s="49"/>
      <c r="T49" s="49"/>
      <c r="U49" s="123"/>
      <c r="V49" s="25">
        <f t="shared" si="28"/>
        <v>0</v>
      </c>
      <c r="W49" s="25"/>
      <c r="X49" s="25"/>
      <c r="Y49" s="49"/>
      <c r="Z49" s="49"/>
      <c r="AA49" s="49"/>
      <c r="AB49" s="49"/>
      <c r="AC49" s="49"/>
      <c r="AD49" s="49"/>
      <c r="AE49" s="123"/>
      <c r="AF49" s="25">
        <f t="shared" si="29"/>
        <v>0</v>
      </c>
      <c r="AG49" s="25"/>
      <c r="AH49" s="25"/>
      <c r="AI49" s="49">
        <v>0</v>
      </c>
      <c r="AJ49" s="49">
        <v>0</v>
      </c>
      <c r="AK49" s="49">
        <v>0</v>
      </c>
      <c r="AL49" s="49">
        <v>0</v>
      </c>
      <c r="AM49" s="49">
        <v>0</v>
      </c>
      <c r="AN49" s="49">
        <v>0</v>
      </c>
      <c r="AO49" s="123">
        <v>0</v>
      </c>
      <c r="AP49" s="25">
        <f t="shared" si="30"/>
        <v>0</v>
      </c>
      <c r="AQ49" s="25"/>
      <c r="AR49" s="25"/>
    </row>
    <row r="50" spans="1:44" hidden="1" x14ac:dyDescent="0.3">
      <c r="A50" s="47"/>
      <c r="B50" s="350"/>
      <c r="C50" s="43">
        <v>45803</v>
      </c>
      <c r="D50" s="19" t="s">
        <v>55</v>
      </c>
      <c r="E50" s="18"/>
      <c r="F50" s="18"/>
      <c r="G50" s="18"/>
      <c r="H50" s="18"/>
      <c r="I50" s="18"/>
      <c r="J50" s="18"/>
      <c r="K50" s="62"/>
      <c r="L50" s="25">
        <f t="shared" si="27"/>
        <v>0</v>
      </c>
      <c r="M50" s="25"/>
      <c r="N50" s="25"/>
      <c r="O50" s="18"/>
      <c r="P50" s="18"/>
      <c r="Q50" s="18"/>
      <c r="R50" s="18"/>
      <c r="S50" s="18"/>
      <c r="T50" s="18"/>
      <c r="U50" s="62"/>
      <c r="V50" s="25">
        <f t="shared" si="28"/>
        <v>0</v>
      </c>
      <c r="W50" s="25"/>
      <c r="X50" s="25"/>
      <c r="Y50" s="18"/>
      <c r="Z50" s="18"/>
      <c r="AA50" s="18"/>
      <c r="AB50" s="18"/>
      <c r="AC50" s="18"/>
      <c r="AD50" s="18"/>
      <c r="AE50" s="62"/>
      <c r="AF50" s="25">
        <f t="shared" si="29"/>
        <v>0</v>
      </c>
      <c r="AG50" s="25"/>
      <c r="AH50" s="25"/>
      <c r="AI50" s="18">
        <v>96</v>
      </c>
      <c r="AJ50" s="18">
        <v>12</v>
      </c>
      <c r="AK50" s="18">
        <v>56</v>
      </c>
      <c r="AL50" s="18">
        <v>8</v>
      </c>
      <c r="AM50" s="18">
        <v>24</v>
      </c>
      <c r="AN50" s="18">
        <v>0</v>
      </c>
      <c r="AO50" s="62">
        <v>0</v>
      </c>
      <c r="AP50" s="25">
        <f t="shared" si="30"/>
        <v>196</v>
      </c>
      <c r="AQ50" s="25"/>
      <c r="AR50" s="25"/>
    </row>
    <row r="51" spans="1:44" hidden="1" x14ac:dyDescent="0.3">
      <c r="A51" s="47"/>
      <c r="B51" s="350"/>
      <c r="C51" s="43">
        <v>45843</v>
      </c>
      <c r="D51" s="19" t="s">
        <v>55</v>
      </c>
      <c r="E51" s="18"/>
      <c r="F51" s="18"/>
      <c r="G51" s="18"/>
      <c r="H51" s="18"/>
      <c r="I51" s="18"/>
      <c r="J51" s="18"/>
      <c r="K51" s="62"/>
      <c r="L51" s="25">
        <f t="shared" si="27"/>
        <v>0</v>
      </c>
      <c r="M51" s="25"/>
      <c r="N51" s="25"/>
      <c r="O51" s="18"/>
      <c r="P51" s="18"/>
      <c r="Q51" s="18"/>
      <c r="R51" s="18"/>
      <c r="S51" s="18"/>
      <c r="T51" s="18"/>
      <c r="U51" s="62"/>
      <c r="V51" s="25">
        <f t="shared" si="28"/>
        <v>0</v>
      </c>
      <c r="W51" s="25"/>
      <c r="X51" s="25"/>
      <c r="Y51" s="18"/>
      <c r="Z51" s="18"/>
      <c r="AA51" s="18"/>
      <c r="AB51" s="18"/>
      <c r="AC51" s="18"/>
      <c r="AD51" s="18"/>
      <c r="AE51" s="62"/>
      <c r="AF51" s="25">
        <f t="shared" si="29"/>
        <v>0</v>
      </c>
      <c r="AG51" s="25"/>
      <c r="AH51" s="25"/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62">
        <v>0</v>
      </c>
      <c r="AP51" s="25">
        <f t="shared" si="30"/>
        <v>0</v>
      </c>
      <c r="AQ51" s="25"/>
      <c r="AR51" s="25"/>
    </row>
    <row r="52" spans="1:44" hidden="1" x14ac:dyDescent="0.3">
      <c r="A52" s="47"/>
      <c r="B52" s="350"/>
      <c r="C52" s="43">
        <v>45795</v>
      </c>
      <c r="D52" s="19" t="s">
        <v>56</v>
      </c>
      <c r="E52" s="18"/>
      <c r="F52" s="18"/>
      <c r="G52" s="18"/>
      <c r="H52" s="18"/>
      <c r="I52" s="18"/>
      <c r="J52" s="18"/>
      <c r="K52" s="62"/>
      <c r="L52" s="25">
        <f t="shared" si="27"/>
        <v>0</v>
      </c>
      <c r="M52" s="25"/>
      <c r="N52" s="25"/>
      <c r="O52" s="18"/>
      <c r="P52" s="18"/>
      <c r="Q52" s="18"/>
      <c r="R52" s="18"/>
      <c r="S52" s="18"/>
      <c r="T52" s="18"/>
      <c r="U52" s="62"/>
      <c r="V52" s="25">
        <f t="shared" si="28"/>
        <v>0</v>
      </c>
      <c r="W52" s="25"/>
      <c r="X52" s="25"/>
      <c r="Y52" s="18"/>
      <c r="Z52" s="18"/>
      <c r="AA52" s="18"/>
      <c r="AB52" s="18"/>
      <c r="AC52" s="18"/>
      <c r="AD52" s="18"/>
      <c r="AE52" s="62"/>
      <c r="AF52" s="25">
        <f t="shared" si="29"/>
        <v>0</v>
      </c>
      <c r="AG52" s="25"/>
      <c r="AH52" s="25"/>
      <c r="AI52" s="18">
        <v>20</v>
      </c>
      <c r="AJ52" s="18">
        <v>0</v>
      </c>
      <c r="AK52" s="18">
        <v>32</v>
      </c>
      <c r="AL52" s="18">
        <v>0</v>
      </c>
      <c r="AM52" s="18">
        <v>48</v>
      </c>
      <c r="AN52" s="18">
        <v>0</v>
      </c>
      <c r="AO52" s="62">
        <v>0</v>
      </c>
      <c r="AP52" s="25">
        <f t="shared" si="30"/>
        <v>100</v>
      </c>
      <c r="AQ52" s="25"/>
      <c r="AR52" s="25"/>
    </row>
    <row r="53" spans="1:44" hidden="1" x14ac:dyDescent="0.3">
      <c r="A53" s="47"/>
      <c r="B53" s="350"/>
      <c r="C53" s="43">
        <v>45850</v>
      </c>
      <c r="D53" s="19" t="s">
        <v>56</v>
      </c>
      <c r="E53" s="18"/>
      <c r="F53" s="18"/>
      <c r="G53" s="18"/>
      <c r="H53" s="18"/>
      <c r="I53" s="18"/>
      <c r="J53" s="18"/>
      <c r="K53" s="62"/>
      <c r="L53" s="25">
        <f t="shared" si="27"/>
        <v>0</v>
      </c>
      <c r="M53" s="25"/>
      <c r="N53" s="25"/>
      <c r="O53" s="18"/>
      <c r="P53" s="18"/>
      <c r="Q53" s="18"/>
      <c r="R53" s="18"/>
      <c r="S53" s="18"/>
      <c r="T53" s="18"/>
      <c r="U53" s="62"/>
      <c r="V53" s="25">
        <f t="shared" si="28"/>
        <v>0</v>
      </c>
      <c r="W53" s="25"/>
      <c r="X53" s="25"/>
      <c r="Y53" s="18"/>
      <c r="Z53" s="18"/>
      <c r="AA53" s="18"/>
      <c r="AB53" s="18"/>
      <c r="AC53" s="18"/>
      <c r="AD53" s="18"/>
      <c r="AE53" s="62"/>
      <c r="AF53" s="25">
        <f t="shared" si="29"/>
        <v>0</v>
      </c>
      <c r="AG53" s="25"/>
      <c r="AH53" s="25"/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62">
        <v>0</v>
      </c>
      <c r="AP53" s="25">
        <f t="shared" si="30"/>
        <v>0</v>
      </c>
      <c r="AQ53" s="25"/>
      <c r="AR53" s="25"/>
    </row>
    <row r="54" spans="1:44" hidden="1" x14ac:dyDescent="0.3">
      <c r="A54" s="47"/>
      <c r="B54" s="350"/>
      <c r="C54" s="43">
        <v>46122</v>
      </c>
      <c r="D54" s="19" t="s">
        <v>57</v>
      </c>
      <c r="E54" s="18"/>
      <c r="F54" s="18"/>
      <c r="G54" s="18"/>
      <c r="H54" s="18"/>
      <c r="I54" s="18"/>
      <c r="J54" s="18"/>
      <c r="K54" s="62"/>
      <c r="L54" s="25">
        <f t="shared" si="27"/>
        <v>0</v>
      </c>
      <c r="M54" s="25"/>
      <c r="N54" s="25"/>
      <c r="O54" s="18"/>
      <c r="P54" s="18"/>
      <c r="Q54" s="18"/>
      <c r="R54" s="18"/>
      <c r="S54" s="18"/>
      <c r="T54" s="18"/>
      <c r="U54" s="62"/>
      <c r="V54" s="25">
        <f t="shared" si="28"/>
        <v>0</v>
      </c>
      <c r="W54" s="25"/>
      <c r="X54" s="25"/>
      <c r="Y54" s="18"/>
      <c r="Z54" s="18"/>
      <c r="AA54" s="18"/>
      <c r="AB54" s="18"/>
      <c r="AC54" s="18"/>
      <c r="AD54" s="18"/>
      <c r="AE54" s="62"/>
      <c r="AF54" s="25">
        <f t="shared" si="29"/>
        <v>0</v>
      </c>
      <c r="AG54" s="25"/>
      <c r="AH54" s="25"/>
      <c r="AI54" s="18">
        <v>112</v>
      </c>
      <c r="AJ54" s="18">
        <v>56</v>
      </c>
      <c r="AK54" s="18">
        <v>76</v>
      </c>
      <c r="AL54" s="18">
        <v>12</v>
      </c>
      <c r="AM54" s="18">
        <v>112</v>
      </c>
      <c r="AN54" s="18">
        <v>0</v>
      </c>
      <c r="AO54" s="62">
        <v>0</v>
      </c>
      <c r="AP54" s="25">
        <f t="shared" si="30"/>
        <v>368</v>
      </c>
      <c r="AQ54" s="25"/>
      <c r="AR54" s="25"/>
    </row>
    <row r="55" spans="1:44" hidden="1" x14ac:dyDescent="0.3">
      <c r="A55" s="47"/>
      <c r="B55" s="350"/>
      <c r="C55" s="83">
        <v>46159</v>
      </c>
      <c r="D55" s="81" t="s">
        <v>58</v>
      </c>
      <c r="E55" s="18"/>
      <c r="F55" s="18"/>
      <c r="G55" s="18"/>
      <c r="H55" s="18"/>
      <c r="I55" s="18"/>
      <c r="J55" s="18"/>
      <c r="K55" s="62"/>
      <c r="L55" s="25">
        <f t="shared" si="27"/>
        <v>0</v>
      </c>
      <c r="M55" s="25"/>
      <c r="N55" s="25"/>
      <c r="O55" s="18"/>
      <c r="P55" s="18"/>
      <c r="Q55" s="18"/>
      <c r="R55" s="18"/>
      <c r="S55" s="18"/>
      <c r="T55" s="18"/>
      <c r="U55" s="62"/>
      <c r="V55" s="25">
        <f t="shared" si="28"/>
        <v>0</v>
      </c>
      <c r="W55" s="25"/>
      <c r="X55" s="25"/>
      <c r="Y55" s="18"/>
      <c r="Z55" s="18"/>
      <c r="AA55" s="18"/>
      <c r="AB55" s="18"/>
      <c r="AC55" s="18"/>
      <c r="AD55" s="18"/>
      <c r="AE55" s="62"/>
      <c r="AF55" s="25">
        <f t="shared" si="29"/>
        <v>0</v>
      </c>
      <c r="AG55" s="25"/>
      <c r="AH55" s="25"/>
      <c r="AI55" s="18">
        <v>100</v>
      </c>
      <c r="AJ55" s="18">
        <v>32</v>
      </c>
      <c r="AK55" s="18">
        <v>128</v>
      </c>
      <c r="AL55" s="18">
        <v>32</v>
      </c>
      <c r="AM55" s="18">
        <v>88</v>
      </c>
      <c r="AN55" s="18">
        <v>0</v>
      </c>
      <c r="AO55" s="62">
        <v>0</v>
      </c>
      <c r="AP55" s="25">
        <f t="shared" si="30"/>
        <v>380</v>
      </c>
      <c r="AQ55" s="25"/>
      <c r="AR55" s="25"/>
    </row>
    <row r="56" spans="1:44" ht="17.25" hidden="1" thickBot="1" x14ac:dyDescent="0.35">
      <c r="A56" s="48"/>
      <c r="B56" s="338"/>
      <c r="C56" s="55">
        <v>46158</v>
      </c>
      <c r="D56" s="53" t="s">
        <v>59</v>
      </c>
      <c r="E56" s="54"/>
      <c r="F56" s="54"/>
      <c r="G56" s="54"/>
      <c r="H56" s="54"/>
      <c r="I56" s="54"/>
      <c r="J56" s="54"/>
      <c r="K56" s="63"/>
      <c r="L56" s="26">
        <f t="shared" si="27"/>
        <v>0</v>
      </c>
      <c r="M56" s="26"/>
      <c r="N56" s="26"/>
      <c r="O56" s="54"/>
      <c r="P56" s="54"/>
      <c r="Q56" s="54"/>
      <c r="R56" s="54"/>
      <c r="S56" s="54"/>
      <c r="T56" s="54"/>
      <c r="U56" s="63"/>
      <c r="V56" s="26">
        <f t="shared" si="28"/>
        <v>0</v>
      </c>
      <c r="W56" s="26"/>
      <c r="X56" s="26"/>
      <c r="Y56" s="54"/>
      <c r="Z56" s="54"/>
      <c r="AA56" s="54"/>
      <c r="AB56" s="54"/>
      <c r="AC56" s="54"/>
      <c r="AD56" s="54"/>
      <c r="AE56" s="63"/>
      <c r="AF56" s="26">
        <f t="shared" si="29"/>
        <v>0</v>
      </c>
      <c r="AG56" s="26"/>
      <c r="AH56" s="26"/>
      <c r="AI56" s="54">
        <v>96</v>
      </c>
      <c r="AJ56" s="54">
        <v>20</v>
      </c>
      <c r="AK56" s="54">
        <v>52</v>
      </c>
      <c r="AL56" s="54">
        <v>12</v>
      </c>
      <c r="AM56" s="54">
        <v>28</v>
      </c>
      <c r="AN56" s="54">
        <v>0</v>
      </c>
      <c r="AO56" s="63">
        <v>0</v>
      </c>
      <c r="AP56" s="26">
        <f t="shared" si="30"/>
        <v>208</v>
      </c>
      <c r="AQ56" s="26"/>
      <c r="AR56" s="26"/>
    </row>
    <row r="57" spans="1:44" hidden="1" x14ac:dyDescent="0.3">
      <c r="A57" s="46"/>
      <c r="B57" s="337" t="s">
        <v>93</v>
      </c>
      <c r="C57" s="128">
        <v>45915</v>
      </c>
      <c r="D57" s="129" t="s">
        <v>54</v>
      </c>
      <c r="E57" s="60"/>
      <c r="F57" s="60"/>
      <c r="G57" s="60"/>
      <c r="H57" s="60"/>
      <c r="I57" s="60"/>
      <c r="J57" s="60"/>
      <c r="K57" s="130"/>
      <c r="L57" s="131">
        <f t="shared" si="27"/>
        <v>0</v>
      </c>
      <c r="M57" s="131"/>
      <c r="N57" s="131"/>
      <c r="O57" s="132"/>
      <c r="P57" s="60"/>
      <c r="Q57" s="60"/>
      <c r="R57" s="60"/>
      <c r="S57" s="60"/>
      <c r="T57" s="60"/>
      <c r="U57" s="130"/>
      <c r="V57" s="131">
        <f t="shared" si="28"/>
        <v>0</v>
      </c>
      <c r="W57" s="131"/>
      <c r="X57" s="131"/>
      <c r="Y57" s="132"/>
      <c r="Z57" s="60"/>
      <c r="AA57" s="60"/>
      <c r="AB57" s="60"/>
      <c r="AC57" s="60"/>
      <c r="AD57" s="60"/>
      <c r="AE57" s="130"/>
      <c r="AF57" s="131">
        <f t="shared" si="29"/>
        <v>0</v>
      </c>
      <c r="AG57" s="131"/>
      <c r="AH57" s="131"/>
      <c r="AI57" s="132">
        <v>28</v>
      </c>
      <c r="AJ57" s="60">
        <v>0</v>
      </c>
      <c r="AK57" s="60">
        <v>28</v>
      </c>
      <c r="AL57" s="60">
        <v>0</v>
      </c>
      <c r="AM57" s="60">
        <v>16</v>
      </c>
      <c r="AN57" s="60">
        <v>0</v>
      </c>
      <c r="AO57" s="130">
        <v>0</v>
      </c>
      <c r="AP57" s="131">
        <f t="shared" si="30"/>
        <v>72</v>
      </c>
      <c r="AQ57" s="131"/>
      <c r="AR57" s="131"/>
    </row>
    <row r="58" spans="1:44" hidden="1" x14ac:dyDescent="0.3">
      <c r="A58" s="47"/>
      <c r="B58" s="350"/>
      <c r="C58" s="43">
        <v>45843</v>
      </c>
      <c r="D58" s="19" t="s">
        <v>55</v>
      </c>
      <c r="E58" s="18"/>
      <c r="F58" s="18"/>
      <c r="G58" s="18"/>
      <c r="H58" s="18"/>
      <c r="I58" s="18"/>
      <c r="J58" s="18"/>
      <c r="K58" s="20"/>
      <c r="L58" s="25">
        <f t="shared" si="27"/>
        <v>0</v>
      </c>
      <c r="M58" s="25"/>
      <c r="N58" s="25"/>
      <c r="O58" s="21"/>
      <c r="P58" s="18"/>
      <c r="Q58" s="18"/>
      <c r="R58" s="18"/>
      <c r="S58" s="18"/>
      <c r="T58" s="18"/>
      <c r="U58" s="20"/>
      <c r="V58" s="25">
        <f t="shared" si="28"/>
        <v>0</v>
      </c>
      <c r="W58" s="25"/>
      <c r="X58" s="25"/>
      <c r="Y58" s="21"/>
      <c r="Z58" s="18"/>
      <c r="AA58" s="18"/>
      <c r="AB58" s="18"/>
      <c r="AC58" s="18"/>
      <c r="AD58" s="18"/>
      <c r="AE58" s="20"/>
      <c r="AF58" s="25">
        <f t="shared" si="29"/>
        <v>0</v>
      </c>
      <c r="AG58" s="25"/>
      <c r="AH58" s="25"/>
      <c r="AI58" s="21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20">
        <v>0</v>
      </c>
      <c r="AP58" s="25">
        <f t="shared" si="30"/>
        <v>0</v>
      </c>
      <c r="AQ58" s="25"/>
      <c r="AR58" s="25"/>
    </row>
    <row r="59" spans="1:44" hidden="1" x14ac:dyDescent="0.3">
      <c r="A59" s="47"/>
      <c r="B59" s="350"/>
      <c r="C59" s="43">
        <v>45861</v>
      </c>
      <c r="D59" s="19" t="s">
        <v>55</v>
      </c>
      <c r="E59" s="18"/>
      <c r="F59" s="18"/>
      <c r="G59" s="18"/>
      <c r="H59" s="18"/>
      <c r="I59" s="18"/>
      <c r="J59" s="18"/>
      <c r="K59" s="20"/>
      <c r="L59" s="25">
        <f t="shared" ref="L59:L65" si="31">SUM(E59:K59)</f>
        <v>0</v>
      </c>
      <c r="M59" s="25"/>
      <c r="N59" s="25"/>
      <c r="O59" s="21"/>
      <c r="P59" s="18"/>
      <c r="Q59" s="18"/>
      <c r="R59" s="18"/>
      <c r="S59" s="18"/>
      <c r="T59" s="18"/>
      <c r="U59" s="20"/>
      <c r="V59" s="25">
        <f t="shared" ref="V59:V65" si="32">SUM(O59:U59)</f>
        <v>0</v>
      </c>
      <c r="W59" s="25"/>
      <c r="X59" s="25"/>
      <c r="Y59" s="21"/>
      <c r="Z59" s="18"/>
      <c r="AA59" s="18"/>
      <c r="AB59" s="18"/>
      <c r="AC59" s="18"/>
      <c r="AD59" s="18"/>
      <c r="AE59" s="20"/>
      <c r="AF59" s="25">
        <f t="shared" ref="AF59:AF65" si="33">SUM(Y59:AE59)</f>
        <v>0</v>
      </c>
      <c r="AG59" s="25"/>
      <c r="AH59" s="25"/>
      <c r="AI59" s="21">
        <v>8</v>
      </c>
      <c r="AJ59" s="18">
        <v>0</v>
      </c>
      <c r="AK59" s="18">
        <v>28</v>
      </c>
      <c r="AL59" s="18">
        <v>0</v>
      </c>
      <c r="AM59" s="18">
        <v>20</v>
      </c>
      <c r="AN59" s="18">
        <v>0</v>
      </c>
      <c r="AO59" s="20">
        <v>0</v>
      </c>
      <c r="AP59" s="25">
        <f t="shared" ref="AP59:AP65" si="34">SUM(AI59:AO59)</f>
        <v>56</v>
      </c>
      <c r="AQ59" s="25"/>
      <c r="AR59" s="25"/>
    </row>
    <row r="60" spans="1:44" hidden="1" x14ac:dyDescent="0.3">
      <c r="A60" s="47"/>
      <c r="B60" s="350"/>
      <c r="C60" s="43">
        <v>46050</v>
      </c>
      <c r="D60" s="19" t="s">
        <v>55</v>
      </c>
      <c r="E60" s="18"/>
      <c r="F60" s="18"/>
      <c r="G60" s="18"/>
      <c r="H60" s="18"/>
      <c r="I60" s="18"/>
      <c r="J60" s="18"/>
      <c r="K60" s="20"/>
      <c r="L60" s="25">
        <f t="shared" si="31"/>
        <v>0</v>
      </c>
      <c r="M60" s="25"/>
      <c r="N60" s="25"/>
      <c r="O60" s="21"/>
      <c r="P60" s="18"/>
      <c r="Q60" s="18"/>
      <c r="R60" s="18"/>
      <c r="S60" s="18"/>
      <c r="T60" s="18"/>
      <c r="U60" s="20"/>
      <c r="V60" s="25">
        <f t="shared" si="32"/>
        <v>0</v>
      </c>
      <c r="W60" s="25"/>
      <c r="X60" s="25"/>
      <c r="Y60" s="21"/>
      <c r="Z60" s="18"/>
      <c r="AA60" s="18"/>
      <c r="AB60" s="18"/>
      <c r="AC60" s="18"/>
      <c r="AD60" s="18"/>
      <c r="AE60" s="20"/>
      <c r="AF60" s="25">
        <f t="shared" si="33"/>
        <v>0</v>
      </c>
      <c r="AG60" s="25"/>
      <c r="AH60" s="25"/>
      <c r="AI60" s="21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20">
        <v>0</v>
      </c>
      <c r="AP60" s="25">
        <f t="shared" si="34"/>
        <v>0</v>
      </c>
      <c r="AQ60" s="25"/>
      <c r="AR60" s="25"/>
    </row>
    <row r="61" spans="1:44" hidden="1" x14ac:dyDescent="0.3">
      <c r="A61" s="47"/>
      <c r="B61" s="350"/>
      <c r="C61" s="43">
        <v>45850</v>
      </c>
      <c r="D61" s="19" t="s">
        <v>56</v>
      </c>
      <c r="E61" s="18"/>
      <c r="F61" s="18"/>
      <c r="G61" s="18"/>
      <c r="H61" s="18"/>
      <c r="I61" s="18"/>
      <c r="J61" s="18"/>
      <c r="K61" s="20"/>
      <c r="L61" s="25">
        <f t="shared" si="31"/>
        <v>0</v>
      </c>
      <c r="M61" s="25"/>
      <c r="N61" s="25"/>
      <c r="O61" s="21"/>
      <c r="P61" s="18"/>
      <c r="Q61" s="18"/>
      <c r="R61" s="18"/>
      <c r="S61" s="18"/>
      <c r="T61" s="18"/>
      <c r="U61" s="20"/>
      <c r="V61" s="25">
        <f t="shared" si="32"/>
        <v>0</v>
      </c>
      <c r="W61" s="25"/>
      <c r="X61" s="25"/>
      <c r="Y61" s="21"/>
      <c r="Z61" s="18"/>
      <c r="AA61" s="18"/>
      <c r="AB61" s="18"/>
      <c r="AC61" s="18"/>
      <c r="AD61" s="18"/>
      <c r="AE61" s="20"/>
      <c r="AF61" s="25">
        <f t="shared" si="33"/>
        <v>0</v>
      </c>
      <c r="AG61" s="25"/>
      <c r="AH61" s="25"/>
      <c r="AI61" s="21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20">
        <v>0</v>
      </c>
      <c r="AP61" s="25">
        <f t="shared" si="34"/>
        <v>0</v>
      </c>
      <c r="AQ61" s="25"/>
      <c r="AR61" s="25"/>
    </row>
    <row r="62" spans="1:44" hidden="1" x14ac:dyDescent="0.3">
      <c r="A62" s="47"/>
      <c r="B62" s="350"/>
      <c r="C62" s="43">
        <v>45874</v>
      </c>
      <c r="D62" s="19" t="s">
        <v>56</v>
      </c>
      <c r="E62" s="18"/>
      <c r="F62" s="18"/>
      <c r="G62" s="18"/>
      <c r="H62" s="18"/>
      <c r="I62" s="18"/>
      <c r="J62" s="18"/>
      <c r="K62" s="20"/>
      <c r="L62" s="25">
        <f t="shared" si="31"/>
        <v>0</v>
      </c>
      <c r="M62" s="25"/>
      <c r="N62" s="25"/>
      <c r="O62" s="21"/>
      <c r="P62" s="18"/>
      <c r="Q62" s="18"/>
      <c r="R62" s="18"/>
      <c r="S62" s="18"/>
      <c r="T62" s="18"/>
      <c r="U62" s="20"/>
      <c r="V62" s="25">
        <f t="shared" si="32"/>
        <v>0</v>
      </c>
      <c r="W62" s="25"/>
      <c r="X62" s="25"/>
      <c r="Y62" s="21"/>
      <c r="Z62" s="18"/>
      <c r="AA62" s="18"/>
      <c r="AB62" s="18"/>
      <c r="AC62" s="18"/>
      <c r="AD62" s="18"/>
      <c r="AE62" s="20"/>
      <c r="AF62" s="25">
        <f t="shared" si="33"/>
        <v>0</v>
      </c>
      <c r="AG62" s="25"/>
      <c r="AH62" s="25"/>
      <c r="AI62" s="21">
        <v>16</v>
      </c>
      <c r="AJ62" s="18">
        <v>0</v>
      </c>
      <c r="AK62" s="18">
        <v>16</v>
      </c>
      <c r="AL62" s="18">
        <v>0</v>
      </c>
      <c r="AM62" s="18">
        <v>12</v>
      </c>
      <c r="AN62" s="18">
        <v>0</v>
      </c>
      <c r="AO62" s="20">
        <v>0</v>
      </c>
      <c r="AP62" s="25">
        <f t="shared" si="34"/>
        <v>44</v>
      </c>
      <c r="AQ62" s="25"/>
      <c r="AR62" s="25"/>
    </row>
    <row r="63" spans="1:44" hidden="1" x14ac:dyDescent="0.3">
      <c r="A63" s="47"/>
      <c r="B63" s="350"/>
      <c r="C63" s="43">
        <v>46122</v>
      </c>
      <c r="D63" s="19" t="s">
        <v>57</v>
      </c>
      <c r="E63" s="18"/>
      <c r="F63" s="18"/>
      <c r="G63" s="18"/>
      <c r="H63" s="18"/>
      <c r="I63" s="18"/>
      <c r="J63" s="18"/>
      <c r="K63" s="20"/>
      <c r="L63" s="25">
        <f t="shared" si="31"/>
        <v>0</v>
      </c>
      <c r="M63" s="25"/>
      <c r="N63" s="25"/>
      <c r="O63" s="21"/>
      <c r="P63" s="18"/>
      <c r="Q63" s="18"/>
      <c r="R63" s="18"/>
      <c r="S63" s="18"/>
      <c r="T63" s="18"/>
      <c r="U63" s="20"/>
      <c r="V63" s="25">
        <f t="shared" si="32"/>
        <v>0</v>
      </c>
      <c r="W63" s="25"/>
      <c r="X63" s="25"/>
      <c r="Y63" s="21"/>
      <c r="Z63" s="18"/>
      <c r="AA63" s="18"/>
      <c r="AB63" s="18"/>
      <c r="AC63" s="18"/>
      <c r="AD63" s="18"/>
      <c r="AE63" s="20"/>
      <c r="AF63" s="25">
        <f t="shared" si="33"/>
        <v>0</v>
      </c>
      <c r="AG63" s="25"/>
      <c r="AH63" s="25"/>
      <c r="AI63" s="21">
        <v>48</v>
      </c>
      <c r="AJ63" s="18">
        <v>0</v>
      </c>
      <c r="AK63" s="18">
        <v>16</v>
      </c>
      <c r="AL63" s="18">
        <v>0</v>
      </c>
      <c r="AM63" s="18">
        <v>32</v>
      </c>
      <c r="AN63" s="18">
        <v>0</v>
      </c>
      <c r="AO63" s="20">
        <v>0</v>
      </c>
      <c r="AP63" s="25">
        <f t="shared" si="34"/>
        <v>96</v>
      </c>
      <c r="AQ63" s="25"/>
      <c r="AR63" s="25"/>
    </row>
    <row r="64" spans="1:44" hidden="1" x14ac:dyDescent="0.3">
      <c r="A64" s="47"/>
      <c r="B64" s="350"/>
      <c r="C64" s="43">
        <v>46159</v>
      </c>
      <c r="D64" s="19" t="s">
        <v>58</v>
      </c>
      <c r="E64" s="18"/>
      <c r="F64" s="18"/>
      <c r="G64" s="18"/>
      <c r="H64" s="18"/>
      <c r="I64" s="18"/>
      <c r="J64" s="18"/>
      <c r="K64" s="20"/>
      <c r="L64" s="25">
        <f t="shared" si="31"/>
        <v>0</v>
      </c>
      <c r="M64" s="25"/>
      <c r="N64" s="25"/>
      <c r="O64" s="21"/>
      <c r="P64" s="18"/>
      <c r="Q64" s="18"/>
      <c r="R64" s="18"/>
      <c r="S64" s="18"/>
      <c r="T64" s="18"/>
      <c r="U64" s="20"/>
      <c r="V64" s="25">
        <f t="shared" si="32"/>
        <v>0</v>
      </c>
      <c r="W64" s="25"/>
      <c r="X64" s="25"/>
      <c r="Y64" s="21"/>
      <c r="Z64" s="18"/>
      <c r="AA64" s="18"/>
      <c r="AB64" s="18"/>
      <c r="AC64" s="18"/>
      <c r="AD64" s="18"/>
      <c r="AE64" s="20"/>
      <c r="AF64" s="25">
        <f t="shared" si="33"/>
        <v>0</v>
      </c>
      <c r="AG64" s="25"/>
      <c r="AH64" s="25"/>
      <c r="AI64" s="21">
        <v>44</v>
      </c>
      <c r="AJ64" s="18">
        <v>0</v>
      </c>
      <c r="AK64" s="18">
        <v>20</v>
      </c>
      <c r="AL64" s="18">
        <v>0</v>
      </c>
      <c r="AM64" s="18">
        <v>48</v>
      </c>
      <c r="AN64" s="18">
        <v>0</v>
      </c>
      <c r="AO64" s="20">
        <v>0</v>
      </c>
      <c r="AP64" s="25">
        <f t="shared" si="34"/>
        <v>112</v>
      </c>
      <c r="AQ64" s="25"/>
      <c r="AR64" s="25"/>
    </row>
    <row r="65" spans="1:44" ht="17.25" hidden="1" thickBot="1" x14ac:dyDescent="0.35">
      <c r="A65" s="47"/>
      <c r="B65" s="338"/>
      <c r="C65" s="55">
        <v>46158</v>
      </c>
      <c r="D65" s="53" t="s">
        <v>59</v>
      </c>
      <c r="E65" s="54"/>
      <c r="F65" s="54"/>
      <c r="G65" s="54"/>
      <c r="H65" s="54"/>
      <c r="I65" s="54"/>
      <c r="J65" s="54"/>
      <c r="K65" s="56"/>
      <c r="L65" s="26">
        <f t="shared" si="31"/>
        <v>0</v>
      </c>
      <c r="M65" s="26"/>
      <c r="N65" s="26"/>
      <c r="O65" s="57"/>
      <c r="P65" s="54"/>
      <c r="Q65" s="54"/>
      <c r="R65" s="54"/>
      <c r="S65" s="54"/>
      <c r="T65" s="54"/>
      <c r="U65" s="56"/>
      <c r="V65" s="26">
        <f t="shared" si="32"/>
        <v>0</v>
      </c>
      <c r="W65" s="26"/>
      <c r="X65" s="26"/>
      <c r="Y65" s="57"/>
      <c r="Z65" s="54"/>
      <c r="AA65" s="54"/>
      <c r="AB65" s="54"/>
      <c r="AC65" s="54"/>
      <c r="AD65" s="54"/>
      <c r="AE65" s="56"/>
      <c r="AF65" s="26">
        <f t="shared" si="33"/>
        <v>0</v>
      </c>
      <c r="AG65" s="26"/>
      <c r="AH65" s="26"/>
      <c r="AI65" s="57">
        <v>28</v>
      </c>
      <c r="AJ65" s="54">
        <v>0</v>
      </c>
      <c r="AK65" s="54">
        <v>24</v>
      </c>
      <c r="AL65" s="54">
        <v>0</v>
      </c>
      <c r="AM65" s="54">
        <v>24</v>
      </c>
      <c r="AN65" s="54">
        <v>0</v>
      </c>
      <c r="AO65" s="56">
        <v>0</v>
      </c>
      <c r="AP65" s="26">
        <f t="shared" si="34"/>
        <v>76</v>
      </c>
      <c r="AQ65" s="26"/>
      <c r="AR65" s="26"/>
    </row>
    <row r="66" spans="1:44" x14ac:dyDescent="0.3">
      <c r="A66" s="124"/>
      <c r="B66" s="100"/>
      <c r="C66" s="58"/>
      <c r="D66" s="125"/>
      <c r="E66" s="126"/>
      <c r="F66" s="126"/>
      <c r="G66" s="126"/>
      <c r="H66" s="126"/>
      <c r="I66" s="126"/>
      <c r="J66" s="126"/>
      <c r="K66" s="126"/>
      <c r="L66" s="127"/>
      <c r="M66" s="127"/>
      <c r="N66" s="127"/>
      <c r="O66" s="126"/>
      <c r="P66" s="126"/>
      <c r="Q66" s="126"/>
      <c r="R66" s="126"/>
      <c r="S66" s="126"/>
      <c r="T66" s="126"/>
      <c r="U66" s="126"/>
      <c r="V66" s="127"/>
      <c r="W66" s="127"/>
      <c r="X66" s="127"/>
      <c r="Y66" s="126"/>
      <c r="Z66" s="126"/>
      <c r="AA66" s="126"/>
      <c r="AB66" s="126"/>
      <c r="AC66" s="126"/>
      <c r="AD66" s="126"/>
      <c r="AE66" s="126"/>
      <c r="AF66" s="127"/>
      <c r="AG66" s="127"/>
      <c r="AH66" s="127"/>
      <c r="AI66" s="126"/>
      <c r="AJ66" s="126"/>
      <c r="AK66" s="126"/>
      <c r="AL66" s="126"/>
      <c r="AM66" s="126"/>
      <c r="AN66" s="126"/>
      <c r="AO66" s="126"/>
      <c r="AP66" s="127"/>
      <c r="AQ66" s="127"/>
      <c r="AR66" s="127"/>
    </row>
    <row r="67" spans="1:44" x14ac:dyDescent="0.3">
      <c r="A67" s="124"/>
      <c r="B67" s="100"/>
      <c r="C67" s="58"/>
      <c r="D67" s="125"/>
      <c r="E67" s="126"/>
      <c r="F67" s="126"/>
      <c r="G67" s="126"/>
      <c r="H67" s="126"/>
      <c r="I67" s="126"/>
      <c r="J67" s="126"/>
      <c r="K67" s="126"/>
      <c r="L67" s="127"/>
      <c r="M67" s="127"/>
      <c r="N67" s="127"/>
      <c r="O67" s="126"/>
      <c r="P67" s="126"/>
      <c r="Q67" s="126"/>
      <c r="R67" s="126"/>
      <c r="S67" s="126"/>
      <c r="T67" s="126"/>
      <c r="U67" s="126"/>
      <c r="V67" s="127"/>
      <c r="W67" s="127"/>
      <c r="X67" s="127"/>
      <c r="Y67" s="126"/>
      <c r="Z67" s="126"/>
      <c r="AA67" s="126"/>
      <c r="AB67" s="126"/>
      <c r="AC67" s="126"/>
      <c r="AD67" s="126"/>
      <c r="AE67" s="126"/>
      <c r="AF67" s="127"/>
      <c r="AG67" s="127"/>
      <c r="AH67" s="127"/>
      <c r="AI67" s="126"/>
      <c r="AJ67" s="126"/>
      <c r="AK67" s="126"/>
      <c r="AL67" s="126"/>
      <c r="AM67" s="126"/>
      <c r="AN67" s="126"/>
      <c r="AO67" s="126"/>
      <c r="AP67" s="127"/>
      <c r="AQ67" s="127"/>
      <c r="AR67" s="127"/>
    </row>
    <row r="68" spans="1:44" x14ac:dyDescent="0.3">
      <c r="A68" s="124"/>
      <c r="B68" s="100"/>
      <c r="C68" s="58"/>
      <c r="D68" s="125"/>
      <c r="E68" s="126"/>
      <c r="F68" s="126"/>
      <c r="G68" s="126"/>
      <c r="H68" s="126"/>
      <c r="I68" s="126"/>
      <c r="J68" s="126"/>
      <c r="K68" s="126"/>
      <c r="L68" s="127"/>
      <c r="M68" s="127"/>
      <c r="N68" s="127"/>
      <c r="O68" s="126"/>
      <c r="P68" s="126"/>
      <c r="Q68" s="126"/>
      <c r="R68" s="126"/>
      <c r="S68" s="126"/>
      <c r="T68" s="126"/>
      <c r="U68" s="126"/>
      <c r="V68" s="127"/>
      <c r="W68" s="127"/>
      <c r="X68" s="127"/>
      <c r="Y68" s="126"/>
      <c r="Z68" s="126"/>
      <c r="AA68" s="126"/>
      <c r="AB68" s="126"/>
      <c r="AC68" s="126"/>
      <c r="AD68" s="126"/>
      <c r="AE68" s="126"/>
      <c r="AF68" s="127"/>
      <c r="AG68" s="127"/>
      <c r="AH68" s="127"/>
      <c r="AI68" s="126"/>
      <c r="AJ68" s="126"/>
      <c r="AK68" s="126"/>
      <c r="AL68" s="126"/>
      <c r="AM68" s="126"/>
      <c r="AN68" s="126"/>
      <c r="AO68" s="126"/>
      <c r="AP68" s="127"/>
      <c r="AQ68" s="127"/>
      <c r="AR68" s="127"/>
    </row>
  </sheetData>
  <mergeCells count="11">
    <mergeCell ref="B57:B65"/>
    <mergeCell ref="A2:A7"/>
    <mergeCell ref="B2:B7"/>
    <mergeCell ref="C2:C7"/>
    <mergeCell ref="B8:B13"/>
    <mergeCell ref="B14:B20"/>
    <mergeCell ref="B21:B27"/>
    <mergeCell ref="B28:B34"/>
    <mergeCell ref="B35:B41"/>
    <mergeCell ref="B42:B47"/>
    <mergeCell ref="B48:B56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5131-BB27-46C1-8ACC-70633B78304F}">
  <dimension ref="A1:AS69"/>
  <sheetViews>
    <sheetView topLeftCell="B1" workbookViewId="0"/>
  </sheetViews>
  <sheetFormatPr defaultRowHeight="16.5" x14ac:dyDescent="0.3"/>
  <cols>
    <col min="1" max="1" width="15.25" hidden="1" customWidth="1"/>
    <col min="2" max="2" width="19.5" bestFit="1" customWidth="1"/>
    <col min="3" max="3" width="9.75" style="41" bestFit="1" customWidth="1"/>
    <col min="4" max="4" width="16.25" style="1" bestFit="1" customWidth="1"/>
    <col min="5" max="5" width="5.375" bestFit="1" customWidth="1"/>
    <col min="6" max="6" width="4.5" bestFit="1" customWidth="1"/>
    <col min="7" max="11" width="5.375" bestFit="1" customWidth="1"/>
    <col min="12" max="12" width="5.75" bestFit="1" customWidth="1"/>
    <col min="13" max="13" width="7.125" bestFit="1" customWidth="1"/>
    <col min="14" max="14" width="6.375" bestFit="1" customWidth="1"/>
    <col min="15" max="15" width="5.375" bestFit="1" customWidth="1"/>
    <col min="16" max="18" width="4.5" bestFit="1" customWidth="1"/>
    <col min="19" max="19" width="5.375" bestFit="1" customWidth="1"/>
    <col min="20" max="20" width="4.5" bestFit="1" customWidth="1"/>
    <col min="21" max="21" width="5.375" bestFit="1" customWidth="1"/>
    <col min="22" max="22" width="5.75" bestFit="1" customWidth="1"/>
    <col min="23" max="23" width="7.125" bestFit="1" customWidth="1"/>
    <col min="24" max="24" width="6.375" bestFit="1" customWidth="1"/>
    <col min="25" max="25" width="5.375" bestFit="1" customWidth="1"/>
    <col min="26" max="27" width="4.5" bestFit="1" customWidth="1"/>
    <col min="28" max="31" width="5.375" bestFit="1" customWidth="1"/>
    <col min="32" max="32" width="5.75" bestFit="1" customWidth="1"/>
    <col min="33" max="33" width="7.125" bestFit="1" customWidth="1"/>
    <col min="34" max="34" width="6.375" bestFit="1" customWidth="1"/>
    <col min="35" max="35" width="5.375" bestFit="1" customWidth="1"/>
    <col min="36" max="36" width="4.5" bestFit="1" customWidth="1"/>
    <col min="37" max="39" width="5.375" bestFit="1" customWidth="1"/>
    <col min="40" max="41" width="4.5" bestFit="1" customWidth="1"/>
    <col min="42" max="42" width="5.75" bestFit="1" customWidth="1"/>
    <col min="43" max="43" width="7.125" bestFit="1" customWidth="1"/>
    <col min="44" max="44" width="6.375" bestFit="1" customWidth="1"/>
    <col min="45" max="45" width="9.75" bestFit="1" customWidth="1"/>
  </cols>
  <sheetData>
    <row r="1" spans="1:45" s="1" customFormat="1" x14ac:dyDescent="0.3">
      <c r="A1" s="19"/>
      <c r="B1" s="19" t="s">
        <v>156</v>
      </c>
      <c r="C1" s="42" t="s">
        <v>2</v>
      </c>
      <c r="D1" s="19" t="s">
        <v>96</v>
      </c>
      <c r="E1" s="22">
        <v>1</v>
      </c>
      <c r="F1" s="22">
        <v>2</v>
      </c>
      <c r="G1" s="22">
        <v>3</v>
      </c>
      <c r="H1" s="22">
        <v>4</v>
      </c>
      <c r="I1" s="22">
        <v>5</v>
      </c>
      <c r="J1" s="22">
        <v>6</v>
      </c>
      <c r="K1" s="23">
        <v>7</v>
      </c>
      <c r="L1" s="24" t="s">
        <v>21</v>
      </c>
      <c r="M1" s="24" t="s">
        <v>13</v>
      </c>
      <c r="N1" s="133" t="s">
        <v>7</v>
      </c>
      <c r="O1" s="22">
        <v>8</v>
      </c>
      <c r="P1" s="22">
        <v>9</v>
      </c>
      <c r="Q1" s="22">
        <v>10</v>
      </c>
      <c r="R1" s="22">
        <v>11</v>
      </c>
      <c r="S1" s="22">
        <v>12</v>
      </c>
      <c r="T1" s="22">
        <v>13</v>
      </c>
      <c r="U1" s="23">
        <v>14</v>
      </c>
      <c r="V1" s="24" t="s">
        <v>22</v>
      </c>
      <c r="W1" s="24" t="s">
        <v>13</v>
      </c>
      <c r="X1" s="133" t="s">
        <v>7</v>
      </c>
      <c r="Y1" s="22">
        <v>15</v>
      </c>
      <c r="Z1" s="22">
        <v>16</v>
      </c>
      <c r="AA1" s="22">
        <v>17</v>
      </c>
      <c r="AB1" s="22">
        <v>18</v>
      </c>
      <c r="AC1" s="22">
        <v>19</v>
      </c>
      <c r="AD1" s="22">
        <v>20</v>
      </c>
      <c r="AE1" s="23">
        <v>21</v>
      </c>
      <c r="AF1" s="24" t="s">
        <v>23</v>
      </c>
      <c r="AG1" s="24" t="s">
        <v>13</v>
      </c>
      <c r="AH1" s="133" t="s">
        <v>7</v>
      </c>
      <c r="AI1" s="22">
        <v>22</v>
      </c>
      <c r="AJ1" s="22">
        <v>23</v>
      </c>
      <c r="AK1" s="22">
        <v>24</v>
      </c>
      <c r="AL1" s="22">
        <v>25</v>
      </c>
      <c r="AM1" s="22">
        <v>26</v>
      </c>
      <c r="AN1" s="22">
        <v>27</v>
      </c>
      <c r="AO1" s="23">
        <v>28</v>
      </c>
      <c r="AP1" s="24" t="s">
        <v>24</v>
      </c>
      <c r="AQ1" s="24" t="s">
        <v>13</v>
      </c>
      <c r="AR1" s="133" t="s">
        <v>7</v>
      </c>
    </row>
    <row r="2" spans="1:45" x14ac:dyDescent="0.3">
      <c r="A2" s="367" t="s">
        <v>13</v>
      </c>
      <c r="B2" s="367" t="s">
        <v>13</v>
      </c>
      <c r="C2" s="367"/>
      <c r="D2" s="19" t="s">
        <v>12</v>
      </c>
      <c r="E2" s="18">
        <f t="shared" ref="E2:K7" si="0">SUMIF($D$8:$D$48,$D2,E$8:E$48)-SUMIF($D$35:$D$41,$D2,E$35:E$41)</f>
        <v>39</v>
      </c>
      <c r="F2" s="18">
        <f t="shared" si="0"/>
        <v>49</v>
      </c>
      <c r="G2" s="18">
        <f t="shared" si="0"/>
        <v>34</v>
      </c>
      <c r="H2" s="18">
        <f t="shared" si="0"/>
        <v>58</v>
      </c>
      <c r="I2" s="18">
        <f t="shared" si="0"/>
        <v>45</v>
      </c>
      <c r="J2" s="18">
        <f t="shared" si="0"/>
        <v>60</v>
      </c>
      <c r="K2" s="18">
        <f t="shared" si="0"/>
        <v>35</v>
      </c>
      <c r="L2" s="25">
        <f>SUM(E2:K2)</f>
        <v>320</v>
      </c>
      <c r="M2" s="25">
        <v>1537</v>
      </c>
      <c r="N2" s="25">
        <f t="shared" ref="N2:N7" si="1">M2-L2</f>
        <v>1217</v>
      </c>
      <c r="O2" s="18">
        <f t="shared" ref="O2:U7" si="2">SUMIF($D$8:$D$48,$D2,O$8:O$48)-SUMIF($D$35:$D$41,$D2,O$35:O$41)</f>
        <v>38</v>
      </c>
      <c r="P2" s="18">
        <f t="shared" si="2"/>
        <v>30</v>
      </c>
      <c r="Q2" s="18">
        <f t="shared" si="2"/>
        <v>38</v>
      </c>
      <c r="R2" s="18">
        <f t="shared" si="2"/>
        <v>37</v>
      </c>
      <c r="S2" s="18">
        <f t="shared" si="2"/>
        <v>56</v>
      </c>
      <c r="T2" s="18">
        <f t="shared" si="2"/>
        <v>23</v>
      </c>
      <c r="U2" s="18">
        <f t="shared" si="2"/>
        <v>64</v>
      </c>
      <c r="V2" s="25">
        <f t="shared" ref="V2:V46" si="3">SUM(O2:U2)</f>
        <v>286</v>
      </c>
      <c r="W2" s="25">
        <v>1893</v>
      </c>
      <c r="X2" s="25">
        <f t="shared" ref="X2:X7" si="4">W2-V2</f>
        <v>1607</v>
      </c>
      <c r="Y2" s="115">
        <f t="shared" ref="Y2:AE7" si="5">SUMIF($D$8:$D$48,$D2,Y$8:Y$48)-SUMIF($D$35:$D$41,$D2,Y$35:Y$41)</f>
        <v>45</v>
      </c>
      <c r="Z2" s="18">
        <f t="shared" si="5"/>
        <v>32</v>
      </c>
      <c r="AA2" s="18">
        <f t="shared" si="5"/>
        <v>55</v>
      </c>
      <c r="AB2" s="18">
        <f t="shared" si="5"/>
        <v>38</v>
      </c>
      <c r="AC2" s="18">
        <f t="shared" si="5"/>
        <v>50</v>
      </c>
      <c r="AD2" s="18">
        <f t="shared" si="5"/>
        <v>62</v>
      </c>
      <c r="AE2" s="62">
        <f t="shared" si="5"/>
        <v>39</v>
      </c>
      <c r="AF2" s="25">
        <f>SUM(Y2:AE2)</f>
        <v>321</v>
      </c>
      <c r="AG2" s="25">
        <v>1872</v>
      </c>
      <c r="AH2" s="25">
        <f t="shared" ref="AH2:AH7" si="6">AG2-AF2</f>
        <v>1551</v>
      </c>
      <c r="AI2" s="115">
        <f t="shared" ref="AI2:AO7" si="7">SUMIF($D$8:$D$48,$D2,AI$8:AI$48)-SUMIF($D$35:$D$41,$D2,AI$35:AI$41)</f>
        <v>43</v>
      </c>
      <c r="AJ2" s="18">
        <f t="shared" si="7"/>
        <v>32</v>
      </c>
      <c r="AK2" s="18">
        <f t="shared" si="7"/>
        <v>43</v>
      </c>
      <c r="AL2" s="18">
        <f t="shared" si="7"/>
        <v>53</v>
      </c>
      <c r="AM2" s="18">
        <f t="shared" si="7"/>
        <v>50</v>
      </c>
      <c r="AN2" s="18">
        <f t="shared" si="7"/>
        <v>27</v>
      </c>
      <c r="AO2" s="62">
        <f t="shared" si="7"/>
        <v>48</v>
      </c>
      <c r="AP2" s="25">
        <f>SUM(AI2:AO2)</f>
        <v>296</v>
      </c>
      <c r="AQ2" s="25">
        <v>1811</v>
      </c>
      <c r="AR2" s="25">
        <f t="shared" ref="AR2:AR7" si="8">AQ2-AP2</f>
        <v>1515</v>
      </c>
      <c r="AS2" s="277"/>
    </row>
    <row r="3" spans="1:45" x14ac:dyDescent="0.3">
      <c r="A3" s="368"/>
      <c r="B3" s="368"/>
      <c r="C3" s="368"/>
      <c r="D3" s="19" t="s">
        <v>16</v>
      </c>
      <c r="E3" s="18">
        <f t="shared" si="0"/>
        <v>35</v>
      </c>
      <c r="F3" s="18">
        <f t="shared" si="0"/>
        <v>64</v>
      </c>
      <c r="G3" s="18">
        <f t="shared" si="0"/>
        <v>31</v>
      </c>
      <c r="H3" s="18">
        <f t="shared" si="0"/>
        <v>54</v>
      </c>
      <c r="I3" s="18">
        <f t="shared" si="0"/>
        <v>60</v>
      </c>
      <c r="J3" s="18">
        <f t="shared" si="0"/>
        <v>59</v>
      </c>
      <c r="K3" s="18">
        <f t="shared" si="0"/>
        <v>53</v>
      </c>
      <c r="L3" s="25">
        <f t="shared" ref="L3:L46" si="9">SUM(E3:K3)</f>
        <v>356</v>
      </c>
      <c r="M3" s="25">
        <v>1206</v>
      </c>
      <c r="N3" s="25">
        <f t="shared" si="1"/>
        <v>850</v>
      </c>
      <c r="O3" s="18">
        <f t="shared" si="2"/>
        <v>58</v>
      </c>
      <c r="P3" s="18">
        <f t="shared" si="2"/>
        <v>37</v>
      </c>
      <c r="Q3" s="18">
        <f t="shared" si="2"/>
        <v>44</v>
      </c>
      <c r="R3" s="18">
        <f t="shared" si="2"/>
        <v>42</v>
      </c>
      <c r="S3" s="18">
        <f t="shared" si="2"/>
        <v>90</v>
      </c>
      <c r="T3" s="18">
        <f t="shared" si="2"/>
        <v>37</v>
      </c>
      <c r="U3" s="18">
        <f t="shared" si="2"/>
        <v>44</v>
      </c>
      <c r="V3" s="25">
        <f t="shared" si="3"/>
        <v>352</v>
      </c>
      <c r="W3" s="25">
        <v>1429</v>
      </c>
      <c r="X3" s="25">
        <f t="shared" si="4"/>
        <v>1077</v>
      </c>
      <c r="Y3" s="115">
        <f t="shared" si="5"/>
        <v>54</v>
      </c>
      <c r="Z3" s="18">
        <f t="shared" si="5"/>
        <v>61</v>
      </c>
      <c r="AA3" s="18">
        <f t="shared" si="5"/>
        <v>30</v>
      </c>
      <c r="AB3" s="18">
        <f t="shared" si="5"/>
        <v>51</v>
      </c>
      <c r="AC3" s="18">
        <f t="shared" si="5"/>
        <v>42</v>
      </c>
      <c r="AD3" s="18">
        <f t="shared" si="5"/>
        <v>39</v>
      </c>
      <c r="AE3" s="62">
        <f t="shared" si="5"/>
        <v>53</v>
      </c>
      <c r="AF3" s="25">
        <f t="shared" ref="AF3:AF46" si="10">SUM(Y3:AE3)</f>
        <v>330</v>
      </c>
      <c r="AG3" s="25">
        <v>1405</v>
      </c>
      <c r="AH3" s="25">
        <f t="shared" si="6"/>
        <v>1075</v>
      </c>
      <c r="AI3" s="115">
        <f t="shared" si="7"/>
        <v>54</v>
      </c>
      <c r="AJ3" s="18">
        <f t="shared" si="7"/>
        <v>49</v>
      </c>
      <c r="AK3" s="18">
        <f t="shared" si="7"/>
        <v>61</v>
      </c>
      <c r="AL3" s="18">
        <f t="shared" si="7"/>
        <v>59</v>
      </c>
      <c r="AM3" s="18">
        <f t="shared" si="7"/>
        <v>59</v>
      </c>
      <c r="AN3" s="18">
        <f t="shared" si="7"/>
        <v>48</v>
      </c>
      <c r="AO3" s="62">
        <f t="shared" si="7"/>
        <v>58</v>
      </c>
      <c r="AP3" s="25">
        <f t="shared" ref="AP3:AP46" si="11">SUM(AI3:AO3)</f>
        <v>388</v>
      </c>
      <c r="AQ3" s="25">
        <v>1440</v>
      </c>
      <c r="AR3" s="25">
        <f t="shared" si="8"/>
        <v>1052</v>
      </c>
      <c r="AS3" s="277"/>
    </row>
    <row r="4" spans="1:45" x14ac:dyDescent="0.3">
      <c r="A4" s="368"/>
      <c r="B4" s="368"/>
      <c r="C4" s="368"/>
      <c r="D4" s="19" t="s">
        <v>17</v>
      </c>
      <c r="E4" s="18">
        <f t="shared" si="0"/>
        <v>34</v>
      </c>
      <c r="F4" s="18">
        <f t="shared" si="0"/>
        <v>41</v>
      </c>
      <c r="G4" s="18">
        <f t="shared" si="0"/>
        <v>27</v>
      </c>
      <c r="H4" s="18">
        <f t="shared" si="0"/>
        <v>25</v>
      </c>
      <c r="I4" s="18">
        <f t="shared" si="0"/>
        <v>28</v>
      </c>
      <c r="J4" s="18">
        <f t="shared" si="0"/>
        <v>39</v>
      </c>
      <c r="K4" s="18">
        <f t="shared" si="0"/>
        <v>32</v>
      </c>
      <c r="L4" s="25">
        <f t="shared" si="9"/>
        <v>226</v>
      </c>
      <c r="M4" s="25">
        <v>423</v>
      </c>
      <c r="N4" s="25">
        <f t="shared" si="1"/>
        <v>197</v>
      </c>
      <c r="O4" s="18">
        <f t="shared" si="2"/>
        <v>44</v>
      </c>
      <c r="P4" s="18">
        <f t="shared" si="2"/>
        <v>25</v>
      </c>
      <c r="Q4" s="18">
        <f t="shared" si="2"/>
        <v>31</v>
      </c>
      <c r="R4" s="18">
        <f t="shared" si="2"/>
        <v>45</v>
      </c>
      <c r="S4" s="18">
        <f t="shared" si="2"/>
        <v>50</v>
      </c>
      <c r="T4" s="18">
        <f t="shared" si="2"/>
        <v>23</v>
      </c>
      <c r="U4" s="18">
        <f t="shared" si="2"/>
        <v>44</v>
      </c>
      <c r="V4" s="25">
        <f t="shared" si="3"/>
        <v>262</v>
      </c>
      <c r="W4" s="25">
        <v>532</v>
      </c>
      <c r="X4" s="25">
        <f t="shared" si="4"/>
        <v>270</v>
      </c>
      <c r="Y4" s="115">
        <f t="shared" si="5"/>
        <v>39</v>
      </c>
      <c r="Z4" s="18">
        <f t="shared" si="5"/>
        <v>32</v>
      </c>
      <c r="AA4" s="18">
        <f t="shared" si="5"/>
        <v>36</v>
      </c>
      <c r="AB4" s="18">
        <f t="shared" si="5"/>
        <v>26</v>
      </c>
      <c r="AC4" s="18">
        <f t="shared" si="5"/>
        <v>30</v>
      </c>
      <c r="AD4" s="18">
        <f t="shared" si="5"/>
        <v>63</v>
      </c>
      <c r="AE4" s="62">
        <f t="shared" si="5"/>
        <v>28</v>
      </c>
      <c r="AF4" s="25">
        <f t="shared" si="10"/>
        <v>254</v>
      </c>
      <c r="AG4" s="25">
        <v>518</v>
      </c>
      <c r="AH4" s="25">
        <f t="shared" si="6"/>
        <v>264</v>
      </c>
      <c r="AI4" s="115">
        <f t="shared" si="7"/>
        <v>29</v>
      </c>
      <c r="AJ4" s="18">
        <f t="shared" si="7"/>
        <v>24</v>
      </c>
      <c r="AK4" s="18">
        <f t="shared" si="7"/>
        <v>34</v>
      </c>
      <c r="AL4" s="18">
        <f t="shared" si="7"/>
        <v>35</v>
      </c>
      <c r="AM4" s="18">
        <f t="shared" si="7"/>
        <v>42</v>
      </c>
      <c r="AN4" s="18">
        <f t="shared" si="7"/>
        <v>26</v>
      </c>
      <c r="AO4" s="62">
        <f t="shared" si="7"/>
        <v>35</v>
      </c>
      <c r="AP4" s="25">
        <f t="shared" si="11"/>
        <v>225</v>
      </c>
      <c r="AQ4" s="25">
        <v>494</v>
      </c>
      <c r="AR4" s="25">
        <f t="shared" si="8"/>
        <v>269</v>
      </c>
      <c r="AS4" s="277"/>
    </row>
    <row r="5" spans="1:45" x14ac:dyDescent="0.3">
      <c r="A5" s="368"/>
      <c r="B5" s="368"/>
      <c r="C5" s="368"/>
      <c r="D5" s="19" t="s">
        <v>42</v>
      </c>
      <c r="E5" s="18">
        <f t="shared" si="0"/>
        <v>91</v>
      </c>
      <c r="F5" s="18">
        <f t="shared" si="0"/>
        <v>82</v>
      </c>
      <c r="G5" s="18">
        <f t="shared" si="0"/>
        <v>98</v>
      </c>
      <c r="H5" s="18">
        <f t="shared" si="0"/>
        <v>100</v>
      </c>
      <c r="I5" s="18">
        <f t="shared" si="0"/>
        <v>131</v>
      </c>
      <c r="J5" s="18">
        <f t="shared" si="0"/>
        <v>116</v>
      </c>
      <c r="K5" s="18">
        <f t="shared" si="0"/>
        <v>88</v>
      </c>
      <c r="L5" s="25">
        <f t="shared" si="9"/>
        <v>706</v>
      </c>
      <c r="M5" s="25">
        <v>3613</v>
      </c>
      <c r="N5" s="25">
        <f t="shared" si="1"/>
        <v>2907</v>
      </c>
      <c r="O5" s="18">
        <f t="shared" si="2"/>
        <v>60</v>
      </c>
      <c r="P5" s="18">
        <f t="shared" si="2"/>
        <v>67</v>
      </c>
      <c r="Q5" s="18">
        <f t="shared" si="2"/>
        <v>99</v>
      </c>
      <c r="R5" s="18">
        <f t="shared" si="2"/>
        <v>73</v>
      </c>
      <c r="S5" s="18">
        <f t="shared" si="2"/>
        <v>120</v>
      </c>
      <c r="T5" s="18">
        <f t="shared" si="2"/>
        <v>43</v>
      </c>
      <c r="U5" s="18">
        <f t="shared" si="2"/>
        <v>141</v>
      </c>
      <c r="V5" s="25">
        <f t="shared" si="3"/>
        <v>603</v>
      </c>
      <c r="W5" s="25">
        <v>4337</v>
      </c>
      <c r="X5" s="25">
        <f t="shared" si="4"/>
        <v>3734</v>
      </c>
      <c r="Y5" s="115">
        <f t="shared" si="5"/>
        <v>84</v>
      </c>
      <c r="Z5" s="18">
        <f t="shared" si="5"/>
        <v>69</v>
      </c>
      <c r="AA5" s="18">
        <f t="shared" si="5"/>
        <v>103</v>
      </c>
      <c r="AB5" s="18">
        <f t="shared" si="5"/>
        <v>76</v>
      </c>
      <c r="AC5" s="18">
        <f t="shared" si="5"/>
        <v>116</v>
      </c>
      <c r="AD5" s="18">
        <f t="shared" si="5"/>
        <v>97</v>
      </c>
      <c r="AE5" s="62">
        <f t="shared" si="5"/>
        <v>97</v>
      </c>
      <c r="AF5" s="25">
        <f t="shared" si="10"/>
        <v>642</v>
      </c>
      <c r="AG5" s="25">
        <v>3513</v>
      </c>
      <c r="AH5" s="25">
        <f t="shared" si="6"/>
        <v>2871</v>
      </c>
      <c r="AI5" s="115">
        <f t="shared" si="7"/>
        <v>78</v>
      </c>
      <c r="AJ5" s="18">
        <f t="shared" si="7"/>
        <v>78</v>
      </c>
      <c r="AK5" s="18">
        <f t="shared" si="7"/>
        <v>98</v>
      </c>
      <c r="AL5" s="18">
        <f t="shared" si="7"/>
        <v>90</v>
      </c>
      <c r="AM5" s="18">
        <f t="shared" si="7"/>
        <v>126</v>
      </c>
      <c r="AN5" s="18">
        <f t="shared" si="7"/>
        <v>57</v>
      </c>
      <c r="AO5" s="62">
        <f t="shared" si="7"/>
        <v>107</v>
      </c>
      <c r="AP5" s="25">
        <f t="shared" si="11"/>
        <v>634</v>
      </c>
      <c r="AQ5" s="25">
        <v>3465</v>
      </c>
      <c r="AR5" s="25">
        <f t="shared" si="8"/>
        <v>2831</v>
      </c>
      <c r="AS5" s="277"/>
    </row>
    <row r="6" spans="1:45" x14ac:dyDescent="0.3">
      <c r="A6" s="368"/>
      <c r="B6" s="368"/>
      <c r="C6" s="368"/>
      <c r="D6" s="19" t="s">
        <v>43</v>
      </c>
      <c r="E6" s="18">
        <f t="shared" si="0"/>
        <v>106</v>
      </c>
      <c r="F6" s="18">
        <f t="shared" si="0"/>
        <v>92</v>
      </c>
      <c r="G6" s="18">
        <f t="shared" si="0"/>
        <v>114</v>
      </c>
      <c r="H6" s="18">
        <f t="shared" si="0"/>
        <v>95</v>
      </c>
      <c r="I6" s="18">
        <f t="shared" si="0"/>
        <v>113</v>
      </c>
      <c r="J6" s="18">
        <f t="shared" si="0"/>
        <v>115</v>
      </c>
      <c r="K6" s="18">
        <f t="shared" si="0"/>
        <v>70</v>
      </c>
      <c r="L6" s="25">
        <f t="shared" si="9"/>
        <v>705</v>
      </c>
      <c r="M6" s="25">
        <v>2112</v>
      </c>
      <c r="N6" s="25">
        <f t="shared" si="1"/>
        <v>1407</v>
      </c>
      <c r="O6" s="18">
        <f t="shared" si="2"/>
        <v>98</v>
      </c>
      <c r="P6" s="18">
        <f t="shared" si="2"/>
        <v>73</v>
      </c>
      <c r="Q6" s="18">
        <f t="shared" si="2"/>
        <v>78</v>
      </c>
      <c r="R6" s="18">
        <f t="shared" si="2"/>
        <v>81</v>
      </c>
      <c r="S6" s="18">
        <f t="shared" si="2"/>
        <v>103</v>
      </c>
      <c r="T6" s="18">
        <f t="shared" si="2"/>
        <v>89</v>
      </c>
      <c r="U6" s="18">
        <f t="shared" si="2"/>
        <v>88</v>
      </c>
      <c r="V6" s="25">
        <f t="shared" si="3"/>
        <v>610</v>
      </c>
      <c r="W6" s="25">
        <v>2075</v>
      </c>
      <c r="X6" s="25">
        <f t="shared" si="4"/>
        <v>1465</v>
      </c>
      <c r="Y6" s="115">
        <f t="shared" si="5"/>
        <v>113</v>
      </c>
      <c r="Z6" s="18">
        <f t="shared" si="5"/>
        <v>103</v>
      </c>
      <c r="AA6" s="18">
        <f t="shared" si="5"/>
        <v>81</v>
      </c>
      <c r="AB6" s="18">
        <f t="shared" si="5"/>
        <v>107</v>
      </c>
      <c r="AC6" s="18">
        <f t="shared" si="5"/>
        <v>125</v>
      </c>
      <c r="AD6" s="18">
        <f t="shared" si="5"/>
        <v>98</v>
      </c>
      <c r="AE6" s="62">
        <f t="shared" si="5"/>
        <v>97</v>
      </c>
      <c r="AF6" s="25">
        <f t="shared" si="10"/>
        <v>724</v>
      </c>
      <c r="AG6" s="25">
        <v>2122</v>
      </c>
      <c r="AH6" s="25">
        <f t="shared" si="6"/>
        <v>1398</v>
      </c>
      <c r="AI6" s="115">
        <f t="shared" si="7"/>
        <v>74</v>
      </c>
      <c r="AJ6" s="18">
        <f t="shared" si="7"/>
        <v>81</v>
      </c>
      <c r="AK6" s="18">
        <f t="shared" si="7"/>
        <v>84</v>
      </c>
      <c r="AL6" s="18">
        <f t="shared" si="7"/>
        <v>86</v>
      </c>
      <c r="AM6" s="18">
        <f t="shared" si="7"/>
        <v>100</v>
      </c>
      <c r="AN6" s="18">
        <f t="shared" si="7"/>
        <v>51</v>
      </c>
      <c r="AO6" s="62">
        <f t="shared" si="7"/>
        <v>92</v>
      </c>
      <c r="AP6" s="25">
        <f t="shared" si="11"/>
        <v>568</v>
      </c>
      <c r="AQ6" s="25">
        <v>1985</v>
      </c>
      <c r="AR6" s="25">
        <f t="shared" si="8"/>
        <v>1417</v>
      </c>
      <c r="AS6" s="277"/>
    </row>
    <row r="7" spans="1:45" ht="17.25" thickBot="1" x14ac:dyDescent="0.35">
      <c r="A7" s="371"/>
      <c r="B7" s="369"/>
      <c r="C7" s="369"/>
      <c r="D7" s="53" t="s">
        <v>44</v>
      </c>
      <c r="E7" s="54">
        <f t="shared" si="0"/>
        <v>59</v>
      </c>
      <c r="F7" s="54">
        <f t="shared" si="0"/>
        <v>47</v>
      </c>
      <c r="G7" s="54">
        <f t="shared" si="0"/>
        <v>47</v>
      </c>
      <c r="H7" s="54">
        <f t="shared" si="0"/>
        <v>32</v>
      </c>
      <c r="I7" s="54">
        <f t="shared" si="0"/>
        <v>72</v>
      </c>
      <c r="J7" s="54">
        <f t="shared" si="0"/>
        <v>65</v>
      </c>
      <c r="K7" s="54">
        <f t="shared" si="0"/>
        <v>44</v>
      </c>
      <c r="L7" s="26">
        <f t="shared" si="9"/>
        <v>366</v>
      </c>
      <c r="M7" s="26">
        <v>688</v>
      </c>
      <c r="N7" s="26">
        <f t="shared" si="1"/>
        <v>322</v>
      </c>
      <c r="O7" s="54">
        <f t="shared" si="2"/>
        <v>41</v>
      </c>
      <c r="P7" s="54">
        <f t="shared" si="2"/>
        <v>44</v>
      </c>
      <c r="Q7" s="54">
        <f t="shared" si="2"/>
        <v>41</v>
      </c>
      <c r="R7" s="54">
        <f t="shared" si="2"/>
        <v>39</v>
      </c>
      <c r="S7" s="54">
        <f t="shared" si="2"/>
        <v>72</v>
      </c>
      <c r="T7" s="54">
        <f t="shared" si="2"/>
        <v>27</v>
      </c>
      <c r="U7" s="54">
        <f t="shared" si="2"/>
        <v>60</v>
      </c>
      <c r="V7" s="26">
        <f t="shared" si="3"/>
        <v>324</v>
      </c>
      <c r="W7" s="26">
        <v>658</v>
      </c>
      <c r="X7" s="26">
        <f t="shared" si="4"/>
        <v>334</v>
      </c>
      <c r="Y7" s="116">
        <f t="shared" si="5"/>
        <v>65</v>
      </c>
      <c r="Z7" s="54">
        <f t="shared" si="5"/>
        <v>21</v>
      </c>
      <c r="AA7" s="54">
        <f t="shared" si="5"/>
        <v>65</v>
      </c>
      <c r="AB7" s="54">
        <f t="shared" si="5"/>
        <v>59</v>
      </c>
      <c r="AC7" s="54">
        <f t="shared" si="5"/>
        <v>84</v>
      </c>
      <c r="AD7" s="54">
        <f t="shared" si="5"/>
        <v>88</v>
      </c>
      <c r="AE7" s="63">
        <f t="shared" si="5"/>
        <v>44</v>
      </c>
      <c r="AF7" s="26">
        <f t="shared" si="10"/>
        <v>426</v>
      </c>
      <c r="AG7" s="26">
        <v>767</v>
      </c>
      <c r="AH7" s="26">
        <f t="shared" si="6"/>
        <v>341</v>
      </c>
      <c r="AI7" s="116">
        <f t="shared" si="7"/>
        <v>34</v>
      </c>
      <c r="AJ7" s="54">
        <f t="shared" si="7"/>
        <v>56</v>
      </c>
      <c r="AK7" s="54">
        <f t="shared" si="7"/>
        <v>46</v>
      </c>
      <c r="AL7" s="54">
        <f t="shared" si="7"/>
        <v>60</v>
      </c>
      <c r="AM7" s="54">
        <f t="shared" si="7"/>
        <v>71</v>
      </c>
      <c r="AN7" s="54">
        <f t="shared" si="7"/>
        <v>34</v>
      </c>
      <c r="AO7" s="63">
        <f t="shared" si="7"/>
        <v>65</v>
      </c>
      <c r="AP7" s="26">
        <f t="shared" si="11"/>
        <v>366</v>
      </c>
      <c r="AQ7" s="26">
        <v>759</v>
      </c>
      <c r="AR7" s="26">
        <f t="shared" si="8"/>
        <v>393</v>
      </c>
      <c r="AS7" s="277"/>
    </row>
    <row r="8" spans="1:45" hidden="1" x14ac:dyDescent="0.3">
      <c r="A8" s="46" t="s">
        <v>35</v>
      </c>
      <c r="B8" s="337" t="s">
        <v>35</v>
      </c>
      <c r="C8" s="43">
        <v>45915</v>
      </c>
      <c r="D8" s="19" t="s">
        <v>54</v>
      </c>
      <c r="E8" s="18"/>
      <c r="F8" s="18"/>
      <c r="G8" s="18"/>
      <c r="H8" s="18"/>
      <c r="I8" s="18"/>
      <c r="J8" s="18"/>
      <c r="K8" s="20"/>
      <c r="L8" s="25">
        <f t="shared" si="9"/>
        <v>0</v>
      </c>
      <c r="M8" s="25"/>
      <c r="N8" s="25"/>
      <c r="O8" s="21"/>
      <c r="P8" s="18"/>
      <c r="Q8" s="18"/>
      <c r="R8" s="18"/>
      <c r="S8" s="18"/>
      <c r="T8" s="18"/>
      <c r="U8" s="20"/>
      <c r="V8" s="25">
        <f t="shared" si="3"/>
        <v>0</v>
      </c>
      <c r="W8" s="25"/>
      <c r="X8" s="25"/>
      <c r="Y8" s="21"/>
      <c r="Z8" s="18"/>
      <c r="AA8" s="18"/>
      <c r="AB8" s="18"/>
      <c r="AC8" s="18"/>
      <c r="AD8" s="18"/>
      <c r="AE8" s="20"/>
      <c r="AF8" s="25">
        <f t="shared" si="10"/>
        <v>0</v>
      </c>
      <c r="AG8" s="25"/>
      <c r="AH8" s="25"/>
      <c r="AI8" s="21"/>
      <c r="AJ8" s="18"/>
      <c r="AK8" s="18"/>
      <c r="AL8" s="18"/>
      <c r="AM8" s="18"/>
      <c r="AN8" s="18"/>
      <c r="AO8" s="20"/>
      <c r="AP8" s="51">
        <f t="shared" si="11"/>
        <v>0</v>
      </c>
      <c r="AQ8" s="25"/>
      <c r="AR8" s="25"/>
    </row>
    <row r="9" spans="1:45" hidden="1" x14ac:dyDescent="0.3">
      <c r="A9" s="47" t="s">
        <v>35</v>
      </c>
      <c r="B9" s="350"/>
      <c r="C9" s="43">
        <v>45843</v>
      </c>
      <c r="D9" s="19" t="s">
        <v>55</v>
      </c>
      <c r="E9" s="18"/>
      <c r="F9" s="18"/>
      <c r="G9" s="18"/>
      <c r="H9" s="18"/>
      <c r="I9" s="18"/>
      <c r="J9" s="18"/>
      <c r="K9" s="20"/>
      <c r="L9" s="25">
        <f t="shared" si="9"/>
        <v>0</v>
      </c>
      <c r="M9" s="25"/>
      <c r="N9" s="25"/>
      <c r="O9" s="21"/>
      <c r="P9" s="18"/>
      <c r="Q9" s="18"/>
      <c r="R9" s="18"/>
      <c r="S9" s="18"/>
      <c r="T9" s="18"/>
      <c r="U9" s="20"/>
      <c r="V9" s="25">
        <f t="shared" si="3"/>
        <v>0</v>
      </c>
      <c r="W9" s="25"/>
      <c r="X9" s="25"/>
      <c r="Y9" s="21"/>
      <c r="Z9" s="18"/>
      <c r="AA9" s="18"/>
      <c r="AB9" s="18"/>
      <c r="AC9" s="18"/>
      <c r="AD9" s="18"/>
      <c r="AE9" s="20"/>
      <c r="AF9" s="25">
        <f t="shared" si="10"/>
        <v>0</v>
      </c>
      <c r="AG9" s="25"/>
      <c r="AH9" s="25"/>
      <c r="AI9" s="21"/>
      <c r="AJ9" s="18"/>
      <c r="AK9" s="18"/>
      <c r="AL9" s="18"/>
      <c r="AM9" s="18"/>
      <c r="AN9" s="18"/>
      <c r="AO9" s="20"/>
      <c r="AP9" s="25">
        <f t="shared" si="11"/>
        <v>0</v>
      </c>
      <c r="AQ9" s="25"/>
      <c r="AR9" s="25"/>
    </row>
    <row r="10" spans="1:45" hidden="1" x14ac:dyDescent="0.3">
      <c r="A10" s="47" t="s">
        <v>35</v>
      </c>
      <c r="B10" s="350"/>
      <c r="C10" s="43">
        <v>45850</v>
      </c>
      <c r="D10" s="19" t="s">
        <v>56</v>
      </c>
      <c r="E10" s="18"/>
      <c r="F10" s="18"/>
      <c r="G10" s="18"/>
      <c r="H10" s="18"/>
      <c r="I10" s="18"/>
      <c r="J10" s="18"/>
      <c r="K10" s="20"/>
      <c r="L10" s="25">
        <f t="shared" si="9"/>
        <v>0</v>
      </c>
      <c r="M10" s="25"/>
      <c r="N10" s="25"/>
      <c r="O10" s="21"/>
      <c r="P10" s="18"/>
      <c r="Q10" s="18"/>
      <c r="R10" s="18"/>
      <c r="S10" s="18"/>
      <c r="T10" s="18"/>
      <c r="U10" s="20"/>
      <c r="V10" s="25">
        <f t="shared" si="3"/>
        <v>0</v>
      </c>
      <c r="W10" s="25"/>
      <c r="X10" s="25"/>
      <c r="Y10" s="21"/>
      <c r="Z10" s="18"/>
      <c r="AA10" s="18"/>
      <c r="AB10" s="18"/>
      <c r="AC10" s="18"/>
      <c r="AD10" s="18"/>
      <c r="AE10" s="20"/>
      <c r="AF10" s="25">
        <f t="shared" si="10"/>
        <v>0</v>
      </c>
      <c r="AG10" s="25"/>
      <c r="AH10" s="25"/>
      <c r="AI10" s="21"/>
      <c r="AJ10" s="18"/>
      <c r="AK10" s="18"/>
      <c r="AL10" s="18"/>
      <c r="AM10" s="18"/>
      <c r="AN10" s="18"/>
      <c r="AO10" s="20"/>
      <c r="AP10" s="25">
        <f t="shared" si="11"/>
        <v>0</v>
      </c>
      <c r="AQ10" s="25"/>
      <c r="AR10" s="25"/>
    </row>
    <row r="11" spans="1:45" hidden="1" x14ac:dyDescent="0.3">
      <c r="A11" s="47" t="s">
        <v>35</v>
      </c>
      <c r="B11" s="350"/>
      <c r="C11" s="43">
        <v>46122</v>
      </c>
      <c r="D11" s="19" t="s">
        <v>57</v>
      </c>
      <c r="E11" s="18"/>
      <c r="F11" s="18"/>
      <c r="G11" s="18"/>
      <c r="H11" s="18"/>
      <c r="I11" s="18"/>
      <c r="J11" s="18"/>
      <c r="K11" s="20"/>
      <c r="L11" s="25">
        <f t="shared" si="9"/>
        <v>0</v>
      </c>
      <c r="M11" s="25"/>
      <c r="N11" s="25"/>
      <c r="O11" s="21"/>
      <c r="P11" s="18"/>
      <c r="Q11" s="18"/>
      <c r="R11" s="18"/>
      <c r="S11" s="18"/>
      <c r="T11" s="18"/>
      <c r="U11" s="20"/>
      <c r="V11" s="25">
        <f t="shared" si="3"/>
        <v>0</v>
      </c>
      <c r="W11" s="25"/>
      <c r="X11" s="25"/>
      <c r="Y11" s="21"/>
      <c r="Z11" s="18"/>
      <c r="AA11" s="18"/>
      <c r="AB11" s="18"/>
      <c r="AC11" s="18"/>
      <c r="AD11" s="18"/>
      <c r="AE11" s="20"/>
      <c r="AF11" s="25">
        <f t="shared" si="10"/>
        <v>0</v>
      </c>
      <c r="AG11" s="25"/>
      <c r="AH11" s="25"/>
      <c r="AI11" s="21"/>
      <c r="AJ11" s="18"/>
      <c r="AK11" s="18"/>
      <c r="AL11" s="18"/>
      <c r="AM11" s="18"/>
      <c r="AN11" s="18"/>
      <c r="AO11" s="20"/>
      <c r="AP11" s="25">
        <f t="shared" si="11"/>
        <v>0</v>
      </c>
      <c r="AQ11" s="25"/>
      <c r="AR11" s="25"/>
    </row>
    <row r="12" spans="1:45" hidden="1" x14ac:dyDescent="0.3">
      <c r="A12" s="47" t="s">
        <v>35</v>
      </c>
      <c r="B12" s="350"/>
      <c r="C12" s="43">
        <v>46159</v>
      </c>
      <c r="D12" s="19" t="s">
        <v>58</v>
      </c>
      <c r="E12" s="84"/>
      <c r="F12" s="84"/>
      <c r="G12" s="84"/>
      <c r="H12" s="84"/>
      <c r="I12" s="84"/>
      <c r="J12" s="84"/>
      <c r="K12" s="85"/>
      <c r="L12" s="25">
        <f t="shared" si="9"/>
        <v>0</v>
      </c>
      <c r="M12" s="25"/>
      <c r="N12" s="25"/>
      <c r="O12" s="86"/>
      <c r="P12" s="84"/>
      <c r="Q12" s="84"/>
      <c r="R12" s="84"/>
      <c r="S12" s="84"/>
      <c r="T12" s="84"/>
      <c r="U12" s="85"/>
      <c r="V12" s="25">
        <f t="shared" si="3"/>
        <v>0</v>
      </c>
      <c r="W12" s="25"/>
      <c r="X12" s="25"/>
      <c r="Y12" s="86"/>
      <c r="Z12" s="84"/>
      <c r="AA12" s="84"/>
      <c r="AB12" s="84"/>
      <c r="AC12" s="84"/>
      <c r="AD12" s="84"/>
      <c r="AE12" s="85"/>
      <c r="AF12" s="25">
        <f t="shared" si="10"/>
        <v>0</v>
      </c>
      <c r="AG12" s="25"/>
      <c r="AH12" s="25"/>
      <c r="AI12" s="86"/>
      <c r="AJ12" s="84"/>
      <c r="AK12" s="84"/>
      <c r="AL12" s="84"/>
      <c r="AM12" s="84"/>
      <c r="AN12" s="84"/>
      <c r="AO12" s="85"/>
      <c r="AP12" s="25">
        <f t="shared" si="11"/>
        <v>0</v>
      </c>
      <c r="AQ12" s="25"/>
      <c r="AR12" s="25"/>
    </row>
    <row r="13" spans="1:45" ht="17.25" hidden="1" thickBot="1" x14ac:dyDescent="0.35">
      <c r="A13" s="48" t="str">
        <f>A12</f>
        <v>컬리</v>
      </c>
      <c r="B13" s="338"/>
      <c r="C13" s="55">
        <v>46158</v>
      </c>
      <c r="D13" s="53" t="s">
        <v>59</v>
      </c>
      <c r="E13" s="54"/>
      <c r="F13" s="54"/>
      <c r="G13" s="54"/>
      <c r="H13" s="54"/>
      <c r="I13" s="54"/>
      <c r="J13" s="54"/>
      <c r="K13" s="56"/>
      <c r="L13" s="26">
        <f t="shared" si="9"/>
        <v>0</v>
      </c>
      <c r="M13" s="26"/>
      <c r="N13" s="26"/>
      <c r="O13" s="57"/>
      <c r="P13" s="54"/>
      <c r="Q13" s="54"/>
      <c r="R13" s="54"/>
      <c r="S13" s="54"/>
      <c r="T13" s="54"/>
      <c r="U13" s="56"/>
      <c r="V13" s="26">
        <f t="shared" si="3"/>
        <v>0</v>
      </c>
      <c r="W13" s="26"/>
      <c r="X13" s="26"/>
      <c r="Y13" s="57"/>
      <c r="Z13" s="54"/>
      <c r="AA13" s="54"/>
      <c r="AB13" s="54"/>
      <c r="AC13" s="54"/>
      <c r="AD13" s="54"/>
      <c r="AE13" s="56"/>
      <c r="AF13" s="26">
        <f t="shared" si="10"/>
        <v>0</v>
      </c>
      <c r="AG13" s="26"/>
      <c r="AH13" s="26"/>
      <c r="AI13" s="57"/>
      <c r="AJ13" s="54"/>
      <c r="AK13" s="54"/>
      <c r="AL13" s="54"/>
      <c r="AM13" s="54"/>
      <c r="AN13" s="54"/>
      <c r="AO13" s="56"/>
      <c r="AP13" s="26">
        <f t="shared" si="11"/>
        <v>0</v>
      </c>
      <c r="AQ13" s="26"/>
      <c r="AR13" s="26"/>
    </row>
    <row r="14" spans="1:45" x14ac:dyDescent="0.3">
      <c r="A14" s="47" t="s">
        <v>36</v>
      </c>
      <c r="B14" s="350" t="s">
        <v>102</v>
      </c>
      <c r="C14" s="43">
        <v>46190</v>
      </c>
      <c r="D14" s="19" t="s">
        <v>54</v>
      </c>
      <c r="E14" s="18">
        <v>10</v>
      </c>
      <c r="F14" s="18">
        <v>12</v>
      </c>
      <c r="G14" s="18">
        <v>7</v>
      </c>
      <c r="H14" s="18">
        <v>11</v>
      </c>
      <c r="I14" s="18">
        <v>8</v>
      </c>
      <c r="J14" s="18">
        <v>16</v>
      </c>
      <c r="K14" s="20">
        <v>6</v>
      </c>
      <c r="L14" s="25">
        <f>SUM(E14:K14)</f>
        <v>70</v>
      </c>
      <c r="M14" s="25"/>
      <c r="N14" s="25"/>
      <c r="O14" s="21">
        <v>7</v>
      </c>
      <c r="P14" s="18">
        <v>3</v>
      </c>
      <c r="Q14" s="18">
        <v>8</v>
      </c>
      <c r="R14" s="18">
        <v>6</v>
      </c>
      <c r="S14" s="18">
        <v>11</v>
      </c>
      <c r="T14" s="18">
        <v>3</v>
      </c>
      <c r="U14" s="20">
        <v>7</v>
      </c>
      <c r="V14" s="25">
        <f t="shared" si="3"/>
        <v>45</v>
      </c>
      <c r="W14" s="25"/>
      <c r="X14" s="25"/>
      <c r="Y14" s="21">
        <v>12</v>
      </c>
      <c r="Z14" s="18">
        <v>12</v>
      </c>
      <c r="AA14" s="18">
        <v>7</v>
      </c>
      <c r="AB14" s="18">
        <v>7</v>
      </c>
      <c r="AC14" s="18">
        <v>16</v>
      </c>
      <c r="AD14" s="18">
        <v>4</v>
      </c>
      <c r="AE14" s="20">
        <v>12</v>
      </c>
      <c r="AF14" s="25">
        <f t="shared" si="10"/>
        <v>70</v>
      </c>
      <c r="AG14" s="25"/>
      <c r="AH14" s="25"/>
      <c r="AI14" s="21">
        <v>13</v>
      </c>
      <c r="AJ14" s="18">
        <v>11</v>
      </c>
      <c r="AK14" s="18">
        <v>8</v>
      </c>
      <c r="AL14" s="18">
        <v>4</v>
      </c>
      <c r="AM14" s="18">
        <v>6</v>
      </c>
      <c r="AN14" s="18">
        <v>6</v>
      </c>
      <c r="AO14" s="20">
        <v>6</v>
      </c>
      <c r="AP14" s="25">
        <f t="shared" si="11"/>
        <v>54</v>
      </c>
      <c r="AQ14" s="25"/>
      <c r="AR14" s="25"/>
    </row>
    <row r="15" spans="1:45" x14ac:dyDescent="0.3">
      <c r="A15" s="47" t="s">
        <v>36</v>
      </c>
      <c r="B15" s="350"/>
      <c r="C15" s="43">
        <v>46095</v>
      </c>
      <c r="D15" s="19" t="s">
        <v>55</v>
      </c>
      <c r="E15" s="18">
        <v>11</v>
      </c>
      <c r="F15" s="18">
        <v>15</v>
      </c>
      <c r="G15" s="18">
        <v>4</v>
      </c>
      <c r="H15" s="18">
        <v>15</v>
      </c>
      <c r="I15" s="18">
        <v>9</v>
      </c>
      <c r="J15" s="18">
        <v>16</v>
      </c>
      <c r="K15" s="20">
        <v>11</v>
      </c>
      <c r="L15" s="25">
        <f t="shared" si="9"/>
        <v>81</v>
      </c>
      <c r="M15" s="25"/>
      <c r="N15" s="25"/>
      <c r="O15" s="21">
        <v>6</v>
      </c>
      <c r="P15" s="18">
        <v>7</v>
      </c>
      <c r="Q15" s="18">
        <v>16</v>
      </c>
      <c r="R15" s="18">
        <v>4</v>
      </c>
      <c r="S15" s="18">
        <v>10</v>
      </c>
      <c r="T15" s="18">
        <v>10</v>
      </c>
      <c r="U15" s="20">
        <v>6</v>
      </c>
      <c r="V15" s="25">
        <f t="shared" si="3"/>
        <v>59</v>
      </c>
      <c r="W15" s="25"/>
      <c r="X15" s="25"/>
      <c r="Y15" s="21">
        <v>11</v>
      </c>
      <c r="Z15" s="18">
        <v>17</v>
      </c>
      <c r="AA15" s="18">
        <v>7</v>
      </c>
      <c r="AB15" s="18">
        <v>11</v>
      </c>
      <c r="AC15" s="18">
        <v>8</v>
      </c>
      <c r="AD15" s="18">
        <v>3</v>
      </c>
      <c r="AE15" s="20">
        <v>15</v>
      </c>
      <c r="AF15" s="25">
        <f t="shared" si="10"/>
        <v>72</v>
      </c>
      <c r="AG15" s="25"/>
      <c r="AH15" s="25"/>
      <c r="AI15" s="21">
        <v>10</v>
      </c>
      <c r="AJ15" s="18">
        <v>4</v>
      </c>
      <c r="AK15" s="18">
        <v>11</v>
      </c>
      <c r="AL15" s="18">
        <v>18</v>
      </c>
      <c r="AM15" s="18">
        <v>12</v>
      </c>
      <c r="AN15" s="18">
        <v>5</v>
      </c>
      <c r="AO15" s="20">
        <v>12</v>
      </c>
      <c r="AP15" s="25">
        <f t="shared" si="11"/>
        <v>72</v>
      </c>
      <c r="AQ15" s="25"/>
      <c r="AR15" s="25"/>
    </row>
    <row r="16" spans="1:45" x14ac:dyDescent="0.3">
      <c r="A16" s="47" t="s">
        <v>102</v>
      </c>
      <c r="B16" s="350"/>
      <c r="C16" s="43">
        <v>46120</v>
      </c>
      <c r="D16" s="19" t="s">
        <v>56</v>
      </c>
      <c r="E16" s="18">
        <v>2</v>
      </c>
      <c r="F16" s="18">
        <v>4</v>
      </c>
      <c r="G16" s="18">
        <v>3</v>
      </c>
      <c r="H16" s="18">
        <v>4</v>
      </c>
      <c r="I16" s="18">
        <v>0</v>
      </c>
      <c r="J16" s="18">
        <v>0</v>
      </c>
      <c r="K16" s="20">
        <v>5</v>
      </c>
      <c r="L16" s="25">
        <f t="shared" si="9"/>
        <v>18</v>
      </c>
      <c r="M16" s="25"/>
      <c r="N16" s="25"/>
      <c r="O16" s="21">
        <v>3</v>
      </c>
      <c r="P16" s="18">
        <v>3</v>
      </c>
      <c r="Q16" s="18">
        <v>6</v>
      </c>
      <c r="R16" s="18">
        <v>6</v>
      </c>
      <c r="S16" s="18">
        <v>3</v>
      </c>
      <c r="T16" s="18">
        <v>2</v>
      </c>
      <c r="U16" s="20">
        <v>7</v>
      </c>
      <c r="V16" s="25">
        <f t="shared" si="3"/>
        <v>30</v>
      </c>
      <c r="W16" s="25"/>
      <c r="X16" s="25"/>
      <c r="Y16" s="21">
        <v>5</v>
      </c>
      <c r="Z16" s="18">
        <v>3</v>
      </c>
      <c r="AA16" s="18">
        <v>6</v>
      </c>
      <c r="AB16" s="18">
        <v>4</v>
      </c>
      <c r="AC16" s="18">
        <v>3</v>
      </c>
      <c r="AD16" s="18">
        <v>6</v>
      </c>
      <c r="AE16" s="20">
        <v>2</v>
      </c>
      <c r="AF16" s="25">
        <f t="shared" si="10"/>
        <v>29</v>
      </c>
      <c r="AG16" s="25"/>
      <c r="AH16" s="25"/>
      <c r="AI16" s="21">
        <v>0</v>
      </c>
      <c r="AJ16" s="18">
        <v>2</v>
      </c>
      <c r="AK16" s="18">
        <v>2</v>
      </c>
      <c r="AL16" s="18">
        <v>5</v>
      </c>
      <c r="AM16" s="18">
        <v>6</v>
      </c>
      <c r="AN16" s="18">
        <v>3</v>
      </c>
      <c r="AO16" s="20">
        <v>3</v>
      </c>
      <c r="AP16" s="25">
        <f t="shared" si="11"/>
        <v>21</v>
      </c>
      <c r="AQ16" s="25"/>
      <c r="AR16" s="25"/>
    </row>
    <row r="17" spans="1:44" x14ac:dyDescent="0.3">
      <c r="A17" s="47" t="s">
        <v>36</v>
      </c>
      <c r="B17" s="350"/>
      <c r="C17" s="43">
        <v>46316</v>
      </c>
      <c r="D17" s="19" t="s">
        <v>57</v>
      </c>
      <c r="E17" s="18">
        <v>12</v>
      </c>
      <c r="F17" s="18">
        <v>16</v>
      </c>
      <c r="G17" s="18">
        <v>18</v>
      </c>
      <c r="H17" s="18">
        <v>17</v>
      </c>
      <c r="I17" s="18">
        <v>14</v>
      </c>
      <c r="J17" s="18">
        <v>14</v>
      </c>
      <c r="K17" s="20">
        <v>13</v>
      </c>
      <c r="L17" s="25">
        <f t="shared" si="9"/>
        <v>104</v>
      </c>
      <c r="M17" s="25"/>
      <c r="N17" s="25"/>
      <c r="O17" s="21">
        <v>10</v>
      </c>
      <c r="P17" s="18">
        <v>16</v>
      </c>
      <c r="Q17" s="18">
        <v>9</v>
      </c>
      <c r="R17" s="18">
        <v>6</v>
      </c>
      <c r="S17" s="18">
        <v>13</v>
      </c>
      <c r="T17" s="18">
        <v>9</v>
      </c>
      <c r="U17" s="20">
        <v>29</v>
      </c>
      <c r="V17" s="25">
        <f t="shared" si="3"/>
        <v>92</v>
      </c>
      <c r="W17" s="25"/>
      <c r="X17" s="25"/>
      <c r="Y17" s="21">
        <v>23</v>
      </c>
      <c r="Z17" s="18">
        <v>13</v>
      </c>
      <c r="AA17" s="18">
        <v>11</v>
      </c>
      <c r="AB17" s="18">
        <v>8</v>
      </c>
      <c r="AC17" s="18">
        <v>21</v>
      </c>
      <c r="AD17" s="18">
        <v>11</v>
      </c>
      <c r="AE17" s="20">
        <v>15</v>
      </c>
      <c r="AF17" s="25">
        <f t="shared" si="10"/>
        <v>102</v>
      </c>
      <c r="AG17" s="25"/>
      <c r="AH17" s="25"/>
      <c r="AI17" s="21">
        <v>17</v>
      </c>
      <c r="AJ17" s="18">
        <v>8</v>
      </c>
      <c r="AK17" s="18">
        <v>13</v>
      </c>
      <c r="AL17" s="18">
        <v>12</v>
      </c>
      <c r="AM17" s="18">
        <v>20</v>
      </c>
      <c r="AN17" s="18">
        <v>11</v>
      </c>
      <c r="AO17" s="20">
        <v>18</v>
      </c>
      <c r="AP17" s="25">
        <f t="shared" si="11"/>
        <v>99</v>
      </c>
      <c r="AQ17" s="25"/>
      <c r="AR17" s="25"/>
    </row>
    <row r="18" spans="1:44" x14ac:dyDescent="0.3">
      <c r="A18" s="47" t="s">
        <v>36</v>
      </c>
      <c r="B18" s="350"/>
      <c r="C18" s="83">
        <v>46239</v>
      </c>
      <c r="D18" s="81" t="s">
        <v>58</v>
      </c>
      <c r="E18" s="84">
        <v>27</v>
      </c>
      <c r="F18" s="84">
        <v>16</v>
      </c>
      <c r="G18" s="84">
        <v>10</v>
      </c>
      <c r="H18" s="84">
        <v>17</v>
      </c>
      <c r="I18" s="84">
        <v>8</v>
      </c>
      <c r="J18" s="84">
        <v>12</v>
      </c>
      <c r="K18" s="85">
        <v>6</v>
      </c>
      <c r="L18" s="25">
        <f t="shared" si="9"/>
        <v>96</v>
      </c>
      <c r="M18" s="25"/>
      <c r="N18" s="25"/>
      <c r="O18" s="86">
        <v>12</v>
      </c>
      <c r="P18" s="84">
        <v>8</v>
      </c>
      <c r="Q18" s="84">
        <v>18</v>
      </c>
      <c r="R18" s="84">
        <v>21</v>
      </c>
      <c r="S18" s="84">
        <v>12</v>
      </c>
      <c r="T18" s="84">
        <v>9</v>
      </c>
      <c r="U18" s="85">
        <v>18</v>
      </c>
      <c r="V18" s="25">
        <f t="shared" si="3"/>
        <v>98</v>
      </c>
      <c r="W18" s="25"/>
      <c r="X18" s="25"/>
      <c r="Y18" s="86">
        <v>0</v>
      </c>
      <c r="Z18" s="84">
        <v>0</v>
      </c>
      <c r="AA18" s="84">
        <v>0</v>
      </c>
      <c r="AB18" s="84">
        <v>0</v>
      </c>
      <c r="AC18" s="84">
        <v>0</v>
      </c>
      <c r="AD18" s="84">
        <v>0</v>
      </c>
      <c r="AE18" s="85">
        <v>0</v>
      </c>
      <c r="AF18" s="25">
        <f t="shared" si="10"/>
        <v>0</v>
      </c>
      <c r="AG18" s="25"/>
      <c r="AH18" s="25"/>
      <c r="AI18" s="86">
        <v>0</v>
      </c>
      <c r="AJ18" s="84">
        <v>0</v>
      </c>
      <c r="AK18" s="84">
        <v>0</v>
      </c>
      <c r="AL18" s="84">
        <v>0</v>
      </c>
      <c r="AM18" s="84">
        <v>0</v>
      </c>
      <c r="AN18" s="84">
        <v>0</v>
      </c>
      <c r="AO18" s="85">
        <v>0</v>
      </c>
      <c r="AP18" s="25">
        <f t="shared" si="11"/>
        <v>0</v>
      </c>
      <c r="AQ18" s="25"/>
      <c r="AR18" s="25"/>
    </row>
    <row r="19" spans="1:44" x14ac:dyDescent="0.3">
      <c r="A19" s="47" t="s">
        <v>36</v>
      </c>
      <c r="B19" s="350"/>
      <c r="C19" s="83">
        <v>46273</v>
      </c>
      <c r="D19" s="81" t="s">
        <v>58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5">
        <v>0</v>
      </c>
      <c r="L19" s="25">
        <f>SUM(E19:K19)</f>
        <v>0</v>
      </c>
      <c r="M19" s="25"/>
      <c r="N19" s="25"/>
      <c r="O19" s="86">
        <v>0</v>
      </c>
      <c r="P19" s="84">
        <v>0</v>
      </c>
      <c r="Q19" s="84">
        <v>0</v>
      </c>
      <c r="R19" s="84">
        <v>0</v>
      </c>
      <c r="S19" s="84">
        <v>0</v>
      </c>
      <c r="T19" s="84">
        <v>0</v>
      </c>
      <c r="U19" s="85">
        <v>0</v>
      </c>
      <c r="V19" s="25">
        <f>SUM(O19:U19)</f>
        <v>0</v>
      </c>
      <c r="W19" s="25"/>
      <c r="X19" s="25"/>
      <c r="Y19" s="86">
        <v>20</v>
      </c>
      <c r="Z19" s="84">
        <v>25</v>
      </c>
      <c r="AA19" s="84">
        <v>18</v>
      </c>
      <c r="AB19" s="84">
        <v>18</v>
      </c>
      <c r="AC19" s="84">
        <v>12</v>
      </c>
      <c r="AD19" s="84">
        <v>17</v>
      </c>
      <c r="AE19" s="85">
        <v>14</v>
      </c>
      <c r="AF19" s="25">
        <f>SUM(Y19:AE19)</f>
        <v>124</v>
      </c>
      <c r="AG19" s="25"/>
      <c r="AH19" s="25"/>
      <c r="AI19" s="86">
        <v>10</v>
      </c>
      <c r="AJ19" s="84">
        <v>16</v>
      </c>
      <c r="AK19" s="84">
        <v>11</v>
      </c>
      <c r="AL19" s="84">
        <v>16</v>
      </c>
      <c r="AM19" s="84">
        <v>14</v>
      </c>
      <c r="AN19" s="84">
        <v>8</v>
      </c>
      <c r="AO19" s="85">
        <v>14</v>
      </c>
      <c r="AP19" s="25">
        <f>SUM(AI19:AO19)</f>
        <v>89</v>
      </c>
      <c r="AQ19" s="25"/>
      <c r="AR19" s="25"/>
    </row>
    <row r="20" spans="1:44" ht="17.25" thickBot="1" x14ac:dyDescent="0.35">
      <c r="A20" s="47" t="s">
        <v>36</v>
      </c>
      <c r="B20" s="338"/>
      <c r="C20" s="55">
        <v>46317</v>
      </c>
      <c r="D20" s="53" t="s">
        <v>59</v>
      </c>
      <c r="E20" s="54">
        <v>8</v>
      </c>
      <c r="F20" s="54">
        <v>4</v>
      </c>
      <c r="G20" s="54">
        <v>5</v>
      </c>
      <c r="H20" s="54">
        <v>0</v>
      </c>
      <c r="I20" s="54">
        <v>10</v>
      </c>
      <c r="J20" s="54">
        <v>3</v>
      </c>
      <c r="K20" s="56">
        <v>3</v>
      </c>
      <c r="L20" s="26">
        <f t="shared" si="9"/>
        <v>33</v>
      </c>
      <c r="M20" s="26"/>
      <c r="N20" s="26"/>
      <c r="O20" s="57">
        <v>8</v>
      </c>
      <c r="P20" s="54">
        <v>2</v>
      </c>
      <c r="Q20" s="54">
        <v>7</v>
      </c>
      <c r="R20" s="54">
        <v>1</v>
      </c>
      <c r="S20" s="54">
        <v>5</v>
      </c>
      <c r="T20" s="54">
        <v>0</v>
      </c>
      <c r="U20" s="56">
        <v>4</v>
      </c>
      <c r="V20" s="26">
        <f t="shared" si="3"/>
        <v>27</v>
      </c>
      <c r="W20" s="26"/>
      <c r="X20" s="26"/>
      <c r="Y20" s="57">
        <v>1</v>
      </c>
      <c r="Z20" s="54">
        <v>4</v>
      </c>
      <c r="AA20" s="54">
        <v>5</v>
      </c>
      <c r="AB20" s="54">
        <v>7</v>
      </c>
      <c r="AC20" s="54">
        <v>4</v>
      </c>
      <c r="AD20" s="54">
        <v>1</v>
      </c>
      <c r="AE20" s="56">
        <v>9</v>
      </c>
      <c r="AF20" s="26">
        <f t="shared" si="10"/>
        <v>31</v>
      </c>
      <c r="AG20" s="26"/>
      <c r="AH20" s="26"/>
      <c r="AI20" s="57">
        <v>4</v>
      </c>
      <c r="AJ20" s="54">
        <v>11</v>
      </c>
      <c r="AK20" s="54">
        <v>2</v>
      </c>
      <c r="AL20" s="54">
        <v>4</v>
      </c>
      <c r="AM20" s="54">
        <v>7</v>
      </c>
      <c r="AN20" s="54">
        <v>2</v>
      </c>
      <c r="AO20" s="56">
        <v>6</v>
      </c>
      <c r="AP20" s="26">
        <f t="shared" si="11"/>
        <v>36</v>
      </c>
      <c r="AQ20" s="26"/>
      <c r="AR20" s="26"/>
    </row>
    <row r="21" spans="1:44" x14ac:dyDescent="0.3">
      <c r="A21" s="47" t="s">
        <v>37</v>
      </c>
      <c r="B21" s="350" t="s">
        <v>103</v>
      </c>
      <c r="C21" s="43">
        <v>46190</v>
      </c>
      <c r="D21" s="19" t="s">
        <v>54</v>
      </c>
      <c r="E21" s="18">
        <v>5</v>
      </c>
      <c r="F21" s="18">
        <v>7</v>
      </c>
      <c r="G21" s="18">
        <v>8</v>
      </c>
      <c r="H21" s="18">
        <v>6</v>
      </c>
      <c r="I21" s="18">
        <v>0</v>
      </c>
      <c r="J21" s="18">
        <v>7</v>
      </c>
      <c r="K21" s="20">
        <v>5</v>
      </c>
      <c r="L21" s="25">
        <f>SUM(E21:K21)</f>
        <v>38</v>
      </c>
      <c r="M21" s="25"/>
      <c r="N21" s="25"/>
      <c r="O21" s="21">
        <v>4</v>
      </c>
      <c r="P21" s="18">
        <v>5</v>
      </c>
      <c r="Q21" s="18">
        <v>3</v>
      </c>
      <c r="R21" s="18">
        <v>7</v>
      </c>
      <c r="S21" s="18">
        <v>7</v>
      </c>
      <c r="T21" s="18">
        <v>7</v>
      </c>
      <c r="U21" s="20">
        <v>15</v>
      </c>
      <c r="V21" s="25">
        <f t="shared" si="3"/>
        <v>48</v>
      </c>
      <c r="W21" s="25"/>
      <c r="X21" s="25"/>
      <c r="Y21" s="21">
        <v>5</v>
      </c>
      <c r="Z21" s="18">
        <v>5</v>
      </c>
      <c r="AA21" s="18">
        <v>11</v>
      </c>
      <c r="AB21" s="18">
        <v>3</v>
      </c>
      <c r="AC21" s="18">
        <v>5</v>
      </c>
      <c r="AD21" s="18">
        <v>3</v>
      </c>
      <c r="AE21" s="20">
        <v>4</v>
      </c>
      <c r="AF21" s="25">
        <f t="shared" si="10"/>
        <v>36</v>
      </c>
      <c r="AG21" s="25"/>
      <c r="AH21" s="25"/>
      <c r="AI21" s="21">
        <v>0</v>
      </c>
      <c r="AJ21" s="18">
        <v>2</v>
      </c>
      <c r="AK21" s="18">
        <v>8</v>
      </c>
      <c r="AL21" s="18">
        <v>10</v>
      </c>
      <c r="AM21" s="18">
        <v>7</v>
      </c>
      <c r="AN21" s="18">
        <v>1</v>
      </c>
      <c r="AO21" s="20">
        <v>8</v>
      </c>
      <c r="AP21" s="25">
        <f t="shared" si="11"/>
        <v>36</v>
      </c>
      <c r="AQ21" s="25"/>
      <c r="AR21" s="25"/>
    </row>
    <row r="22" spans="1:44" x14ac:dyDescent="0.3">
      <c r="A22" s="47" t="s">
        <v>103</v>
      </c>
      <c r="B22" s="350"/>
      <c r="C22" s="43">
        <v>46095</v>
      </c>
      <c r="D22" s="19" t="s">
        <v>55</v>
      </c>
      <c r="E22" s="18">
        <v>9</v>
      </c>
      <c r="F22" s="18">
        <v>6</v>
      </c>
      <c r="G22" s="18">
        <v>6</v>
      </c>
      <c r="H22" s="18">
        <v>5</v>
      </c>
      <c r="I22" s="18">
        <v>5</v>
      </c>
      <c r="J22" s="18">
        <v>2</v>
      </c>
      <c r="K22" s="20">
        <v>4</v>
      </c>
      <c r="L22" s="25">
        <f t="shared" si="9"/>
        <v>37</v>
      </c>
      <c r="M22" s="25"/>
      <c r="N22" s="25"/>
      <c r="O22" s="21">
        <v>16</v>
      </c>
      <c r="P22" s="18">
        <v>4</v>
      </c>
      <c r="Q22" s="18">
        <v>5</v>
      </c>
      <c r="R22" s="18">
        <v>7</v>
      </c>
      <c r="S22" s="18">
        <v>5</v>
      </c>
      <c r="T22" s="18">
        <v>4</v>
      </c>
      <c r="U22" s="20">
        <v>5</v>
      </c>
      <c r="V22" s="25">
        <f t="shared" si="3"/>
        <v>46</v>
      </c>
      <c r="W22" s="25"/>
      <c r="X22" s="25"/>
      <c r="Y22" s="21">
        <v>4</v>
      </c>
      <c r="Z22" s="18">
        <v>5</v>
      </c>
      <c r="AA22" s="18">
        <v>4</v>
      </c>
      <c r="AB22" s="18">
        <v>6</v>
      </c>
      <c r="AC22" s="18">
        <v>6</v>
      </c>
      <c r="AD22" s="18">
        <v>7</v>
      </c>
      <c r="AE22" s="20">
        <v>9</v>
      </c>
      <c r="AF22" s="25">
        <f t="shared" si="10"/>
        <v>41</v>
      </c>
      <c r="AG22" s="25"/>
      <c r="AH22" s="25"/>
      <c r="AI22" s="21">
        <v>5</v>
      </c>
      <c r="AJ22" s="18">
        <v>10</v>
      </c>
      <c r="AK22" s="18">
        <v>11</v>
      </c>
      <c r="AL22" s="18">
        <v>6</v>
      </c>
      <c r="AM22" s="18">
        <v>7</v>
      </c>
      <c r="AN22" s="18">
        <v>14</v>
      </c>
      <c r="AO22" s="20">
        <v>10</v>
      </c>
      <c r="AP22" s="25">
        <f t="shared" si="11"/>
        <v>63</v>
      </c>
      <c r="AQ22" s="25"/>
      <c r="AR22" s="25"/>
    </row>
    <row r="23" spans="1:44" x14ac:dyDescent="0.3">
      <c r="A23" s="47" t="s">
        <v>37</v>
      </c>
      <c r="B23" s="350"/>
      <c r="C23" s="43">
        <v>46120</v>
      </c>
      <c r="D23" s="19" t="s">
        <v>56</v>
      </c>
      <c r="E23" s="18">
        <v>5</v>
      </c>
      <c r="F23" s="18">
        <v>6</v>
      </c>
      <c r="G23" s="18">
        <v>1</v>
      </c>
      <c r="H23" s="18">
        <v>4</v>
      </c>
      <c r="I23" s="18">
        <v>4</v>
      </c>
      <c r="J23" s="18">
        <v>1</v>
      </c>
      <c r="K23" s="20">
        <v>2</v>
      </c>
      <c r="L23" s="25">
        <f t="shared" si="9"/>
        <v>23</v>
      </c>
      <c r="M23" s="25"/>
      <c r="N23" s="25"/>
      <c r="O23" s="21">
        <v>4</v>
      </c>
      <c r="P23" s="18">
        <v>2</v>
      </c>
      <c r="Q23" s="18">
        <v>5</v>
      </c>
      <c r="R23" s="18">
        <v>3</v>
      </c>
      <c r="S23" s="18">
        <v>2</v>
      </c>
      <c r="T23" s="18">
        <v>3</v>
      </c>
      <c r="U23" s="20">
        <v>6</v>
      </c>
      <c r="V23" s="25">
        <f t="shared" si="3"/>
        <v>25</v>
      </c>
      <c r="W23" s="25"/>
      <c r="X23" s="25"/>
      <c r="Y23" s="21">
        <v>3</v>
      </c>
      <c r="Z23" s="18">
        <v>5</v>
      </c>
      <c r="AA23" s="18">
        <v>4</v>
      </c>
      <c r="AB23" s="18">
        <v>2</v>
      </c>
      <c r="AC23" s="18">
        <v>1</v>
      </c>
      <c r="AD23" s="18">
        <v>2</v>
      </c>
      <c r="AE23" s="20">
        <v>3</v>
      </c>
      <c r="AF23" s="25">
        <f t="shared" si="10"/>
        <v>20</v>
      </c>
      <c r="AG23" s="25"/>
      <c r="AH23" s="25"/>
      <c r="AI23" s="21">
        <v>5</v>
      </c>
      <c r="AJ23" s="18">
        <v>3</v>
      </c>
      <c r="AK23" s="18">
        <v>3</v>
      </c>
      <c r="AL23" s="18">
        <v>2</v>
      </c>
      <c r="AM23" s="18">
        <v>4</v>
      </c>
      <c r="AN23" s="18">
        <v>2</v>
      </c>
      <c r="AO23" s="20">
        <v>8</v>
      </c>
      <c r="AP23" s="25">
        <f t="shared" si="11"/>
        <v>27</v>
      </c>
      <c r="AQ23" s="25"/>
      <c r="AR23" s="25"/>
    </row>
    <row r="24" spans="1:44" x14ac:dyDescent="0.3">
      <c r="A24" s="47" t="s">
        <v>37</v>
      </c>
      <c r="B24" s="350"/>
      <c r="C24" s="43">
        <v>46316</v>
      </c>
      <c r="D24" s="19" t="s">
        <v>57</v>
      </c>
      <c r="E24" s="18">
        <v>14</v>
      </c>
      <c r="F24" s="18">
        <v>12</v>
      </c>
      <c r="G24" s="18">
        <v>6</v>
      </c>
      <c r="H24" s="18">
        <v>14</v>
      </c>
      <c r="I24" s="18">
        <v>20</v>
      </c>
      <c r="J24" s="18">
        <v>9</v>
      </c>
      <c r="K24" s="20">
        <v>24</v>
      </c>
      <c r="L24" s="25">
        <f t="shared" si="9"/>
        <v>99</v>
      </c>
      <c r="M24" s="25"/>
      <c r="N24" s="25"/>
      <c r="O24" s="21">
        <v>11</v>
      </c>
      <c r="P24" s="18">
        <v>13</v>
      </c>
      <c r="Q24" s="18">
        <v>25</v>
      </c>
      <c r="R24" s="18">
        <v>9</v>
      </c>
      <c r="S24" s="18">
        <v>12</v>
      </c>
      <c r="T24" s="18">
        <v>13</v>
      </c>
      <c r="U24" s="20">
        <v>10</v>
      </c>
      <c r="V24" s="25">
        <f t="shared" si="3"/>
        <v>93</v>
      </c>
      <c r="W24" s="25"/>
      <c r="X24" s="25"/>
      <c r="Y24" s="21">
        <v>8</v>
      </c>
      <c r="Z24" s="18">
        <v>3</v>
      </c>
      <c r="AA24" s="18">
        <v>19</v>
      </c>
      <c r="AB24" s="18">
        <v>9</v>
      </c>
      <c r="AC24" s="18">
        <v>9</v>
      </c>
      <c r="AD24" s="18">
        <v>14</v>
      </c>
      <c r="AE24" s="20">
        <v>16</v>
      </c>
      <c r="AF24" s="25">
        <f t="shared" si="10"/>
        <v>78</v>
      </c>
      <c r="AG24" s="25"/>
      <c r="AH24" s="25"/>
      <c r="AI24" s="21">
        <v>10</v>
      </c>
      <c r="AJ24" s="18">
        <v>19</v>
      </c>
      <c r="AK24" s="18">
        <v>8</v>
      </c>
      <c r="AL24" s="18">
        <v>5</v>
      </c>
      <c r="AM24" s="18">
        <v>24</v>
      </c>
      <c r="AN24" s="18">
        <v>14</v>
      </c>
      <c r="AO24" s="20">
        <v>15</v>
      </c>
      <c r="AP24" s="25">
        <f t="shared" si="11"/>
        <v>95</v>
      </c>
      <c r="AQ24" s="25"/>
      <c r="AR24" s="25"/>
    </row>
    <row r="25" spans="1:44" x14ac:dyDescent="0.3">
      <c r="A25" s="47" t="s">
        <v>37</v>
      </c>
      <c r="B25" s="350"/>
      <c r="C25" s="83">
        <v>46239</v>
      </c>
      <c r="D25" s="81" t="s">
        <v>58</v>
      </c>
      <c r="E25" s="84">
        <v>13</v>
      </c>
      <c r="F25" s="84">
        <v>15</v>
      </c>
      <c r="G25" s="84">
        <v>26</v>
      </c>
      <c r="H25" s="84">
        <v>4</v>
      </c>
      <c r="I25" s="84">
        <v>6</v>
      </c>
      <c r="J25" s="84">
        <v>5</v>
      </c>
      <c r="K25" s="85">
        <v>8</v>
      </c>
      <c r="L25" s="25">
        <f t="shared" si="9"/>
        <v>77</v>
      </c>
      <c r="M25" s="25"/>
      <c r="N25" s="25"/>
      <c r="O25" s="86">
        <v>15</v>
      </c>
      <c r="P25" s="84">
        <v>9</v>
      </c>
      <c r="Q25" s="84">
        <v>13</v>
      </c>
      <c r="R25" s="84">
        <v>2</v>
      </c>
      <c r="S25" s="84">
        <v>5</v>
      </c>
      <c r="T25" s="84">
        <v>7</v>
      </c>
      <c r="U25" s="85">
        <v>17</v>
      </c>
      <c r="V25" s="25">
        <f t="shared" si="3"/>
        <v>68</v>
      </c>
      <c r="W25" s="25"/>
      <c r="X25" s="25"/>
      <c r="Y25" s="86">
        <v>0</v>
      </c>
      <c r="Z25" s="84">
        <v>0</v>
      </c>
      <c r="AA25" s="84">
        <v>0</v>
      </c>
      <c r="AB25" s="84">
        <v>0</v>
      </c>
      <c r="AC25" s="84">
        <v>0</v>
      </c>
      <c r="AD25" s="84">
        <v>0</v>
      </c>
      <c r="AE25" s="85">
        <v>0</v>
      </c>
      <c r="AF25" s="25">
        <f t="shared" si="10"/>
        <v>0</v>
      </c>
      <c r="AG25" s="25"/>
      <c r="AH25" s="25"/>
      <c r="AI25" s="86">
        <v>0</v>
      </c>
      <c r="AJ25" s="84">
        <v>0</v>
      </c>
      <c r="AK25" s="84">
        <v>0</v>
      </c>
      <c r="AL25" s="84">
        <v>0</v>
      </c>
      <c r="AM25" s="84">
        <v>0</v>
      </c>
      <c r="AN25" s="84">
        <v>0</v>
      </c>
      <c r="AO25" s="85">
        <v>0</v>
      </c>
      <c r="AP25" s="25">
        <f t="shared" si="11"/>
        <v>0</v>
      </c>
      <c r="AQ25" s="25"/>
      <c r="AR25" s="25"/>
    </row>
    <row r="26" spans="1:44" x14ac:dyDescent="0.3">
      <c r="A26" s="47" t="s">
        <v>37</v>
      </c>
      <c r="B26" s="350"/>
      <c r="C26" s="83">
        <v>46273</v>
      </c>
      <c r="D26" s="81" t="s">
        <v>58</v>
      </c>
      <c r="E26" s="84">
        <v>0</v>
      </c>
      <c r="F26" s="84">
        <v>0</v>
      </c>
      <c r="G26" s="84">
        <v>0</v>
      </c>
      <c r="H26" s="84">
        <v>0</v>
      </c>
      <c r="I26" s="84">
        <v>0</v>
      </c>
      <c r="J26" s="84">
        <v>0</v>
      </c>
      <c r="K26" s="85">
        <v>0</v>
      </c>
      <c r="L26" s="25">
        <f>SUM(E26:K26)</f>
        <v>0</v>
      </c>
      <c r="M26" s="25"/>
      <c r="N26" s="25"/>
      <c r="O26" s="86">
        <v>0</v>
      </c>
      <c r="P26" s="84">
        <v>0</v>
      </c>
      <c r="Q26" s="84">
        <v>0</v>
      </c>
      <c r="R26" s="84">
        <v>0</v>
      </c>
      <c r="S26" s="84">
        <v>0</v>
      </c>
      <c r="T26" s="84">
        <v>0</v>
      </c>
      <c r="U26" s="85">
        <v>0</v>
      </c>
      <c r="V26" s="25">
        <f>SUM(O26:U26)</f>
        <v>0</v>
      </c>
      <c r="W26" s="25"/>
      <c r="X26" s="25"/>
      <c r="Y26" s="86">
        <v>7</v>
      </c>
      <c r="Z26" s="84">
        <v>9</v>
      </c>
      <c r="AA26" s="84">
        <v>14</v>
      </c>
      <c r="AB26" s="84">
        <v>7</v>
      </c>
      <c r="AC26" s="84">
        <v>18</v>
      </c>
      <c r="AD26" s="84">
        <v>1</v>
      </c>
      <c r="AE26" s="85">
        <v>4</v>
      </c>
      <c r="AF26" s="25">
        <f>SUM(Y26:AE26)</f>
        <v>60</v>
      </c>
      <c r="AG26" s="25"/>
      <c r="AH26" s="25"/>
      <c r="AI26" s="86">
        <v>2</v>
      </c>
      <c r="AJ26" s="84">
        <v>9</v>
      </c>
      <c r="AK26" s="84">
        <v>13</v>
      </c>
      <c r="AL26" s="84">
        <v>8</v>
      </c>
      <c r="AM26" s="84">
        <v>6</v>
      </c>
      <c r="AN26" s="84">
        <v>13</v>
      </c>
      <c r="AO26" s="85">
        <v>4</v>
      </c>
      <c r="AP26" s="25">
        <f>SUM(AI26:AO26)</f>
        <v>55</v>
      </c>
      <c r="AQ26" s="25"/>
      <c r="AR26" s="25"/>
    </row>
    <row r="27" spans="1:44" ht="17.25" thickBot="1" x14ac:dyDescent="0.35">
      <c r="A27" s="47" t="s">
        <v>37</v>
      </c>
      <c r="B27" s="338"/>
      <c r="C27" s="55">
        <v>46317</v>
      </c>
      <c r="D27" s="53" t="s">
        <v>59</v>
      </c>
      <c r="E27" s="54">
        <v>5</v>
      </c>
      <c r="F27" s="54">
        <v>6</v>
      </c>
      <c r="G27" s="54">
        <v>6</v>
      </c>
      <c r="H27" s="54">
        <v>2</v>
      </c>
      <c r="I27" s="54">
        <v>13</v>
      </c>
      <c r="J27" s="54">
        <v>0</v>
      </c>
      <c r="K27" s="56">
        <v>5</v>
      </c>
      <c r="L27" s="26">
        <f t="shared" si="9"/>
        <v>37</v>
      </c>
      <c r="M27" s="26"/>
      <c r="N27" s="26"/>
      <c r="O27" s="57">
        <v>4</v>
      </c>
      <c r="P27" s="54">
        <v>4</v>
      </c>
      <c r="Q27" s="54">
        <v>5</v>
      </c>
      <c r="R27" s="54">
        <v>5</v>
      </c>
      <c r="S27" s="54">
        <v>0</v>
      </c>
      <c r="T27" s="54">
        <v>4</v>
      </c>
      <c r="U27" s="56">
        <v>4</v>
      </c>
      <c r="V27" s="26">
        <f t="shared" si="3"/>
        <v>26</v>
      </c>
      <c r="W27" s="26"/>
      <c r="X27" s="26"/>
      <c r="Y27" s="57">
        <v>2</v>
      </c>
      <c r="Z27" s="54">
        <v>1</v>
      </c>
      <c r="AA27" s="54">
        <v>10</v>
      </c>
      <c r="AB27" s="54">
        <v>5</v>
      </c>
      <c r="AC27" s="54">
        <v>5</v>
      </c>
      <c r="AD27" s="54">
        <v>4</v>
      </c>
      <c r="AE27" s="56">
        <v>1</v>
      </c>
      <c r="AF27" s="26">
        <f t="shared" si="10"/>
        <v>28</v>
      </c>
      <c r="AG27" s="26"/>
      <c r="AH27" s="26"/>
      <c r="AI27" s="57">
        <v>2</v>
      </c>
      <c r="AJ27" s="54">
        <v>7</v>
      </c>
      <c r="AK27" s="54">
        <v>2</v>
      </c>
      <c r="AL27" s="54">
        <v>2</v>
      </c>
      <c r="AM27" s="54">
        <v>8</v>
      </c>
      <c r="AN27" s="54">
        <v>2</v>
      </c>
      <c r="AO27" s="56">
        <v>3</v>
      </c>
      <c r="AP27" s="26">
        <f t="shared" si="11"/>
        <v>26</v>
      </c>
      <c r="AQ27" s="26"/>
      <c r="AR27" s="26"/>
    </row>
    <row r="28" spans="1:44" x14ac:dyDescent="0.3">
      <c r="A28" s="47" t="s">
        <v>38</v>
      </c>
      <c r="B28" s="350" t="s">
        <v>104</v>
      </c>
      <c r="C28" s="43">
        <v>46190</v>
      </c>
      <c r="D28" s="19" t="s">
        <v>54</v>
      </c>
      <c r="E28" s="18">
        <v>16</v>
      </c>
      <c r="F28" s="18">
        <v>25</v>
      </c>
      <c r="G28" s="18">
        <v>9</v>
      </c>
      <c r="H28" s="18">
        <v>35</v>
      </c>
      <c r="I28" s="18">
        <v>26</v>
      </c>
      <c r="J28" s="18">
        <v>26</v>
      </c>
      <c r="K28" s="20">
        <v>21</v>
      </c>
      <c r="L28" s="25">
        <f>SUM(E28:K28)</f>
        <v>158</v>
      </c>
      <c r="M28" s="25"/>
      <c r="N28" s="25"/>
      <c r="O28" s="21">
        <v>21</v>
      </c>
      <c r="P28" s="18">
        <v>20</v>
      </c>
      <c r="Q28" s="18">
        <v>22</v>
      </c>
      <c r="R28" s="18">
        <v>13</v>
      </c>
      <c r="S28" s="18">
        <v>27</v>
      </c>
      <c r="T28" s="18">
        <v>11</v>
      </c>
      <c r="U28" s="20">
        <v>29</v>
      </c>
      <c r="V28" s="25">
        <f t="shared" si="3"/>
        <v>143</v>
      </c>
      <c r="W28" s="25"/>
      <c r="X28" s="25"/>
      <c r="Y28" s="21">
        <v>25</v>
      </c>
      <c r="Z28" s="18">
        <v>12</v>
      </c>
      <c r="AA28" s="18">
        <v>30</v>
      </c>
      <c r="AB28" s="18">
        <v>13</v>
      </c>
      <c r="AC28" s="18">
        <v>27</v>
      </c>
      <c r="AD28" s="18">
        <v>31</v>
      </c>
      <c r="AE28" s="20">
        <v>17</v>
      </c>
      <c r="AF28" s="25">
        <f t="shared" si="10"/>
        <v>155</v>
      </c>
      <c r="AG28" s="25"/>
      <c r="AH28" s="25"/>
      <c r="AI28" s="21">
        <v>23</v>
      </c>
      <c r="AJ28" s="18">
        <v>14</v>
      </c>
      <c r="AK28" s="18">
        <v>24</v>
      </c>
      <c r="AL28" s="18">
        <v>27</v>
      </c>
      <c r="AM28" s="18">
        <v>34</v>
      </c>
      <c r="AN28" s="18">
        <v>19</v>
      </c>
      <c r="AO28" s="20">
        <v>25</v>
      </c>
      <c r="AP28" s="25">
        <f t="shared" si="11"/>
        <v>166</v>
      </c>
      <c r="AQ28" s="25"/>
      <c r="AR28" s="25"/>
    </row>
    <row r="29" spans="1:44" x14ac:dyDescent="0.3">
      <c r="A29" s="47" t="s">
        <v>38</v>
      </c>
      <c r="B29" s="350"/>
      <c r="C29" s="43">
        <v>46095</v>
      </c>
      <c r="D29" s="19" t="s">
        <v>55</v>
      </c>
      <c r="E29" s="18">
        <v>10</v>
      </c>
      <c r="F29" s="18">
        <v>39</v>
      </c>
      <c r="G29" s="18">
        <v>15</v>
      </c>
      <c r="H29" s="18">
        <v>26</v>
      </c>
      <c r="I29" s="18">
        <v>38</v>
      </c>
      <c r="J29" s="18">
        <v>31</v>
      </c>
      <c r="K29" s="20">
        <v>25</v>
      </c>
      <c r="L29" s="25">
        <f t="shared" si="9"/>
        <v>184</v>
      </c>
      <c r="M29" s="25"/>
      <c r="N29" s="25"/>
      <c r="O29" s="21">
        <v>22</v>
      </c>
      <c r="P29" s="18">
        <v>15</v>
      </c>
      <c r="Q29" s="18">
        <v>17</v>
      </c>
      <c r="R29" s="18">
        <v>27</v>
      </c>
      <c r="S29" s="18">
        <v>62</v>
      </c>
      <c r="T29" s="18">
        <v>15</v>
      </c>
      <c r="U29" s="20">
        <v>19</v>
      </c>
      <c r="V29" s="25">
        <f t="shared" si="3"/>
        <v>177</v>
      </c>
      <c r="W29" s="25"/>
      <c r="X29" s="25"/>
      <c r="Y29" s="21">
        <v>28</v>
      </c>
      <c r="Z29" s="18">
        <v>23</v>
      </c>
      <c r="AA29" s="18">
        <v>11</v>
      </c>
      <c r="AB29" s="18">
        <v>23</v>
      </c>
      <c r="AC29" s="18">
        <v>18</v>
      </c>
      <c r="AD29" s="18">
        <v>25</v>
      </c>
      <c r="AE29" s="20">
        <v>18</v>
      </c>
      <c r="AF29" s="25">
        <f t="shared" si="10"/>
        <v>146</v>
      </c>
      <c r="AG29" s="25"/>
      <c r="AH29" s="25"/>
      <c r="AI29" s="21">
        <v>37</v>
      </c>
      <c r="AJ29" s="18">
        <v>31</v>
      </c>
      <c r="AK29" s="18">
        <v>26</v>
      </c>
      <c r="AL29" s="18">
        <v>19</v>
      </c>
      <c r="AM29" s="18">
        <v>30</v>
      </c>
      <c r="AN29" s="18">
        <v>23</v>
      </c>
      <c r="AO29" s="20">
        <v>22</v>
      </c>
      <c r="AP29" s="25">
        <f t="shared" si="11"/>
        <v>188</v>
      </c>
      <c r="AQ29" s="25"/>
      <c r="AR29" s="25"/>
    </row>
    <row r="30" spans="1:44" x14ac:dyDescent="0.3">
      <c r="A30" s="47" t="s">
        <v>104</v>
      </c>
      <c r="B30" s="350"/>
      <c r="C30" s="43">
        <v>46120</v>
      </c>
      <c r="D30" s="19" t="s">
        <v>56</v>
      </c>
      <c r="E30" s="18">
        <v>19</v>
      </c>
      <c r="F30" s="18">
        <v>18</v>
      </c>
      <c r="G30" s="18">
        <v>17</v>
      </c>
      <c r="H30" s="18">
        <v>14</v>
      </c>
      <c r="I30" s="18">
        <v>14</v>
      </c>
      <c r="J30" s="18">
        <v>33</v>
      </c>
      <c r="K30" s="20">
        <v>16</v>
      </c>
      <c r="L30" s="25">
        <f t="shared" si="9"/>
        <v>131</v>
      </c>
      <c r="M30" s="25"/>
      <c r="N30" s="25"/>
      <c r="O30" s="21">
        <v>24</v>
      </c>
      <c r="P30" s="18">
        <v>18</v>
      </c>
      <c r="Q30" s="18">
        <v>15</v>
      </c>
      <c r="R30" s="18">
        <v>23</v>
      </c>
      <c r="S30" s="18">
        <v>30</v>
      </c>
      <c r="T30" s="18">
        <v>6</v>
      </c>
      <c r="U30" s="20">
        <v>19</v>
      </c>
      <c r="V30" s="25">
        <f t="shared" si="3"/>
        <v>135</v>
      </c>
      <c r="W30" s="25"/>
      <c r="X30" s="25"/>
      <c r="Y30" s="21">
        <v>25</v>
      </c>
      <c r="Z30" s="18">
        <v>14</v>
      </c>
      <c r="AA30" s="18">
        <v>18</v>
      </c>
      <c r="AB30" s="18">
        <v>10</v>
      </c>
      <c r="AC30" s="18">
        <v>15</v>
      </c>
      <c r="AD30" s="18">
        <v>39</v>
      </c>
      <c r="AE30" s="20">
        <v>19</v>
      </c>
      <c r="AF30" s="25">
        <f t="shared" si="10"/>
        <v>140</v>
      </c>
      <c r="AG30" s="25"/>
      <c r="AH30" s="25"/>
      <c r="AI30" s="21">
        <v>17</v>
      </c>
      <c r="AJ30" s="18">
        <v>15</v>
      </c>
      <c r="AK30" s="18">
        <v>17</v>
      </c>
      <c r="AL30" s="18">
        <v>19</v>
      </c>
      <c r="AM30" s="18">
        <v>19</v>
      </c>
      <c r="AN30" s="18">
        <v>14</v>
      </c>
      <c r="AO30" s="20">
        <v>21</v>
      </c>
      <c r="AP30" s="25">
        <f t="shared" si="11"/>
        <v>122</v>
      </c>
      <c r="AQ30" s="25"/>
      <c r="AR30" s="25"/>
    </row>
    <row r="31" spans="1:44" x14ac:dyDescent="0.3">
      <c r="A31" s="47" t="s">
        <v>38</v>
      </c>
      <c r="B31" s="350"/>
      <c r="C31" s="43">
        <v>46316</v>
      </c>
      <c r="D31" s="19" t="s">
        <v>57</v>
      </c>
      <c r="E31" s="18">
        <v>41</v>
      </c>
      <c r="F31" s="18">
        <v>33</v>
      </c>
      <c r="G31" s="18">
        <v>51</v>
      </c>
      <c r="H31" s="18">
        <v>52</v>
      </c>
      <c r="I31" s="18">
        <v>68</v>
      </c>
      <c r="J31" s="18">
        <v>69</v>
      </c>
      <c r="K31" s="20">
        <v>38</v>
      </c>
      <c r="L31" s="25">
        <f t="shared" si="9"/>
        <v>352</v>
      </c>
      <c r="M31" s="25"/>
      <c r="N31" s="25"/>
      <c r="O31" s="21">
        <v>33</v>
      </c>
      <c r="P31" s="18">
        <v>32</v>
      </c>
      <c r="Q31" s="18">
        <v>54</v>
      </c>
      <c r="R31" s="18">
        <v>42</v>
      </c>
      <c r="S31" s="18">
        <v>68</v>
      </c>
      <c r="T31" s="18">
        <v>16</v>
      </c>
      <c r="U31" s="20">
        <v>63</v>
      </c>
      <c r="V31" s="25">
        <f t="shared" si="3"/>
        <v>308</v>
      </c>
      <c r="W31" s="25"/>
      <c r="X31" s="25"/>
      <c r="Y31" s="21">
        <v>37</v>
      </c>
      <c r="Z31" s="18">
        <v>40</v>
      </c>
      <c r="AA31" s="18">
        <v>46</v>
      </c>
      <c r="AB31" s="18">
        <v>43</v>
      </c>
      <c r="AC31" s="18">
        <v>67</v>
      </c>
      <c r="AD31" s="18">
        <v>51</v>
      </c>
      <c r="AE31" s="20">
        <v>45</v>
      </c>
      <c r="AF31" s="25">
        <f t="shared" si="10"/>
        <v>329</v>
      </c>
      <c r="AG31" s="25"/>
      <c r="AH31" s="25"/>
      <c r="AI31" s="21">
        <v>40</v>
      </c>
      <c r="AJ31" s="18">
        <v>38</v>
      </c>
      <c r="AK31" s="18">
        <v>49</v>
      </c>
      <c r="AL31" s="18">
        <v>49</v>
      </c>
      <c r="AM31" s="18">
        <v>62</v>
      </c>
      <c r="AN31" s="18">
        <v>20</v>
      </c>
      <c r="AO31" s="20">
        <v>56</v>
      </c>
      <c r="AP31" s="25">
        <f t="shared" si="11"/>
        <v>314</v>
      </c>
      <c r="AQ31" s="25"/>
      <c r="AR31" s="25"/>
    </row>
    <row r="32" spans="1:44" x14ac:dyDescent="0.3">
      <c r="A32" s="47" t="s">
        <v>38</v>
      </c>
      <c r="B32" s="350"/>
      <c r="C32" s="83">
        <v>46239</v>
      </c>
      <c r="D32" s="81" t="s">
        <v>58</v>
      </c>
      <c r="E32" s="84">
        <v>39</v>
      </c>
      <c r="F32" s="84">
        <v>41</v>
      </c>
      <c r="G32" s="84">
        <v>59</v>
      </c>
      <c r="H32" s="84">
        <v>55</v>
      </c>
      <c r="I32" s="84">
        <v>76</v>
      </c>
      <c r="J32" s="84">
        <v>69</v>
      </c>
      <c r="K32" s="85">
        <v>43</v>
      </c>
      <c r="L32" s="25">
        <f t="shared" si="9"/>
        <v>382</v>
      </c>
      <c r="M32" s="25"/>
      <c r="N32" s="25"/>
      <c r="O32" s="86">
        <v>51</v>
      </c>
      <c r="P32" s="84">
        <v>35</v>
      </c>
      <c r="Q32" s="84">
        <v>26</v>
      </c>
      <c r="R32" s="84">
        <v>35</v>
      </c>
      <c r="S32" s="84">
        <v>53</v>
      </c>
      <c r="T32" s="84">
        <v>56</v>
      </c>
      <c r="U32" s="85">
        <v>36</v>
      </c>
      <c r="V32" s="25">
        <f t="shared" si="3"/>
        <v>292</v>
      </c>
      <c r="W32" s="25"/>
      <c r="X32" s="25"/>
      <c r="Y32" s="86">
        <v>0</v>
      </c>
      <c r="Z32" s="84">
        <v>0</v>
      </c>
      <c r="AA32" s="84">
        <v>0</v>
      </c>
      <c r="AB32" s="84">
        <v>0</v>
      </c>
      <c r="AC32" s="84">
        <v>0</v>
      </c>
      <c r="AD32" s="84">
        <v>0</v>
      </c>
      <c r="AE32" s="85">
        <v>0</v>
      </c>
      <c r="AF32" s="25">
        <f t="shared" si="10"/>
        <v>0</v>
      </c>
      <c r="AG32" s="25"/>
      <c r="AH32" s="25"/>
      <c r="AI32" s="86">
        <v>0</v>
      </c>
      <c r="AJ32" s="84">
        <v>0</v>
      </c>
      <c r="AK32" s="84">
        <v>0</v>
      </c>
      <c r="AL32" s="84">
        <v>0</v>
      </c>
      <c r="AM32" s="84">
        <v>0</v>
      </c>
      <c r="AN32" s="84">
        <v>0</v>
      </c>
      <c r="AO32" s="85">
        <v>0</v>
      </c>
      <c r="AP32" s="25">
        <f t="shared" si="11"/>
        <v>0</v>
      </c>
      <c r="AQ32" s="25"/>
      <c r="AR32" s="25"/>
    </row>
    <row r="33" spans="1:44" x14ac:dyDescent="0.3">
      <c r="A33" s="47" t="s">
        <v>37</v>
      </c>
      <c r="B33" s="350"/>
      <c r="C33" s="83">
        <v>46273</v>
      </c>
      <c r="D33" s="81" t="s">
        <v>58</v>
      </c>
      <c r="E33" s="84">
        <v>0</v>
      </c>
      <c r="F33" s="84">
        <v>0</v>
      </c>
      <c r="G33" s="84">
        <v>0</v>
      </c>
      <c r="H33" s="84">
        <v>0</v>
      </c>
      <c r="I33" s="84">
        <v>0</v>
      </c>
      <c r="J33" s="84">
        <v>0</v>
      </c>
      <c r="K33" s="85">
        <v>0</v>
      </c>
      <c r="L33" s="25">
        <f t="shared" si="9"/>
        <v>0</v>
      </c>
      <c r="M33" s="25"/>
      <c r="N33" s="25"/>
      <c r="O33" s="86">
        <v>0</v>
      </c>
      <c r="P33" s="84">
        <v>0</v>
      </c>
      <c r="Q33" s="84">
        <v>0</v>
      </c>
      <c r="R33" s="84">
        <v>0</v>
      </c>
      <c r="S33" s="84">
        <v>0</v>
      </c>
      <c r="T33" s="84">
        <v>0</v>
      </c>
      <c r="U33" s="85">
        <v>0</v>
      </c>
      <c r="V33" s="25">
        <f t="shared" si="3"/>
        <v>0</v>
      </c>
      <c r="W33" s="25"/>
      <c r="X33" s="25"/>
      <c r="Y33" s="86">
        <v>52</v>
      </c>
      <c r="Z33" s="84">
        <v>44</v>
      </c>
      <c r="AA33" s="84">
        <v>38</v>
      </c>
      <c r="AB33" s="84">
        <v>36</v>
      </c>
      <c r="AC33" s="84">
        <v>63</v>
      </c>
      <c r="AD33" s="84">
        <v>63</v>
      </c>
      <c r="AE33" s="85">
        <v>57</v>
      </c>
      <c r="AF33" s="25">
        <f t="shared" si="10"/>
        <v>353</v>
      </c>
      <c r="AG33" s="25"/>
      <c r="AH33" s="25"/>
      <c r="AI33" s="86">
        <v>46</v>
      </c>
      <c r="AJ33" s="84">
        <v>40</v>
      </c>
      <c r="AK33" s="84">
        <v>43</v>
      </c>
      <c r="AL33" s="84">
        <v>33</v>
      </c>
      <c r="AM33" s="84">
        <v>50</v>
      </c>
      <c r="AN33" s="84">
        <v>27</v>
      </c>
      <c r="AO33" s="85">
        <v>51</v>
      </c>
      <c r="AP33" s="25">
        <f t="shared" si="11"/>
        <v>290</v>
      </c>
      <c r="AQ33" s="25"/>
      <c r="AR33" s="25"/>
    </row>
    <row r="34" spans="1:44" ht="17.25" thickBot="1" x14ac:dyDescent="0.35">
      <c r="A34" s="47" t="s">
        <v>38</v>
      </c>
      <c r="B34" s="338"/>
      <c r="C34" s="55">
        <v>46317</v>
      </c>
      <c r="D34" s="53" t="s">
        <v>59</v>
      </c>
      <c r="E34" s="54">
        <v>29</v>
      </c>
      <c r="F34" s="54">
        <v>31</v>
      </c>
      <c r="G34" s="54">
        <v>26</v>
      </c>
      <c r="H34" s="54">
        <v>21</v>
      </c>
      <c r="I34" s="54">
        <v>34</v>
      </c>
      <c r="J34" s="54">
        <v>49</v>
      </c>
      <c r="K34" s="56">
        <v>28</v>
      </c>
      <c r="L34" s="26">
        <f t="shared" si="9"/>
        <v>218</v>
      </c>
      <c r="M34" s="26"/>
      <c r="N34" s="26"/>
      <c r="O34" s="57">
        <v>17</v>
      </c>
      <c r="P34" s="54">
        <v>26</v>
      </c>
      <c r="Q34" s="54">
        <v>23</v>
      </c>
      <c r="R34" s="54">
        <v>26</v>
      </c>
      <c r="S34" s="54">
        <v>36</v>
      </c>
      <c r="T34" s="54">
        <v>15</v>
      </c>
      <c r="U34" s="56">
        <v>32</v>
      </c>
      <c r="V34" s="26">
        <f t="shared" si="3"/>
        <v>175</v>
      </c>
      <c r="W34" s="26"/>
      <c r="X34" s="26"/>
      <c r="Y34" s="57">
        <v>44</v>
      </c>
      <c r="Z34" s="54">
        <v>10</v>
      </c>
      <c r="AA34" s="54">
        <v>33</v>
      </c>
      <c r="AB34" s="54">
        <v>17</v>
      </c>
      <c r="AC34" s="54">
        <v>55</v>
      </c>
      <c r="AD34" s="54">
        <v>47</v>
      </c>
      <c r="AE34" s="56">
        <v>18</v>
      </c>
      <c r="AF34" s="26">
        <f t="shared" si="10"/>
        <v>224</v>
      </c>
      <c r="AG34" s="26"/>
      <c r="AH34" s="26"/>
      <c r="AI34" s="57">
        <v>12</v>
      </c>
      <c r="AJ34" s="54">
        <v>23</v>
      </c>
      <c r="AK34" s="54">
        <v>31</v>
      </c>
      <c r="AL34" s="54">
        <v>30</v>
      </c>
      <c r="AM34" s="54">
        <v>33</v>
      </c>
      <c r="AN34" s="54">
        <v>18</v>
      </c>
      <c r="AO34" s="56">
        <v>32</v>
      </c>
      <c r="AP34" s="26">
        <f t="shared" si="11"/>
        <v>179</v>
      </c>
      <c r="AQ34" s="26"/>
      <c r="AR34" s="26"/>
    </row>
    <row r="35" spans="1:44" x14ac:dyDescent="0.3">
      <c r="A35" s="47" t="s">
        <v>76</v>
      </c>
      <c r="B35" s="350" t="s">
        <v>14</v>
      </c>
      <c r="C35" s="43">
        <v>46190</v>
      </c>
      <c r="D35" s="19" t="s">
        <v>54</v>
      </c>
      <c r="E35" s="49">
        <f t="shared" ref="E35:K40" si="12">E14+E21+E28</f>
        <v>31</v>
      </c>
      <c r="F35" s="49">
        <f t="shared" si="12"/>
        <v>44</v>
      </c>
      <c r="G35" s="49">
        <f t="shared" si="12"/>
        <v>24</v>
      </c>
      <c r="H35" s="49">
        <f t="shared" si="12"/>
        <v>52</v>
      </c>
      <c r="I35" s="49">
        <f t="shared" si="12"/>
        <v>34</v>
      </c>
      <c r="J35" s="49">
        <f t="shared" si="12"/>
        <v>49</v>
      </c>
      <c r="K35" s="123">
        <f t="shared" si="12"/>
        <v>32</v>
      </c>
      <c r="L35" s="25">
        <f>SUM(E35:K35)</f>
        <v>266</v>
      </c>
      <c r="M35" s="25"/>
      <c r="N35" s="25"/>
      <c r="O35" s="49">
        <f t="shared" ref="O35:U40" si="13">O14+O21+O28</f>
        <v>32</v>
      </c>
      <c r="P35" s="49">
        <f t="shared" si="13"/>
        <v>28</v>
      </c>
      <c r="Q35" s="49">
        <f t="shared" si="13"/>
        <v>33</v>
      </c>
      <c r="R35" s="49">
        <f t="shared" si="13"/>
        <v>26</v>
      </c>
      <c r="S35" s="49">
        <f t="shared" si="13"/>
        <v>45</v>
      </c>
      <c r="T35" s="49">
        <f t="shared" si="13"/>
        <v>21</v>
      </c>
      <c r="U35" s="123">
        <f t="shared" si="13"/>
        <v>51</v>
      </c>
      <c r="V35" s="25">
        <f>SUM(O35:U35)</f>
        <v>236</v>
      </c>
      <c r="W35" s="25"/>
      <c r="X35" s="25"/>
      <c r="Y35" s="49">
        <f t="shared" ref="Y35:AE40" si="14">Y14+Y21+Y28</f>
        <v>42</v>
      </c>
      <c r="Z35" s="49">
        <f t="shared" si="14"/>
        <v>29</v>
      </c>
      <c r="AA35" s="49">
        <f t="shared" si="14"/>
        <v>48</v>
      </c>
      <c r="AB35" s="49">
        <f t="shared" si="14"/>
        <v>23</v>
      </c>
      <c r="AC35" s="49">
        <f t="shared" si="14"/>
        <v>48</v>
      </c>
      <c r="AD35" s="49">
        <f t="shared" si="14"/>
        <v>38</v>
      </c>
      <c r="AE35" s="123">
        <f t="shared" si="14"/>
        <v>33</v>
      </c>
      <c r="AF35" s="25">
        <f>SUM(Y35:AE35)</f>
        <v>261</v>
      </c>
      <c r="AG35" s="25"/>
      <c r="AH35" s="25"/>
      <c r="AI35" s="49">
        <f t="shared" ref="AI35:AO40" si="15">AI14+AI21+AI28</f>
        <v>36</v>
      </c>
      <c r="AJ35" s="49">
        <f t="shared" si="15"/>
        <v>27</v>
      </c>
      <c r="AK35" s="49">
        <f t="shared" si="15"/>
        <v>40</v>
      </c>
      <c r="AL35" s="49">
        <f t="shared" si="15"/>
        <v>41</v>
      </c>
      <c r="AM35" s="49">
        <f t="shared" si="15"/>
        <v>47</v>
      </c>
      <c r="AN35" s="49">
        <f t="shared" si="15"/>
        <v>26</v>
      </c>
      <c r="AO35" s="123">
        <f t="shared" si="15"/>
        <v>39</v>
      </c>
      <c r="AP35" s="25">
        <f>SUM(AI35:AO35)</f>
        <v>256</v>
      </c>
      <c r="AQ35" s="25"/>
      <c r="AR35" s="25"/>
    </row>
    <row r="36" spans="1:44" x14ac:dyDescent="0.3">
      <c r="A36" s="47" t="s">
        <v>76</v>
      </c>
      <c r="B36" s="350"/>
      <c r="C36" s="43">
        <v>46095</v>
      </c>
      <c r="D36" s="19" t="s">
        <v>55</v>
      </c>
      <c r="E36" s="18">
        <f t="shared" si="12"/>
        <v>30</v>
      </c>
      <c r="F36" s="18">
        <f t="shared" si="12"/>
        <v>60</v>
      </c>
      <c r="G36" s="18">
        <f t="shared" si="12"/>
        <v>25</v>
      </c>
      <c r="H36" s="18">
        <f t="shared" si="12"/>
        <v>46</v>
      </c>
      <c r="I36" s="18">
        <f t="shared" si="12"/>
        <v>52</v>
      </c>
      <c r="J36" s="18">
        <f t="shared" si="12"/>
        <v>49</v>
      </c>
      <c r="K36" s="62">
        <f t="shared" si="12"/>
        <v>40</v>
      </c>
      <c r="L36" s="25">
        <f>SUM(E36:K36)</f>
        <v>302</v>
      </c>
      <c r="M36" s="25"/>
      <c r="N36" s="25"/>
      <c r="O36" s="18">
        <f t="shared" si="13"/>
        <v>44</v>
      </c>
      <c r="P36" s="18">
        <f t="shared" si="13"/>
        <v>26</v>
      </c>
      <c r="Q36" s="18">
        <f t="shared" si="13"/>
        <v>38</v>
      </c>
      <c r="R36" s="18">
        <f t="shared" si="13"/>
        <v>38</v>
      </c>
      <c r="S36" s="18">
        <f t="shared" si="13"/>
        <v>77</v>
      </c>
      <c r="T36" s="18">
        <f t="shared" si="13"/>
        <v>29</v>
      </c>
      <c r="U36" s="62">
        <f t="shared" si="13"/>
        <v>30</v>
      </c>
      <c r="V36" s="25">
        <f>SUM(O36:U36)</f>
        <v>282</v>
      </c>
      <c r="W36" s="25"/>
      <c r="X36" s="25"/>
      <c r="Y36" s="18">
        <f t="shared" si="14"/>
        <v>43</v>
      </c>
      <c r="Z36" s="18">
        <f t="shared" si="14"/>
        <v>45</v>
      </c>
      <c r="AA36" s="18">
        <f t="shared" si="14"/>
        <v>22</v>
      </c>
      <c r="AB36" s="18">
        <f t="shared" si="14"/>
        <v>40</v>
      </c>
      <c r="AC36" s="18">
        <f t="shared" si="14"/>
        <v>32</v>
      </c>
      <c r="AD36" s="18">
        <f t="shared" si="14"/>
        <v>35</v>
      </c>
      <c r="AE36" s="62">
        <f t="shared" si="14"/>
        <v>42</v>
      </c>
      <c r="AF36" s="25">
        <f>SUM(Y36:AE36)</f>
        <v>259</v>
      </c>
      <c r="AG36" s="25"/>
      <c r="AH36" s="25"/>
      <c r="AI36" s="18">
        <f t="shared" si="15"/>
        <v>52</v>
      </c>
      <c r="AJ36" s="18">
        <f t="shared" si="15"/>
        <v>45</v>
      </c>
      <c r="AK36" s="18">
        <f t="shared" si="15"/>
        <v>48</v>
      </c>
      <c r="AL36" s="18">
        <f t="shared" si="15"/>
        <v>43</v>
      </c>
      <c r="AM36" s="18">
        <f t="shared" si="15"/>
        <v>49</v>
      </c>
      <c r="AN36" s="18">
        <f t="shared" si="15"/>
        <v>42</v>
      </c>
      <c r="AO36" s="62">
        <f t="shared" si="15"/>
        <v>44</v>
      </c>
      <c r="AP36" s="25">
        <f>SUM(AI36:AO36)</f>
        <v>323</v>
      </c>
      <c r="AQ36" s="25"/>
      <c r="AR36" s="25"/>
    </row>
    <row r="37" spans="1:44" x14ac:dyDescent="0.3">
      <c r="A37" s="47" t="s">
        <v>76</v>
      </c>
      <c r="B37" s="350"/>
      <c r="C37" s="43">
        <v>46120</v>
      </c>
      <c r="D37" s="19" t="s">
        <v>56</v>
      </c>
      <c r="E37" s="18">
        <f t="shared" si="12"/>
        <v>26</v>
      </c>
      <c r="F37" s="18">
        <f t="shared" si="12"/>
        <v>28</v>
      </c>
      <c r="G37" s="18">
        <f t="shared" si="12"/>
        <v>21</v>
      </c>
      <c r="H37" s="18">
        <f t="shared" si="12"/>
        <v>22</v>
      </c>
      <c r="I37" s="18">
        <f t="shared" si="12"/>
        <v>18</v>
      </c>
      <c r="J37" s="18">
        <f t="shared" si="12"/>
        <v>34</v>
      </c>
      <c r="K37" s="62">
        <f t="shared" si="12"/>
        <v>23</v>
      </c>
      <c r="L37" s="25">
        <f t="shared" si="9"/>
        <v>172</v>
      </c>
      <c r="M37" s="25"/>
      <c r="N37" s="25"/>
      <c r="O37" s="18">
        <f t="shared" si="13"/>
        <v>31</v>
      </c>
      <c r="P37" s="18">
        <f t="shared" si="13"/>
        <v>23</v>
      </c>
      <c r="Q37" s="18">
        <f t="shared" si="13"/>
        <v>26</v>
      </c>
      <c r="R37" s="18">
        <f t="shared" si="13"/>
        <v>32</v>
      </c>
      <c r="S37" s="18">
        <f t="shared" si="13"/>
        <v>35</v>
      </c>
      <c r="T37" s="18">
        <f t="shared" si="13"/>
        <v>11</v>
      </c>
      <c r="U37" s="62">
        <f t="shared" si="13"/>
        <v>32</v>
      </c>
      <c r="V37" s="25">
        <f t="shared" si="3"/>
        <v>190</v>
      </c>
      <c r="W37" s="25"/>
      <c r="X37" s="25"/>
      <c r="Y37" s="18">
        <f t="shared" si="14"/>
        <v>33</v>
      </c>
      <c r="Z37" s="18">
        <f t="shared" si="14"/>
        <v>22</v>
      </c>
      <c r="AA37" s="18">
        <f t="shared" si="14"/>
        <v>28</v>
      </c>
      <c r="AB37" s="18">
        <f t="shared" si="14"/>
        <v>16</v>
      </c>
      <c r="AC37" s="18">
        <f t="shared" si="14"/>
        <v>19</v>
      </c>
      <c r="AD37" s="18">
        <f t="shared" si="14"/>
        <v>47</v>
      </c>
      <c r="AE37" s="62">
        <f t="shared" si="14"/>
        <v>24</v>
      </c>
      <c r="AF37" s="25">
        <f t="shared" si="10"/>
        <v>189</v>
      </c>
      <c r="AG37" s="25"/>
      <c r="AH37" s="25"/>
      <c r="AI37" s="18">
        <f t="shared" si="15"/>
        <v>22</v>
      </c>
      <c r="AJ37" s="18">
        <f t="shared" si="15"/>
        <v>20</v>
      </c>
      <c r="AK37" s="18">
        <f t="shared" si="15"/>
        <v>22</v>
      </c>
      <c r="AL37" s="18">
        <f t="shared" si="15"/>
        <v>26</v>
      </c>
      <c r="AM37" s="18">
        <f t="shared" si="15"/>
        <v>29</v>
      </c>
      <c r="AN37" s="18">
        <f t="shared" si="15"/>
        <v>19</v>
      </c>
      <c r="AO37" s="62">
        <f t="shared" si="15"/>
        <v>32</v>
      </c>
      <c r="AP37" s="25">
        <f t="shared" si="11"/>
        <v>170</v>
      </c>
      <c r="AQ37" s="25"/>
      <c r="AR37" s="25"/>
    </row>
    <row r="38" spans="1:44" x14ac:dyDescent="0.3">
      <c r="A38" s="47" t="s">
        <v>76</v>
      </c>
      <c r="B38" s="350"/>
      <c r="C38" s="43">
        <v>46316</v>
      </c>
      <c r="D38" s="19" t="s">
        <v>57</v>
      </c>
      <c r="E38" s="18">
        <f t="shared" si="12"/>
        <v>67</v>
      </c>
      <c r="F38" s="18">
        <f t="shared" si="12"/>
        <v>61</v>
      </c>
      <c r="G38" s="18">
        <f t="shared" si="12"/>
        <v>75</v>
      </c>
      <c r="H38" s="18">
        <f t="shared" si="12"/>
        <v>83</v>
      </c>
      <c r="I38" s="18">
        <f t="shared" si="12"/>
        <v>102</v>
      </c>
      <c r="J38" s="18">
        <f t="shared" si="12"/>
        <v>92</v>
      </c>
      <c r="K38" s="62">
        <f t="shared" si="12"/>
        <v>75</v>
      </c>
      <c r="L38" s="25">
        <f t="shared" si="9"/>
        <v>555</v>
      </c>
      <c r="M38" s="25"/>
      <c r="N38" s="25"/>
      <c r="O38" s="18">
        <f t="shared" si="13"/>
        <v>54</v>
      </c>
      <c r="P38" s="18">
        <f t="shared" si="13"/>
        <v>61</v>
      </c>
      <c r="Q38" s="18">
        <f t="shared" si="13"/>
        <v>88</v>
      </c>
      <c r="R38" s="18">
        <f t="shared" si="13"/>
        <v>57</v>
      </c>
      <c r="S38" s="18">
        <f t="shared" si="13"/>
        <v>93</v>
      </c>
      <c r="T38" s="18">
        <f t="shared" si="13"/>
        <v>38</v>
      </c>
      <c r="U38" s="62">
        <f t="shared" si="13"/>
        <v>102</v>
      </c>
      <c r="V38" s="25">
        <f t="shared" si="3"/>
        <v>493</v>
      </c>
      <c r="W38" s="25"/>
      <c r="X38" s="25"/>
      <c r="Y38" s="18">
        <f t="shared" si="14"/>
        <v>68</v>
      </c>
      <c r="Z38" s="18">
        <f t="shared" si="14"/>
        <v>56</v>
      </c>
      <c r="AA38" s="18">
        <f t="shared" si="14"/>
        <v>76</v>
      </c>
      <c r="AB38" s="18">
        <f t="shared" si="14"/>
        <v>60</v>
      </c>
      <c r="AC38" s="18">
        <f t="shared" si="14"/>
        <v>97</v>
      </c>
      <c r="AD38" s="18">
        <f t="shared" si="14"/>
        <v>76</v>
      </c>
      <c r="AE38" s="62">
        <f t="shared" si="14"/>
        <v>76</v>
      </c>
      <c r="AF38" s="25">
        <f t="shared" si="10"/>
        <v>509</v>
      </c>
      <c r="AG38" s="25"/>
      <c r="AH38" s="25"/>
      <c r="AI38" s="18">
        <f t="shared" si="15"/>
        <v>67</v>
      </c>
      <c r="AJ38" s="18">
        <f t="shared" si="15"/>
        <v>65</v>
      </c>
      <c r="AK38" s="18">
        <f t="shared" si="15"/>
        <v>70</v>
      </c>
      <c r="AL38" s="18">
        <f t="shared" si="15"/>
        <v>66</v>
      </c>
      <c r="AM38" s="18">
        <f t="shared" si="15"/>
        <v>106</v>
      </c>
      <c r="AN38" s="18">
        <f t="shared" si="15"/>
        <v>45</v>
      </c>
      <c r="AO38" s="62">
        <f t="shared" si="15"/>
        <v>89</v>
      </c>
      <c r="AP38" s="25">
        <f t="shared" si="11"/>
        <v>508</v>
      </c>
      <c r="AQ38" s="25"/>
      <c r="AR38" s="25"/>
    </row>
    <row r="39" spans="1:44" x14ac:dyDescent="0.3">
      <c r="A39" s="47" t="s">
        <v>76</v>
      </c>
      <c r="B39" s="350"/>
      <c r="C39" s="83">
        <v>46239</v>
      </c>
      <c r="D39" s="81" t="s">
        <v>58</v>
      </c>
      <c r="E39" s="18">
        <f t="shared" si="12"/>
        <v>79</v>
      </c>
      <c r="F39" s="18">
        <f t="shared" si="12"/>
        <v>72</v>
      </c>
      <c r="G39" s="18">
        <f t="shared" si="12"/>
        <v>95</v>
      </c>
      <c r="H39" s="18">
        <f t="shared" si="12"/>
        <v>76</v>
      </c>
      <c r="I39" s="18">
        <f t="shared" si="12"/>
        <v>90</v>
      </c>
      <c r="J39" s="18">
        <f t="shared" si="12"/>
        <v>86</v>
      </c>
      <c r="K39" s="62">
        <f t="shared" si="12"/>
        <v>57</v>
      </c>
      <c r="L39" s="25">
        <f t="shared" si="9"/>
        <v>555</v>
      </c>
      <c r="M39" s="25"/>
      <c r="N39" s="25"/>
      <c r="O39" s="18">
        <f t="shared" si="13"/>
        <v>78</v>
      </c>
      <c r="P39" s="18">
        <f t="shared" si="13"/>
        <v>52</v>
      </c>
      <c r="Q39" s="18">
        <f t="shared" si="13"/>
        <v>57</v>
      </c>
      <c r="R39" s="18">
        <f t="shared" si="13"/>
        <v>58</v>
      </c>
      <c r="S39" s="18">
        <f t="shared" si="13"/>
        <v>70</v>
      </c>
      <c r="T39" s="18">
        <f t="shared" si="13"/>
        <v>72</v>
      </c>
      <c r="U39" s="62">
        <f t="shared" si="13"/>
        <v>71</v>
      </c>
      <c r="V39" s="25">
        <f t="shared" si="3"/>
        <v>458</v>
      </c>
      <c r="W39" s="25"/>
      <c r="X39" s="25"/>
      <c r="Y39" s="18">
        <f t="shared" si="14"/>
        <v>0</v>
      </c>
      <c r="Z39" s="18">
        <f t="shared" si="14"/>
        <v>0</v>
      </c>
      <c r="AA39" s="18">
        <f t="shared" si="14"/>
        <v>0</v>
      </c>
      <c r="AB39" s="18">
        <f t="shared" si="14"/>
        <v>0</v>
      </c>
      <c r="AC39" s="18">
        <f t="shared" si="14"/>
        <v>0</v>
      </c>
      <c r="AD39" s="18">
        <f t="shared" si="14"/>
        <v>0</v>
      </c>
      <c r="AE39" s="62">
        <f t="shared" si="14"/>
        <v>0</v>
      </c>
      <c r="AF39" s="25">
        <f t="shared" si="10"/>
        <v>0</v>
      </c>
      <c r="AG39" s="25"/>
      <c r="AH39" s="25"/>
      <c r="AI39" s="18">
        <f t="shared" si="15"/>
        <v>0</v>
      </c>
      <c r="AJ39" s="18">
        <f t="shared" si="15"/>
        <v>0</v>
      </c>
      <c r="AK39" s="18">
        <f t="shared" si="15"/>
        <v>0</v>
      </c>
      <c r="AL39" s="18">
        <f t="shared" si="15"/>
        <v>0</v>
      </c>
      <c r="AM39" s="18">
        <f t="shared" si="15"/>
        <v>0</v>
      </c>
      <c r="AN39" s="18">
        <f t="shared" si="15"/>
        <v>0</v>
      </c>
      <c r="AO39" s="62">
        <f t="shared" si="15"/>
        <v>0</v>
      </c>
      <c r="AP39" s="25">
        <f t="shared" si="11"/>
        <v>0</v>
      </c>
      <c r="AQ39" s="25"/>
      <c r="AR39" s="25"/>
    </row>
    <row r="40" spans="1:44" x14ac:dyDescent="0.3">
      <c r="A40" s="47" t="s">
        <v>76</v>
      </c>
      <c r="B40" s="350"/>
      <c r="C40" s="83">
        <v>46273</v>
      </c>
      <c r="D40" s="81" t="s">
        <v>58</v>
      </c>
      <c r="E40" s="18">
        <f t="shared" si="12"/>
        <v>0</v>
      </c>
      <c r="F40" s="18">
        <f t="shared" si="12"/>
        <v>0</v>
      </c>
      <c r="G40" s="18">
        <f t="shared" si="12"/>
        <v>0</v>
      </c>
      <c r="H40" s="18">
        <f t="shared" si="12"/>
        <v>0</v>
      </c>
      <c r="I40" s="18">
        <f t="shared" si="12"/>
        <v>0</v>
      </c>
      <c r="J40" s="18">
        <f t="shared" si="12"/>
        <v>0</v>
      </c>
      <c r="K40" s="62">
        <f t="shared" si="12"/>
        <v>0</v>
      </c>
      <c r="L40" s="25">
        <f>SUM(E40:K40)</f>
        <v>0</v>
      </c>
      <c r="M40" s="25"/>
      <c r="N40" s="25"/>
      <c r="O40" s="18">
        <f t="shared" si="13"/>
        <v>0</v>
      </c>
      <c r="P40" s="18">
        <f t="shared" si="13"/>
        <v>0</v>
      </c>
      <c r="Q40" s="18">
        <f t="shared" si="13"/>
        <v>0</v>
      </c>
      <c r="R40" s="18">
        <f t="shared" si="13"/>
        <v>0</v>
      </c>
      <c r="S40" s="18">
        <f t="shared" si="13"/>
        <v>0</v>
      </c>
      <c r="T40" s="18">
        <f t="shared" si="13"/>
        <v>0</v>
      </c>
      <c r="U40" s="62">
        <f t="shared" si="13"/>
        <v>0</v>
      </c>
      <c r="V40" s="25">
        <f>SUM(O40:U40)</f>
        <v>0</v>
      </c>
      <c r="W40" s="25"/>
      <c r="X40" s="25"/>
      <c r="Y40" s="18">
        <f t="shared" si="14"/>
        <v>79</v>
      </c>
      <c r="Z40" s="18">
        <f t="shared" si="14"/>
        <v>78</v>
      </c>
      <c r="AA40" s="18">
        <f t="shared" si="14"/>
        <v>70</v>
      </c>
      <c r="AB40" s="18">
        <f t="shared" si="14"/>
        <v>61</v>
      </c>
      <c r="AC40" s="18">
        <f t="shared" si="14"/>
        <v>93</v>
      </c>
      <c r="AD40" s="18">
        <f t="shared" si="14"/>
        <v>81</v>
      </c>
      <c r="AE40" s="62">
        <f t="shared" si="14"/>
        <v>75</v>
      </c>
      <c r="AF40" s="25">
        <f>SUM(Y40:AE40)</f>
        <v>537</v>
      </c>
      <c r="AG40" s="25"/>
      <c r="AH40" s="25"/>
      <c r="AI40" s="18">
        <f t="shared" si="15"/>
        <v>58</v>
      </c>
      <c r="AJ40" s="18">
        <f t="shared" si="15"/>
        <v>65</v>
      </c>
      <c r="AK40" s="18">
        <f t="shared" si="15"/>
        <v>67</v>
      </c>
      <c r="AL40" s="18">
        <f t="shared" si="15"/>
        <v>57</v>
      </c>
      <c r="AM40" s="18">
        <f t="shared" si="15"/>
        <v>70</v>
      </c>
      <c r="AN40" s="18">
        <f t="shared" si="15"/>
        <v>48</v>
      </c>
      <c r="AO40" s="62">
        <f t="shared" si="15"/>
        <v>69</v>
      </c>
      <c r="AP40" s="25">
        <f>SUM(AI40:AO40)</f>
        <v>434</v>
      </c>
      <c r="AQ40" s="25"/>
      <c r="AR40" s="25"/>
    </row>
    <row r="41" spans="1:44" ht="17.25" thickBot="1" x14ac:dyDescent="0.35">
      <c r="A41" s="47" t="s">
        <v>76</v>
      </c>
      <c r="B41" s="338"/>
      <c r="C41" s="55">
        <v>46317</v>
      </c>
      <c r="D41" s="53" t="s">
        <v>59</v>
      </c>
      <c r="E41" s="54">
        <f t="shared" ref="E41:K41" si="16">E20+E27+E34</f>
        <v>42</v>
      </c>
      <c r="F41" s="54">
        <f t="shared" si="16"/>
        <v>41</v>
      </c>
      <c r="G41" s="54">
        <f t="shared" si="16"/>
        <v>37</v>
      </c>
      <c r="H41" s="54">
        <f t="shared" si="16"/>
        <v>23</v>
      </c>
      <c r="I41" s="54">
        <f t="shared" si="16"/>
        <v>57</v>
      </c>
      <c r="J41" s="54">
        <f t="shared" si="16"/>
        <v>52</v>
      </c>
      <c r="K41" s="63">
        <f t="shared" si="16"/>
        <v>36</v>
      </c>
      <c r="L41" s="26">
        <f t="shared" si="9"/>
        <v>288</v>
      </c>
      <c r="M41" s="26"/>
      <c r="N41" s="26"/>
      <c r="O41" s="54">
        <f t="shared" ref="O41:U41" si="17">O20+O27+O34</f>
        <v>29</v>
      </c>
      <c r="P41" s="54">
        <f t="shared" si="17"/>
        <v>32</v>
      </c>
      <c r="Q41" s="54">
        <f t="shared" si="17"/>
        <v>35</v>
      </c>
      <c r="R41" s="54">
        <f t="shared" si="17"/>
        <v>32</v>
      </c>
      <c r="S41" s="54">
        <f t="shared" si="17"/>
        <v>41</v>
      </c>
      <c r="T41" s="54">
        <f t="shared" si="17"/>
        <v>19</v>
      </c>
      <c r="U41" s="63">
        <f t="shared" si="17"/>
        <v>40</v>
      </c>
      <c r="V41" s="26">
        <f t="shared" si="3"/>
        <v>228</v>
      </c>
      <c r="W41" s="26"/>
      <c r="X41" s="26"/>
      <c r="Y41" s="54">
        <f t="shared" ref="Y41:AE41" si="18">Y20+Y27+Y34</f>
        <v>47</v>
      </c>
      <c r="Z41" s="54">
        <f t="shared" si="18"/>
        <v>15</v>
      </c>
      <c r="AA41" s="54">
        <f t="shared" si="18"/>
        <v>48</v>
      </c>
      <c r="AB41" s="54">
        <f t="shared" si="18"/>
        <v>29</v>
      </c>
      <c r="AC41" s="54">
        <f t="shared" si="18"/>
        <v>64</v>
      </c>
      <c r="AD41" s="54">
        <f t="shared" si="18"/>
        <v>52</v>
      </c>
      <c r="AE41" s="63">
        <f t="shared" si="18"/>
        <v>28</v>
      </c>
      <c r="AF41" s="26">
        <f t="shared" si="10"/>
        <v>283</v>
      </c>
      <c r="AG41" s="26"/>
      <c r="AH41" s="26"/>
      <c r="AI41" s="54">
        <f t="shared" ref="AI41:AO41" si="19">AI20+AI27+AI34</f>
        <v>18</v>
      </c>
      <c r="AJ41" s="54">
        <f t="shared" si="19"/>
        <v>41</v>
      </c>
      <c r="AK41" s="54">
        <f t="shared" si="19"/>
        <v>35</v>
      </c>
      <c r="AL41" s="54">
        <f t="shared" si="19"/>
        <v>36</v>
      </c>
      <c r="AM41" s="54">
        <f t="shared" si="19"/>
        <v>48</v>
      </c>
      <c r="AN41" s="54">
        <f t="shared" si="19"/>
        <v>22</v>
      </c>
      <c r="AO41" s="63">
        <f t="shared" si="19"/>
        <v>41</v>
      </c>
      <c r="AP41" s="26">
        <f t="shared" si="11"/>
        <v>241</v>
      </c>
      <c r="AQ41" s="26"/>
      <c r="AR41" s="26"/>
    </row>
    <row r="42" spans="1:44" x14ac:dyDescent="0.3">
      <c r="A42" s="47" t="s">
        <v>33</v>
      </c>
      <c r="B42" s="350" t="s">
        <v>33</v>
      </c>
      <c r="C42" s="43">
        <v>46190</v>
      </c>
      <c r="D42" s="19" t="s">
        <v>54</v>
      </c>
      <c r="E42" s="18">
        <v>8</v>
      </c>
      <c r="F42" s="18">
        <v>5</v>
      </c>
      <c r="G42" s="18">
        <v>10</v>
      </c>
      <c r="H42" s="18">
        <v>6</v>
      </c>
      <c r="I42" s="18">
        <v>11</v>
      </c>
      <c r="J42" s="18">
        <v>11</v>
      </c>
      <c r="K42" s="20">
        <v>3</v>
      </c>
      <c r="L42" s="25">
        <f>SUM(E42:K42)</f>
        <v>54</v>
      </c>
      <c r="M42" s="25"/>
      <c r="N42" s="25"/>
      <c r="O42" s="21">
        <v>6</v>
      </c>
      <c r="P42" s="18">
        <v>2</v>
      </c>
      <c r="Q42" s="18">
        <v>5</v>
      </c>
      <c r="R42" s="18">
        <v>11</v>
      </c>
      <c r="S42" s="18">
        <v>11</v>
      </c>
      <c r="T42" s="18">
        <v>2</v>
      </c>
      <c r="U42" s="20">
        <v>13</v>
      </c>
      <c r="V42" s="25">
        <f>SUM(O42:U42)</f>
        <v>50</v>
      </c>
      <c r="W42" s="25"/>
      <c r="X42" s="25"/>
      <c r="Y42" s="21">
        <v>3</v>
      </c>
      <c r="Z42" s="18">
        <v>3</v>
      </c>
      <c r="AA42" s="18">
        <v>7</v>
      </c>
      <c r="AB42" s="18">
        <v>15</v>
      </c>
      <c r="AC42" s="18">
        <v>2</v>
      </c>
      <c r="AD42" s="18">
        <v>24</v>
      </c>
      <c r="AE42" s="20">
        <v>6</v>
      </c>
      <c r="AF42" s="25">
        <f>SUM(Y42:AE42)</f>
        <v>60</v>
      </c>
      <c r="AG42" s="25"/>
      <c r="AH42" s="25"/>
      <c r="AI42" s="21">
        <v>7</v>
      </c>
      <c r="AJ42" s="18">
        <v>5</v>
      </c>
      <c r="AK42" s="18">
        <v>3</v>
      </c>
      <c r="AL42" s="18">
        <v>12</v>
      </c>
      <c r="AM42" s="18">
        <v>3</v>
      </c>
      <c r="AN42" s="18">
        <v>1</v>
      </c>
      <c r="AO42" s="20">
        <v>9</v>
      </c>
      <c r="AP42" s="25">
        <f>SUM(AI42:AO42)</f>
        <v>40</v>
      </c>
      <c r="AQ42" s="25"/>
      <c r="AR42" s="25"/>
    </row>
    <row r="43" spans="1:44" x14ac:dyDescent="0.3">
      <c r="A43" s="47" t="s">
        <v>33</v>
      </c>
      <c r="B43" s="350"/>
      <c r="C43" s="43">
        <v>46077</v>
      </c>
      <c r="D43" s="19" t="s">
        <v>55</v>
      </c>
      <c r="E43" s="18">
        <v>5</v>
      </c>
      <c r="F43" s="18">
        <v>4</v>
      </c>
      <c r="G43" s="18">
        <v>6</v>
      </c>
      <c r="H43" s="18">
        <v>8</v>
      </c>
      <c r="I43" s="18">
        <v>8</v>
      </c>
      <c r="J43" s="18">
        <v>10</v>
      </c>
      <c r="K43" s="20">
        <v>13</v>
      </c>
      <c r="L43" s="25">
        <f>SUM(E43:K43)</f>
        <v>54</v>
      </c>
      <c r="M43" s="25"/>
      <c r="N43" s="25"/>
      <c r="O43" s="21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20">
        <v>0</v>
      </c>
      <c r="V43" s="25">
        <f t="shared" si="3"/>
        <v>0</v>
      </c>
      <c r="W43" s="25"/>
      <c r="X43" s="25"/>
      <c r="Y43" s="21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20">
        <v>0</v>
      </c>
      <c r="AF43" s="25">
        <f>SUM(Y43:AE43)</f>
        <v>0</v>
      </c>
      <c r="AG43" s="25"/>
      <c r="AH43" s="25"/>
      <c r="AI43" s="21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20">
        <v>0</v>
      </c>
      <c r="AP43" s="25">
        <f>SUM(AI43:AO43)</f>
        <v>0</v>
      </c>
      <c r="AQ43" s="25"/>
      <c r="AR43" s="25"/>
    </row>
    <row r="44" spans="1:44" x14ac:dyDescent="0.3">
      <c r="A44" s="47" t="s">
        <v>33</v>
      </c>
      <c r="B44" s="350"/>
      <c r="C44" s="43">
        <v>46095</v>
      </c>
      <c r="D44" s="19" t="s">
        <v>55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20">
        <v>0</v>
      </c>
      <c r="L44" s="25">
        <f>SUM(E44:K44)</f>
        <v>0</v>
      </c>
      <c r="M44" s="25"/>
      <c r="N44" s="25"/>
      <c r="O44" s="21">
        <v>14</v>
      </c>
      <c r="P44" s="18">
        <v>11</v>
      </c>
      <c r="Q44" s="18">
        <v>6</v>
      </c>
      <c r="R44" s="18">
        <v>4</v>
      </c>
      <c r="S44" s="18">
        <v>13</v>
      </c>
      <c r="T44" s="18">
        <v>8</v>
      </c>
      <c r="U44" s="20">
        <v>14</v>
      </c>
      <c r="V44" s="25">
        <f>SUM(O44:U44)</f>
        <v>70</v>
      </c>
      <c r="W44" s="25"/>
      <c r="X44" s="25"/>
      <c r="Y44" s="21">
        <v>11</v>
      </c>
      <c r="Z44" s="18">
        <v>16</v>
      </c>
      <c r="AA44" s="18">
        <v>8</v>
      </c>
      <c r="AB44" s="18">
        <v>11</v>
      </c>
      <c r="AC44" s="18">
        <v>10</v>
      </c>
      <c r="AD44" s="18">
        <v>4</v>
      </c>
      <c r="AE44" s="20">
        <v>11</v>
      </c>
      <c r="AF44" s="25">
        <f>SUM(Y44:AE44)</f>
        <v>71</v>
      </c>
      <c r="AG44" s="25"/>
      <c r="AH44" s="25"/>
      <c r="AI44" s="21">
        <v>2</v>
      </c>
      <c r="AJ44" s="18">
        <v>4</v>
      </c>
      <c r="AK44" s="18">
        <v>13</v>
      </c>
      <c r="AL44" s="18">
        <v>16</v>
      </c>
      <c r="AM44" s="18">
        <v>10</v>
      </c>
      <c r="AN44" s="18">
        <v>6</v>
      </c>
      <c r="AO44" s="20">
        <v>14</v>
      </c>
      <c r="AP44" s="25">
        <f>SUM(AI44:AO44)</f>
        <v>65</v>
      </c>
      <c r="AQ44" s="25"/>
      <c r="AR44" s="25"/>
    </row>
    <row r="45" spans="1:44" x14ac:dyDescent="0.3">
      <c r="A45" s="47" t="s">
        <v>33</v>
      </c>
      <c r="B45" s="350"/>
      <c r="C45" s="43">
        <v>46120</v>
      </c>
      <c r="D45" s="19" t="s">
        <v>56</v>
      </c>
      <c r="E45" s="18">
        <v>8</v>
      </c>
      <c r="F45" s="18">
        <v>13</v>
      </c>
      <c r="G45" s="18">
        <v>6</v>
      </c>
      <c r="H45" s="18">
        <v>3</v>
      </c>
      <c r="I45" s="18">
        <v>10</v>
      </c>
      <c r="J45" s="18">
        <v>5</v>
      </c>
      <c r="K45" s="20">
        <v>9</v>
      </c>
      <c r="L45" s="25">
        <f>SUM(E45:K45)</f>
        <v>54</v>
      </c>
      <c r="M45" s="25"/>
      <c r="N45" s="25"/>
      <c r="O45" s="21">
        <v>13</v>
      </c>
      <c r="P45" s="18">
        <v>2</v>
      </c>
      <c r="Q45" s="18">
        <v>5</v>
      </c>
      <c r="R45" s="18">
        <v>13</v>
      </c>
      <c r="S45" s="18">
        <v>15</v>
      </c>
      <c r="T45" s="18">
        <v>12</v>
      </c>
      <c r="U45" s="20">
        <v>12</v>
      </c>
      <c r="V45" s="25">
        <f t="shared" si="3"/>
        <v>72</v>
      </c>
      <c r="W45" s="25"/>
      <c r="X45" s="25"/>
      <c r="Y45" s="21">
        <v>6</v>
      </c>
      <c r="Z45" s="18">
        <v>10</v>
      </c>
      <c r="AA45" s="18">
        <v>8</v>
      </c>
      <c r="AB45" s="18">
        <v>10</v>
      </c>
      <c r="AC45" s="18">
        <v>11</v>
      </c>
      <c r="AD45" s="18">
        <v>16</v>
      </c>
      <c r="AE45" s="20">
        <v>4</v>
      </c>
      <c r="AF45" s="25">
        <f>SUM(Y45:AE45)</f>
        <v>65</v>
      </c>
      <c r="AG45" s="25"/>
      <c r="AH45" s="25"/>
      <c r="AI45" s="21">
        <v>7</v>
      </c>
      <c r="AJ45" s="18">
        <v>4</v>
      </c>
      <c r="AK45" s="18">
        <v>12</v>
      </c>
      <c r="AL45" s="18">
        <v>9</v>
      </c>
      <c r="AM45" s="18">
        <v>13</v>
      </c>
      <c r="AN45" s="18">
        <v>7</v>
      </c>
      <c r="AO45" s="20">
        <v>3</v>
      </c>
      <c r="AP45" s="25">
        <f>SUM(AI45:AO45)</f>
        <v>55</v>
      </c>
      <c r="AQ45" s="25"/>
      <c r="AR45" s="25"/>
    </row>
    <row r="46" spans="1:44" x14ac:dyDescent="0.3">
      <c r="A46" s="47" t="s">
        <v>33</v>
      </c>
      <c r="B46" s="350"/>
      <c r="C46" s="43">
        <v>46316</v>
      </c>
      <c r="D46" s="19" t="s">
        <v>57</v>
      </c>
      <c r="E46" s="18">
        <v>24</v>
      </c>
      <c r="F46" s="18">
        <v>21</v>
      </c>
      <c r="G46" s="18">
        <v>23</v>
      </c>
      <c r="H46" s="18">
        <v>17</v>
      </c>
      <c r="I46" s="18">
        <v>29</v>
      </c>
      <c r="J46" s="18">
        <v>24</v>
      </c>
      <c r="K46" s="20">
        <v>13</v>
      </c>
      <c r="L46" s="25">
        <f t="shared" si="9"/>
        <v>151</v>
      </c>
      <c r="M46" s="25"/>
      <c r="N46" s="25"/>
      <c r="O46" s="21">
        <v>6</v>
      </c>
      <c r="P46" s="18">
        <v>6</v>
      </c>
      <c r="Q46" s="18">
        <v>11</v>
      </c>
      <c r="R46" s="18">
        <v>16</v>
      </c>
      <c r="S46" s="18">
        <v>27</v>
      </c>
      <c r="T46" s="18">
        <v>5</v>
      </c>
      <c r="U46" s="20">
        <v>39</v>
      </c>
      <c r="V46" s="25">
        <f t="shared" si="3"/>
        <v>110</v>
      </c>
      <c r="W46" s="25"/>
      <c r="X46" s="25"/>
      <c r="Y46" s="21">
        <v>16</v>
      </c>
      <c r="Z46" s="18">
        <v>13</v>
      </c>
      <c r="AA46" s="18">
        <v>27</v>
      </c>
      <c r="AB46" s="18">
        <v>16</v>
      </c>
      <c r="AC46" s="18">
        <v>19</v>
      </c>
      <c r="AD46" s="18">
        <v>21</v>
      </c>
      <c r="AE46" s="20">
        <v>21</v>
      </c>
      <c r="AF46" s="25">
        <f t="shared" si="10"/>
        <v>133</v>
      </c>
      <c r="AG46" s="25"/>
      <c r="AH46" s="25"/>
      <c r="AI46" s="21">
        <v>11</v>
      </c>
      <c r="AJ46" s="18">
        <v>13</v>
      </c>
      <c r="AK46" s="18">
        <v>28</v>
      </c>
      <c r="AL46" s="18">
        <v>24</v>
      </c>
      <c r="AM46" s="18">
        <v>20</v>
      </c>
      <c r="AN46" s="18">
        <v>12</v>
      </c>
      <c r="AO46" s="20">
        <v>18</v>
      </c>
      <c r="AP46" s="25">
        <f t="shared" si="11"/>
        <v>126</v>
      </c>
      <c r="AQ46" s="25"/>
      <c r="AR46" s="25"/>
    </row>
    <row r="47" spans="1:44" x14ac:dyDescent="0.3">
      <c r="A47" s="47" t="s">
        <v>33</v>
      </c>
      <c r="B47" s="350"/>
      <c r="C47" s="43">
        <v>46316</v>
      </c>
      <c r="D47" s="19" t="s">
        <v>58</v>
      </c>
      <c r="E47" s="18">
        <v>27</v>
      </c>
      <c r="F47" s="18">
        <v>20</v>
      </c>
      <c r="G47" s="18">
        <v>19</v>
      </c>
      <c r="H47" s="18">
        <v>19</v>
      </c>
      <c r="I47" s="18">
        <v>23</v>
      </c>
      <c r="J47" s="18">
        <v>29</v>
      </c>
      <c r="K47" s="20">
        <v>13</v>
      </c>
      <c r="L47" s="25">
        <f t="shared" ref="L47:L59" si="20">SUM(E47:K47)</f>
        <v>150</v>
      </c>
      <c r="M47" s="25"/>
      <c r="N47" s="25"/>
      <c r="O47" s="21">
        <v>20</v>
      </c>
      <c r="P47" s="18">
        <v>21</v>
      </c>
      <c r="Q47" s="18">
        <v>21</v>
      </c>
      <c r="R47" s="18">
        <v>23</v>
      </c>
      <c r="S47" s="18">
        <v>33</v>
      </c>
      <c r="T47" s="18">
        <v>17</v>
      </c>
      <c r="U47" s="20">
        <v>17</v>
      </c>
      <c r="V47" s="25">
        <f t="shared" ref="V47:V59" si="21">SUM(O47:U47)</f>
        <v>152</v>
      </c>
      <c r="W47" s="25"/>
      <c r="X47" s="25"/>
      <c r="Y47" s="21">
        <v>34</v>
      </c>
      <c r="Z47" s="18">
        <v>25</v>
      </c>
      <c r="AA47" s="18">
        <v>11</v>
      </c>
      <c r="AB47" s="18">
        <v>46</v>
      </c>
      <c r="AC47" s="18">
        <v>32</v>
      </c>
      <c r="AD47" s="18">
        <v>17</v>
      </c>
      <c r="AE47" s="20">
        <v>22</v>
      </c>
      <c r="AF47" s="25">
        <f t="shared" ref="AF47:AF59" si="22">SUM(Y47:AE47)</f>
        <v>187</v>
      </c>
      <c r="AG47" s="25"/>
      <c r="AH47" s="25"/>
      <c r="AI47" s="21">
        <v>16</v>
      </c>
      <c r="AJ47" s="18">
        <v>16</v>
      </c>
      <c r="AK47" s="18">
        <v>17</v>
      </c>
      <c r="AL47" s="18">
        <v>29</v>
      </c>
      <c r="AM47" s="18">
        <v>30</v>
      </c>
      <c r="AN47" s="18">
        <v>3</v>
      </c>
      <c r="AO47" s="20">
        <v>23</v>
      </c>
      <c r="AP47" s="25">
        <f t="shared" ref="AP47:AP59" si="23">SUM(AI47:AO47)</f>
        <v>134</v>
      </c>
      <c r="AQ47" s="25"/>
      <c r="AR47" s="25"/>
    </row>
    <row r="48" spans="1:44" ht="17.25" thickBot="1" x14ac:dyDescent="0.35">
      <c r="A48" s="47" t="s">
        <v>33</v>
      </c>
      <c r="B48" s="338"/>
      <c r="C48" s="55">
        <v>59466</v>
      </c>
      <c r="D48" s="53" t="s">
        <v>59</v>
      </c>
      <c r="E48" s="54">
        <v>17</v>
      </c>
      <c r="F48" s="54">
        <v>6</v>
      </c>
      <c r="G48" s="54">
        <v>10</v>
      </c>
      <c r="H48" s="54">
        <v>9</v>
      </c>
      <c r="I48" s="54">
        <v>15</v>
      </c>
      <c r="J48" s="54">
        <v>13</v>
      </c>
      <c r="K48" s="56">
        <v>8</v>
      </c>
      <c r="L48" s="26">
        <f t="shared" si="20"/>
        <v>78</v>
      </c>
      <c r="M48" s="26"/>
      <c r="N48" s="26"/>
      <c r="O48" s="57">
        <v>12</v>
      </c>
      <c r="P48" s="54">
        <v>12</v>
      </c>
      <c r="Q48" s="54">
        <v>6</v>
      </c>
      <c r="R48" s="54">
        <v>7</v>
      </c>
      <c r="S48" s="54">
        <v>31</v>
      </c>
      <c r="T48" s="54">
        <v>8</v>
      </c>
      <c r="U48" s="56">
        <v>20</v>
      </c>
      <c r="V48" s="26">
        <f t="shared" si="21"/>
        <v>96</v>
      </c>
      <c r="W48" s="26"/>
      <c r="X48" s="26"/>
      <c r="Y48" s="57">
        <v>18</v>
      </c>
      <c r="Z48" s="54">
        <v>6</v>
      </c>
      <c r="AA48" s="54">
        <v>17</v>
      </c>
      <c r="AB48" s="54">
        <v>30</v>
      </c>
      <c r="AC48" s="54">
        <v>20</v>
      </c>
      <c r="AD48" s="54">
        <v>36</v>
      </c>
      <c r="AE48" s="56">
        <v>16</v>
      </c>
      <c r="AF48" s="26">
        <f t="shared" si="22"/>
        <v>143</v>
      </c>
      <c r="AG48" s="26"/>
      <c r="AH48" s="26"/>
      <c r="AI48" s="57">
        <v>16</v>
      </c>
      <c r="AJ48" s="54">
        <v>15</v>
      </c>
      <c r="AK48" s="54">
        <v>11</v>
      </c>
      <c r="AL48" s="54">
        <v>24</v>
      </c>
      <c r="AM48" s="54">
        <v>23</v>
      </c>
      <c r="AN48" s="54">
        <v>12</v>
      </c>
      <c r="AO48" s="56">
        <v>24</v>
      </c>
      <c r="AP48" s="26">
        <f t="shared" si="23"/>
        <v>125</v>
      </c>
      <c r="AQ48" s="26"/>
      <c r="AR48" s="26"/>
    </row>
    <row r="49" spans="1:44" hidden="1" x14ac:dyDescent="0.3">
      <c r="A49" s="46"/>
      <c r="B49" s="337" t="s">
        <v>92</v>
      </c>
      <c r="C49" s="44">
        <v>45768</v>
      </c>
      <c r="D49" s="45" t="s">
        <v>54</v>
      </c>
      <c r="E49" s="49"/>
      <c r="F49" s="49"/>
      <c r="G49" s="49"/>
      <c r="H49" s="49"/>
      <c r="I49" s="49"/>
      <c r="J49" s="49"/>
      <c r="K49" s="123"/>
      <c r="L49" s="51">
        <f t="shared" si="20"/>
        <v>0</v>
      </c>
      <c r="M49" s="51"/>
      <c r="N49" s="51"/>
      <c r="O49" s="49"/>
      <c r="P49" s="49"/>
      <c r="Q49" s="49"/>
      <c r="R49" s="49"/>
      <c r="S49" s="49"/>
      <c r="T49" s="49"/>
      <c r="U49" s="123"/>
      <c r="V49" s="51">
        <f t="shared" si="21"/>
        <v>0</v>
      </c>
      <c r="W49" s="51"/>
      <c r="X49" s="51"/>
      <c r="Y49" s="49"/>
      <c r="Z49" s="49"/>
      <c r="AA49" s="49"/>
      <c r="AB49" s="49"/>
      <c r="AC49" s="49"/>
      <c r="AD49" s="49"/>
      <c r="AE49" s="123"/>
      <c r="AF49" s="51">
        <f t="shared" si="22"/>
        <v>0</v>
      </c>
      <c r="AG49" s="51"/>
      <c r="AH49" s="51"/>
      <c r="AI49" s="49"/>
      <c r="AJ49" s="49"/>
      <c r="AK49" s="49"/>
      <c r="AL49" s="49"/>
      <c r="AM49" s="49"/>
      <c r="AN49" s="49"/>
      <c r="AO49" s="123"/>
      <c r="AP49" s="51">
        <f t="shared" si="23"/>
        <v>0</v>
      </c>
      <c r="AQ49" s="51"/>
      <c r="AR49" s="51"/>
    </row>
    <row r="50" spans="1:44" hidden="1" x14ac:dyDescent="0.3">
      <c r="A50" s="47"/>
      <c r="B50" s="350"/>
      <c r="C50" s="43">
        <v>45915</v>
      </c>
      <c r="D50" s="19" t="s">
        <v>54</v>
      </c>
      <c r="E50" s="49"/>
      <c r="F50" s="49"/>
      <c r="G50" s="49"/>
      <c r="H50" s="49"/>
      <c r="I50" s="49"/>
      <c r="J50" s="49"/>
      <c r="K50" s="123"/>
      <c r="L50" s="25">
        <f t="shared" si="20"/>
        <v>0</v>
      </c>
      <c r="M50" s="25"/>
      <c r="N50" s="25"/>
      <c r="O50" s="49"/>
      <c r="P50" s="49"/>
      <c r="Q50" s="49"/>
      <c r="R50" s="49"/>
      <c r="S50" s="49"/>
      <c r="T50" s="49"/>
      <c r="U50" s="123"/>
      <c r="V50" s="25">
        <f t="shared" si="21"/>
        <v>0</v>
      </c>
      <c r="W50" s="25"/>
      <c r="X50" s="25"/>
      <c r="Y50" s="49"/>
      <c r="Z50" s="49"/>
      <c r="AA50" s="49"/>
      <c r="AB50" s="49"/>
      <c r="AC50" s="49"/>
      <c r="AD50" s="49"/>
      <c r="AE50" s="123"/>
      <c r="AF50" s="25">
        <f t="shared" si="22"/>
        <v>0</v>
      </c>
      <c r="AG50" s="25"/>
      <c r="AH50" s="25"/>
      <c r="AI50" s="49"/>
      <c r="AJ50" s="49"/>
      <c r="AK50" s="49"/>
      <c r="AL50" s="49"/>
      <c r="AM50" s="49"/>
      <c r="AN50" s="49"/>
      <c r="AO50" s="123"/>
      <c r="AP50" s="25">
        <f t="shared" si="23"/>
        <v>0</v>
      </c>
      <c r="AQ50" s="25"/>
      <c r="AR50" s="25"/>
    </row>
    <row r="51" spans="1:44" hidden="1" x14ac:dyDescent="0.3">
      <c r="A51" s="47"/>
      <c r="B51" s="350"/>
      <c r="C51" s="43">
        <v>45803</v>
      </c>
      <c r="D51" s="19" t="s">
        <v>55</v>
      </c>
      <c r="E51" s="18"/>
      <c r="F51" s="18"/>
      <c r="G51" s="18"/>
      <c r="H51" s="18"/>
      <c r="I51" s="18"/>
      <c r="J51" s="18"/>
      <c r="K51" s="62"/>
      <c r="L51" s="25">
        <f t="shared" si="20"/>
        <v>0</v>
      </c>
      <c r="M51" s="25"/>
      <c r="N51" s="25"/>
      <c r="O51" s="18"/>
      <c r="P51" s="18"/>
      <c r="Q51" s="18"/>
      <c r="R51" s="18"/>
      <c r="S51" s="18"/>
      <c r="T51" s="18"/>
      <c r="U51" s="62"/>
      <c r="V51" s="25">
        <f t="shared" si="21"/>
        <v>0</v>
      </c>
      <c r="W51" s="25"/>
      <c r="X51" s="25"/>
      <c r="Y51" s="18"/>
      <c r="Z51" s="18"/>
      <c r="AA51" s="18"/>
      <c r="AB51" s="18"/>
      <c r="AC51" s="18"/>
      <c r="AD51" s="18"/>
      <c r="AE51" s="62"/>
      <c r="AF51" s="25">
        <f t="shared" si="22"/>
        <v>0</v>
      </c>
      <c r="AG51" s="25"/>
      <c r="AH51" s="25"/>
      <c r="AI51" s="18"/>
      <c r="AJ51" s="18"/>
      <c r="AK51" s="18"/>
      <c r="AL51" s="18"/>
      <c r="AM51" s="18"/>
      <c r="AN51" s="18"/>
      <c r="AO51" s="62"/>
      <c r="AP51" s="25">
        <f t="shared" si="23"/>
        <v>0</v>
      </c>
      <c r="AQ51" s="25"/>
      <c r="AR51" s="25"/>
    </row>
    <row r="52" spans="1:44" hidden="1" x14ac:dyDescent="0.3">
      <c r="A52" s="47"/>
      <c r="B52" s="350"/>
      <c r="C52" s="43">
        <v>45843</v>
      </c>
      <c r="D52" s="19" t="s">
        <v>55</v>
      </c>
      <c r="E52" s="18"/>
      <c r="F52" s="18"/>
      <c r="G52" s="18"/>
      <c r="H52" s="18"/>
      <c r="I52" s="18"/>
      <c r="J52" s="18"/>
      <c r="K52" s="62"/>
      <c r="L52" s="25">
        <f t="shared" si="20"/>
        <v>0</v>
      </c>
      <c r="M52" s="25"/>
      <c r="N52" s="25"/>
      <c r="O52" s="18"/>
      <c r="P52" s="18"/>
      <c r="Q52" s="18"/>
      <c r="R52" s="18"/>
      <c r="S52" s="18"/>
      <c r="T52" s="18"/>
      <c r="U52" s="62"/>
      <c r="V52" s="25">
        <f t="shared" si="21"/>
        <v>0</v>
      </c>
      <c r="W52" s="25"/>
      <c r="X52" s="25"/>
      <c r="Y52" s="18"/>
      <c r="Z52" s="18"/>
      <c r="AA52" s="18"/>
      <c r="AB52" s="18"/>
      <c r="AC52" s="18"/>
      <c r="AD52" s="18"/>
      <c r="AE52" s="62"/>
      <c r="AF52" s="25">
        <f t="shared" si="22"/>
        <v>0</v>
      </c>
      <c r="AG52" s="25"/>
      <c r="AH52" s="25"/>
      <c r="AI52" s="18"/>
      <c r="AJ52" s="18"/>
      <c r="AK52" s="18"/>
      <c r="AL52" s="18"/>
      <c r="AM52" s="18"/>
      <c r="AN52" s="18"/>
      <c r="AO52" s="62"/>
      <c r="AP52" s="25">
        <f t="shared" si="23"/>
        <v>0</v>
      </c>
      <c r="AQ52" s="25"/>
      <c r="AR52" s="25"/>
    </row>
    <row r="53" spans="1:44" hidden="1" x14ac:dyDescent="0.3">
      <c r="A53" s="47"/>
      <c r="B53" s="350"/>
      <c r="C53" s="43">
        <v>45795</v>
      </c>
      <c r="D53" s="19" t="s">
        <v>56</v>
      </c>
      <c r="E53" s="18"/>
      <c r="F53" s="18"/>
      <c r="G53" s="18"/>
      <c r="H53" s="18"/>
      <c r="I53" s="18"/>
      <c r="J53" s="18"/>
      <c r="K53" s="62"/>
      <c r="L53" s="25">
        <f t="shared" si="20"/>
        <v>0</v>
      </c>
      <c r="M53" s="25"/>
      <c r="N53" s="25"/>
      <c r="O53" s="18"/>
      <c r="P53" s="18"/>
      <c r="Q53" s="18"/>
      <c r="R53" s="18"/>
      <c r="S53" s="18"/>
      <c r="T53" s="18"/>
      <c r="U53" s="62"/>
      <c r="V53" s="25">
        <f t="shared" si="21"/>
        <v>0</v>
      </c>
      <c r="W53" s="25"/>
      <c r="X53" s="25"/>
      <c r="Y53" s="18"/>
      <c r="Z53" s="18"/>
      <c r="AA53" s="18"/>
      <c r="AB53" s="18"/>
      <c r="AC53" s="18"/>
      <c r="AD53" s="18"/>
      <c r="AE53" s="62"/>
      <c r="AF53" s="25">
        <f t="shared" si="22"/>
        <v>0</v>
      </c>
      <c r="AG53" s="25"/>
      <c r="AH53" s="25"/>
      <c r="AI53" s="18"/>
      <c r="AJ53" s="18"/>
      <c r="AK53" s="18"/>
      <c r="AL53" s="18"/>
      <c r="AM53" s="18"/>
      <c r="AN53" s="18"/>
      <c r="AO53" s="62"/>
      <c r="AP53" s="25">
        <f t="shared" si="23"/>
        <v>0</v>
      </c>
      <c r="AQ53" s="25"/>
      <c r="AR53" s="25"/>
    </row>
    <row r="54" spans="1:44" hidden="1" x14ac:dyDescent="0.3">
      <c r="A54" s="47"/>
      <c r="B54" s="350"/>
      <c r="C54" s="43">
        <v>45850</v>
      </c>
      <c r="D54" s="19" t="s">
        <v>56</v>
      </c>
      <c r="E54" s="18"/>
      <c r="F54" s="18"/>
      <c r="G54" s="18"/>
      <c r="H54" s="18"/>
      <c r="I54" s="18"/>
      <c r="J54" s="18"/>
      <c r="K54" s="62"/>
      <c r="L54" s="25">
        <f t="shared" si="20"/>
        <v>0</v>
      </c>
      <c r="M54" s="25"/>
      <c r="N54" s="25"/>
      <c r="O54" s="18"/>
      <c r="P54" s="18"/>
      <c r="Q54" s="18"/>
      <c r="R54" s="18"/>
      <c r="S54" s="18"/>
      <c r="T54" s="18"/>
      <c r="U54" s="62"/>
      <c r="V54" s="25">
        <f t="shared" si="21"/>
        <v>0</v>
      </c>
      <c r="W54" s="25"/>
      <c r="X54" s="25"/>
      <c r="Y54" s="18"/>
      <c r="Z54" s="18"/>
      <c r="AA54" s="18"/>
      <c r="AB54" s="18"/>
      <c r="AC54" s="18"/>
      <c r="AD54" s="18"/>
      <c r="AE54" s="62"/>
      <c r="AF54" s="25">
        <f t="shared" si="22"/>
        <v>0</v>
      </c>
      <c r="AG54" s="25"/>
      <c r="AH54" s="25"/>
      <c r="AI54" s="18"/>
      <c r="AJ54" s="18"/>
      <c r="AK54" s="18"/>
      <c r="AL54" s="18"/>
      <c r="AM54" s="18"/>
      <c r="AN54" s="18"/>
      <c r="AO54" s="62"/>
      <c r="AP54" s="25">
        <f t="shared" si="23"/>
        <v>0</v>
      </c>
      <c r="AQ54" s="25"/>
      <c r="AR54" s="25"/>
    </row>
    <row r="55" spans="1:44" hidden="1" x14ac:dyDescent="0.3">
      <c r="A55" s="47"/>
      <c r="B55" s="350"/>
      <c r="C55" s="43">
        <v>46122</v>
      </c>
      <c r="D55" s="19" t="s">
        <v>57</v>
      </c>
      <c r="E55" s="18"/>
      <c r="F55" s="18"/>
      <c r="G55" s="18"/>
      <c r="H55" s="18"/>
      <c r="I55" s="18"/>
      <c r="J55" s="18"/>
      <c r="K55" s="62"/>
      <c r="L55" s="25">
        <f t="shared" si="20"/>
        <v>0</v>
      </c>
      <c r="M55" s="25"/>
      <c r="N55" s="25"/>
      <c r="O55" s="18"/>
      <c r="P55" s="18"/>
      <c r="Q55" s="18"/>
      <c r="R55" s="18"/>
      <c r="S55" s="18"/>
      <c r="T55" s="18"/>
      <c r="U55" s="62"/>
      <c r="V55" s="25">
        <f t="shared" si="21"/>
        <v>0</v>
      </c>
      <c r="W55" s="25"/>
      <c r="X55" s="25"/>
      <c r="Y55" s="18"/>
      <c r="Z55" s="18"/>
      <c r="AA55" s="18"/>
      <c r="AB55" s="18"/>
      <c r="AC55" s="18"/>
      <c r="AD55" s="18"/>
      <c r="AE55" s="62"/>
      <c r="AF55" s="25">
        <f t="shared" si="22"/>
        <v>0</v>
      </c>
      <c r="AG55" s="25"/>
      <c r="AH55" s="25"/>
      <c r="AI55" s="18"/>
      <c r="AJ55" s="18"/>
      <c r="AK55" s="18"/>
      <c r="AL55" s="18"/>
      <c r="AM55" s="18"/>
      <c r="AN55" s="18"/>
      <c r="AO55" s="62"/>
      <c r="AP55" s="25">
        <f t="shared" si="23"/>
        <v>0</v>
      </c>
      <c r="AQ55" s="25"/>
      <c r="AR55" s="25"/>
    </row>
    <row r="56" spans="1:44" hidden="1" x14ac:dyDescent="0.3">
      <c r="A56" s="47"/>
      <c r="B56" s="350"/>
      <c r="C56" s="83">
        <v>46159</v>
      </c>
      <c r="D56" s="81" t="s">
        <v>58</v>
      </c>
      <c r="E56" s="18"/>
      <c r="F56" s="18"/>
      <c r="G56" s="18"/>
      <c r="H56" s="18"/>
      <c r="I56" s="18"/>
      <c r="J56" s="18"/>
      <c r="K56" s="62"/>
      <c r="L56" s="25">
        <f t="shared" si="20"/>
        <v>0</v>
      </c>
      <c r="M56" s="25"/>
      <c r="N56" s="25"/>
      <c r="O56" s="18"/>
      <c r="P56" s="18"/>
      <c r="Q56" s="18"/>
      <c r="R56" s="18"/>
      <c r="S56" s="18"/>
      <c r="T56" s="18"/>
      <c r="U56" s="62"/>
      <c r="V56" s="25">
        <f t="shared" si="21"/>
        <v>0</v>
      </c>
      <c r="W56" s="25"/>
      <c r="X56" s="25"/>
      <c r="Y56" s="18"/>
      <c r="Z56" s="18"/>
      <c r="AA56" s="18"/>
      <c r="AB56" s="18"/>
      <c r="AC56" s="18"/>
      <c r="AD56" s="18"/>
      <c r="AE56" s="62"/>
      <c r="AF56" s="25">
        <f t="shared" si="22"/>
        <v>0</v>
      </c>
      <c r="AG56" s="25"/>
      <c r="AH56" s="25"/>
      <c r="AI56" s="18"/>
      <c r="AJ56" s="18"/>
      <c r="AK56" s="18"/>
      <c r="AL56" s="18"/>
      <c r="AM56" s="18"/>
      <c r="AN56" s="18"/>
      <c r="AO56" s="62"/>
      <c r="AP56" s="25">
        <f t="shared" si="23"/>
        <v>0</v>
      </c>
      <c r="AQ56" s="25"/>
      <c r="AR56" s="25"/>
    </row>
    <row r="57" spans="1:44" ht="17.25" hidden="1" thickBot="1" x14ac:dyDescent="0.35">
      <c r="A57" s="48"/>
      <c r="B57" s="338"/>
      <c r="C57" s="55">
        <v>46158</v>
      </c>
      <c r="D57" s="53" t="s">
        <v>59</v>
      </c>
      <c r="E57" s="54"/>
      <c r="F57" s="54"/>
      <c r="G57" s="54"/>
      <c r="H57" s="54"/>
      <c r="I57" s="54"/>
      <c r="J57" s="54"/>
      <c r="K57" s="63"/>
      <c r="L57" s="26">
        <f t="shared" si="20"/>
        <v>0</v>
      </c>
      <c r="M57" s="26"/>
      <c r="N57" s="26"/>
      <c r="O57" s="54"/>
      <c r="P57" s="54"/>
      <c r="Q57" s="54"/>
      <c r="R57" s="54"/>
      <c r="S57" s="54"/>
      <c r="T57" s="54"/>
      <c r="U57" s="63"/>
      <c r="V57" s="26">
        <f t="shared" si="21"/>
        <v>0</v>
      </c>
      <c r="W57" s="26"/>
      <c r="X57" s="26"/>
      <c r="Y57" s="54"/>
      <c r="Z57" s="54"/>
      <c r="AA57" s="54"/>
      <c r="AB57" s="54"/>
      <c r="AC57" s="54"/>
      <c r="AD57" s="54"/>
      <c r="AE57" s="63"/>
      <c r="AF57" s="26">
        <f t="shared" si="22"/>
        <v>0</v>
      </c>
      <c r="AG57" s="26"/>
      <c r="AH57" s="26"/>
      <c r="AI57" s="54"/>
      <c r="AJ57" s="54"/>
      <c r="AK57" s="54"/>
      <c r="AL57" s="54"/>
      <c r="AM57" s="54"/>
      <c r="AN57" s="54"/>
      <c r="AO57" s="63"/>
      <c r="AP57" s="26">
        <f t="shared" si="23"/>
        <v>0</v>
      </c>
      <c r="AQ57" s="26"/>
      <c r="AR57" s="26"/>
    </row>
    <row r="58" spans="1:44" hidden="1" x14ac:dyDescent="0.3">
      <c r="A58" s="46"/>
      <c r="B58" s="337" t="s">
        <v>93</v>
      </c>
      <c r="C58" s="128">
        <v>45915</v>
      </c>
      <c r="D58" s="129" t="s">
        <v>54</v>
      </c>
      <c r="E58" s="60"/>
      <c r="F58" s="60"/>
      <c r="G58" s="60"/>
      <c r="H58" s="60"/>
      <c r="I58" s="60"/>
      <c r="J58" s="60"/>
      <c r="K58" s="130"/>
      <c r="L58" s="131">
        <f t="shared" si="20"/>
        <v>0</v>
      </c>
      <c r="M58" s="131"/>
      <c r="N58" s="131"/>
      <c r="O58" s="132"/>
      <c r="P58" s="60"/>
      <c r="Q58" s="60"/>
      <c r="R58" s="60"/>
      <c r="S58" s="60"/>
      <c r="T58" s="60"/>
      <c r="U58" s="130"/>
      <c r="V58" s="131">
        <f t="shared" si="21"/>
        <v>0</v>
      </c>
      <c r="W58" s="131"/>
      <c r="X58" s="131"/>
      <c r="Y58" s="132"/>
      <c r="Z58" s="60"/>
      <c r="AA58" s="60"/>
      <c r="AB58" s="60"/>
      <c r="AC58" s="60"/>
      <c r="AD58" s="60"/>
      <c r="AE58" s="130"/>
      <c r="AF58" s="131">
        <f t="shared" si="22"/>
        <v>0</v>
      </c>
      <c r="AG58" s="131"/>
      <c r="AH58" s="131"/>
      <c r="AI58" s="132"/>
      <c r="AJ58" s="60"/>
      <c r="AK58" s="60"/>
      <c r="AL58" s="60"/>
      <c r="AM58" s="60"/>
      <c r="AN58" s="60"/>
      <c r="AO58" s="130"/>
      <c r="AP58" s="131">
        <f t="shared" si="23"/>
        <v>0</v>
      </c>
      <c r="AQ58" s="131"/>
      <c r="AR58" s="131"/>
    </row>
    <row r="59" spans="1:44" hidden="1" x14ac:dyDescent="0.3">
      <c r="A59" s="47"/>
      <c r="B59" s="350"/>
      <c r="C59" s="43">
        <v>45843</v>
      </c>
      <c r="D59" s="19" t="s">
        <v>55</v>
      </c>
      <c r="E59" s="18"/>
      <c r="F59" s="18"/>
      <c r="G59" s="18"/>
      <c r="H59" s="18"/>
      <c r="I59" s="18"/>
      <c r="J59" s="18"/>
      <c r="K59" s="20"/>
      <c r="L59" s="25">
        <f t="shared" si="20"/>
        <v>0</v>
      </c>
      <c r="M59" s="25"/>
      <c r="N59" s="25"/>
      <c r="O59" s="21"/>
      <c r="P59" s="18"/>
      <c r="Q59" s="18"/>
      <c r="R59" s="18"/>
      <c r="S59" s="18"/>
      <c r="T59" s="18"/>
      <c r="U59" s="20"/>
      <c r="V59" s="25">
        <f t="shared" si="21"/>
        <v>0</v>
      </c>
      <c r="W59" s="25"/>
      <c r="X59" s="25"/>
      <c r="Y59" s="21"/>
      <c r="Z59" s="18"/>
      <c r="AA59" s="18"/>
      <c r="AB59" s="18"/>
      <c r="AC59" s="18"/>
      <c r="AD59" s="18"/>
      <c r="AE59" s="20"/>
      <c r="AF59" s="25">
        <f t="shared" si="22"/>
        <v>0</v>
      </c>
      <c r="AG59" s="25"/>
      <c r="AH59" s="25"/>
      <c r="AI59" s="21"/>
      <c r="AJ59" s="18"/>
      <c r="AK59" s="18"/>
      <c r="AL59" s="18"/>
      <c r="AM59" s="18"/>
      <c r="AN59" s="18"/>
      <c r="AO59" s="20"/>
      <c r="AP59" s="25">
        <f t="shared" si="23"/>
        <v>0</v>
      </c>
      <c r="AQ59" s="25"/>
      <c r="AR59" s="25"/>
    </row>
    <row r="60" spans="1:44" hidden="1" x14ac:dyDescent="0.3">
      <c r="A60" s="47"/>
      <c r="B60" s="350"/>
      <c r="C60" s="43">
        <v>45861</v>
      </c>
      <c r="D60" s="19" t="s">
        <v>55</v>
      </c>
      <c r="E60" s="18"/>
      <c r="F60" s="18"/>
      <c r="G60" s="18"/>
      <c r="H60" s="18"/>
      <c r="I60" s="18"/>
      <c r="J60" s="18"/>
      <c r="K60" s="20"/>
      <c r="L60" s="25">
        <f t="shared" ref="L60:L66" si="24">SUM(E60:K60)</f>
        <v>0</v>
      </c>
      <c r="M60" s="25"/>
      <c r="N60" s="25"/>
      <c r="O60" s="21"/>
      <c r="P60" s="18"/>
      <c r="Q60" s="18"/>
      <c r="R60" s="18"/>
      <c r="S60" s="18"/>
      <c r="T60" s="18"/>
      <c r="U60" s="20"/>
      <c r="V60" s="25">
        <f t="shared" ref="V60:V66" si="25">SUM(O60:U60)</f>
        <v>0</v>
      </c>
      <c r="W60" s="25"/>
      <c r="X60" s="25"/>
      <c r="Y60" s="21"/>
      <c r="Z60" s="18"/>
      <c r="AA60" s="18"/>
      <c r="AB60" s="18"/>
      <c r="AC60" s="18"/>
      <c r="AD60" s="18"/>
      <c r="AE60" s="20"/>
      <c r="AF60" s="25">
        <f t="shared" ref="AF60:AF66" si="26">SUM(Y60:AE60)</f>
        <v>0</v>
      </c>
      <c r="AG60" s="25"/>
      <c r="AH60" s="25"/>
      <c r="AI60" s="21"/>
      <c r="AJ60" s="18"/>
      <c r="AK60" s="18"/>
      <c r="AL60" s="18"/>
      <c r="AM60" s="18"/>
      <c r="AN60" s="18"/>
      <c r="AO60" s="20"/>
      <c r="AP60" s="25">
        <f t="shared" ref="AP60:AP66" si="27">SUM(AI60:AO60)</f>
        <v>0</v>
      </c>
      <c r="AQ60" s="25"/>
      <c r="AR60" s="25"/>
    </row>
    <row r="61" spans="1:44" hidden="1" x14ac:dyDescent="0.3">
      <c r="A61" s="47"/>
      <c r="B61" s="350"/>
      <c r="C61" s="43">
        <v>46050</v>
      </c>
      <c r="D61" s="19" t="s">
        <v>55</v>
      </c>
      <c r="E61" s="18"/>
      <c r="F61" s="18"/>
      <c r="G61" s="18"/>
      <c r="H61" s="18"/>
      <c r="I61" s="18"/>
      <c r="J61" s="18"/>
      <c r="K61" s="20"/>
      <c r="L61" s="25">
        <f t="shared" si="24"/>
        <v>0</v>
      </c>
      <c r="M61" s="25"/>
      <c r="N61" s="25"/>
      <c r="O61" s="21"/>
      <c r="P61" s="18"/>
      <c r="Q61" s="18"/>
      <c r="R61" s="18"/>
      <c r="S61" s="18"/>
      <c r="T61" s="18"/>
      <c r="U61" s="20"/>
      <c r="V61" s="25">
        <f t="shared" si="25"/>
        <v>0</v>
      </c>
      <c r="W61" s="25"/>
      <c r="X61" s="25"/>
      <c r="Y61" s="21"/>
      <c r="Z61" s="18"/>
      <c r="AA61" s="18"/>
      <c r="AB61" s="18"/>
      <c r="AC61" s="18"/>
      <c r="AD61" s="18"/>
      <c r="AE61" s="20"/>
      <c r="AF61" s="25">
        <f t="shared" si="26"/>
        <v>0</v>
      </c>
      <c r="AG61" s="25"/>
      <c r="AH61" s="25"/>
      <c r="AI61" s="21"/>
      <c r="AJ61" s="18"/>
      <c r="AK61" s="18"/>
      <c r="AL61" s="18"/>
      <c r="AM61" s="18"/>
      <c r="AN61" s="18"/>
      <c r="AO61" s="20"/>
      <c r="AP61" s="25">
        <f t="shared" si="27"/>
        <v>0</v>
      </c>
      <c r="AQ61" s="25"/>
      <c r="AR61" s="25"/>
    </row>
    <row r="62" spans="1:44" hidden="1" x14ac:dyDescent="0.3">
      <c r="A62" s="47"/>
      <c r="B62" s="350"/>
      <c r="C62" s="43">
        <v>45850</v>
      </c>
      <c r="D62" s="19" t="s">
        <v>56</v>
      </c>
      <c r="E62" s="18"/>
      <c r="F62" s="18"/>
      <c r="G62" s="18"/>
      <c r="H62" s="18"/>
      <c r="I62" s="18"/>
      <c r="J62" s="18"/>
      <c r="K62" s="20"/>
      <c r="L62" s="25">
        <f t="shared" si="24"/>
        <v>0</v>
      </c>
      <c r="M62" s="25"/>
      <c r="N62" s="25"/>
      <c r="O62" s="21"/>
      <c r="P62" s="18"/>
      <c r="Q62" s="18"/>
      <c r="R62" s="18"/>
      <c r="S62" s="18"/>
      <c r="T62" s="18"/>
      <c r="U62" s="20"/>
      <c r="V62" s="25">
        <f t="shared" si="25"/>
        <v>0</v>
      </c>
      <c r="W62" s="25"/>
      <c r="X62" s="25"/>
      <c r="Y62" s="21"/>
      <c r="Z62" s="18"/>
      <c r="AA62" s="18"/>
      <c r="AB62" s="18"/>
      <c r="AC62" s="18"/>
      <c r="AD62" s="18"/>
      <c r="AE62" s="20"/>
      <c r="AF62" s="25">
        <f t="shared" si="26"/>
        <v>0</v>
      </c>
      <c r="AG62" s="25"/>
      <c r="AH62" s="25"/>
      <c r="AI62" s="21"/>
      <c r="AJ62" s="18"/>
      <c r="AK62" s="18"/>
      <c r="AL62" s="18"/>
      <c r="AM62" s="18"/>
      <c r="AN62" s="18"/>
      <c r="AO62" s="20"/>
      <c r="AP62" s="25">
        <f t="shared" si="27"/>
        <v>0</v>
      </c>
      <c r="AQ62" s="25"/>
      <c r="AR62" s="25"/>
    </row>
    <row r="63" spans="1:44" hidden="1" x14ac:dyDescent="0.3">
      <c r="A63" s="47"/>
      <c r="B63" s="350"/>
      <c r="C63" s="43">
        <v>45874</v>
      </c>
      <c r="D63" s="19" t="s">
        <v>56</v>
      </c>
      <c r="E63" s="18"/>
      <c r="F63" s="18"/>
      <c r="G63" s="18"/>
      <c r="H63" s="18"/>
      <c r="I63" s="18"/>
      <c r="J63" s="18"/>
      <c r="K63" s="20"/>
      <c r="L63" s="25">
        <f t="shared" si="24"/>
        <v>0</v>
      </c>
      <c r="M63" s="25"/>
      <c r="N63" s="25"/>
      <c r="O63" s="21"/>
      <c r="P63" s="18"/>
      <c r="Q63" s="18"/>
      <c r="R63" s="18"/>
      <c r="S63" s="18"/>
      <c r="T63" s="18"/>
      <c r="U63" s="20"/>
      <c r="V63" s="25">
        <f t="shared" si="25"/>
        <v>0</v>
      </c>
      <c r="W63" s="25"/>
      <c r="X63" s="25"/>
      <c r="Y63" s="21"/>
      <c r="Z63" s="18"/>
      <c r="AA63" s="18"/>
      <c r="AB63" s="18"/>
      <c r="AC63" s="18"/>
      <c r="AD63" s="18"/>
      <c r="AE63" s="20"/>
      <c r="AF63" s="25">
        <f t="shared" si="26"/>
        <v>0</v>
      </c>
      <c r="AG63" s="25"/>
      <c r="AH63" s="25"/>
      <c r="AI63" s="21"/>
      <c r="AJ63" s="18"/>
      <c r="AK63" s="18"/>
      <c r="AL63" s="18"/>
      <c r="AM63" s="18"/>
      <c r="AN63" s="18"/>
      <c r="AO63" s="20"/>
      <c r="AP63" s="25">
        <f t="shared" si="27"/>
        <v>0</v>
      </c>
      <c r="AQ63" s="25"/>
      <c r="AR63" s="25"/>
    </row>
    <row r="64" spans="1:44" hidden="1" x14ac:dyDescent="0.3">
      <c r="A64" s="47"/>
      <c r="B64" s="350"/>
      <c r="C64" s="43">
        <v>46122</v>
      </c>
      <c r="D64" s="19" t="s">
        <v>57</v>
      </c>
      <c r="E64" s="18"/>
      <c r="F64" s="18"/>
      <c r="G64" s="18"/>
      <c r="H64" s="18"/>
      <c r="I64" s="18"/>
      <c r="J64" s="18"/>
      <c r="K64" s="20"/>
      <c r="L64" s="25">
        <f t="shared" si="24"/>
        <v>0</v>
      </c>
      <c r="M64" s="25"/>
      <c r="N64" s="25"/>
      <c r="O64" s="21"/>
      <c r="P64" s="18"/>
      <c r="Q64" s="18"/>
      <c r="R64" s="18"/>
      <c r="S64" s="18"/>
      <c r="T64" s="18"/>
      <c r="U64" s="20"/>
      <c r="V64" s="25">
        <f t="shared" si="25"/>
        <v>0</v>
      </c>
      <c r="W64" s="25"/>
      <c r="X64" s="25"/>
      <c r="Y64" s="21"/>
      <c r="Z64" s="18"/>
      <c r="AA64" s="18"/>
      <c r="AB64" s="18"/>
      <c r="AC64" s="18"/>
      <c r="AD64" s="18"/>
      <c r="AE64" s="20"/>
      <c r="AF64" s="25">
        <f t="shared" si="26"/>
        <v>0</v>
      </c>
      <c r="AG64" s="25"/>
      <c r="AH64" s="25"/>
      <c r="AI64" s="21"/>
      <c r="AJ64" s="18"/>
      <c r="AK64" s="18"/>
      <c r="AL64" s="18"/>
      <c r="AM64" s="18"/>
      <c r="AN64" s="18"/>
      <c r="AO64" s="20"/>
      <c r="AP64" s="25">
        <f t="shared" si="27"/>
        <v>0</v>
      </c>
      <c r="AQ64" s="25"/>
      <c r="AR64" s="25"/>
    </row>
    <row r="65" spans="1:44" hidden="1" x14ac:dyDescent="0.3">
      <c r="A65" s="47"/>
      <c r="B65" s="350"/>
      <c r="C65" s="43">
        <v>46159</v>
      </c>
      <c r="D65" s="19" t="s">
        <v>58</v>
      </c>
      <c r="E65" s="18"/>
      <c r="F65" s="18"/>
      <c r="G65" s="18"/>
      <c r="H65" s="18"/>
      <c r="I65" s="18"/>
      <c r="J65" s="18"/>
      <c r="K65" s="20"/>
      <c r="L65" s="25">
        <f t="shared" si="24"/>
        <v>0</v>
      </c>
      <c r="M65" s="25"/>
      <c r="N65" s="25"/>
      <c r="O65" s="21"/>
      <c r="P65" s="18"/>
      <c r="Q65" s="18"/>
      <c r="R65" s="18"/>
      <c r="S65" s="18"/>
      <c r="T65" s="18"/>
      <c r="U65" s="20"/>
      <c r="V65" s="25">
        <f t="shared" si="25"/>
        <v>0</v>
      </c>
      <c r="W65" s="25"/>
      <c r="X65" s="25"/>
      <c r="Y65" s="21"/>
      <c r="Z65" s="18"/>
      <c r="AA65" s="18"/>
      <c r="AB65" s="18"/>
      <c r="AC65" s="18"/>
      <c r="AD65" s="18"/>
      <c r="AE65" s="20"/>
      <c r="AF65" s="25">
        <f t="shared" si="26"/>
        <v>0</v>
      </c>
      <c r="AG65" s="25"/>
      <c r="AH65" s="25"/>
      <c r="AI65" s="21"/>
      <c r="AJ65" s="18"/>
      <c r="AK65" s="18"/>
      <c r="AL65" s="18"/>
      <c r="AM65" s="18"/>
      <c r="AN65" s="18"/>
      <c r="AO65" s="20"/>
      <c r="AP65" s="25">
        <f t="shared" si="27"/>
        <v>0</v>
      </c>
      <c r="AQ65" s="25"/>
      <c r="AR65" s="25"/>
    </row>
    <row r="66" spans="1:44" ht="17.25" hidden="1" thickBot="1" x14ac:dyDescent="0.35">
      <c r="A66" s="47"/>
      <c r="B66" s="338"/>
      <c r="C66" s="55">
        <v>46158</v>
      </c>
      <c r="D66" s="53" t="s">
        <v>59</v>
      </c>
      <c r="E66" s="54"/>
      <c r="F66" s="54"/>
      <c r="G66" s="54"/>
      <c r="H66" s="54"/>
      <c r="I66" s="54"/>
      <c r="J66" s="54"/>
      <c r="K66" s="56"/>
      <c r="L66" s="26">
        <f t="shared" si="24"/>
        <v>0</v>
      </c>
      <c r="M66" s="26"/>
      <c r="N66" s="26"/>
      <c r="O66" s="57"/>
      <c r="P66" s="54"/>
      <c r="Q66" s="54"/>
      <c r="R66" s="54"/>
      <c r="S66" s="54"/>
      <c r="T66" s="54"/>
      <c r="U66" s="56"/>
      <c r="V66" s="26">
        <f t="shared" si="25"/>
        <v>0</v>
      </c>
      <c r="W66" s="26"/>
      <c r="X66" s="26"/>
      <c r="Y66" s="57"/>
      <c r="Z66" s="54"/>
      <c r="AA66" s="54"/>
      <c r="AB66" s="54"/>
      <c r="AC66" s="54"/>
      <c r="AD66" s="54"/>
      <c r="AE66" s="56"/>
      <c r="AF66" s="26">
        <f t="shared" si="26"/>
        <v>0</v>
      </c>
      <c r="AG66" s="26"/>
      <c r="AH66" s="26"/>
      <c r="AI66" s="57"/>
      <c r="AJ66" s="54"/>
      <c r="AK66" s="54"/>
      <c r="AL66" s="54"/>
      <c r="AM66" s="54"/>
      <c r="AN66" s="54"/>
      <c r="AO66" s="56"/>
      <c r="AP66" s="26">
        <f t="shared" si="27"/>
        <v>0</v>
      </c>
      <c r="AQ66" s="26"/>
      <c r="AR66" s="26"/>
    </row>
    <row r="67" spans="1:44" x14ac:dyDescent="0.3">
      <c r="A67" s="124"/>
      <c r="B67" s="100"/>
      <c r="C67" s="58"/>
      <c r="D67" s="125"/>
      <c r="E67" s="126"/>
      <c r="F67" s="126"/>
      <c r="G67" s="126"/>
      <c r="H67" s="126"/>
      <c r="I67" s="126"/>
      <c r="J67" s="126"/>
      <c r="K67" s="126"/>
      <c r="L67" s="127"/>
      <c r="M67" s="127"/>
      <c r="N67" s="127"/>
      <c r="O67" s="126"/>
      <c r="P67" s="126"/>
      <c r="Q67" s="126"/>
      <c r="R67" s="126"/>
      <c r="S67" s="126"/>
      <c r="T67" s="126"/>
      <c r="U67" s="126"/>
      <c r="V67" s="127"/>
      <c r="W67" s="127"/>
      <c r="X67" s="127"/>
      <c r="Y67" s="126"/>
      <c r="Z67" s="126"/>
      <c r="AA67" s="126"/>
      <c r="AB67" s="126"/>
      <c r="AC67" s="126"/>
      <c r="AD67" s="126"/>
      <c r="AE67" s="126"/>
      <c r="AF67" s="127"/>
      <c r="AG67" s="127"/>
      <c r="AH67" s="127"/>
      <c r="AI67" s="126"/>
      <c r="AJ67" s="126"/>
      <c r="AK67" s="126"/>
      <c r="AL67" s="126"/>
      <c r="AM67" s="126"/>
      <c r="AN67" s="126"/>
      <c r="AO67" s="126"/>
      <c r="AP67" s="127"/>
      <c r="AQ67" s="127"/>
      <c r="AR67" s="127"/>
    </row>
    <row r="68" spans="1:44" x14ac:dyDescent="0.3">
      <c r="A68" s="124"/>
      <c r="B68" s="100"/>
      <c r="C68" s="58"/>
      <c r="D68" s="125"/>
      <c r="E68" s="126"/>
      <c r="F68" s="126"/>
      <c r="G68" s="126"/>
      <c r="H68" s="126"/>
      <c r="I68" s="126"/>
      <c r="J68" s="126"/>
      <c r="K68" s="126"/>
      <c r="L68" s="127"/>
      <c r="M68" s="127"/>
      <c r="N68" s="127"/>
      <c r="O68" s="126"/>
      <c r="P68" s="126"/>
      <c r="Q68" s="126"/>
      <c r="R68" s="126"/>
      <c r="S68" s="126"/>
      <c r="T68" s="126"/>
      <c r="U68" s="126"/>
      <c r="V68" s="127"/>
      <c r="W68" s="127"/>
      <c r="X68" s="127"/>
      <c r="Y68" s="126"/>
      <c r="Z68" s="126"/>
      <c r="AA68" s="126"/>
      <c r="AB68" s="126"/>
      <c r="AC68" s="126"/>
      <c r="AD68" s="126"/>
      <c r="AE68" s="126"/>
      <c r="AF68" s="127"/>
      <c r="AG68" s="127"/>
      <c r="AH68" s="127"/>
      <c r="AI68" s="126"/>
      <c r="AJ68" s="126"/>
      <c r="AK68" s="126"/>
      <c r="AL68" s="126"/>
      <c r="AM68" s="126"/>
      <c r="AN68" s="126"/>
      <c r="AO68" s="126"/>
      <c r="AP68" s="127"/>
      <c r="AQ68" s="127"/>
      <c r="AR68" s="127"/>
    </row>
    <row r="69" spans="1:44" x14ac:dyDescent="0.3">
      <c r="A69" s="124"/>
      <c r="B69" s="100"/>
      <c r="C69" s="58"/>
      <c r="D69" s="125"/>
      <c r="E69" s="126"/>
      <c r="F69" s="126"/>
      <c r="G69" s="126"/>
      <c r="H69" s="126"/>
      <c r="I69" s="126"/>
      <c r="J69" s="126"/>
      <c r="K69" s="126"/>
      <c r="L69" s="127"/>
      <c r="M69" s="127"/>
      <c r="N69" s="127"/>
      <c r="O69" s="126"/>
      <c r="P69" s="126"/>
      <c r="Q69" s="126"/>
      <c r="R69" s="126"/>
      <c r="S69" s="126"/>
      <c r="T69" s="126"/>
      <c r="U69" s="126"/>
      <c r="V69" s="127"/>
      <c r="W69" s="127"/>
      <c r="X69" s="127"/>
      <c r="Y69" s="126"/>
      <c r="Z69" s="126"/>
      <c r="AA69" s="126"/>
      <c r="AB69" s="126"/>
      <c r="AC69" s="126"/>
      <c r="AD69" s="126"/>
      <c r="AE69" s="126"/>
      <c r="AF69" s="127"/>
      <c r="AG69" s="127"/>
      <c r="AH69" s="127"/>
      <c r="AI69" s="126"/>
      <c r="AJ69" s="126"/>
      <c r="AK69" s="126"/>
      <c r="AL69" s="126"/>
      <c r="AM69" s="126"/>
      <c r="AN69" s="126"/>
      <c r="AO69" s="126"/>
      <c r="AP69" s="127"/>
      <c r="AQ69" s="127"/>
      <c r="AR69" s="127"/>
    </row>
  </sheetData>
  <mergeCells count="11">
    <mergeCell ref="B21:B27"/>
    <mergeCell ref="A2:A7"/>
    <mergeCell ref="B2:B7"/>
    <mergeCell ref="C2:C7"/>
    <mergeCell ref="B8:B13"/>
    <mergeCell ref="B14:B20"/>
    <mergeCell ref="B28:B34"/>
    <mergeCell ref="B35:B41"/>
    <mergeCell ref="B42:B48"/>
    <mergeCell ref="B49:B57"/>
    <mergeCell ref="B58:B66"/>
  </mergeCells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V44" formula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B8B2-2E31-4B9B-A402-9F3DD8F902C8}">
  <dimension ref="A1:AS74"/>
  <sheetViews>
    <sheetView topLeftCell="E1" workbookViewId="0">
      <selection activeCell="AR5" sqref="AR5"/>
    </sheetView>
  </sheetViews>
  <sheetFormatPr defaultRowHeight="16.5" x14ac:dyDescent="0.3"/>
  <cols>
    <col min="1" max="1" width="15.25" hidden="1" customWidth="1"/>
    <col min="2" max="2" width="19.5" bestFit="1" customWidth="1"/>
    <col min="3" max="3" width="9.75" style="41" bestFit="1" customWidth="1"/>
    <col min="4" max="4" width="16.25" style="1" bestFit="1" customWidth="1"/>
    <col min="5" max="5" width="5.375" bestFit="1" customWidth="1"/>
    <col min="6" max="6" width="4.5" bestFit="1" customWidth="1"/>
    <col min="7" max="11" width="5.375" bestFit="1" customWidth="1"/>
    <col min="12" max="12" width="5.75" bestFit="1" customWidth="1"/>
    <col min="13" max="13" width="7.125" bestFit="1" customWidth="1"/>
    <col min="14" max="14" width="6.375" bestFit="1" customWidth="1"/>
    <col min="15" max="15" width="5.375" bestFit="1" customWidth="1"/>
    <col min="16" max="18" width="4.5" bestFit="1" customWidth="1"/>
    <col min="19" max="19" width="5.375" bestFit="1" customWidth="1"/>
    <col min="20" max="20" width="4.5" bestFit="1" customWidth="1"/>
    <col min="21" max="21" width="5.375" bestFit="1" customWidth="1"/>
    <col min="22" max="22" width="5.75" bestFit="1" customWidth="1"/>
    <col min="23" max="23" width="7.125" bestFit="1" customWidth="1"/>
    <col min="24" max="24" width="6.375" bestFit="1" customWidth="1"/>
    <col min="25" max="25" width="5.375" bestFit="1" customWidth="1"/>
    <col min="26" max="27" width="4.5" bestFit="1" customWidth="1"/>
    <col min="28" max="31" width="5.375" bestFit="1" customWidth="1"/>
    <col min="32" max="32" width="5.75" bestFit="1" customWidth="1"/>
    <col min="33" max="33" width="7.125" bestFit="1" customWidth="1"/>
    <col min="34" max="34" width="6.375" bestFit="1" customWidth="1"/>
    <col min="35" max="35" width="5.375" bestFit="1" customWidth="1"/>
    <col min="36" max="36" width="4.5" bestFit="1" customWidth="1"/>
    <col min="37" max="39" width="5.375" bestFit="1" customWidth="1"/>
    <col min="40" max="41" width="4.5" bestFit="1" customWidth="1"/>
    <col min="42" max="42" width="5.75" bestFit="1" customWidth="1"/>
    <col min="43" max="43" width="7.125" bestFit="1" customWidth="1"/>
    <col min="44" max="44" width="6.375" bestFit="1" customWidth="1"/>
    <col min="45" max="45" width="9.75" bestFit="1" customWidth="1"/>
  </cols>
  <sheetData>
    <row r="1" spans="1:45" s="1" customFormat="1" x14ac:dyDescent="0.3">
      <c r="A1" s="19"/>
      <c r="B1" s="19" t="s">
        <v>156</v>
      </c>
      <c r="C1" s="42" t="s">
        <v>2</v>
      </c>
      <c r="D1" s="19" t="s">
        <v>96</v>
      </c>
      <c r="E1" s="22">
        <v>29</v>
      </c>
      <c r="F1" s="22">
        <v>30</v>
      </c>
      <c r="G1" s="22">
        <v>31</v>
      </c>
      <c r="H1" s="22">
        <v>1</v>
      </c>
      <c r="I1" s="22">
        <v>2</v>
      </c>
      <c r="J1" s="22">
        <v>3</v>
      </c>
      <c r="K1" s="23">
        <v>4</v>
      </c>
      <c r="L1" s="24" t="s">
        <v>21</v>
      </c>
      <c r="M1" s="24" t="s">
        <v>13</v>
      </c>
      <c r="N1" s="133" t="s">
        <v>7</v>
      </c>
      <c r="O1" s="22">
        <v>5</v>
      </c>
      <c r="P1" s="22">
        <v>6</v>
      </c>
      <c r="Q1" s="22">
        <v>7</v>
      </c>
      <c r="R1" s="22">
        <v>8</v>
      </c>
      <c r="S1" s="22">
        <v>9</v>
      </c>
      <c r="T1" s="22">
        <v>10</v>
      </c>
      <c r="U1" s="23">
        <v>11</v>
      </c>
      <c r="V1" s="24" t="s">
        <v>22</v>
      </c>
      <c r="W1" s="24" t="s">
        <v>13</v>
      </c>
      <c r="X1" s="133" t="s">
        <v>7</v>
      </c>
      <c r="Y1" s="22">
        <v>12</v>
      </c>
      <c r="Z1" s="22">
        <v>13</v>
      </c>
      <c r="AA1" s="22">
        <v>14</v>
      </c>
      <c r="AB1" s="22">
        <v>15</v>
      </c>
      <c r="AC1" s="22">
        <v>16</v>
      </c>
      <c r="AD1" s="22">
        <v>17</v>
      </c>
      <c r="AE1" s="23">
        <v>18</v>
      </c>
      <c r="AF1" s="24" t="s">
        <v>23</v>
      </c>
      <c r="AG1" s="24" t="s">
        <v>13</v>
      </c>
      <c r="AH1" s="133" t="s">
        <v>7</v>
      </c>
      <c r="AI1" s="22">
        <v>19</v>
      </c>
      <c r="AJ1" s="22">
        <v>20</v>
      </c>
      <c r="AK1" s="22">
        <v>21</v>
      </c>
      <c r="AL1" s="22">
        <v>22</v>
      </c>
      <c r="AM1" s="22">
        <v>23</v>
      </c>
      <c r="AN1" s="22">
        <v>24</v>
      </c>
      <c r="AO1" s="23">
        <v>25</v>
      </c>
      <c r="AP1" s="24" t="s">
        <v>24</v>
      </c>
      <c r="AQ1" s="24" t="s">
        <v>13</v>
      </c>
      <c r="AR1" s="133" t="s">
        <v>7</v>
      </c>
    </row>
    <row r="2" spans="1:45" x14ac:dyDescent="0.3">
      <c r="A2" s="367" t="s">
        <v>13</v>
      </c>
      <c r="B2" s="367" t="s">
        <v>13</v>
      </c>
      <c r="C2" s="367"/>
      <c r="D2" s="19" t="s">
        <v>12</v>
      </c>
      <c r="E2" s="18">
        <f t="shared" ref="E2:K7" si="0">SUMIF($D$8:$D$53,$D2,E$8:E$53)-SUMIF($D$38:$D$45,$D2,E$38:E$45)</f>
        <v>52</v>
      </c>
      <c r="F2" s="18">
        <f t="shared" si="0"/>
        <v>41</v>
      </c>
      <c r="G2" s="18">
        <f t="shared" si="0"/>
        <v>36</v>
      </c>
      <c r="H2" s="18">
        <f t="shared" si="0"/>
        <v>53</v>
      </c>
      <c r="I2" s="18">
        <f t="shared" si="0"/>
        <v>51</v>
      </c>
      <c r="J2" s="18">
        <f t="shared" si="0"/>
        <v>53</v>
      </c>
      <c r="K2" s="18">
        <f t="shared" si="0"/>
        <v>73</v>
      </c>
      <c r="L2" s="25">
        <f>SUM(E2:K2)</f>
        <v>359</v>
      </c>
      <c r="M2" s="25">
        <v>1944</v>
      </c>
      <c r="N2" s="25">
        <f t="shared" ref="N2:N7" si="1">M2-L2</f>
        <v>1585</v>
      </c>
      <c r="O2" s="18">
        <f t="shared" ref="O2:U7" si="2">SUMIF($D$8:$D$53,$D2,O$8:O$53)-SUMIF($D$38:$D$45,$D2,O$38:O$45)</f>
        <v>38</v>
      </c>
      <c r="P2" s="18">
        <f t="shared" si="2"/>
        <v>39</v>
      </c>
      <c r="Q2" s="18">
        <f t="shared" si="2"/>
        <v>57</v>
      </c>
      <c r="R2" s="18">
        <f t="shared" si="2"/>
        <v>35</v>
      </c>
      <c r="S2" s="18">
        <f t="shared" si="2"/>
        <v>64</v>
      </c>
      <c r="T2" s="18">
        <f t="shared" si="2"/>
        <v>26</v>
      </c>
      <c r="U2" s="18">
        <f t="shared" si="2"/>
        <v>62</v>
      </c>
      <c r="V2" s="25">
        <f t="shared" ref="V2:V51" si="3">SUM(O2:U2)</f>
        <v>321</v>
      </c>
      <c r="W2" s="25">
        <v>1833</v>
      </c>
      <c r="X2" s="25">
        <f t="shared" ref="X2:X7" si="4">W2-V2</f>
        <v>1512</v>
      </c>
      <c r="Y2" s="115">
        <f t="shared" ref="Y2:AE7" si="5">SUMIF($D$8:$D$53,$D2,Y$8:Y$53)-SUMIF($D$38:$D$45,$D2,Y$38:Y$45)</f>
        <v>34</v>
      </c>
      <c r="Z2" s="18">
        <f t="shared" si="5"/>
        <v>31</v>
      </c>
      <c r="AA2" s="18">
        <f t="shared" si="5"/>
        <v>63</v>
      </c>
      <c r="AB2" s="18">
        <f t="shared" si="5"/>
        <v>65</v>
      </c>
      <c r="AC2" s="18">
        <f t="shared" si="5"/>
        <v>81</v>
      </c>
      <c r="AD2" s="18">
        <f t="shared" si="5"/>
        <v>74</v>
      </c>
      <c r="AE2" s="62">
        <f t="shared" si="5"/>
        <v>51</v>
      </c>
      <c r="AF2" s="25">
        <f>SUM(Y2:AE2)</f>
        <v>399</v>
      </c>
      <c r="AG2" s="25">
        <v>1860</v>
      </c>
      <c r="AH2" s="25">
        <f t="shared" ref="AH2:AH7" si="6">AG2-AF2</f>
        <v>1461</v>
      </c>
      <c r="AI2" s="115">
        <f t="shared" ref="AI2:AO7" si="7">SUMIF($D$8:$D$53,$D2,AI$8:AI$53)-SUMIF($D$38:$D$45,$D2,AI$38:AI$45)</f>
        <v>43</v>
      </c>
      <c r="AJ2" s="18">
        <f t="shared" si="7"/>
        <v>50</v>
      </c>
      <c r="AK2" s="18">
        <f t="shared" si="7"/>
        <v>55</v>
      </c>
      <c r="AL2" s="18">
        <f t="shared" si="7"/>
        <v>44</v>
      </c>
      <c r="AM2" s="18">
        <f t="shared" si="7"/>
        <v>64</v>
      </c>
      <c r="AN2" s="18">
        <f t="shared" si="7"/>
        <v>20</v>
      </c>
      <c r="AO2" s="62">
        <f t="shared" si="7"/>
        <v>58</v>
      </c>
      <c r="AP2" s="25">
        <f>SUM(AI2:AO2)</f>
        <v>334</v>
      </c>
      <c r="AQ2" s="25">
        <v>2116</v>
      </c>
      <c r="AR2" s="25">
        <f t="shared" ref="AR2:AR7" si="8">AQ2-AP2</f>
        <v>1782</v>
      </c>
      <c r="AS2" s="277"/>
    </row>
    <row r="3" spans="1:45" x14ac:dyDescent="0.3">
      <c r="A3" s="368"/>
      <c r="B3" s="368"/>
      <c r="C3" s="368"/>
      <c r="D3" s="19" t="s">
        <v>16</v>
      </c>
      <c r="E3" s="18">
        <f t="shared" si="0"/>
        <v>39</v>
      </c>
      <c r="F3" s="18">
        <f t="shared" si="0"/>
        <v>50</v>
      </c>
      <c r="G3" s="18">
        <f t="shared" si="0"/>
        <v>47</v>
      </c>
      <c r="H3" s="18">
        <f t="shared" si="0"/>
        <v>44</v>
      </c>
      <c r="I3" s="18">
        <f t="shared" si="0"/>
        <v>50</v>
      </c>
      <c r="J3" s="18">
        <f t="shared" si="0"/>
        <v>62</v>
      </c>
      <c r="K3" s="18">
        <f t="shared" si="0"/>
        <v>69</v>
      </c>
      <c r="L3" s="25">
        <f t="shared" ref="L3:L51" si="9">SUM(E3:K3)</f>
        <v>361</v>
      </c>
      <c r="M3" s="25">
        <v>1296</v>
      </c>
      <c r="N3" s="25">
        <f t="shared" si="1"/>
        <v>935</v>
      </c>
      <c r="O3" s="18">
        <f t="shared" si="2"/>
        <v>54</v>
      </c>
      <c r="P3" s="18">
        <f t="shared" si="2"/>
        <v>55</v>
      </c>
      <c r="Q3" s="18">
        <f t="shared" si="2"/>
        <v>44</v>
      </c>
      <c r="R3" s="18">
        <f t="shared" si="2"/>
        <v>46</v>
      </c>
      <c r="S3" s="18">
        <f t="shared" si="2"/>
        <v>65</v>
      </c>
      <c r="T3" s="18">
        <f t="shared" si="2"/>
        <v>25</v>
      </c>
      <c r="U3" s="18">
        <f t="shared" si="2"/>
        <v>52</v>
      </c>
      <c r="V3" s="25">
        <f t="shared" si="3"/>
        <v>341</v>
      </c>
      <c r="W3" s="25">
        <v>1503</v>
      </c>
      <c r="X3" s="25">
        <f t="shared" si="4"/>
        <v>1162</v>
      </c>
      <c r="Y3" s="115">
        <f t="shared" si="5"/>
        <v>45</v>
      </c>
      <c r="Z3" s="18">
        <f t="shared" si="5"/>
        <v>48</v>
      </c>
      <c r="AA3" s="18">
        <f t="shared" si="5"/>
        <v>70</v>
      </c>
      <c r="AB3" s="18">
        <f t="shared" si="5"/>
        <v>64</v>
      </c>
      <c r="AC3" s="18">
        <f t="shared" si="5"/>
        <v>65</v>
      </c>
      <c r="AD3" s="18">
        <f t="shared" si="5"/>
        <v>51</v>
      </c>
      <c r="AE3" s="62">
        <f t="shared" si="5"/>
        <v>38</v>
      </c>
      <c r="AF3" s="25">
        <f t="shared" ref="AF3:AF51" si="10">SUM(Y3:AE3)</f>
        <v>381</v>
      </c>
      <c r="AG3" s="25">
        <v>1297</v>
      </c>
      <c r="AH3" s="25">
        <f t="shared" si="6"/>
        <v>916</v>
      </c>
      <c r="AI3" s="115">
        <f t="shared" si="7"/>
        <v>57</v>
      </c>
      <c r="AJ3" s="18">
        <f t="shared" si="7"/>
        <v>46</v>
      </c>
      <c r="AK3" s="18">
        <f t="shared" si="7"/>
        <v>51</v>
      </c>
      <c r="AL3" s="18">
        <f t="shared" si="7"/>
        <v>40</v>
      </c>
      <c r="AM3" s="18">
        <f t="shared" si="7"/>
        <v>69</v>
      </c>
      <c r="AN3" s="18">
        <f t="shared" si="7"/>
        <v>17</v>
      </c>
      <c r="AO3" s="62">
        <f t="shared" si="7"/>
        <v>52</v>
      </c>
      <c r="AP3" s="25">
        <f t="shared" ref="AP3:AP51" si="11">SUM(AI3:AO3)</f>
        <v>332</v>
      </c>
      <c r="AQ3" s="25">
        <v>1639</v>
      </c>
      <c r="AR3" s="25">
        <f t="shared" si="8"/>
        <v>1307</v>
      </c>
      <c r="AS3" s="277"/>
    </row>
    <row r="4" spans="1:45" x14ac:dyDescent="0.3">
      <c r="A4" s="368"/>
      <c r="B4" s="368"/>
      <c r="C4" s="368"/>
      <c r="D4" s="19" t="s">
        <v>17</v>
      </c>
      <c r="E4" s="18">
        <f t="shared" si="0"/>
        <v>37</v>
      </c>
      <c r="F4" s="18">
        <f t="shared" si="0"/>
        <v>26</v>
      </c>
      <c r="G4" s="18">
        <f t="shared" si="0"/>
        <v>17</v>
      </c>
      <c r="H4" s="18">
        <f t="shared" si="0"/>
        <v>20</v>
      </c>
      <c r="I4" s="18">
        <f t="shared" si="0"/>
        <v>29</v>
      </c>
      <c r="J4" s="18">
        <f t="shared" si="0"/>
        <v>30</v>
      </c>
      <c r="K4" s="18">
        <f t="shared" si="0"/>
        <v>25</v>
      </c>
      <c r="L4" s="25">
        <f t="shared" si="9"/>
        <v>184</v>
      </c>
      <c r="M4" s="25">
        <v>440</v>
      </c>
      <c r="N4" s="25">
        <f t="shared" si="1"/>
        <v>256</v>
      </c>
      <c r="O4" s="18">
        <f t="shared" si="2"/>
        <v>21</v>
      </c>
      <c r="P4" s="18">
        <f t="shared" si="2"/>
        <v>22</v>
      </c>
      <c r="Q4" s="18">
        <f t="shared" si="2"/>
        <v>20</v>
      </c>
      <c r="R4" s="18">
        <f t="shared" si="2"/>
        <v>40</v>
      </c>
      <c r="S4" s="18">
        <f t="shared" si="2"/>
        <v>36</v>
      </c>
      <c r="T4" s="18">
        <f t="shared" si="2"/>
        <v>13</v>
      </c>
      <c r="U4" s="18">
        <f t="shared" si="2"/>
        <v>25</v>
      </c>
      <c r="V4" s="25">
        <f t="shared" si="3"/>
        <v>177</v>
      </c>
      <c r="W4" s="25">
        <v>454</v>
      </c>
      <c r="X4" s="25">
        <f t="shared" si="4"/>
        <v>277</v>
      </c>
      <c r="Y4" s="115">
        <f t="shared" si="5"/>
        <v>34</v>
      </c>
      <c r="Z4" s="18">
        <f t="shared" si="5"/>
        <v>11</v>
      </c>
      <c r="AA4" s="18">
        <f t="shared" si="5"/>
        <v>18</v>
      </c>
      <c r="AB4" s="18">
        <f t="shared" si="5"/>
        <v>25</v>
      </c>
      <c r="AC4" s="18">
        <f t="shared" si="5"/>
        <v>23</v>
      </c>
      <c r="AD4" s="18">
        <f t="shared" si="5"/>
        <v>37</v>
      </c>
      <c r="AE4" s="62">
        <f t="shared" si="5"/>
        <v>25</v>
      </c>
      <c r="AF4" s="25">
        <f t="shared" si="10"/>
        <v>173</v>
      </c>
      <c r="AG4" s="25">
        <v>412</v>
      </c>
      <c r="AH4" s="25">
        <f t="shared" si="6"/>
        <v>239</v>
      </c>
      <c r="AI4" s="115">
        <f t="shared" si="7"/>
        <v>25</v>
      </c>
      <c r="AJ4" s="18">
        <f t="shared" si="7"/>
        <v>26</v>
      </c>
      <c r="AK4" s="18">
        <f t="shared" si="7"/>
        <v>38</v>
      </c>
      <c r="AL4" s="18">
        <f t="shared" si="7"/>
        <v>33</v>
      </c>
      <c r="AM4" s="18">
        <f t="shared" si="7"/>
        <v>30</v>
      </c>
      <c r="AN4" s="18">
        <f t="shared" si="7"/>
        <v>15</v>
      </c>
      <c r="AO4" s="62">
        <f t="shared" si="7"/>
        <v>22</v>
      </c>
      <c r="AP4" s="25">
        <f t="shared" si="11"/>
        <v>189</v>
      </c>
      <c r="AQ4" s="25">
        <v>463</v>
      </c>
      <c r="AR4" s="25">
        <f t="shared" si="8"/>
        <v>274</v>
      </c>
      <c r="AS4" s="277"/>
    </row>
    <row r="5" spans="1:45" x14ac:dyDescent="0.3">
      <c r="A5" s="368"/>
      <c r="B5" s="368"/>
      <c r="C5" s="368"/>
      <c r="D5" s="19" t="s">
        <v>42</v>
      </c>
      <c r="E5" s="18">
        <f t="shared" si="0"/>
        <v>70</v>
      </c>
      <c r="F5" s="18">
        <f t="shared" si="0"/>
        <v>104</v>
      </c>
      <c r="G5" s="18">
        <f t="shared" si="0"/>
        <v>90</v>
      </c>
      <c r="H5" s="18">
        <f t="shared" si="0"/>
        <v>92</v>
      </c>
      <c r="I5" s="18">
        <f t="shared" si="0"/>
        <v>128</v>
      </c>
      <c r="J5" s="18">
        <f t="shared" si="0"/>
        <v>113</v>
      </c>
      <c r="K5" s="18">
        <f t="shared" si="0"/>
        <v>109</v>
      </c>
      <c r="L5" s="25">
        <f t="shared" si="9"/>
        <v>706</v>
      </c>
      <c r="M5" s="25">
        <v>3949</v>
      </c>
      <c r="N5" s="25">
        <f t="shared" si="1"/>
        <v>3243</v>
      </c>
      <c r="O5" s="18">
        <f t="shared" si="2"/>
        <v>76</v>
      </c>
      <c r="P5" s="18">
        <f t="shared" si="2"/>
        <v>67</v>
      </c>
      <c r="Q5" s="18">
        <f t="shared" si="2"/>
        <v>92</v>
      </c>
      <c r="R5" s="18">
        <f t="shared" si="2"/>
        <v>86</v>
      </c>
      <c r="S5" s="18">
        <f t="shared" si="2"/>
        <v>115</v>
      </c>
      <c r="T5" s="18">
        <f t="shared" si="2"/>
        <v>55</v>
      </c>
      <c r="U5" s="18">
        <f t="shared" si="2"/>
        <v>109</v>
      </c>
      <c r="V5" s="25">
        <f t="shared" si="3"/>
        <v>600</v>
      </c>
      <c r="W5" s="25">
        <v>4370</v>
      </c>
      <c r="X5" s="25">
        <f t="shared" si="4"/>
        <v>3770</v>
      </c>
      <c r="Y5" s="115">
        <f t="shared" si="5"/>
        <v>98</v>
      </c>
      <c r="Z5" s="18">
        <f t="shared" si="5"/>
        <v>77</v>
      </c>
      <c r="AA5" s="18">
        <f t="shared" si="5"/>
        <v>124</v>
      </c>
      <c r="AB5" s="18">
        <f t="shared" si="5"/>
        <v>147</v>
      </c>
      <c r="AC5" s="18">
        <f t="shared" si="5"/>
        <v>110</v>
      </c>
      <c r="AD5" s="18">
        <f t="shared" si="5"/>
        <v>132</v>
      </c>
      <c r="AE5" s="62">
        <f t="shared" si="5"/>
        <v>114</v>
      </c>
      <c r="AF5" s="25">
        <f t="shared" si="10"/>
        <v>802</v>
      </c>
      <c r="AG5" s="25">
        <v>3953</v>
      </c>
      <c r="AH5" s="25">
        <f t="shared" si="6"/>
        <v>3151</v>
      </c>
      <c r="AI5" s="115">
        <f t="shared" si="7"/>
        <v>99</v>
      </c>
      <c r="AJ5" s="18">
        <f t="shared" si="7"/>
        <v>91</v>
      </c>
      <c r="AK5" s="18">
        <f t="shared" si="7"/>
        <v>107</v>
      </c>
      <c r="AL5" s="18">
        <f t="shared" si="7"/>
        <v>87</v>
      </c>
      <c r="AM5" s="18">
        <f t="shared" si="7"/>
        <v>116</v>
      </c>
      <c r="AN5" s="18">
        <f t="shared" si="7"/>
        <v>43</v>
      </c>
      <c r="AO5" s="62">
        <f t="shared" si="7"/>
        <v>141</v>
      </c>
      <c r="AP5" s="25">
        <f t="shared" si="11"/>
        <v>684</v>
      </c>
      <c r="AQ5" s="25">
        <v>5053</v>
      </c>
      <c r="AR5" s="25">
        <f t="shared" si="8"/>
        <v>4369</v>
      </c>
      <c r="AS5" s="277"/>
    </row>
    <row r="6" spans="1:45" x14ac:dyDescent="0.3">
      <c r="A6" s="368"/>
      <c r="B6" s="368"/>
      <c r="C6" s="368"/>
      <c r="D6" s="19" t="s">
        <v>43</v>
      </c>
      <c r="E6" s="18">
        <f t="shared" si="0"/>
        <v>112</v>
      </c>
      <c r="F6" s="18">
        <f t="shared" si="0"/>
        <v>104</v>
      </c>
      <c r="G6" s="18">
        <f t="shared" si="0"/>
        <v>133</v>
      </c>
      <c r="H6" s="18">
        <f t="shared" si="0"/>
        <v>100</v>
      </c>
      <c r="I6" s="18">
        <f t="shared" si="0"/>
        <v>130</v>
      </c>
      <c r="J6" s="18">
        <f t="shared" si="0"/>
        <v>111</v>
      </c>
      <c r="K6" s="18">
        <f t="shared" si="0"/>
        <v>97</v>
      </c>
      <c r="L6" s="25">
        <f t="shared" si="9"/>
        <v>787</v>
      </c>
      <c r="M6" s="25">
        <v>2197</v>
      </c>
      <c r="N6" s="25">
        <f t="shared" si="1"/>
        <v>1410</v>
      </c>
      <c r="O6" s="18">
        <f t="shared" si="2"/>
        <v>71</v>
      </c>
      <c r="P6" s="18">
        <f t="shared" si="2"/>
        <v>86</v>
      </c>
      <c r="Q6" s="18">
        <f t="shared" si="2"/>
        <v>97</v>
      </c>
      <c r="R6" s="18">
        <f t="shared" si="2"/>
        <v>78</v>
      </c>
      <c r="S6" s="18">
        <f t="shared" si="2"/>
        <v>99</v>
      </c>
      <c r="T6" s="18">
        <f t="shared" si="2"/>
        <v>57</v>
      </c>
      <c r="U6" s="18">
        <f t="shared" si="2"/>
        <v>116</v>
      </c>
      <c r="V6" s="25">
        <f t="shared" si="3"/>
        <v>604</v>
      </c>
      <c r="W6" s="25">
        <v>2070</v>
      </c>
      <c r="X6" s="25">
        <f t="shared" si="4"/>
        <v>1466</v>
      </c>
      <c r="Y6" s="115">
        <f t="shared" si="5"/>
        <v>103</v>
      </c>
      <c r="Z6" s="18">
        <f t="shared" si="5"/>
        <v>59</v>
      </c>
      <c r="AA6" s="18">
        <f t="shared" si="5"/>
        <v>120</v>
      </c>
      <c r="AB6" s="18">
        <f t="shared" si="5"/>
        <v>117</v>
      </c>
      <c r="AC6" s="18">
        <f t="shared" si="5"/>
        <v>116</v>
      </c>
      <c r="AD6" s="18">
        <f t="shared" si="5"/>
        <v>138</v>
      </c>
      <c r="AE6" s="62">
        <f t="shared" si="5"/>
        <v>121</v>
      </c>
      <c r="AF6" s="25">
        <f t="shared" si="10"/>
        <v>774</v>
      </c>
      <c r="AG6" s="25">
        <v>2187</v>
      </c>
      <c r="AH6" s="25">
        <f t="shared" si="6"/>
        <v>1413</v>
      </c>
      <c r="AI6" s="115">
        <f t="shared" si="7"/>
        <v>87</v>
      </c>
      <c r="AJ6" s="18">
        <f t="shared" si="7"/>
        <v>98</v>
      </c>
      <c r="AK6" s="18">
        <f t="shared" si="7"/>
        <v>83</v>
      </c>
      <c r="AL6" s="18">
        <f t="shared" si="7"/>
        <v>79</v>
      </c>
      <c r="AM6" s="18">
        <f t="shared" si="7"/>
        <v>109</v>
      </c>
      <c r="AN6" s="18">
        <f t="shared" si="7"/>
        <v>60</v>
      </c>
      <c r="AO6" s="62">
        <f t="shared" si="7"/>
        <v>98</v>
      </c>
      <c r="AP6" s="25">
        <f t="shared" si="11"/>
        <v>614</v>
      </c>
      <c r="AQ6" s="25">
        <v>2377</v>
      </c>
      <c r="AR6" s="25">
        <f t="shared" si="8"/>
        <v>1763</v>
      </c>
      <c r="AS6" s="277"/>
    </row>
    <row r="7" spans="1:45" ht="17.25" thickBot="1" x14ac:dyDescent="0.35">
      <c r="A7" s="371"/>
      <c r="B7" s="369"/>
      <c r="C7" s="369"/>
      <c r="D7" s="53" t="s">
        <v>44</v>
      </c>
      <c r="E7" s="54">
        <f t="shared" si="0"/>
        <v>79</v>
      </c>
      <c r="F7" s="54">
        <f t="shared" si="0"/>
        <v>67</v>
      </c>
      <c r="G7" s="54">
        <f t="shared" si="0"/>
        <v>44</v>
      </c>
      <c r="H7" s="54">
        <f t="shared" si="0"/>
        <v>60</v>
      </c>
      <c r="I7" s="54">
        <f t="shared" si="0"/>
        <v>58</v>
      </c>
      <c r="J7" s="54">
        <f t="shared" si="0"/>
        <v>52</v>
      </c>
      <c r="K7" s="54">
        <f t="shared" si="0"/>
        <v>46</v>
      </c>
      <c r="L7" s="26">
        <f t="shared" si="9"/>
        <v>406</v>
      </c>
      <c r="M7" s="26">
        <v>736</v>
      </c>
      <c r="N7" s="26">
        <f t="shared" si="1"/>
        <v>330</v>
      </c>
      <c r="O7" s="54">
        <f t="shared" si="2"/>
        <v>55</v>
      </c>
      <c r="P7" s="54">
        <f t="shared" si="2"/>
        <v>51</v>
      </c>
      <c r="Q7" s="54">
        <f t="shared" si="2"/>
        <v>44</v>
      </c>
      <c r="R7" s="54">
        <f t="shared" si="2"/>
        <v>39</v>
      </c>
      <c r="S7" s="54">
        <f t="shared" si="2"/>
        <v>53</v>
      </c>
      <c r="T7" s="54">
        <f t="shared" si="2"/>
        <v>17</v>
      </c>
      <c r="U7" s="54">
        <f t="shared" si="2"/>
        <v>57</v>
      </c>
      <c r="V7" s="26">
        <f t="shared" si="3"/>
        <v>316</v>
      </c>
      <c r="W7" s="26">
        <v>686</v>
      </c>
      <c r="X7" s="26">
        <f t="shared" si="4"/>
        <v>370</v>
      </c>
      <c r="Y7" s="116">
        <f t="shared" si="5"/>
        <v>39</v>
      </c>
      <c r="Z7" s="54">
        <f t="shared" si="5"/>
        <v>52</v>
      </c>
      <c r="AA7" s="54">
        <f t="shared" si="5"/>
        <v>55</v>
      </c>
      <c r="AB7" s="54">
        <f t="shared" si="5"/>
        <v>50</v>
      </c>
      <c r="AC7" s="54">
        <f t="shared" si="5"/>
        <v>41</v>
      </c>
      <c r="AD7" s="54">
        <f t="shared" si="5"/>
        <v>61</v>
      </c>
      <c r="AE7" s="63">
        <f t="shared" si="5"/>
        <v>42</v>
      </c>
      <c r="AF7" s="26">
        <f t="shared" si="10"/>
        <v>340</v>
      </c>
      <c r="AG7" s="26">
        <v>708</v>
      </c>
      <c r="AH7" s="26">
        <f t="shared" si="6"/>
        <v>368</v>
      </c>
      <c r="AI7" s="116">
        <f t="shared" si="7"/>
        <v>54</v>
      </c>
      <c r="AJ7" s="54">
        <f t="shared" si="7"/>
        <v>44</v>
      </c>
      <c r="AK7" s="54">
        <f t="shared" si="7"/>
        <v>42</v>
      </c>
      <c r="AL7" s="54">
        <f t="shared" si="7"/>
        <v>33</v>
      </c>
      <c r="AM7" s="54">
        <f t="shared" si="7"/>
        <v>49</v>
      </c>
      <c r="AN7" s="54">
        <f t="shared" si="7"/>
        <v>47</v>
      </c>
      <c r="AO7" s="63">
        <f t="shared" si="7"/>
        <v>56</v>
      </c>
      <c r="AP7" s="26">
        <f t="shared" si="11"/>
        <v>325</v>
      </c>
      <c r="AQ7" s="26">
        <v>729</v>
      </c>
      <c r="AR7" s="26">
        <f t="shared" si="8"/>
        <v>404</v>
      </c>
      <c r="AS7" s="277"/>
    </row>
    <row r="8" spans="1:45" hidden="1" x14ac:dyDescent="0.3">
      <c r="A8" s="46" t="s">
        <v>35</v>
      </c>
      <c r="B8" s="337" t="s">
        <v>35</v>
      </c>
      <c r="C8" s="43">
        <v>45915</v>
      </c>
      <c r="D8" s="19" t="s">
        <v>54</v>
      </c>
      <c r="E8" s="18"/>
      <c r="F8" s="18"/>
      <c r="G8" s="18"/>
      <c r="H8" s="18"/>
      <c r="I8" s="18"/>
      <c r="J8" s="18"/>
      <c r="K8" s="20"/>
      <c r="L8" s="25">
        <f t="shared" si="9"/>
        <v>0</v>
      </c>
      <c r="M8" s="25"/>
      <c r="N8" s="25"/>
      <c r="O8" s="21"/>
      <c r="P8" s="18"/>
      <c r="Q8" s="18"/>
      <c r="R8" s="18"/>
      <c r="S8" s="18"/>
      <c r="T8" s="18"/>
      <c r="U8" s="20"/>
      <c r="V8" s="25">
        <f t="shared" si="3"/>
        <v>0</v>
      </c>
      <c r="W8" s="25"/>
      <c r="X8" s="25"/>
      <c r="Y8" s="21"/>
      <c r="Z8" s="18"/>
      <c r="AA8" s="18"/>
      <c r="AB8" s="18"/>
      <c r="AC8" s="18"/>
      <c r="AD8" s="18"/>
      <c r="AE8" s="20"/>
      <c r="AF8" s="25">
        <f t="shared" si="10"/>
        <v>0</v>
      </c>
      <c r="AG8" s="25"/>
      <c r="AH8" s="25"/>
      <c r="AI8" s="21"/>
      <c r="AJ8" s="18"/>
      <c r="AK8" s="18"/>
      <c r="AL8" s="18"/>
      <c r="AM8" s="18"/>
      <c r="AN8" s="18"/>
      <c r="AO8" s="20"/>
      <c r="AP8" s="51">
        <f t="shared" si="11"/>
        <v>0</v>
      </c>
      <c r="AQ8" s="25"/>
      <c r="AR8" s="25"/>
    </row>
    <row r="9" spans="1:45" hidden="1" x14ac:dyDescent="0.3">
      <c r="A9" s="47" t="s">
        <v>35</v>
      </c>
      <c r="B9" s="350"/>
      <c r="C9" s="43">
        <v>45843</v>
      </c>
      <c r="D9" s="19" t="s">
        <v>55</v>
      </c>
      <c r="E9" s="18"/>
      <c r="F9" s="18"/>
      <c r="G9" s="18"/>
      <c r="H9" s="18"/>
      <c r="I9" s="18"/>
      <c r="J9" s="18"/>
      <c r="K9" s="20"/>
      <c r="L9" s="25">
        <f t="shared" si="9"/>
        <v>0</v>
      </c>
      <c r="M9" s="25"/>
      <c r="N9" s="25"/>
      <c r="O9" s="21"/>
      <c r="P9" s="18"/>
      <c r="Q9" s="18"/>
      <c r="R9" s="18"/>
      <c r="S9" s="18"/>
      <c r="T9" s="18"/>
      <c r="U9" s="20"/>
      <c r="V9" s="25">
        <f t="shared" si="3"/>
        <v>0</v>
      </c>
      <c r="W9" s="25"/>
      <c r="X9" s="25"/>
      <c r="Y9" s="21"/>
      <c r="Z9" s="18"/>
      <c r="AA9" s="18"/>
      <c r="AB9" s="18"/>
      <c r="AC9" s="18"/>
      <c r="AD9" s="18"/>
      <c r="AE9" s="20"/>
      <c r="AF9" s="25">
        <f t="shared" si="10"/>
        <v>0</v>
      </c>
      <c r="AG9" s="25"/>
      <c r="AH9" s="25"/>
      <c r="AI9" s="21"/>
      <c r="AJ9" s="18"/>
      <c r="AK9" s="18"/>
      <c r="AL9" s="18"/>
      <c r="AM9" s="18"/>
      <c r="AN9" s="18"/>
      <c r="AO9" s="20"/>
      <c r="AP9" s="25">
        <f t="shared" si="11"/>
        <v>0</v>
      </c>
      <c r="AQ9" s="25"/>
      <c r="AR9" s="25"/>
    </row>
    <row r="10" spans="1:45" hidden="1" x14ac:dyDescent="0.3">
      <c r="A10" s="47" t="s">
        <v>35</v>
      </c>
      <c r="B10" s="350"/>
      <c r="C10" s="43">
        <v>45850</v>
      </c>
      <c r="D10" s="19" t="s">
        <v>56</v>
      </c>
      <c r="E10" s="18"/>
      <c r="F10" s="18"/>
      <c r="G10" s="18"/>
      <c r="H10" s="18"/>
      <c r="I10" s="18"/>
      <c r="J10" s="18"/>
      <c r="K10" s="20"/>
      <c r="L10" s="25">
        <f t="shared" si="9"/>
        <v>0</v>
      </c>
      <c r="M10" s="25"/>
      <c r="N10" s="25"/>
      <c r="O10" s="21"/>
      <c r="P10" s="18"/>
      <c r="Q10" s="18"/>
      <c r="R10" s="18"/>
      <c r="S10" s="18"/>
      <c r="T10" s="18"/>
      <c r="U10" s="20"/>
      <c r="V10" s="25">
        <f t="shared" si="3"/>
        <v>0</v>
      </c>
      <c r="W10" s="25"/>
      <c r="X10" s="25"/>
      <c r="Y10" s="21"/>
      <c r="Z10" s="18"/>
      <c r="AA10" s="18"/>
      <c r="AB10" s="18"/>
      <c r="AC10" s="18"/>
      <c r="AD10" s="18"/>
      <c r="AE10" s="20"/>
      <c r="AF10" s="25">
        <f t="shared" si="10"/>
        <v>0</v>
      </c>
      <c r="AG10" s="25"/>
      <c r="AH10" s="25"/>
      <c r="AI10" s="21"/>
      <c r="AJ10" s="18"/>
      <c r="AK10" s="18"/>
      <c r="AL10" s="18"/>
      <c r="AM10" s="18"/>
      <c r="AN10" s="18"/>
      <c r="AO10" s="20"/>
      <c r="AP10" s="25">
        <f t="shared" si="11"/>
        <v>0</v>
      </c>
      <c r="AQ10" s="25"/>
      <c r="AR10" s="25"/>
    </row>
    <row r="11" spans="1:45" hidden="1" x14ac:dyDescent="0.3">
      <c r="A11" s="47" t="s">
        <v>35</v>
      </c>
      <c r="B11" s="350"/>
      <c r="C11" s="43">
        <v>46122</v>
      </c>
      <c r="D11" s="19" t="s">
        <v>57</v>
      </c>
      <c r="E11" s="18"/>
      <c r="F11" s="18"/>
      <c r="G11" s="18"/>
      <c r="H11" s="18"/>
      <c r="I11" s="18"/>
      <c r="J11" s="18"/>
      <c r="K11" s="20"/>
      <c r="L11" s="25">
        <f t="shared" si="9"/>
        <v>0</v>
      </c>
      <c r="M11" s="25"/>
      <c r="N11" s="25"/>
      <c r="O11" s="21"/>
      <c r="P11" s="18"/>
      <c r="Q11" s="18"/>
      <c r="R11" s="18"/>
      <c r="S11" s="18"/>
      <c r="T11" s="18"/>
      <c r="U11" s="20"/>
      <c r="V11" s="25">
        <f t="shared" si="3"/>
        <v>0</v>
      </c>
      <c r="W11" s="25"/>
      <c r="X11" s="25"/>
      <c r="Y11" s="21"/>
      <c r="Z11" s="18"/>
      <c r="AA11" s="18"/>
      <c r="AB11" s="18"/>
      <c r="AC11" s="18"/>
      <c r="AD11" s="18"/>
      <c r="AE11" s="20"/>
      <c r="AF11" s="25">
        <f t="shared" si="10"/>
        <v>0</v>
      </c>
      <c r="AG11" s="25"/>
      <c r="AH11" s="25"/>
      <c r="AI11" s="21"/>
      <c r="AJ11" s="18"/>
      <c r="AK11" s="18"/>
      <c r="AL11" s="18"/>
      <c r="AM11" s="18"/>
      <c r="AN11" s="18"/>
      <c r="AO11" s="20"/>
      <c r="AP11" s="25">
        <f t="shared" si="11"/>
        <v>0</v>
      </c>
      <c r="AQ11" s="25"/>
      <c r="AR11" s="25"/>
    </row>
    <row r="12" spans="1:45" hidden="1" x14ac:dyDescent="0.3">
      <c r="A12" s="47" t="s">
        <v>35</v>
      </c>
      <c r="B12" s="350"/>
      <c r="C12" s="43">
        <v>46159</v>
      </c>
      <c r="D12" s="19" t="s">
        <v>58</v>
      </c>
      <c r="E12" s="84"/>
      <c r="F12" s="84"/>
      <c r="G12" s="84"/>
      <c r="H12" s="84"/>
      <c r="I12" s="84"/>
      <c r="J12" s="84"/>
      <c r="K12" s="85"/>
      <c r="L12" s="25">
        <f t="shared" si="9"/>
        <v>0</v>
      </c>
      <c r="M12" s="25"/>
      <c r="N12" s="25"/>
      <c r="O12" s="86"/>
      <c r="P12" s="84"/>
      <c r="Q12" s="84"/>
      <c r="R12" s="84"/>
      <c r="S12" s="84"/>
      <c r="T12" s="84"/>
      <c r="U12" s="85"/>
      <c r="V12" s="25">
        <f t="shared" si="3"/>
        <v>0</v>
      </c>
      <c r="W12" s="25"/>
      <c r="X12" s="25"/>
      <c r="Y12" s="86"/>
      <c r="Z12" s="84"/>
      <c r="AA12" s="84"/>
      <c r="AB12" s="84"/>
      <c r="AC12" s="84"/>
      <c r="AD12" s="84"/>
      <c r="AE12" s="85"/>
      <c r="AF12" s="25">
        <f t="shared" si="10"/>
        <v>0</v>
      </c>
      <c r="AG12" s="25"/>
      <c r="AH12" s="25"/>
      <c r="AI12" s="86"/>
      <c r="AJ12" s="84"/>
      <c r="AK12" s="84"/>
      <c r="AL12" s="84"/>
      <c r="AM12" s="84"/>
      <c r="AN12" s="84"/>
      <c r="AO12" s="85"/>
      <c r="AP12" s="25">
        <f t="shared" si="11"/>
        <v>0</v>
      </c>
      <c r="AQ12" s="25"/>
      <c r="AR12" s="25"/>
    </row>
    <row r="13" spans="1:45" ht="17.25" hidden="1" thickBot="1" x14ac:dyDescent="0.35">
      <c r="A13" s="48" t="str">
        <f>A12</f>
        <v>컬리</v>
      </c>
      <c r="B13" s="338"/>
      <c r="C13" s="55">
        <v>46158</v>
      </c>
      <c r="D13" s="53" t="s">
        <v>59</v>
      </c>
      <c r="E13" s="54"/>
      <c r="F13" s="54"/>
      <c r="G13" s="54"/>
      <c r="H13" s="54"/>
      <c r="I13" s="54"/>
      <c r="J13" s="54"/>
      <c r="K13" s="56"/>
      <c r="L13" s="26">
        <f t="shared" si="9"/>
        <v>0</v>
      </c>
      <c r="M13" s="26"/>
      <c r="N13" s="26"/>
      <c r="O13" s="57"/>
      <c r="P13" s="54"/>
      <c r="Q13" s="54"/>
      <c r="R13" s="54"/>
      <c r="S13" s="54"/>
      <c r="T13" s="54"/>
      <c r="U13" s="56"/>
      <c r="V13" s="26">
        <f t="shared" si="3"/>
        <v>0</v>
      </c>
      <c r="W13" s="26"/>
      <c r="X13" s="26"/>
      <c r="Y13" s="57"/>
      <c r="Z13" s="54"/>
      <c r="AA13" s="54"/>
      <c r="AB13" s="54"/>
      <c r="AC13" s="54"/>
      <c r="AD13" s="54"/>
      <c r="AE13" s="56"/>
      <c r="AF13" s="26">
        <f t="shared" si="10"/>
        <v>0</v>
      </c>
      <c r="AG13" s="26"/>
      <c r="AH13" s="26"/>
      <c r="AI13" s="57"/>
      <c r="AJ13" s="54"/>
      <c r="AK13" s="54"/>
      <c r="AL13" s="54"/>
      <c r="AM13" s="54"/>
      <c r="AN13" s="54"/>
      <c r="AO13" s="56"/>
      <c r="AP13" s="26">
        <f t="shared" si="11"/>
        <v>0</v>
      </c>
      <c r="AQ13" s="26"/>
      <c r="AR13" s="26"/>
    </row>
    <row r="14" spans="1:45" x14ac:dyDescent="0.3">
      <c r="A14" s="47" t="s">
        <v>36</v>
      </c>
      <c r="B14" s="350" t="s">
        <v>102</v>
      </c>
      <c r="C14" s="43">
        <v>46190</v>
      </c>
      <c r="D14" s="19" t="s">
        <v>54</v>
      </c>
      <c r="E14" s="18">
        <v>16</v>
      </c>
      <c r="F14" s="18">
        <v>10</v>
      </c>
      <c r="G14" s="18">
        <v>7</v>
      </c>
      <c r="H14" s="18">
        <v>10</v>
      </c>
      <c r="I14" s="18">
        <v>7</v>
      </c>
      <c r="J14" s="18">
        <v>4</v>
      </c>
      <c r="K14" s="20">
        <v>17</v>
      </c>
      <c r="L14" s="25">
        <f t="shared" si="9"/>
        <v>71</v>
      </c>
      <c r="M14" s="25"/>
      <c r="N14" s="25"/>
      <c r="O14" s="21">
        <v>10</v>
      </c>
      <c r="P14" s="18">
        <v>10</v>
      </c>
      <c r="Q14" s="18">
        <v>10</v>
      </c>
      <c r="R14" s="18">
        <v>8</v>
      </c>
      <c r="S14" s="18">
        <v>10</v>
      </c>
      <c r="T14" s="18">
        <v>2</v>
      </c>
      <c r="U14" s="20">
        <v>14</v>
      </c>
      <c r="V14" s="25">
        <f t="shared" si="3"/>
        <v>64</v>
      </c>
      <c r="W14" s="25"/>
      <c r="X14" s="25"/>
      <c r="Y14" s="21">
        <v>6</v>
      </c>
      <c r="Z14" s="18">
        <v>6</v>
      </c>
      <c r="AA14" s="18">
        <v>16</v>
      </c>
      <c r="AB14" s="18">
        <v>11</v>
      </c>
      <c r="AC14" s="18">
        <v>17</v>
      </c>
      <c r="AD14" s="18">
        <v>12</v>
      </c>
      <c r="AE14" s="20">
        <v>9</v>
      </c>
      <c r="AF14" s="25">
        <f t="shared" si="10"/>
        <v>77</v>
      </c>
      <c r="AG14" s="25"/>
      <c r="AH14" s="25"/>
      <c r="AI14" s="21">
        <v>17</v>
      </c>
      <c r="AJ14" s="18">
        <v>11</v>
      </c>
      <c r="AK14" s="18">
        <v>6</v>
      </c>
      <c r="AL14" s="18">
        <v>11</v>
      </c>
      <c r="AM14" s="18">
        <v>15</v>
      </c>
      <c r="AN14" s="18">
        <v>2</v>
      </c>
      <c r="AO14" s="20">
        <v>12</v>
      </c>
      <c r="AP14" s="25">
        <f t="shared" si="11"/>
        <v>74</v>
      </c>
      <c r="AQ14" s="25"/>
      <c r="AR14" s="25"/>
    </row>
    <row r="15" spans="1:45" x14ac:dyDescent="0.3">
      <c r="A15" s="47" t="s">
        <v>36</v>
      </c>
      <c r="B15" s="350"/>
      <c r="C15" s="43">
        <v>46095</v>
      </c>
      <c r="D15" s="19" t="s">
        <v>55</v>
      </c>
      <c r="E15" s="18">
        <v>2</v>
      </c>
      <c r="F15" s="18">
        <v>10</v>
      </c>
      <c r="G15" s="18">
        <v>6</v>
      </c>
      <c r="H15" s="18">
        <v>10</v>
      </c>
      <c r="I15" s="18">
        <v>3</v>
      </c>
      <c r="J15" s="18">
        <v>11</v>
      </c>
      <c r="K15" s="20">
        <v>12</v>
      </c>
      <c r="L15" s="25">
        <f t="shared" si="9"/>
        <v>54</v>
      </c>
      <c r="M15" s="25"/>
      <c r="N15" s="25"/>
      <c r="O15" s="21">
        <v>7</v>
      </c>
      <c r="P15" s="18">
        <v>8</v>
      </c>
      <c r="Q15" s="18">
        <v>10</v>
      </c>
      <c r="R15" s="18">
        <v>12</v>
      </c>
      <c r="S15" s="18">
        <v>7</v>
      </c>
      <c r="T15" s="18">
        <v>4</v>
      </c>
      <c r="U15" s="20">
        <v>5</v>
      </c>
      <c r="V15" s="25">
        <f t="shared" si="3"/>
        <v>53</v>
      </c>
      <c r="W15" s="25"/>
      <c r="X15" s="25"/>
      <c r="Y15" s="21">
        <v>12</v>
      </c>
      <c r="Z15" s="18">
        <v>14</v>
      </c>
      <c r="AA15" s="18">
        <v>11</v>
      </c>
      <c r="AB15" s="18">
        <v>18</v>
      </c>
      <c r="AC15" s="18">
        <v>9</v>
      </c>
      <c r="AD15" s="18">
        <v>3</v>
      </c>
      <c r="AE15" s="20">
        <v>8</v>
      </c>
      <c r="AF15" s="25">
        <f t="shared" si="10"/>
        <v>75</v>
      </c>
      <c r="AG15" s="25"/>
      <c r="AH15" s="25"/>
      <c r="AI15" s="21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20">
        <v>0</v>
      </c>
      <c r="AP15" s="25">
        <f t="shared" si="11"/>
        <v>0</v>
      </c>
      <c r="AQ15" s="25"/>
      <c r="AR15" s="25"/>
    </row>
    <row r="16" spans="1:45" x14ac:dyDescent="0.3">
      <c r="A16" s="47" t="s">
        <v>36</v>
      </c>
      <c r="B16" s="350"/>
      <c r="C16" s="43">
        <v>46144</v>
      </c>
      <c r="D16" s="19" t="s">
        <v>55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20">
        <v>0</v>
      </c>
      <c r="L16" s="25">
        <f>SUM(E16:K16)</f>
        <v>0</v>
      </c>
      <c r="M16" s="25"/>
      <c r="N16" s="25"/>
      <c r="O16" s="21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20">
        <v>0</v>
      </c>
      <c r="V16" s="25">
        <f>SUM(O16:U16)</f>
        <v>0</v>
      </c>
      <c r="W16" s="25"/>
      <c r="X16" s="25"/>
      <c r="Y16" s="21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20">
        <v>0</v>
      </c>
      <c r="AF16" s="25">
        <f>SUM(Y16:AE16)</f>
        <v>0</v>
      </c>
      <c r="AG16" s="25"/>
      <c r="AH16" s="25"/>
      <c r="AI16" s="21">
        <v>21</v>
      </c>
      <c r="AJ16" s="18">
        <v>7</v>
      </c>
      <c r="AK16" s="18">
        <v>8</v>
      </c>
      <c r="AL16" s="18">
        <v>6</v>
      </c>
      <c r="AM16" s="18">
        <v>15</v>
      </c>
      <c r="AN16" s="18">
        <v>2</v>
      </c>
      <c r="AO16" s="20">
        <v>14</v>
      </c>
      <c r="AP16" s="25">
        <f>SUM(AI16:AO16)</f>
        <v>73</v>
      </c>
      <c r="AQ16" s="25"/>
      <c r="AR16" s="25"/>
    </row>
    <row r="17" spans="1:44" x14ac:dyDescent="0.3">
      <c r="A17" s="47" t="s">
        <v>102</v>
      </c>
      <c r="B17" s="350"/>
      <c r="C17" s="43">
        <v>46120</v>
      </c>
      <c r="D17" s="19" t="s">
        <v>56</v>
      </c>
      <c r="E17" s="18">
        <v>5</v>
      </c>
      <c r="F17" s="18">
        <v>2</v>
      </c>
      <c r="G17" s="18">
        <v>7</v>
      </c>
      <c r="H17" s="18">
        <v>4</v>
      </c>
      <c r="I17" s="18">
        <v>6</v>
      </c>
      <c r="J17" s="18">
        <v>1</v>
      </c>
      <c r="K17" s="20">
        <v>5</v>
      </c>
      <c r="L17" s="25">
        <f t="shared" si="9"/>
        <v>30</v>
      </c>
      <c r="M17" s="25"/>
      <c r="N17" s="25"/>
      <c r="O17" s="21">
        <v>6</v>
      </c>
      <c r="P17" s="18">
        <v>3</v>
      </c>
      <c r="Q17" s="18">
        <v>2</v>
      </c>
      <c r="R17" s="18">
        <v>2</v>
      </c>
      <c r="S17" s="18">
        <v>3</v>
      </c>
      <c r="T17" s="18">
        <v>1</v>
      </c>
      <c r="U17" s="20">
        <v>4</v>
      </c>
      <c r="V17" s="25">
        <f t="shared" si="3"/>
        <v>21</v>
      </c>
      <c r="W17" s="25"/>
      <c r="X17" s="25"/>
      <c r="Y17" s="21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20">
        <v>0</v>
      </c>
      <c r="AF17" s="25">
        <f t="shared" si="10"/>
        <v>0</v>
      </c>
      <c r="AG17" s="25"/>
      <c r="AH17" s="25"/>
      <c r="AI17" s="21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20">
        <v>0</v>
      </c>
      <c r="AP17" s="25">
        <f t="shared" si="11"/>
        <v>0</v>
      </c>
      <c r="AQ17" s="25"/>
      <c r="AR17" s="25"/>
    </row>
    <row r="18" spans="1:44" x14ac:dyDescent="0.3">
      <c r="A18" s="47" t="s">
        <v>102</v>
      </c>
      <c r="B18" s="350"/>
      <c r="C18" s="43">
        <v>46284</v>
      </c>
      <c r="D18" s="19" t="s">
        <v>56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20">
        <v>0</v>
      </c>
      <c r="L18" s="25">
        <f>SUM(E18:K18)</f>
        <v>0</v>
      </c>
      <c r="M18" s="25"/>
      <c r="N18" s="25"/>
      <c r="O18" s="21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20">
        <v>0</v>
      </c>
      <c r="V18" s="25">
        <f>SUM(O18:U18)</f>
        <v>0</v>
      </c>
      <c r="W18" s="25"/>
      <c r="X18" s="25"/>
      <c r="Y18" s="21">
        <v>4</v>
      </c>
      <c r="Z18" s="18">
        <v>1</v>
      </c>
      <c r="AA18" s="18">
        <v>3</v>
      </c>
      <c r="AB18" s="18">
        <v>2</v>
      </c>
      <c r="AC18" s="18">
        <v>3</v>
      </c>
      <c r="AD18" s="18">
        <v>2</v>
      </c>
      <c r="AE18" s="20">
        <v>3</v>
      </c>
      <c r="AF18" s="25">
        <f>SUM(Y18:AE18)</f>
        <v>18</v>
      </c>
      <c r="AG18" s="25"/>
      <c r="AH18" s="25"/>
      <c r="AI18" s="21">
        <v>1</v>
      </c>
      <c r="AJ18" s="18">
        <v>2</v>
      </c>
      <c r="AK18" s="18">
        <v>3</v>
      </c>
      <c r="AL18" s="18">
        <v>2</v>
      </c>
      <c r="AM18" s="18">
        <v>2</v>
      </c>
      <c r="AN18" s="18">
        <v>1</v>
      </c>
      <c r="AO18" s="20">
        <v>1</v>
      </c>
      <c r="AP18" s="25">
        <f>SUM(AI18:AO18)</f>
        <v>12</v>
      </c>
      <c r="AQ18" s="25"/>
      <c r="AR18" s="25"/>
    </row>
    <row r="19" spans="1:44" x14ac:dyDescent="0.3">
      <c r="A19" s="47" t="s">
        <v>36</v>
      </c>
      <c r="B19" s="350"/>
      <c r="C19" s="43">
        <v>46316</v>
      </c>
      <c r="D19" s="19" t="s">
        <v>57</v>
      </c>
      <c r="E19" s="18">
        <v>8</v>
      </c>
      <c r="F19" s="18">
        <v>20</v>
      </c>
      <c r="G19" s="18">
        <v>12</v>
      </c>
      <c r="H19" s="18">
        <v>18</v>
      </c>
      <c r="I19" s="18">
        <v>21</v>
      </c>
      <c r="J19" s="18">
        <v>10</v>
      </c>
      <c r="K19" s="20">
        <v>11</v>
      </c>
      <c r="L19" s="25">
        <f t="shared" si="9"/>
        <v>100</v>
      </c>
      <c r="M19" s="25"/>
      <c r="N19" s="25"/>
      <c r="O19" s="21">
        <v>13</v>
      </c>
      <c r="P19" s="18">
        <v>12</v>
      </c>
      <c r="Q19" s="18">
        <v>22</v>
      </c>
      <c r="R19" s="18">
        <v>11</v>
      </c>
      <c r="S19" s="18">
        <v>13</v>
      </c>
      <c r="T19" s="18">
        <v>10</v>
      </c>
      <c r="U19" s="20">
        <v>23</v>
      </c>
      <c r="V19" s="25">
        <f t="shared" si="3"/>
        <v>104</v>
      </c>
      <c r="W19" s="25"/>
      <c r="X19" s="25"/>
      <c r="Y19" s="21">
        <v>10</v>
      </c>
      <c r="Z19" s="18">
        <v>13</v>
      </c>
      <c r="AA19" s="18">
        <v>23</v>
      </c>
      <c r="AB19" s="18">
        <v>22</v>
      </c>
      <c r="AC19" s="18">
        <v>14</v>
      </c>
      <c r="AD19" s="18">
        <v>10</v>
      </c>
      <c r="AE19" s="20">
        <v>21</v>
      </c>
      <c r="AF19" s="25">
        <f t="shared" si="10"/>
        <v>113</v>
      </c>
      <c r="AG19" s="25"/>
      <c r="AH19" s="25"/>
      <c r="AI19" s="21">
        <v>7</v>
      </c>
      <c r="AJ19" s="18">
        <v>17</v>
      </c>
      <c r="AK19" s="18">
        <v>19</v>
      </c>
      <c r="AL19" s="18">
        <v>7</v>
      </c>
      <c r="AM19" s="18">
        <v>18</v>
      </c>
      <c r="AN19" s="18">
        <v>6</v>
      </c>
      <c r="AO19" s="20">
        <v>26</v>
      </c>
      <c r="AP19" s="25">
        <f t="shared" si="11"/>
        <v>100</v>
      </c>
      <c r="AQ19" s="25"/>
      <c r="AR19" s="25"/>
    </row>
    <row r="20" spans="1:44" x14ac:dyDescent="0.3">
      <c r="A20" s="47" t="s">
        <v>36</v>
      </c>
      <c r="B20" s="350"/>
      <c r="C20" s="83">
        <v>46273</v>
      </c>
      <c r="D20" s="81" t="s">
        <v>58</v>
      </c>
      <c r="E20" s="84">
        <v>26</v>
      </c>
      <c r="F20" s="84">
        <v>16</v>
      </c>
      <c r="G20" s="84">
        <v>21</v>
      </c>
      <c r="H20" s="84">
        <v>16</v>
      </c>
      <c r="I20" s="84">
        <v>19</v>
      </c>
      <c r="J20" s="84">
        <v>15</v>
      </c>
      <c r="K20" s="85">
        <v>15</v>
      </c>
      <c r="L20" s="25">
        <f t="shared" si="9"/>
        <v>128</v>
      </c>
      <c r="M20" s="25"/>
      <c r="N20" s="25"/>
      <c r="O20" s="86">
        <v>17</v>
      </c>
      <c r="P20" s="84">
        <v>16</v>
      </c>
      <c r="Q20" s="84">
        <v>12</v>
      </c>
      <c r="R20" s="84">
        <v>6</v>
      </c>
      <c r="S20" s="84">
        <v>11</v>
      </c>
      <c r="T20" s="84">
        <v>8</v>
      </c>
      <c r="U20" s="85">
        <v>19</v>
      </c>
      <c r="V20" s="25">
        <f t="shared" si="3"/>
        <v>89</v>
      </c>
      <c r="W20" s="25"/>
      <c r="X20" s="25"/>
      <c r="Y20" s="86">
        <v>22</v>
      </c>
      <c r="Z20" s="84">
        <v>14</v>
      </c>
      <c r="AA20" s="84">
        <v>34</v>
      </c>
      <c r="AB20" s="84">
        <v>8</v>
      </c>
      <c r="AC20" s="84">
        <v>9</v>
      </c>
      <c r="AD20" s="84">
        <v>9</v>
      </c>
      <c r="AE20" s="85">
        <v>24</v>
      </c>
      <c r="AF20" s="25">
        <f t="shared" si="10"/>
        <v>120</v>
      </c>
      <c r="AG20" s="25"/>
      <c r="AH20" s="25"/>
      <c r="AI20" s="86">
        <v>14</v>
      </c>
      <c r="AJ20" s="84">
        <v>10</v>
      </c>
      <c r="AK20" s="84">
        <v>11</v>
      </c>
      <c r="AL20" s="84">
        <v>10</v>
      </c>
      <c r="AM20" s="84">
        <v>13</v>
      </c>
      <c r="AN20" s="84">
        <v>6</v>
      </c>
      <c r="AO20" s="85">
        <v>10</v>
      </c>
      <c r="AP20" s="25">
        <f t="shared" si="11"/>
        <v>74</v>
      </c>
      <c r="AQ20" s="25"/>
      <c r="AR20" s="25"/>
    </row>
    <row r="21" spans="1:44" ht="17.25" thickBot="1" x14ac:dyDescent="0.35">
      <c r="A21" s="47" t="s">
        <v>36</v>
      </c>
      <c r="B21" s="338"/>
      <c r="C21" s="55">
        <v>46317</v>
      </c>
      <c r="D21" s="53" t="s">
        <v>59</v>
      </c>
      <c r="E21" s="54">
        <v>2</v>
      </c>
      <c r="F21" s="54">
        <v>8</v>
      </c>
      <c r="G21" s="54">
        <v>1</v>
      </c>
      <c r="H21" s="54">
        <v>5</v>
      </c>
      <c r="I21" s="54">
        <v>6</v>
      </c>
      <c r="J21" s="54">
        <v>3</v>
      </c>
      <c r="K21" s="56">
        <v>3</v>
      </c>
      <c r="L21" s="26">
        <f t="shared" si="9"/>
        <v>28</v>
      </c>
      <c r="M21" s="26"/>
      <c r="N21" s="26"/>
      <c r="O21" s="57">
        <v>4</v>
      </c>
      <c r="P21" s="54">
        <v>4</v>
      </c>
      <c r="Q21" s="54">
        <v>5</v>
      </c>
      <c r="R21" s="54">
        <v>1</v>
      </c>
      <c r="S21" s="54">
        <v>7</v>
      </c>
      <c r="T21" s="54">
        <v>0</v>
      </c>
      <c r="U21" s="56">
        <v>8</v>
      </c>
      <c r="V21" s="26">
        <f t="shared" si="3"/>
        <v>29</v>
      </c>
      <c r="W21" s="26"/>
      <c r="X21" s="26"/>
      <c r="Y21" s="57">
        <v>4</v>
      </c>
      <c r="Z21" s="54">
        <v>3</v>
      </c>
      <c r="AA21" s="54">
        <v>10</v>
      </c>
      <c r="AB21" s="54">
        <v>1</v>
      </c>
      <c r="AC21" s="54">
        <v>6</v>
      </c>
      <c r="AD21" s="54">
        <v>7</v>
      </c>
      <c r="AE21" s="56">
        <v>3</v>
      </c>
      <c r="AF21" s="26">
        <f t="shared" si="10"/>
        <v>34</v>
      </c>
      <c r="AG21" s="26"/>
      <c r="AH21" s="26"/>
      <c r="AI21" s="57">
        <v>9</v>
      </c>
      <c r="AJ21" s="54">
        <v>4</v>
      </c>
      <c r="AK21" s="54">
        <v>5</v>
      </c>
      <c r="AL21" s="54">
        <v>6</v>
      </c>
      <c r="AM21" s="54">
        <v>3</v>
      </c>
      <c r="AN21" s="54">
        <v>1</v>
      </c>
      <c r="AO21" s="56">
        <v>6</v>
      </c>
      <c r="AP21" s="26">
        <f t="shared" si="11"/>
        <v>34</v>
      </c>
      <c r="AQ21" s="26"/>
      <c r="AR21" s="26"/>
    </row>
    <row r="22" spans="1:44" x14ac:dyDescent="0.3">
      <c r="A22" s="47" t="s">
        <v>37</v>
      </c>
      <c r="B22" s="350" t="s">
        <v>103</v>
      </c>
      <c r="C22" s="43">
        <v>46190</v>
      </c>
      <c r="D22" s="19" t="s">
        <v>54</v>
      </c>
      <c r="E22" s="18">
        <v>1</v>
      </c>
      <c r="F22" s="18">
        <v>8</v>
      </c>
      <c r="G22" s="18">
        <v>9</v>
      </c>
      <c r="H22" s="18">
        <v>8</v>
      </c>
      <c r="I22" s="18">
        <v>8</v>
      </c>
      <c r="J22" s="18">
        <v>3</v>
      </c>
      <c r="K22" s="20">
        <v>10</v>
      </c>
      <c r="L22" s="25">
        <f t="shared" si="9"/>
        <v>47</v>
      </c>
      <c r="M22" s="25"/>
      <c r="N22" s="25"/>
      <c r="O22" s="21">
        <v>9</v>
      </c>
      <c r="P22" s="18">
        <v>3</v>
      </c>
      <c r="Q22" s="18">
        <v>10</v>
      </c>
      <c r="R22" s="18">
        <v>4</v>
      </c>
      <c r="S22" s="18">
        <v>7</v>
      </c>
      <c r="T22" s="18">
        <v>9</v>
      </c>
      <c r="U22" s="20">
        <v>9</v>
      </c>
      <c r="V22" s="25">
        <f t="shared" si="3"/>
        <v>51</v>
      </c>
      <c r="W22" s="25"/>
      <c r="X22" s="25"/>
      <c r="Y22" s="21">
        <v>11</v>
      </c>
      <c r="Z22" s="18">
        <v>3</v>
      </c>
      <c r="AA22" s="18">
        <v>1</v>
      </c>
      <c r="AB22" s="18">
        <v>5</v>
      </c>
      <c r="AC22" s="18">
        <v>5</v>
      </c>
      <c r="AD22" s="18">
        <v>4</v>
      </c>
      <c r="AE22" s="20">
        <v>0</v>
      </c>
      <c r="AF22" s="25">
        <f t="shared" si="10"/>
        <v>29</v>
      </c>
      <c r="AG22" s="25"/>
      <c r="AH22" s="25"/>
      <c r="AI22" s="21">
        <v>6</v>
      </c>
      <c r="AJ22" s="18">
        <v>14</v>
      </c>
      <c r="AK22" s="18">
        <v>12</v>
      </c>
      <c r="AL22" s="18">
        <v>7</v>
      </c>
      <c r="AM22" s="18">
        <v>6</v>
      </c>
      <c r="AN22" s="18">
        <v>3</v>
      </c>
      <c r="AO22" s="20">
        <v>9</v>
      </c>
      <c r="AP22" s="25">
        <f t="shared" si="11"/>
        <v>57</v>
      </c>
      <c r="AQ22" s="25"/>
      <c r="AR22" s="25"/>
    </row>
    <row r="23" spans="1:44" x14ac:dyDescent="0.3">
      <c r="A23" s="47" t="s">
        <v>103</v>
      </c>
      <c r="B23" s="350"/>
      <c r="C23" s="43">
        <v>46095</v>
      </c>
      <c r="D23" s="19" t="s">
        <v>55</v>
      </c>
      <c r="E23" s="18">
        <v>3</v>
      </c>
      <c r="F23" s="18">
        <v>8</v>
      </c>
      <c r="G23" s="18">
        <v>4</v>
      </c>
      <c r="H23" s="18">
        <v>3</v>
      </c>
      <c r="I23" s="18">
        <v>7</v>
      </c>
      <c r="J23" s="18">
        <v>10</v>
      </c>
      <c r="K23" s="20">
        <v>10</v>
      </c>
      <c r="L23" s="25">
        <f t="shared" si="9"/>
        <v>45</v>
      </c>
      <c r="M23" s="25"/>
      <c r="N23" s="25"/>
      <c r="O23" s="21">
        <v>5</v>
      </c>
      <c r="P23" s="18">
        <v>14</v>
      </c>
      <c r="Q23" s="18">
        <v>9</v>
      </c>
      <c r="R23" s="18">
        <v>5</v>
      </c>
      <c r="S23" s="18">
        <v>8</v>
      </c>
      <c r="T23" s="18">
        <v>7</v>
      </c>
      <c r="U23" s="20">
        <v>10</v>
      </c>
      <c r="V23" s="25">
        <f t="shared" si="3"/>
        <v>58</v>
      </c>
      <c r="W23" s="25"/>
      <c r="X23" s="25"/>
      <c r="Y23" s="21">
        <v>8</v>
      </c>
      <c r="Z23" s="18">
        <v>10</v>
      </c>
      <c r="AA23" s="18">
        <v>21</v>
      </c>
      <c r="AB23" s="18">
        <v>5</v>
      </c>
      <c r="AC23" s="18">
        <v>7</v>
      </c>
      <c r="AD23" s="18">
        <v>2</v>
      </c>
      <c r="AE23" s="20">
        <v>6</v>
      </c>
      <c r="AF23" s="25">
        <f t="shared" si="10"/>
        <v>59</v>
      </c>
      <c r="AG23" s="25"/>
      <c r="AH23" s="25"/>
      <c r="AI23" s="21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20">
        <v>0</v>
      </c>
      <c r="AP23" s="25">
        <f t="shared" si="11"/>
        <v>0</v>
      </c>
      <c r="AQ23" s="25"/>
      <c r="AR23" s="25"/>
    </row>
    <row r="24" spans="1:44" x14ac:dyDescent="0.3">
      <c r="A24" s="47" t="s">
        <v>103</v>
      </c>
      <c r="B24" s="350"/>
      <c r="C24" s="43">
        <v>46144</v>
      </c>
      <c r="D24" s="19" t="s">
        <v>55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20">
        <v>0</v>
      </c>
      <c r="L24" s="25">
        <f>SUM(E24:K24)</f>
        <v>0</v>
      </c>
      <c r="M24" s="25"/>
      <c r="N24" s="25"/>
      <c r="O24" s="21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20">
        <v>0</v>
      </c>
      <c r="V24" s="25">
        <f>SUM(O24:U24)</f>
        <v>0</v>
      </c>
      <c r="W24" s="25"/>
      <c r="X24" s="25"/>
      <c r="Y24" s="21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20">
        <v>0</v>
      </c>
      <c r="AF24" s="25">
        <f>SUM(Y24:AE24)</f>
        <v>0</v>
      </c>
      <c r="AG24" s="25"/>
      <c r="AH24" s="25"/>
      <c r="AI24" s="21">
        <v>6</v>
      </c>
      <c r="AJ24" s="18">
        <v>8</v>
      </c>
      <c r="AK24" s="18">
        <v>14</v>
      </c>
      <c r="AL24" s="18">
        <v>9</v>
      </c>
      <c r="AM24" s="18">
        <v>6</v>
      </c>
      <c r="AN24" s="18">
        <v>5</v>
      </c>
      <c r="AO24" s="20">
        <v>2</v>
      </c>
      <c r="AP24" s="25">
        <f>SUM(AI24:AO24)</f>
        <v>50</v>
      </c>
      <c r="AQ24" s="25"/>
      <c r="AR24" s="25"/>
    </row>
    <row r="25" spans="1:44" x14ac:dyDescent="0.3">
      <c r="A25" s="47" t="s">
        <v>37</v>
      </c>
      <c r="B25" s="350"/>
      <c r="C25" s="43">
        <v>46120</v>
      </c>
      <c r="D25" s="19" t="s">
        <v>56</v>
      </c>
      <c r="E25" s="18">
        <v>2</v>
      </c>
      <c r="F25" s="18">
        <v>5</v>
      </c>
      <c r="G25" s="18">
        <v>2</v>
      </c>
      <c r="H25" s="18">
        <v>0</v>
      </c>
      <c r="I25" s="18">
        <v>2</v>
      </c>
      <c r="J25" s="18">
        <v>0</v>
      </c>
      <c r="K25" s="20">
        <v>0</v>
      </c>
      <c r="L25" s="25">
        <f t="shared" si="9"/>
        <v>11</v>
      </c>
      <c r="M25" s="25"/>
      <c r="N25" s="25"/>
      <c r="O25" s="21">
        <v>0</v>
      </c>
      <c r="P25" s="18">
        <v>0</v>
      </c>
      <c r="Q25" s="18">
        <v>0</v>
      </c>
      <c r="R25" s="18">
        <v>3</v>
      </c>
      <c r="S25" s="18">
        <v>5</v>
      </c>
      <c r="T25" s="18">
        <v>1</v>
      </c>
      <c r="U25" s="20">
        <v>3</v>
      </c>
      <c r="V25" s="25">
        <f t="shared" si="3"/>
        <v>12</v>
      </c>
      <c r="W25" s="25"/>
      <c r="X25" s="25"/>
      <c r="Y25" s="21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20">
        <v>0</v>
      </c>
      <c r="AF25" s="25">
        <f t="shared" si="10"/>
        <v>0</v>
      </c>
      <c r="AG25" s="25"/>
      <c r="AH25" s="25"/>
      <c r="AI25" s="21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20">
        <v>0</v>
      </c>
      <c r="AP25" s="25">
        <f t="shared" si="11"/>
        <v>0</v>
      </c>
      <c r="AQ25" s="25"/>
      <c r="AR25" s="25"/>
    </row>
    <row r="26" spans="1:44" x14ac:dyDescent="0.3">
      <c r="A26" s="47" t="s">
        <v>37</v>
      </c>
      <c r="B26" s="350"/>
      <c r="C26" s="43">
        <v>46284</v>
      </c>
      <c r="D26" s="19" t="s">
        <v>56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20">
        <v>0</v>
      </c>
      <c r="L26" s="25">
        <f t="shared" si="9"/>
        <v>0</v>
      </c>
      <c r="M26" s="25"/>
      <c r="N26" s="25"/>
      <c r="O26" s="21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20">
        <v>0</v>
      </c>
      <c r="V26" s="25">
        <f t="shared" si="3"/>
        <v>0</v>
      </c>
      <c r="W26" s="25"/>
      <c r="X26" s="25"/>
      <c r="Y26" s="21">
        <v>4</v>
      </c>
      <c r="Z26" s="18">
        <v>0</v>
      </c>
      <c r="AA26" s="18">
        <v>-1</v>
      </c>
      <c r="AB26" s="18">
        <v>0</v>
      </c>
      <c r="AC26" s="18">
        <v>0</v>
      </c>
      <c r="AD26" s="18">
        <v>0</v>
      </c>
      <c r="AE26" s="20">
        <v>0</v>
      </c>
      <c r="AF26" s="25">
        <f t="shared" si="10"/>
        <v>3</v>
      </c>
      <c r="AG26" s="25"/>
      <c r="AH26" s="25"/>
      <c r="AI26" s="21">
        <v>0</v>
      </c>
      <c r="AJ26" s="18">
        <v>0</v>
      </c>
      <c r="AK26" s="18">
        <v>0</v>
      </c>
      <c r="AL26" s="18">
        <v>8</v>
      </c>
      <c r="AM26" s="18">
        <v>4</v>
      </c>
      <c r="AN26" s="18">
        <v>2</v>
      </c>
      <c r="AO26" s="20">
        <v>1</v>
      </c>
      <c r="AP26" s="25">
        <f t="shared" si="11"/>
        <v>15</v>
      </c>
      <c r="AQ26" s="25"/>
      <c r="AR26" s="25"/>
    </row>
    <row r="27" spans="1:44" x14ac:dyDescent="0.3">
      <c r="A27" s="47" t="s">
        <v>37</v>
      </c>
      <c r="B27" s="350"/>
      <c r="C27" s="43">
        <v>46316</v>
      </c>
      <c r="D27" s="19" t="s">
        <v>57</v>
      </c>
      <c r="E27" s="18">
        <v>5</v>
      </c>
      <c r="F27" s="18">
        <v>10</v>
      </c>
      <c r="G27" s="18">
        <v>4</v>
      </c>
      <c r="H27" s="18">
        <v>15</v>
      </c>
      <c r="I27" s="18">
        <v>12</v>
      </c>
      <c r="J27" s="18">
        <v>18</v>
      </c>
      <c r="K27" s="20">
        <v>13</v>
      </c>
      <c r="L27" s="25">
        <f t="shared" si="9"/>
        <v>77</v>
      </c>
      <c r="M27" s="25"/>
      <c r="N27" s="25"/>
      <c r="O27" s="21">
        <v>12</v>
      </c>
      <c r="P27" s="18">
        <v>11</v>
      </c>
      <c r="Q27" s="18">
        <v>8</v>
      </c>
      <c r="R27" s="18">
        <v>5</v>
      </c>
      <c r="S27" s="18">
        <v>9</v>
      </c>
      <c r="T27" s="18">
        <v>7</v>
      </c>
      <c r="U27" s="20">
        <v>19</v>
      </c>
      <c r="V27" s="25">
        <f t="shared" si="3"/>
        <v>71</v>
      </c>
      <c r="W27" s="25"/>
      <c r="X27" s="25"/>
      <c r="Y27" s="21">
        <v>15</v>
      </c>
      <c r="Z27" s="18">
        <v>6</v>
      </c>
      <c r="AA27" s="18">
        <v>13</v>
      </c>
      <c r="AB27" s="18">
        <v>17</v>
      </c>
      <c r="AC27" s="18">
        <v>10</v>
      </c>
      <c r="AD27" s="18">
        <v>19</v>
      </c>
      <c r="AE27" s="20">
        <v>14</v>
      </c>
      <c r="AF27" s="25">
        <f t="shared" si="10"/>
        <v>94</v>
      </c>
      <c r="AG27" s="25"/>
      <c r="AH27" s="25"/>
      <c r="AI27" s="21">
        <v>15</v>
      </c>
      <c r="AJ27" s="18">
        <v>12</v>
      </c>
      <c r="AK27" s="18">
        <v>24</v>
      </c>
      <c r="AL27" s="18">
        <v>18</v>
      </c>
      <c r="AM27" s="18">
        <v>11</v>
      </c>
      <c r="AN27" s="18">
        <v>4</v>
      </c>
      <c r="AO27" s="20">
        <v>12</v>
      </c>
      <c r="AP27" s="25">
        <f t="shared" si="11"/>
        <v>96</v>
      </c>
      <c r="AQ27" s="25"/>
      <c r="AR27" s="25"/>
    </row>
    <row r="28" spans="1:44" x14ac:dyDescent="0.3">
      <c r="A28" s="47" t="s">
        <v>37</v>
      </c>
      <c r="B28" s="350"/>
      <c r="C28" s="83">
        <v>46273</v>
      </c>
      <c r="D28" s="81" t="s">
        <v>58</v>
      </c>
      <c r="E28" s="84">
        <v>12</v>
      </c>
      <c r="F28" s="84">
        <v>14</v>
      </c>
      <c r="G28" s="84">
        <v>11</v>
      </c>
      <c r="H28" s="84">
        <v>14</v>
      </c>
      <c r="I28" s="84">
        <v>12</v>
      </c>
      <c r="J28" s="84">
        <v>9</v>
      </c>
      <c r="K28" s="85">
        <v>5</v>
      </c>
      <c r="L28" s="25">
        <f t="shared" si="9"/>
        <v>77</v>
      </c>
      <c r="M28" s="25"/>
      <c r="N28" s="25"/>
      <c r="O28" s="86">
        <v>5</v>
      </c>
      <c r="P28" s="84">
        <v>12</v>
      </c>
      <c r="Q28" s="84">
        <v>10</v>
      </c>
      <c r="R28" s="84">
        <v>5</v>
      </c>
      <c r="S28" s="84">
        <v>6</v>
      </c>
      <c r="T28" s="84">
        <v>9</v>
      </c>
      <c r="U28" s="85">
        <v>15</v>
      </c>
      <c r="V28" s="25">
        <f t="shared" si="3"/>
        <v>62</v>
      </c>
      <c r="W28" s="25"/>
      <c r="X28" s="25"/>
      <c r="Y28" s="86">
        <v>14</v>
      </c>
      <c r="Z28" s="84">
        <v>7</v>
      </c>
      <c r="AA28" s="84">
        <v>12</v>
      </c>
      <c r="AB28" s="84">
        <v>9</v>
      </c>
      <c r="AC28" s="84">
        <v>6</v>
      </c>
      <c r="AD28" s="84">
        <v>2</v>
      </c>
      <c r="AE28" s="85">
        <v>19</v>
      </c>
      <c r="AF28" s="25">
        <f t="shared" si="10"/>
        <v>69</v>
      </c>
      <c r="AG28" s="25"/>
      <c r="AH28" s="25"/>
      <c r="AI28" s="86">
        <v>5</v>
      </c>
      <c r="AJ28" s="84">
        <v>9</v>
      </c>
      <c r="AK28" s="84">
        <v>14</v>
      </c>
      <c r="AL28" s="84">
        <v>8</v>
      </c>
      <c r="AM28" s="84">
        <v>5</v>
      </c>
      <c r="AN28" s="84">
        <v>4</v>
      </c>
      <c r="AO28" s="85">
        <v>8</v>
      </c>
      <c r="AP28" s="25">
        <f t="shared" si="11"/>
        <v>53</v>
      </c>
      <c r="AQ28" s="25"/>
      <c r="AR28" s="25"/>
    </row>
    <row r="29" spans="1:44" ht="17.25" thickBot="1" x14ac:dyDescent="0.35">
      <c r="A29" s="47" t="s">
        <v>37</v>
      </c>
      <c r="B29" s="338"/>
      <c r="C29" s="55">
        <v>46317</v>
      </c>
      <c r="D29" s="53" t="s">
        <v>59</v>
      </c>
      <c r="E29" s="54">
        <v>10</v>
      </c>
      <c r="F29" s="54">
        <v>3</v>
      </c>
      <c r="G29" s="54">
        <v>9</v>
      </c>
      <c r="H29" s="54">
        <v>5</v>
      </c>
      <c r="I29" s="54">
        <v>2</v>
      </c>
      <c r="J29" s="54">
        <v>1</v>
      </c>
      <c r="K29" s="56">
        <v>0</v>
      </c>
      <c r="L29" s="26">
        <f t="shared" si="9"/>
        <v>30</v>
      </c>
      <c r="M29" s="26"/>
      <c r="N29" s="26"/>
      <c r="O29" s="57">
        <v>6</v>
      </c>
      <c r="P29" s="54">
        <v>13</v>
      </c>
      <c r="Q29" s="54">
        <v>2</v>
      </c>
      <c r="R29" s="54">
        <v>6</v>
      </c>
      <c r="S29" s="54">
        <v>1</v>
      </c>
      <c r="T29" s="54">
        <v>4</v>
      </c>
      <c r="U29" s="56">
        <v>4</v>
      </c>
      <c r="V29" s="26">
        <f t="shared" si="3"/>
        <v>36</v>
      </c>
      <c r="W29" s="26"/>
      <c r="X29" s="26"/>
      <c r="Y29" s="57">
        <v>6</v>
      </c>
      <c r="Z29" s="54">
        <v>0</v>
      </c>
      <c r="AA29" s="54">
        <v>0</v>
      </c>
      <c r="AB29" s="54">
        <v>3</v>
      </c>
      <c r="AC29" s="54">
        <v>2</v>
      </c>
      <c r="AD29" s="54">
        <v>5</v>
      </c>
      <c r="AE29" s="56">
        <v>2</v>
      </c>
      <c r="AF29" s="26">
        <f t="shared" si="10"/>
        <v>18</v>
      </c>
      <c r="AG29" s="26"/>
      <c r="AH29" s="26"/>
      <c r="AI29" s="57">
        <v>4</v>
      </c>
      <c r="AJ29" s="54">
        <v>0</v>
      </c>
      <c r="AK29" s="54">
        <v>7</v>
      </c>
      <c r="AL29" s="54">
        <v>2</v>
      </c>
      <c r="AM29" s="54">
        <v>1</v>
      </c>
      <c r="AN29" s="54">
        <v>6</v>
      </c>
      <c r="AO29" s="56">
        <v>8</v>
      </c>
      <c r="AP29" s="26">
        <f t="shared" si="11"/>
        <v>28</v>
      </c>
      <c r="AQ29" s="26"/>
      <c r="AR29" s="26"/>
    </row>
    <row r="30" spans="1:44" x14ac:dyDescent="0.3">
      <c r="A30" s="47" t="s">
        <v>38</v>
      </c>
      <c r="B30" s="350" t="s">
        <v>104</v>
      </c>
      <c r="C30" s="43">
        <v>46190</v>
      </c>
      <c r="D30" s="19" t="s">
        <v>54</v>
      </c>
      <c r="E30" s="18">
        <v>27</v>
      </c>
      <c r="F30" s="18">
        <v>18</v>
      </c>
      <c r="G30" s="18">
        <v>19</v>
      </c>
      <c r="H30" s="18">
        <v>32</v>
      </c>
      <c r="I30" s="18">
        <v>26</v>
      </c>
      <c r="J30" s="18">
        <v>32</v>
      </c>
      <c r="K30" s="20">
        <v>28</v>
      </c>
      <c r="L30" s="25">
        <f t="shared" si="9"/>
        <v>182</v>
      </c>
      <c r="M30" s="25"/>
      <c r="N30" s="25"/>
      <c r="O30" s="21">
        <v>9</v>
      </c>
      <c r="P30" s="18">
        <v>21</v>
      </c>
      <c r="Q30" s="18">
        <v>29</v>
      </c>
      <c r="R30" s="18">
        <v>18</v>
      </c>
      <c r="S30" s="18">
        <v>40</v>
      </c>
      <c r="T30" s="18">
        <v>13</v>
      </c>
      <c r="U30" s="20">
        <v>25</v>
      </c>
      <c r="V30" s="25">
        <f t="shared" si="3"/>
        <v>155</v>
      </c>
      <c r="W30" s="25"/>
      <c r="X30" s="25"/>
      <c r="Y30" s="21">
        <v>8</v>
      </c>
      <c r="Z30" s="18">
        <v>13</v>
      </c>
      <c r="AA30" s="18">
        <v>32</v>
      </c>
      <c r="AB30" s="18">
        <v>37</v>
      </c>
      <c r="AC30" s="18">
        <v>48</v>
      </c>
      <c r="AD30" s="18">
        <v>41</v>
      </c>
      <c r="AE30" s="20">
        <v>32</v>
      </c>
      <c r="AF30" s="25">
        <f t="shared" si="10"/>
        <v>211</v>
      </c>
      <c r="AG30" s="25"/>
      <c r="AH30" s="25"/>
      <c r="AI30" s="21">
        <v>14</v>
      </c>
      <c r="AJ30" s="18">
        <v>17</v>
      </c>
      <c r="AK30" s="18">
        <v>18</v>
      </c>
      <c r="AL30" s="18">
        <v>25</v>
      </c>
      <c r="AM30" s="18">
        <v>33</v>
      </c>
      <c r="AN30" s="18">
        <v>11</v>
      </c>
      <c r="AO30" s="20">
        <v>29</v>
      </c>
      <c r="AP30" s="25">
        <f t="shared" si="11"/>
        <v>147</v>
      </c>
      <c r="AQ30" s="25"/>
      <c r="AR30" s="25"/>
    </row>
    <row r="31" spans="1:44" x14ac:dyDescent="0.3">
      <c r="A31" s="47" t="s">
        <v>38</v>
      </c>
      <c r="B31" s="350"/>
      <c r="C31" s="43">
        <v>46095</v>
      </c>
      <c r="D31" s="19" t="s">
        <v>55</v>
      </c>
      <c r="E31" s="18">
        <v>24</v>
      </c>
      <c r="F31" s="18">
        <v>24</v>
      </c>
      <c r="G31" s="18">
        <v>30</v>
      </c>
      <c r="H31" s="18">
        <v>18</v>
      </c>
      <c r="I31" s="18">
        <v>29</v>
      </c>
      <c r="J31" s="18">
        <v>32</v>
      </c>
      <c r="K31" s="20">
        <v>27</v>
      </c>
      <c r="L31" s="25">
        <f t="shared" si="9"/>
        <v>184</v>
      </c>
      <c r="M31" s="25"/>
      <c r="N31" s="25"/>
      <c r="O31" s="21">
        <v>26</v>
      </c>
      <c r="P31" s="18">
        <v>27</v>
      </c>
      <c r="Q31" s="18">
        <v>21</v>
      </c>
      <c r="R31" s="18">
        <v>25</v>
      </c>
      <c r="S31" s="18">
        <v>35</v>
      </c>
      <c r="T31" s="18">
        <v>6</v>
      </c>
      <c r="U31" s="20">
        <v>25</v>
      </c>
      <c r="V31" s="25">
        <f t="shared" si="3"/>
        <v>165</v>
      </c>
      <c r="W31" s="25"/>
      <c r="X31" s="25"/>
      <c r="Y31" s="21">
        <v>16</v>
      </c>
      <c r="Z31" s="18">
        <v>18</v>
      </c>
      <c r="AA31" s="18">
        <v>22</v>
      </c>
      <c r="AB31" s="18">
        <v>31</v>
      </c>
      <c r="AC31" s="18">
        <v>37</v>
      </c>
      <c r="AD31" s="18">
        <v>30</v>
      </c>
      <c r="AE31" s="20">
        <v>18</v>
      </c>
      <c r="AF31" s="25">
        <f t="shared" si="10"/>
        <v>172</v>
      </c>
      <c r="AG31" s="25"/>
      <c r="AH31" s="25"/>
      <c r="AI31" s="21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20">
        <v>0</v>
      </c>
      <c r="AP31" s="25">
        <f t="shared" si="11"/>
        <v>0</v>
      </c>
      <c r="AQ31" s="25"/>
      <c r="AR31" s="25"/>
    </row>
    <row r="32" spans="1:44" x14ac:dyDescent="0.3">
      <c r="A32" s="47" t="s">
        <v>38</v>
      </c>
      <c r="B32" s="350"/>
      <c r="C32" s="43">
        <v>46144</v>
      </c>
      <c r="D32" s="19" t="s">
        <v>55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20">
        <v>0</v>
      </c>
      <c r="L32" s="25">
        <f>SUM(E32:K32)</f>
        <v>0</v>
      </c>
      <c r="M32" s="25"/>
      <c r="N32" s="25"/>
      <c r="O32" s="21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20">
        <v>0</v>
      </c>
      <c r="V32" s="25">
        <f>SUM(O32:U32)</f>
        <v>0</v>
      </c>
      <c r="W32" s="25"/>
      <c r="X32" s="25"/>
      <c r="Y32" s="21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20">
        <v>0</v>
      </c>
      <c r="AF32" s="25">
        <f>SUM(Y32:AE32)</f>
        <v>0</v>
      </c>
      <c r="AG32" s="25"/>
      <c r="AH32" s="25"/>
      <c r="AI32" s="21">
        <v>19</v>
      </c>
      <c r="AJ32" s="18">
        <v>21</v>
      </c>
      <c r="AK32" s="18">
        <v>20</v>
      </c>
      <c r="AL32" s="18">
        <v>17</v>
      </c>
      <c r="AM32" s="18">
        <v>39</v>
      </c>
      <c r="AN32" s="18">
        <v>9</v>
      </c>
      <c r="AO32" s="20">
        <v>23</v>
      </c>
      <c r="AP32" s="25">
        <f>SUM(AI32:AO32)</f>
        <v>148</v>
      </c>
      <c r="AQ32" s="25"/>
      <c r="AR32" s="25"/>
    </row>
    <row r="33" spans="1:44" x14ac:dyDescent="0.3">
      <c r="A33" s="47" t="s">
        <v>104</v>
      </c>
      <c r="B33" s="350"/>
      <c r="C33" s="43">
        <v>46120</v>
      </c>
      <c r="D33" s="19" t="s">
        <v>56</v>
      </c>
      <c r="E33" s="18">
        <v>14</v>
      </c>
      <c r="F33" s="18">
        <v>16</v>
      </c>
      <c r="G33" s="18">
        <v>7</v>
      </c>
      <c r="H33" s="18">
        <v>10</v>
      </c>
      <c r="I33" s="18">
        <v>17</v>
      </c>
      <c r="J33" s="18">
        <v>24</v>
      </c>
      <c r="K33" s="20">
        <v>11</v>
      </c>
      <c r="L33" s="25">
        <f t="shared" si="9"/>
        <v>99</v>
      </c>
      <c r="M33" s="25"/>
      <c r="N33" s="25"/>
      <c r="O33" s="21">
        <v>13</v>
      </c>
      <c r="P33" s="18">
        <v>17</v>
      </c>
      <c r="Q33" s="18">
        <v>14</v>
      </c>
      <c r="R33" s="18">
        <v>22</v>
      </c>
      <c r="S33" s="18">
        <v>23</v>
      </c>
      <c r="T33" s="18">
        <v>8</v>
      </c>
      <c r="U33" s="20">
        <v>14</v>
      </c>
      <c r="V33" s="25">
        <f t="shared" si="3"/>
        <v>111</v>
      </c>
      <c r="W33" s="25"/>
      <c r="X33" s="25"/>
      <c r="Y33" s="21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20">
        <v>0</v>
      </c>
      <c r="AF33" s="25">
        <f t="shared" si="10"/>
        <v>0</v>
      </c>
      <c r="AG33" s="25"/>
      <c r="AH33" s="25"/>
      <c r="AI33" s="21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20">
        <v>0</v>
      </c>
      <c r="AP33" s="25">
        <f t="shared" si="11"/>
        <v>0</v>
      </c>
      <c r="AQ33" s="25"/>
      <c r="AR33" s="25"/>
    </row>
    <row r="34" spans="1:44" x14ac:dyDescent="0.3">
      <c r="A34" s="47" t="s">
        <v>104</v>
      </c>
      <c r="B34" s="350"/>
      <c r="C34" s="43">
        <v>46284</v>
      </c>
      <c r="D34" s="19" t="s">
        <v>56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20">
        <v>0</v>
      </c>
      <c r="L34" s="25">
        <f>SUM(E34:K34)</f>
        <v>0</v>
      </c>
      <c r="M34" s="25"/>
      <c r="N34" s="25"/>
      <c r="O34" s="21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20">
        <v>0</v>
      </c>
      <c r="V34" s="25">
        <f>SUM(O34:U34)</f>
        <v>0</v>
      </c>
      <c r="W34" s="25"/>
      <c r="X34" s="25"/>
      <c r="Y34" s="21">
        <v>12</v>
      </c>
      <c r="Z34" s="18">
        <v>11</v>
      </c>
      <c r="AA34" s="18">
        <v>7</v>
      </c>
      <c r="AB34" s="18">
        <v>18</v>
      </c>
      <c r="AC34" s="18">
        <v>11</v>
      </c>
      <c r="AD34" s="18">
        <v>21</v>
      </c>
      <c r="AE34" s="20">
        <v>13</v>
      </c>
      <c r="AF34" s="25">
        <f>SUM(Y34:AE34)</f>
        <v>93</v>
      </c>
      <c r="AG34" s="25"/>
      <c r="AH34" s="25"/>
      <c r="AI34" s="21">
        <v>23</v>
      </c>
      <c r="AJ34" s="18">
        <v>19</v>
      </c>
      <c r="AK34" s="18">
        <v>27</v>
      </c>
      <c r="AL34" s="18">
        <v>20</v>
      </c>
      <c r="AM34" s="18">
        <v>17</v>
      </c>
      <c r="AN34" s="18">
        <v>9</v>
      </c>
      <c r="AO34" s="20">
        <v>12</v>
      </c>
      <c r="AP34" s="25">
        <f>SUM(AI34:AO34)</f>
        <v>127</v>
      </c>
      <c r="AQ34" s="25"/>
      <c r="AR34" s="25"/>
    </row>
    <row r="35" spans="1:44" x14ac:dyDescent="0.3">
      <c r="A35" s="47" t="s">
        <v>38</v>
      </c>
      <c r="B35" s="350"/>
      <c r="C35" s="43">
        <v>46316</v>
      </c>
      <c r="D35" s="19" t="s">
        <v>57</v>
      </c>
      <c r="E35" s="18">
        <v>44</v>
      </c>
      <c r="F35" s="18">
        <v>54</v>
      </c>
      <c r="G35" s="18">
        <v>56</v>
      </c>
      <c r="H35" s="18">
        <v>46</v>
      </c>
      <c r="I35" s="18">
        <v>68</v>
      </c>
      <c r="J35" s="18">
        <v>64</v>
      </c>
      <c r="K35" s="20">
        <v>58</v>
      </c>
      <c r="L35" s="25">
        <f t="shared" si="9"/>
        <v>390</v>
      </c>
      <c r="M35" s="25"/>
      <c r="N35" s="25"/>
      <c r="O35" s="21">
        <v>31</v>
      </c>
      <c r="P35" s="18">
        <v>35</v>
      </c>
      <c r="Q35" s="18">
        <v>48</v>
      </c>
      <c r="R35" s="18">
        <v>60</v>
      </c>
      <c r="S35" s="18">
        <v>74</v>
      </c>
      <c r="T35" s="18">
        <v>28</v>
      </c>
      <c r="U35" s="20">
        <v>46</v>
      </c>
      <c r="V35" s="25">
        <f t="shared" si="3"/>
        <v>322</v>
      </c>
      <c r="W35" s="25"/>
      <c r="X35" s="25"/>
      <c r="Y35" s="21">
        <v>58</v>
      </c>
      <c r="Z35" s="18">
        <v>35</v>
      </c>
      <c r="AA35" s="18">
        <v>56</v>
      </c>
      <c r="AB35" s="18">
        <v>95</v>
      </c>
      <c r="AC35" s="18">
        <v>64</v>
      </c>
      <c r="AD35" s="18">
        <v>68</v>
      </c>
      <c r="AE35" s="20">
        <v>55</v>
      </c>
      <c r="AF35" s="25">
        <f t="shared" si="10"/>
        <v>431</v>
      </c>
      <c r="AG35" s="25"/>
      <c r="AH35" s="25"/>
      <c r="AI35" s="21">
        <v>50</v>
      </c>
      <c r="AJ35" s="18">
        <v>42</v>
      </c>
      <c r="AK35" s="18">
        <v>42</v>
      </c>
      <c r="AL35" s="18">
        <v>47</v>
      </c>
      <c r="AM35" s="18">
        <v>68</v>
      </c>
      <c r="AN35" s="18">
        <v>22</v>
      </c>
      <c r="AO35" s="20">
        <v>78</v>
      </c>
      <c r="AP35" s="25">
        <f t="shared" si="11"/>
        <v>349</v>
      </c>
      <c r="AQ35" s="25"/>
      <c r="AR35" s="25"/>
    </row>
    <row r="36" spans="1:44" x14ac:dyDescent="0.3">
      <c r="A36" s="47" t="s">
        <v>38</v>
      </c>
      <c r="B36" s="350"/>
      <c r="C36" s="83">
        <v>46273</v>
      </c>
      <c r="D36" s="81" t="s">
        <v>58</v>
      </c>
      <c r="E36" s="84">
        <v>44</v>
      </c>
      <c r="F36" s="84">
        <v>47</v>
      </c>
      <c r="G36" s="84">
        <v>73</v>
      </c>
      <c r="H36" s="84">
        <v>52</v>
      </c>
      <c r="I36" s="84">
        <v>57</v>
      </c>
      <c r="J36" s="84">
        <v>64</v>
      </c>
      <c r="K36" s="85">
        <v>51</v>
      </c>
      <c r="L36" s="25">
        <f t="shared" si="9"/>
        <v>388</v>
      </c>
      <c r="M36" s="25"/>
      <c r="N36" s="25"/>
      <c r="O36" s="86">
        <v>25</v>
      </c>
      <c r="P36" s="84">
        <v>44</v>
      </c>
      <c r="Q36" s="84">
        <v>52</v>
      </c>
      <c r="R36" s="84">
        <v>46</v>
      </c>
      <c r="S36" s="84">
        <v>61</v>
      </c>
      <c r="T36" s="84">
        <v>23</v>
      </c>
      <c r="U36" s="85">
        <v>50</v>
      </c>
      <c r="V36" s="25">
        <f t="shared" si="3"/>
        <v>301</v>
      </c>
      <c r="W36" s="25"/>
      <c r="X36" s="25"/>
      <c r="Y36" s="86">
        <v>48</v>
      </c>
      <c r="Z36" s="84">
        <v>23</v>
      </c>
      <c r="AA36" s="84">
        <v>38</v>
      </c>
      <c r="AB36" s="84">
        <v>66</v>
      </c>
      <c r="AC36" s="84">
        <v>64</v>
      </c>
      <c r="AD36" s="84">
        <v>73</v>
      </c>
      <c r="AE36" s="85">
        <v>53</v>
      </c>
      <c r="AF36" s="25">
        <f t="shared" si="10"/>
        <v>365</v>
      </c>
      <c r="AG36" s="25"/>
      <c r="AH36" s="25"/>
      <c r="AI36" s="86">
        <v>42</v>
      </c>
      <c r="AJ36" s="84">
        <v>51</v>
      </c>
      <c r="AK36" s="84">
        <v>34</v>
      </c>
      <c r="AL36" s="84">
        <v>43</v>
      </c>
      <c r="AM36" s="84">
        <v>64</v>
      </c>
      <c r="AN36" s="84">
        <v>32</v>
      </c>
      <c r="AO36" s="85">
        <v>57</v>
      </c>
      <c r="AP36" s="25">
        <f t="shared" si="11"/>
        <v>323</v>
      </c>
      <c r="AQ36" s="25"/>
      <c r="AR36" s="25"/>
    </row>
    <row r="37" spans="1:44" ht="17.25" thickBot="1" x14ac:dyDescent="0.35">
      <c r="A37" s="47" t="s">
        <v>38</v>
      </c>
      <c r="B37" s="338"/>
      <c r="C37" s="55">
        <v>46317</v>
      </c>
      <c r="D37" s="53" t="s">
        <v>59</v>
      </c>
      <c r="E37" s="54">
        <v>53</v>
      </c>
      <c r="F37" s="54">
        <v>49</v>
      </c>
      <c r="G37" s="54">
        <v>30</v>
      </c>
      <c r="H37" s="54">
        <v>27</v>
      </c>
      <c r="I37" s="54">
        <v>37</v>
      </c>
      <c r="J37" s="54">
        <v>39</v>
      </c>
      <c r="K37" s="56">
        <v>30</v>
      </c>
      <c r="L37" s="26">
        <f t="shared" si="9"/>
        <v>265</v>
      </c>
      <c r="M37" s="26"/>
      <c r="N37" s="26"/>
      <c r="O37" s="57">
        <v>30</v>
      </c>
      <c r="P37" s="54">
        <v>24</v>
      </c>
      <c r="Q37" s="54">
        <v>26</v>
      </c>
      <c r="R37" s="54">
        <v>26</v>
      </c>
      <c r="S37" s="54">
        <v>32</v>
      </c>
      <c r="T37" s="54">
        <v>9</v>
      </c>
      <c r="U37" s="56">
        <v>37</v>
      </c>
      <c r="V37" s="26">
        <f t="shared" si="3"/>
        <v>184</v>
      </c>
      <c r="W37" s="26"/>
      <c r="X37" s="26"/>
      <c r="Y37" s="57">
        <v>18</v>
      </c>
      <c r="Z37" s="54">
        <v>39</v>
      </c>
      <c r="AA37" s="54">
        <v>29</v>
      </c>
      <c r="AB37" s="54">
        <v>40</v>
      </c>
      <c r="AC37" s="54">
        <v>23</v>
      </c>
      <c r="AD37" s="54">
        <v>35</v>
      </c>
      <c r="AE37" s="56">
        <v>29</v>
      </c>
      <c r="AF37" s="26">
        <f t="shared" si="10"/>
        <v>213</v>
      </c>
      <c r="AG37" s="26"/>
      <c r="AH37" s="26"/>
      <c r="AI37" s="57">
        <v>39</v>
      </c>
      <c r="AJ37" s="54">
        <v>31</v>
      </c>
      <c r="AK37" s="54">
        <v>21</v>
      </c>
      <c r="AL37" s="54">
        <v>20</v>
      </c>
      <c r="AM37" s="54">
        <v>33</v>
      </c>
      <c r="AN37" s="54">
        <v>32</v>
      </c>
      <c r="AO37" s="56">
        <v>39</v>
      </c>
      <c r="AP37" s="26">
        <f t="shared" si="11"/>
        <v>215</v>
      </c>
      <c r="AQ37" s="26"/>
      <c r="AR37" s="26"/>
    </row>
    <row r="38" spans="1:44" x14ac:dyDescent="0.3">
      <c r="A38" s="47" t="s">
        <v>76</v>
      </c>
      <c r="B38" s="350" t="s">
        <v>14</v>
      </c>
      <c r="C38" s="43">
        <v>46190</v>
      </c>
      <c r="D38" s="19" t="s">
        <v>54</v>
      </c>
      <c r="E38" s="49">
        <f t="shared" ref="E38:K45" si="12">E14+E22+E30</f>
        <v>44</v>
      </c>
      <c r="F38" s="49">
        <f t="shared" si="12"/>
        <v>36</v>
      </c>
      <c r="G38" s="49">
        <f t="shared" si="12"/>
        <v>35</v>
      </c>
      <c r="H38" s="49">
        <f t="shared" si="12"/>
        <v>50</v>
      </c>
      <c r="I38" s="49">
        <f t="shared" si="12"/>
        <v>41</v>
      </c>
      <c r="J38" s="49">
        <f t="shared" si="12"/>
        <v>39</v>
      </c>
      <c r="K38" s="123">
        <f t="shared" si="12"/>
        <v>55</v>
      </c>
      <c r="L38" s="25">
        <f>SUM(E38:K38)</f>
        <v>300</v>
      </c>
      <c r="M38" s="25"/>
      <c r="N38" s="25"/>
      <c r="O38" s="49">
        <f t="shared" ref="O38:U45" si="13">O14+O22+O30</f>
        <v>28</v>
      </c>
      <c r="P38" s="49">
        <f t="shared" si="13"/>
        <v>34</v>
      </c>
      <c r="Q38" s="49">
        <f t="shared" si="13"/>
        <v>49</v>
      </c>
      <c r="R38" s="49">
        <f t="shared" si="13"/>
        <v>30</v>
      </c>
      <c r="S38" s="49">
        <f t="shared" si="13"/>
        <v>57</v>
      </c>
      <c r="T38" s="49">
        <f t="shared" si="13"/>
        <v>24</v>
      </c>
      <c r="U38" s="123">
        <f t="shared" si="13"/>
        <v>48</v>
      </c>
      <c r="V38" s="25">
        <f>SUM(O38:U38)</f>
        <v>270</v>
      </c>
      <c r="W38" s="25"/>
      <c r="X38" s="25"/>
      <c r="Y38" s="49">
        <f t="shared" ref="Y38:AE45" si="14">Y14+Y22+Y30</f>
        <v>25</v>
      </c>
      <c r="Z38" s="49">
        <f t="shared" si="14"/>
        <v>22</v>
      </c>
      <c r="AA38" s="49">
        <f t="shared" si="14"/>
        <v>49</v>
      </c>
      <c r="AB38" s="49">
        <f t="shared" si="14"/>
        <v>53</v>
      </c>
      <c r="AC38" s="49">
        <f t="shared" si="14"/>
        <v>70</v>
      </c>
      <c r="AD38" s="49">
        <f t="shared" si="14"/>
        <v>57</v>
      </c>
      <c r="AE38" s="123">
        <f t="shared" si="14"/>
        <v>41</v>
      </c>
      <c r="AF38" s="25">
        <f>SUM(Y38:AE38)</f>
        <v>317</v>
      </c>
      <c r="AG38" s="25"/>
      <c r="AH38" s="25"/>
      <c r="AI38" s="49">
        <f t="shared" ref="AI38:AO45" si="15">AI14+AI22+AI30</f>
        <v>37</v>
      </c>
      <c r="AJ38" s="49">
        <f t="shared" si="15"/>
        <v>42</v>
      </c>
      <c r="AK38" s="49">
        <f t="shared" si="15"/>
        <v>36</v>
      </c>
      <c r="AL38" s="49">
        <f t="shared" si="15"/>
        <v>43</v>
      </c>
      <c r="AM38" s="49">
        <f t="shared" si="15"/>
        <v>54</v>
      </c>
      <c r="AN38" s="49">
        <f t="shared" si="15"/>
        <v>16</v>
      </c>
      <c r="AO38" s="123">
        <f t="shared" si="15"/>
        <v>50</v>
      </c>
      <c r="AP38" s="25">
        <f>SUM(AI38:AO38)</f>
        <v>278</v>
      </c>
      <c r="AQ38" s="25"/>
      <c r="AR38" s="25"/>
    </row>
    <row r="39" spans="1:44" x14ac:dyDescent="0.3">
      <c r="A39" s="47" t="s">
        <v>76</v>
      </c>
      <c r="B39" s="350"/>
      <c r="C39" s="43">
        <v>46095</v>
      </c>
      <c r="D39" s="19" t="s">
        <v>55</v>
      </c>
      <c r="E39" s="18">
        <f t="shared" si="12"/>
        <v>29</v>
      </c>
      <c r="F39" s="18">
        <f t="shared" si="12"/>
        <v>42</v>
      </c>
      <c r="G39" s="18">
        <f t="shared" si="12"/>
        <v>40</v>
      </c>
      <c r="H39" s="18">
        <f t="shared" si="12"/>
        <v>31</v>
      </c>
      <c r="I39" s="18">
        <f t="shared" si="12"/>
        <v>39</v>
      </c>
      <c r="J39" s="18">
        <f t="shared" si="12"/>
        <v>53</v>
      </c>
      <c r="K39" s="62">
        <f t="shared" si="12"/>
        <v>49</v>
      </c>
      <c r="L39" s="25">
        <f>SUM(E39:K39)</f>
        <v>283</v>
      </c>
      <c r="M39" s="25"/>
      <c r="N39" s="25"/>
      <c r="O39" s="18">
        <f t="shared" si="13"/>
        <v>38</v>
      </c>
      <c r="P39" s="18">
        <f t="shared" si="13"/>
        <v>49</v>
      </c>
      <c r="Q39" s="18">
        <f t="shared" si="13"/>
        <v>40</v>
      </c>
      <c r="R39" s="18">
        <f t="shared" si="13"/>
        <v>42</v>
      </c>
      <c r="S39" s="18">
        <f t="shared" si="13"/>
        <v>50</v>
      </c>
      <c r="T39" s="18">
        <f t="shared" si="13"/>
        <v>17</v>
      </c>
      <c r="U39" s="62">
        <f t="shared" si="13"/>
        <v>40</v>
      </c>
      <c r="V39" s="25">
        <f>SUM(O39:U39)</f>
        <v>276</v>
      </c>
      <c r="W39" s="25"/>
      <c r="X39" s="25"/>
      <c r="Y39" s="18">
        <f t="shared" si="14"/>
        <v>36</v>
      </c>
      <c r="Z39" s="18">
        <f t="shared" si="14"/>
        <v>42</v>
      </c>
      <c r="AA39" s="18">
        <f t="shared" si="14"/>
        <v>54</v>
      </c>
      <c r="AB39" s="18">
        <f t="shared" si="14"/>
        <v>54</v>
      </c>
      <c r="AC39" s="18">
        <f t="shared" si="14"/>
        <v>53</v>
      </c>
      <c r="AD39" s="18">
        <f t="shared" si="14"/>
        <v>35</v>
      </c>
      <c r="AE39" s="62">
        <f t="shared" si="14"/>
        <v>32</v>
      </c>
      <c r="AF39" s="25">
        <f>SUM(Y39:AE39)</f>
        <v>306</v>
      </c>
      <c r="AG39" s="25"/>
      <c r="AH39" s="25"/>
      <c r="AI39" s="18">
        <f t="shared" si="15"/>
        <v>0</v>
      </c>
      <c r="AJ39" s="18">
        <f t="shared" si="15"/>
        <v>0</v>
      </c>
      <c r="AK39" s="18">
        <f t="shared" si="15"/>
        <v>0</v>
      </c>
      <c r="AL39" s="18">
        <f t="shared" si="15"/>
        <v>0</v>
      </c>
      <c r="AM39" s="18">
        <f t="shared" si="15"/>
        <v>0</v>
      </c>
      <c r="AN39" s="18">
        <f t="shared" si="15"/>
        <v>0</v>
      </c>
      <c r="AO39" s="62">
        <f t="shared" si="15"/>
        <v>0</v>
      </c>
      <c r="AP39" s="25">
        <f>SUM(AI39:AO39)</f>
        <v>0</v>
      </c>
      <c r="AQ39" s="25"/>
      <c r="AR39" s="25"/>
    </row>
    <row r="40" spans="1:44" x14ac:dyDescent="0.3">
      <c r="A40" s="47" t="s">
        <v>76</v>
      </c>
      <c r="B40" s="350"/>
      <c r="C40" s="43">
        <v>46144</v>
      </c>
      <c r="D40" s="19" t="s">
        <v>55</v>
      </c>
      <c r="E40" s="18">
        <f t="shared" si="12"/>
        <v>0</v>
      </c>
      <c r="F40" s="18">
        <f t="shared" si="12"/>
        <v>0</v>
      </c>
      <c r="G40" s="18">
        <f t="shared" si="12"/>
        <v>0</v>
      </c>
      <c r="H40" s="18">
        <f t="shared" si="12"/>
        <v>0</v>
      </c>
      <c r="I40" s="18">
        <f t="shared" si="12"/>
        <v>0</v>
      </c>
      <c r="J40" s="18">
        <f t="shared" si="12"/>
        <v>0</v>
      </c>
      <c r="K40" s="62">
        <f t="shared" si="12"/>
        <v>0</v>
      </c>
      <c r="L40" s="25">
        <f>SUM(E40:K40)</f>
        <v>0</v>
      </c>
      <c r="M40" s="25"/>
      <c r="N40" s="25"/>
      <c r="O40" s="18">
        <f t="shared" si="13"/>
        <v>0</v>
      </c>
      <c r="P40" s="18">
        <f t="shared" si="13"/>
        <v>0</v>
      </c>
      <c r="Q40" s="18">
        <f t="shared" si="13"/>
        <v>0</v>
      </c>
      <c r="R40" s="18">
        <f t="shared" si="13"/>
        <v>0</v>
      </c>
      <c r="S40" s="18">
        <f t="shared" si="13"/>
        <v>0</v>
      </c>
      <c r="T40" s="18">
        <f t="shared" si="13"/>
        <v>0</v>
      </c>
      <c r="U40" s="62">
        <f t="shared" si="13"/>
        <v>0</v>
      </c>
      <c r="V40" s="25">
        <f>SUM(O40:U40)</f>
        <v>0</v>
      </c>
      <c r="W40" s="25"/>
      <c r="X40" s="25"/>
      <c r="Y40" s="18">
        <f t="shared" si="14"/>
        <v>0</v>
      </c>
      <c r="Z40" s="18">
        <f t="shared" si="14"/>
        <v>0</v>
      </c>
      <c r="AA40" s="18">
        <f t="shared" si="14"/>
        <v>0</v>
      </c>
      <c r="AB40" s="18">
        <f t="shared" si="14"/>
        <v>0</v>
      </c>
      <c r="AC40" s="18">
        <f t="shared" si="14"/>
        <v>0</v>
      </c>
      <c r="AD40" s="18">
        <f t="shared" si="14"/>
        <v>0</v>
      </c>
      <c r="AE40" s="62">
        <f t="shared" si="14"/>
        <v>0</v>
      </c>
      <c r="AF40" s="25">
        <f>SUM(Y40:AE40)</f>
        <v>0</v>
      </c>
      <c r="AG40" s="25"/>
      <c r="AH40" s="25"/>
      <c r="AI40" s="18">
        <f t="shared" si="15"/>
        <v>46</v>
      </c>
      <c r="AJ40" s="18">
        <f t="shared" si="15"/>
        <v>36</v>
      </c>
      <c r="AK40" s="18">
        <f t="shared" si="15"/>
        <v>42</v>
      </c>
      <c r="AL40" s="18">
        <f t="shared" si="15"/>
        <v>32</v>
      </c>
      <c r="AM40" s="18">
        <f t="shared" si="15"/>
        <v>60</v>
      </c>
      <c r="AN40" s="18">
        <f t="shared" si="15"/>
        <v>16</v>
      </c>
      <c r="AO40" s="62">
        <f t="shared" si="15"/>
        <v>39</v>
      </c>
      <c r="AP40" s="25">
        <f>SUM(AI40:AO40)</f>
        <v>271</v>
      </c>
      <c r="AQ40" s="25"/>
      <c r="AR40" s="25"/>
    </row>
    <row r="41" spans="1:44" x14ac:dyDescent="0.3">
      <c r="A41" s="47" t="s">
        <v>76</v>
      </c>
      <c r="B41" s="350"/>
      <c r="C41" s="43">
        <v>46120</v>
      </c>
      <c r="D41" s="19" t="s">
        <v>56</v>
      </c>
      <c r="E41" s="18">
        <f t="shared" si="12"/>
        <v>21</v>
      </c>
      <c r="F41" s="18">
        <f t="shared" si="12"/>
        <v>23</v>
      </c>
      <c r="G41" s="18">
        <f t="shared" si="12"/>
        <v>16</v>
      </c>
      <c r="H41" s="18">
        <f t="shared" si="12"/>
        <v>14</v>
      </c>
      <c r="I41" s="18">
        <f t="shared" si="12"/>
        <v>25</v>
      </c>
      <c r="J41" s="18">
        <f t="shared" si="12"/>
        <v>25</v>
      </c>
      <c r="K41" s="62">
        <f t="shared" si="12"/>
        <v>16</v>
      </c>
      <c r="L41" s="25">
        <f t="shared" si="9"/>
        <v>140</v>
      </c>
      <c r="M41" s="25"/>
      <c r="N41" s="25"/>
      <c r="O41" s="18">
        <f t="shared" si="13"/>
        <v>19</v>
      </c>
      <c r="P41" s="18">
        <f t="shared" si="13"/>
        <v>20</v>
      </c>
      <c r="Q41" s="18">
        <f t="shared" si="13"/>
        <v>16</v>
      </c>
      <c r="R41" s="18">
        <f t="shared" si="13"/>
        <v>27</v>
      </c>
      <c r="S41" s="18">
        <f t="shared" si="13"/>
        <v>31</v>
      </c>
      <c r="T41" s="18">
        <f t="shared" si="13"/>
        <v>10</v>
      </c>
      <c r="U41" s="62">
        <f t="shared" si="13"/>
        <v>21</v>
      </c>
      <c r="V41" s="25">
        <f t="shared" si="3"/>
        <v>144</v>
      </c>
      <c r="W41" s="25"/>
      <c r="X41" s="25"/>
      <c r="Y41" s="18">
        <f t="shared" si="14"/>
        <v>0</v>
      </c>
      <c r="Z41" s="18">
        <f t="shared" si="14"/>
        <v>0</v>
      </c>
      <c r="AA41" s="18">
        <f t="shared" si="14"/>
        <v>0</v>
      </c>
      <c r="AB41" s="18">
        <f t="shared" si="14"/>
        <v>0</v>
      </c>
      <c r="AC41" s="18">
        <f t="shared" si="14"/>
        <v>0</v>
      </c>
      <c r="AD41" s="18">
        <f t="shared" si="14"/>
        <v>0</v>
      </c>
      <c r="AE41" s="62">
        <f t="shared" si="14"/>
        <v>0</v>
      </c>
      <c r="AF41" s="25">
        <f t="shared" si="10"/>
        <v>0</v>
      </c>
      <c r="AG41" s="25"/>
      <c r="AH41" s="25"/>
      <c r="AI41" s="18">
        <f t="shared" si="15"/>
        <v>0</v>
      </c>
      <c r="AJ41" s="18">
        <f t="shared" si="15"/>
        <v>0</v>
      </c>
      <c r="AK41" s="18">
        <f t="shared" si="15"/>
        <v>0</v>
      </c>
      <c r="AL41" s="18">
        <f t="shared" si="15"/>
        <v>0</v>
      </c>
      <c r="AM41" s="18">
        <f t="shared" si="15"/>
        <v>0</v>
      </c>
      <c r="AN41" s="18">
        <f t="shared" si="15"/>
        <v>0</v>
      </c>
      <c r="AO41" s="62">
        <f t="shared" si="15"/>
        <v>0</v>
      </c>
      <c r="AP41" s="25">
        <f t="shared" si="11"/>
        <v>0</v>
      </c>
      <c r="AQ41" s="25"/>
      <c r="AR41" s="25"/>
    </row>
    <row r="42" spans="1:44" x14ac:dyDescent="0.3">
      <c r="A42" s="47" t="s">
        <v>76</v>
      </c>
      <c r="B42" s="350"/>
      <c r="C42" s="43">
        <v>46284</v>
      </c>
      <c r="D42" s="19" t="s">
        <v>56</v>
      </c>
      <c r="E42" s="18">
        <f t="shared" si="12"/>
        <v>0</v>
      </c>
      <c r="F42" s="18">
        <f t="shared" si="12"/>
        <v>0</v>
      </c>
      <c r="G42" s="18">
        <f t="shared" si="12"/>
        <v>0</v>
      </c>
      <c r="H42" s="18">
        <f t="shared" si="12"/>
        <v>0</v>
      </c>
      <c r="I42" s="18">
        <f t="shared" si="12"/>
        <v>0</v>
      </c>
      <c r="J42" s="18">
        <f t="shared" si="12"/>
        <v>0</v>
      </c>
      <c r="K42" s="62">
        <f t="shared" si="12"/>
        <v>0</v>
      </c>
      <c r="L42" s="25">
        <f>SUM(E42:K42)</f>
        <v>0</v>
      </c>
      <c r="M42" s="25"/>
      <c r="N42" s="25"/>
      <c r="O42" s="18">
        <f t="shared" si="13"/>
        <v>0</v>
      </c>
      <c r="P42" s="18">
        <f t="shared" si="13"/>
        <v>0</v>
      </c>
      <c r="Q42" s="18">
        <f t="shared" si="13"/>
        <v>0</v>
      </c>
      <c r="R42" s="18">
        <f t="shared" si="13"/>
        <v>0</v>
      </c>
      <c r="S42" s="18">
        <f t="shared" si="13"/>
        <v>0</v>
      </c>
      <c r="T42" s="18">
        <f t="shared" si="13"/>
        <v>0</v>
      </c>
      <c r="U42" s="62">
        <f t="shared" si="13"/>
        <v>0</v>
      </c>
      <c r="V42" s="25">
        <f>SUM(O42:U42)</f>
        <v>0</v>
      </c>
      <c r="W42" s="25"/>
      <c r="X42" s="25"/>
      <c r="Y42" s="18">
        <f t="shared" si="14"/>
        <v>20</v>
      </c>
      <c r="Z42" s="18">
        <f t="shared" si="14"/>
        <v>12</v>
      </c>
      <c r="AA42" s="18">
        <f t="shared" si="14"/>
        <v>9</v>
      </c>
      <c r="AB42" s="18">
        <f t="shared" si="14"/>
        <v>20</v>
      </c>
      <c r="AC42" s="18">
        <f t="shared" si="14"/>
        <v>14</v>
      </c>
      <c r="AD42" s="18">
        <f t="shared" si="14"/>
        <v>23</v>
      </c>
      <c r="AE42" s="62">
        <f t="shared" si="14"/>
        <v>16</v>
      </c>
      <c r="AF42" s="25">
        <f>SUM(Y42:AE42)</f>
        <v>114</v>
      </c>
      <c r="AG42" s="25"/>
      <c r="AH42" s="25"/>
      <c r="AI42" s="18">
        <f t="shared" si="15"/>
        <v>24</v>
      </c>
      <c r="AJ42" s="18">
        <f t="shared" si="15"/>
        <v>21</v>
      </c>
      <c r="AK42" s="18">
        <f t="shared" si="15"/>
        <v>30</v>
      </c>
      <c r="AL42" s="18">
        <f t="shared" si="15"/>
        <v>30</v>
      </c>
      <c r="AM42" s="18">
        <f t="shared" si="15"/>
        <v>23</v>
      </c>
      <c r="AN42" s="18">
        <f t="shared" si="15"/>
        <v>12</v>
      </c>
      <c r="AO42" s="62">
        <f t="shared" si="15"/>
        <v>14</v>
      </c>
      <c r="AP42" s="25">
        <f>SUM(AI42:AO42)</f>
        <v>154</v>
      </c>
      <c r="AQ42" s="25"/>
      <c r="AR42" s="25"/>
    </row>
    <row r="43" spans="1:44" x14ac:dyDescent="0.3">
      <c r="A43" s="47" t="s">
        <v>76</v>
      </c>
      <c r="B43" s="350"/>
      <c r="C43" s="43">
        <v>46316</v>
      </c>
      <c r="D43" s="19" t="s">
        <v>57</v>
      </c>
      <c r="E43" s="18">
        <f t="shared" si="12"/>
        <v>57</v>
      </c>
      <c r="F43" s="18">
        <f t="shared" si="12"/>
        <v>84</v>
      </c>
      <c r="G43" s="18">
        <f t="shared" si="12"/>
        <v>72</v>
      </c>
      <c r="H43" s="18">
        <f t="shared" si="12"/>
        <v>79</v>
      </c>
      <c r="I43" s="18">
        <f t="shared" si="12"/>
        <v>101</v>
      </c>
      <c r="J43" s="18">
        <f t="shared" si="12"/>
        <v>92</v>
      </c>
      <c r="K43" s="62">
        <f t="shared" si="12"/>
        <v>82</v>
      </c>
      <c r="L43" s="25">
        <f t="shared" si="9"/>
        <v>567</v>
      </c>
      <c r="M43" s="25"/>
      <c r="N43" s="25"/>
      <c r="O43" s="18">
        <f t="shared" si="13"/>
        <v>56</v>
      </c>
      <c r="P43" s="18">
        <f t="shared" si="13"/>
        <v>58</v>
      </c>
      <c r="Q43" s="18">
        <f t="shared" si="13"/>
        <v>78</v>
      </c>
      <c r="R43" s="18">
        <f t="shared" si="13"/>
        <v>76</v>
      </c>
      <c r="S43" s="18">
        <f t="shared" si="13"/>
        <v>96</v>
      </c>
      <c r="T43" s="18">
        <f t="shared" si="13"/>
        <v>45</v>
      </c>
      <c r="U43" s="62">
        <f t="shared" si="13"/>
        <v>88</v>
      </c>
      <c r="V43" s="25">
        <f t="shared" si="3"/>
        <v>497</v>
      </c>
      <c r="W43" s="25"/>
      <c r="X43" s="25"/>
      <c r="Y43" s="18">
        <f t="shared" si="14"/>
        <v>83</v>
      </c>
      <c r="Z43" s="18">
        <f t="shared" si="14"/>
        <v>54</v>
      </c>
      <c r="AA43" s="18">
        <f t="shared" si="14"/>
        <v>92</v>
      </c>
      <c r="AB43" s="18">
        <f t="shared" si="14"/>
        <v>134</v>
      </c>
      <c r="AC43" s="18">
        <f t="shared" si="14"/>
        <v>88</v>
      </c>
      <c r="AD43" s="18">
        <f t="shared" si="14"/>
        <v>97</v>
      </c>
      <c r="AE43" s="62">
        <f t="shared" si="14"/>
        <v>90</v>
      </c>
      <c r="AF43" s="25">
        <f t="shared" si="10"/>
        <v>638</v>
      </c>
      <c r="AG43" s="25"/>
      <c r="AH43" s="25"/>
      <c r="AI43" s="18">
        <f t="shared" si="15"/>
        <v>72</v>
      </c>
      <c r="AJ43" s="18">
        <f t="shared" si="15"/>
        <v>71</v>
      </c>
      <c r="AK43" s="18">
        <f t="shared" si="15"/>
        <v>85</v>
      </c>
      <c r="AL43" s="18">
        <f t="shared" si="15"/>
        <v>72</v>
      </c>
      <c r="AM43" s="18">
        <f t="shared" si="15"/>
        <v>97</v>
      </c>
      <c r="AN43" s="18">
        <f t="shared" si="15"/>
        <v>32</v>
      </c>
      <c r="AO43" s="62">
        <f t="shared" si="15"/>
        <v>116</v>
      </c>
      <c r="AP43" s="25">
        <f t="shared" si="11"/>
        <v>545</v>
      </c>
      <c r="AQ43" s="25"/>
      <c r="AR43" s="25"/>
    </row>
    <row r="44" spans="1:44" x14ac:dyDescent="0.3">
      <c r="A44" s="47" t="s">
        <v>76</v>
      </c>
      <c r="B44" s="350"/>
      <c r="C44" s="83">
        <v>46273</v>
      </c>
      <c r="D44" s="81" t="s">
        <v>58</v>
      </c>
      <c r="E44" s="18">
        <f t="shared" si="12"/>
        <v>82</v>
      </c>
      <c r="F44" s="18">
        <f t="shared" si="12"/>
        <v>77</v>
      </c>
      <c r="G44" s="18">
        <f t="shared" si="12"/>
        <v>105</v>
      </c>
      <c r="H44" s="18">
        <f t="shared" si="12"/>
        <v>82</v>
      </c>
      <c r="I44" s="18">
        <f t="shared" si="12"/>
        <v>88</v>
      </c>
      <c r="J44" s="18">
        <f t="shared" si="12"/>
        <v>88</v>
      </c>
      <c r="K44" s="62">
        <f t="shared" si="12"/>
        <v>71</v>
      </c>
      <c r="L44" s="25">
        <f>SUM(E44:K44)</f>
        <v>593</v>
      </c>
      <c r="M44" s="25"/>
      <c r="N44" s="25"/>
      <c r="O44" s="18">
        <f t="shared" si="13"/>
        <v>47</v>
      </c>
      <c r="P44" s="18">
        <f t="shared" si="13"/>
        <v>72</v>
      </c>
      <c r="Q44" s="18">
        <f t="shared" si="13"/>
        <v>74</v>
      </c>
      <c r="R44" s="18">
        <f t="shared" si="13"/>
        <v>57</v>
      </c>
      <c r="S44" s="18">
        <f t="shared" si="13"/>
        <v>78</v>
      </c>
      <c r="T44" s="18">
        <f t="shared" si="13"/>
        <v>40</v>
      </c>
      <c r="U44" s="62">
        <f t="shared" si="13"/>
        <v>84</v>
      </c>
      <c r="V44" s="25">
        <f>SUM(O44:U44)</f>
        <v>452</v>
      </c>
      <c r="W44" s="25"/>
      <c r="X44" s="25"/>
      <c r="Y44" s="18">
        <f t="shared" si="14"/>
        <v>84</v>
      </c>
      <c r="Z44" s="18">
        <f t="shared" si="14"/>
        <v>44</v>
      </c>
      <c r="AA44" s="18">
        <f t="shared" si="14"/>
        <v>84</v>
      </c>
      <c r="AB44" s="18">
        <f t="shared" si="14"/>
        <v>83</v>
      </c>
      <c r="AC44" s="18">
        <f t="shared" si="14"/>
        <v>79</v>
      </c>
      <c r="AD44" s="18">
        <f t="shared" si="14"/>
        <v>84</v>
      </c>
      <c r="AE44" s="62">
        <f t="shared" si="14"/>
        <v>96</v>
      </c>
      <c r="AF44" s="25">
        <f>SUM(Y44:AE44)</f>
        <v>554</v>
      </c>
      <c r="AG44" s="25"/>
      <c r="AH44" s="25"/>
      <c r="AI44" s="18">
        <f t="shared" si="15"/>
        <v>61</v>
      </c>
      <c r="AJ44" s="18">
        <f t="shared" si="15"/>
        <v>70</v>
      </c>
      <c r="AK44" s="18">
        <f t="shared" si="15"/>
        <v>59</v>
      </c>
      <c r="AL44" s="18">
        <f t="shared" si="15"/>
        <v>61</v>
      </c>
      <c r="AM44" s="18">
        <f t="shared" si="15"/>
        <v>82</v>
      </c>
      <c r="AN44" s="18">
        <f t="shared" si="15"/>
        <v>42</v>
      </c>
      <c r="AO44" s="62">
        <f t="shared" si="15"/>
        <v>75</v>
      </c>
      <c r="AP44" s="25">
        <f>SUM(AI44:AO44)</f>
        <v>450</v>
      </c>
      <c r="AQ44" s="25"/>
      <c r="AR44" s="25"/>
    </row>
    <row r="45" spans="1:44" ht="17.25" thickBot="1" x14ac:dyDescent="0.35">
      <c r="A45" s="47" t="s">
        <v>76</v>
      </c>
      <c r="B45" s="338"/>
      <c r="C45" s="55">
        <v>46317</v>
      </c>
      <c r="D45" s="53" t="s">
        <v>59</v>
      </c>
      <c r="E45" s="54">
        <f t="shared" si="12"/>
        <v>65</v>
      </c>
      <c r="F45" s="54">
        <f t="shared" si="12"/>
        <v>60</v>
      </c>
      <c r="G45" s="54">
        <f t="shared" si="12"/>
        <v>40</v>
      </c>
      <c r="H45" s="54">
        <f t="shared" si="12"/>
        <v>37</v>
      </c>
      <c r="I45" s="54">
        <f t="shared" si="12"/>
        <v>45</v>
      </c>
      <c r="J45" s="54">
        <f t="shared" si="12"/>
        <v>43</v>
      </c>
      <c r="K45" s="63">
        <f t="shared" si="12"/>
        <v>33</v>
      </c>
      <c r="L45" s="26">
        <f t="shared" si="9"/>
        <v>323</v>
      </c>
      <c r="M45" s="26"/>
      <c r="N45" s="26"/>
      <c r="O45" s="54">
        <f t="shared" si="13"/>
        <v>40</v>
      </c>
      <c r="P45" s="54">
        <f t="shared" si="13"/>
        <v>41</v>
      </c>
      <c r="Q45" s="54">
        <f t="shared" si="13"/>
        <v>33</v>
      </c>
      <c r="R45" s="54">
        <f t="shared" si="13"/>
        <v>33</v>
      </c>
      <c r="S45" s="54">
        <f t="shared" si="13"/>
        <v>40</v>
      </c>
      <c r="T45" s="54">
        <f t="shared" si="13"/>
        <v>13</v>
      </c>
      <c r="U45" s="63">
        <f t="shared" si="13"/>
        <v>49</v>
      </c>
      <c r="V45" s="26">
        <f t="shared" si="3"/>
        <v>249</v>
      </c>
      <c r="W45" s="26"/>
      <c r="X45" s="26"/>
      <c r="Y45" s="54">
        <f t="shared" si="14"/>
        <v>28</v>
      </c>
      <c r="Z45" s="54">
        <f t="shared" si="14"/>
        <v>42</v>
      </c>
      <c r="AA45" s="54">
        <f t="shared" si="14"/>
        <v>39</v>
      </c>
      <c r="AB45" s="54">
        <f t="shared" si="14"/>
        <v>44</v>
      </c>
      <c r="AC45" s="54">
        <f t="shared" si="14"/>
        <v>31</v>
      </c>
      <c r="AD45" s="54">
        <f t="shared" si="14"/>
        <v>47</v>
      </c>
      <c r="AE45" s="63">
        <f t="shared" si="14"/>
        <v>34</v>
      </c>
      <c r="AF45" s="26">
        <f t="shared" si="10"/>
        <v>265</v>
      </c>
      <c r="AG45" s="26"/>
      <c r="AH45" s="26"/>
      <c r="AI45" s="54">
        <f t="shared" si="15"/>
        <v>52</v>
      </c>
      <c r="AJ45" s="54">
        <f t="shared" si="15"/>
        <v>35</v>
      </c>
      <c r="AK45" s="54">
        <f t="shared" si="15"/>
        <v>33</v>
      </c>
      <c r="AL45" s="54">
        <f t="shared" si="15"/>
        <v>28</v>
      </c>
      <c r="AM45" s="54">
        <f t="shared" si="15"/>
        <v>37</v>
      </c>
      <c r="AN45" s="54">
        <f t="shared" si="15"/>
        <v>39</v>
      </c>
      <c r="AO45" s="63">
        <f t="shared" si="15"/>
        <v>53</v>
      </c>
      <c r="AP45" s="26">
        <f t="shared" si="11"/>
        <v>277</v>
      </c>
      <c r="AQ45" s="26"/>
      <c r="AR45" s="26"/>
    </row>
    <row r="46" spans="1:44" x14ac:dyDescent="0.3">
      <c r="A46" s="47" t="s">
        <v>33</v>
      </c>
      <c r="B46" s="350" t="s">
        <v>33</v>
      </c>
      <c r="C46" s="43">
        <v>46190</v>
      </c>
      <c r="D46" s="19" t="s">
        <v>54</v>
      </c>
      <c r="E46" s="18">
        <v>8</v>
      </c>
      <c r="F46" s="18">
        <v>5</v>
      </c>
      <c r="G46" s="18">
        <v>1</v>
      </c>
      <c r="H46" s="18">
        <v>3</v>
      </c>
      <c r="I46" s="18">
        <v>10</v>
      </c>
      <c r="J46" s="18">
        <v>14</v>
      </c>
      <c r="K46" s="20">
        <v>18</v>
      </c>
      <c r="L46" s="25">
        <f>SUM(E46:K46)</f>
        <v>59</v>
      </c>
      <c r="M46" s="25"/>
      <c r="N46" s="25"/>
      <c r="O46" s="21">
        <v>10</v>
      </c>
      <c r="P46" s="18">
        <v>5</v>
      </c>
      <c r="Q46" s="18">
        <v>8</v>
      </c>
      <c r="R46" s="18">
        <v>5</v>
      </c>
      <c r="S46" s="18">
        <v>7</v>
      </c>
      <c r="T46" s="18">
        <v>2</v>
      </c>
      <c r="U46" s="20">
        <v>14</v>
      </c>
      <c r="V46" s="25">
        <f>SUM(O46:U46)</f>
        <v>51</v>
      </c>
      <c r="W46" s="25"/>
      <c r="X46" s="25"/>
      <c r="Y46" s="21">
        <v>9</v>
      </c>
      <c r="Z46" s="18">
        <v>9</v>
      </c>
      <c r="AA46" s="18">
        <v>14</v>
      </c>
      <c r="AB46" s="18">
        <v>12</v>
      </c>
      <c r="AC46" s="18">
        <v>11</v>
      </c>
      <c r="AD46" s="18">
        <v>17</v>
      </c>
      <c r="AE46" s="20">
        <v>10</v>
      </c>
      <c r="AF46" s="25">
        <f>SUM(Y46:AE46)</f>
        <v>82</v>
      </c>
      <c r="AG46" s="25"/>
      <c r="AH46" s="25"/>
      <c r="AI46" s="21">
        <v>6</v>
      </c>
      <c r="AJ46" s="18">
        <v>8</v>
      </c>
      <c r="AK46" s="18">
        <v>19</v>
      </c>
      <c r="AL46" s="18">
        <v>1</v>
      </c>
      <c r="AM46" s="18">
        <v>10</v>
      </c>
      <c r="AN46" s="18">
        <v>4</v>
      </c>
      <c r="AO46" s="20">
        <v>8</v>
      </c>
      <c r="AP46" s="25">
        <f>SUM(AI46:AO46)</f>
        <v>56</v>
      </c>
      <c r="AQ46" s="25"/>
      <c r="AR46" s="25"/>
    </row>
    <row r="47" spans="1:44" x14ac:dyDescent="0.3">
      <c r="A47" s="47" t="s">
        <v>33</v>
      </c>
      <c r="B47" s="350"/>
      <c r="C47" s="43">
        <v>46095</v>
      </c>
      <c r="D47" s="19" t="s">
        <v>55</v>
      </c>
      <c r="E47" s="18">
        <v>10</v>
      </c>
      <c r="F47" s="18">
        <v>8</v>
      </c>
      <c r="G47" s="18">
        <v>7</v>
      </c>
      <c r="H47" s="18">
        <v>13</v>
      </c>
      <c r="I47" s="18">
        <v>11</v>
      </c>
      <c r="J47" s="18">
        <v>9</v>
      </c>
      <c r="K47" s="20">
        <v>20</v>
      </c>
      <c r="L47" s="25">
        <f>SUM(E47:K47)</f>
        <v>78</v>
      </c>
      <c r="M47" s="25"/>
      <c r="N47" s="25"/>
      <c r="O47" s="21">
        <v>16</v>
      </c>
      <c r="P47" s="18">
        <v>6</v>
      </c>
      <c r="Q47" s="18">
        <v>4</v>
      </c>
      <c r="R47" s="18">
        <v>4</v>
      </c>
      <c r="S47" s="18">
        <v>15</v>
      </c>
      <c r="T47" s="18">
        <v>8</v>
      </c>
      <c r="U47" s="20">
        <v>12</v>
      </c>
      <c r="V47" s="25">
        <f>SUM(O47:U47)</f>
        <v>65</v>
      </c>
      <c r="W47" s="25"/>
      <c r="X47" s="25"/>
      <c r="Y47" s="21">
        <v>9</v>
      </c>
      <c r="Z47" s="18">
        <v>6</v>
      </c>
      <c r="AA47" s="18">
        <v>16</v>
      </c>
      <c r="AB47" s="18">
        <v>10</v>
      </c>
      <c r="AC47" s="18">
        <v>12</v>
      </c>
      <c r="AD47" s="18">
        <v>16</v>
      </c>
      <c r="AE47" s="20">
        <v>6</v>
      </c>
      <c r="AF47" s="25">
        <f>SUM(Y47:AE47)</f>
        <v>75</v>
      </c>
      <c r="AG47" s="25"/>
      <c r="AH47" s="25"/>
      <c r="AI47" s="21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20">
        <v>0</v>
      </c>
      <c r="AP47" s="25">
        <f>SUM(AI47:AO47)</f>
        <v>0</v>
      </c>
      <c r="AQ47" s="25"/>
      <c r="AR47" s="25"/>
    </row>
    <row r="48" spans="1:44" x14ac:dyDescent="0.3">
      <c r="A48" s="47" t="s">
        <v>33</v>
      </c>
      <c r="B48" s="350"/>
      <c r="C48" s="43">
        <v>46144</v>
      </c>
      <c r="D48" s="19" t="s">
        <v>55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20">
        <v>0</v>
      </c>
      <c r="L48" s="25">
        <f>SUM(E48:K48)</f>
        <v>0</v>
      </c>
      <c r="M48" s="25"/>
      <c r="N48" s="25"/>
      <c r="O48" s="21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20">
        <v>0</v>
      </c>
      <c r="V48" s="25">
        <f>SUM(O48:U48)</f>
        <v>0</v>
      </c>
      <c r="W48" s="25"/>
      <c r="X48" s="25"/>
      <c r="Y48" s="21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20">
        <v>0</v>
      </c>
      <c r="AF48" s="25">
        <f>SUM(Y48:AE48)</f>
        <v>0</v>
      </c>
      <c r="AG48" s="25"/>
      <c r="AH48" s="25"/>
      <c r="AI48" s="21">
        <v>11</v>
      </c>
      <c r="AJ48" s="18">
        <v>10</v>
      </c>
      <c r="AK48" s="18">
        <v>9</v>
      </c>
      <c r="AL48" s="18">
        <v>8</v>
      </c>
      <c r="AM48" s="18">
        <v>9</v>
      </c>
      <c r="AN48" s="18">
        <v>1</v>
      </c>
      <c r="AO48" s="20">
        <v>13</v>
      </c>
      <c r="AP48" s="25">
        <f>SUM(AI48:AO48)</f>
        <v>61</v>
      </c>
      <c r="AQ48" s="25"/>
      <c r="AR48" s="25"/>
    </row>
    <row r="49" spans="1:44" x14ac:dyDescent="0.3">
      <c r="A49" s="47" t="s">
        <v>33</v>
      </c>
      <c r="B49" s="350"/>
      <c r="C49" s="43">
        <v>46120</v>
      </c>
      <c r="D49" s="19" t="s">
        <v>56</v>
      </c>
      <c r="E49" s="18">
        <v>16</v>
      </c>
      <c r="F49" s="18">
        <v>3</v>
      </c>
      <c r="G49" s="18">
        <v>1</v>
      </c>
      <c r="H49" s="18">
        <v>6</v>
      </c>
      <c r="I49" s="18">
        <v>4</v>
      </c>
      <c r="J49" s="18">
        <v>5</v>
      </c>
      <c r="K49" s="20">
        <v>9</v>
      </c>
      <c r="L49" s="25">
        <f>SUM(E49:K49)</f>
        <v>44</v>
      </c>
      <c r="M49" s="25"/>
      <c r="N49" s="25"/>
      <c r="O49" s="21">
        <v>2</v>
      </c>
      <c r="P49" s="18">
        <v>2</v>
      </c>
      <c r="Q49" s="18">
        <v>4</v>
      </c>
      <c r="R49" s="18">
        <v>13</v>
      </c>
      <c r="S49" s="18">
        <v>5</v>
      </c>
      <c r="T49" s="18">
        <v>3</v>
      </c>
      <c r="U49" s="20">
        <v>4</v>
      </c>
      <c r="V49" s="25">
        <f t="shared" si="3"/>
        <v>33</v>
      </c>
      <c r="W49" s="25"/>
      <c r="X49" s="25"/>
      <c r="Y49" s="21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20">
        <v>0</v>
      </c>
      <c r="AF49" s="25">
        <f>SUM(Y49:AE49)</f>
        <v>0</v>
      </c>
      <c r="AG49" s="25"/>
      <c r="AH49" s="25"/>
      <c r="AI49" s="21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20">
        <v>0</v>
      </c>
      <c r="AP49" s="25">
        <f>SUM(AI49:AO49)</f>
        <v>0</v>
      </c>
      <c r="AQ49" s="25"/>
      <c r="AR49" s="25"/>
    </row>
    <row r="50" spans="1:44" x14ac:dyDescent="0.3">
      <c r="A50" s="47" t="s">
        <v>33</v>
      </c>
      <c r="B50" s="350"/>
      <c r="C50" s="43">
        <v>46284</v>
      </c>
      <c r="D50" s="19" t="s">
        <v>56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20">
        <v>0</v>
      </c>
      <c r="L50" s="25">
        <f>SUM(E50:K50)</f>
        <v>0</v>
      </c>
      <c r="M50" s="25"/>
      <c r="N50" s="25"/>
      <c r="O50" s="21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20">
        <v>0</v>
      </c>
      <c r="V50" s="25">
        <f>SUM(O50:U50)</f>
        <v>0</v>
      </c>
      <c r="W50" s="25"/>
      <c r="X50" s="25"/>
      <c r="Y50" s="21">
        <v>14</v>
      </c>
      <c r="Z50" s="18">
        <v>-1</v>
      </c>
      <c r="AA50" s="18">
        <v>9</v>
      </c>
      <c r="AB50" s="18">
        <v>5</v>
      </c>
      <c r="AC50" s="18">
        <v>9</v>
      </c>
      <c r="AD50" s="18">
        <v>14</v>
      </c>
      <c r="AE50" s="20">
        <v>9</v>
      </c>
      <c r="AF50" s="25">
        <f>SUM(Y50:AE50)</f>
        <v>59</v>
      </c>
      <c r="AG50" s="25"/>
      <c r="AH50" s="25"/>
      <c r="AI50" s="21">
        <v>1</v>
      </c>
      <c r="AJ50" s="18">
        <v>5</v>
      </c>
      <c r="AK50" s="18">
        <v>8</v>
      </c>
      <c r="AL50" s="18">
        <v>3</v>
      </c>
      <c r="AM50" s="18">
        <v>7</v>
      </c>
      <c r="AN50" s="18">
        <v>3</v>
      </c>
      <c r="AO50" s="20">
        <v>8</v>
      </c>
      <c r="AP50" s="25">
        <f>SUM(AI50:AO50)</f>
        <v>35</v>
      </c>
      <c r="AQ50" s="25"/>
      <c r="AR50" s="25"/>
    </row>
    <row r="51" spans="1:44" x14ac:dyDescent="0.3">
      <c r="A51" s="47" t="s">
        <v>33</v>
      </c>
      <c r="B51" s="350"/>
      <c r="C51" s="43">
        <v>46316</v>
      </c>
      <c r="D51" s="19" t="s">
        <v>57</v>
      </c>
      <c r="E51" s="18">
        <v>13</v>
      </c>
      <c r="F51" s="18">
        <v>20</v>
      </c>
      <c r="G51" s="18">
        <v>18</v>
      </c>
      <c r="H51" s="18">
        <v>13</v>
      </c>
      <c r="I51" s="18">
        <v>27</v>
      </c>
      <c r="J51" s="18">
        <v>21</v>
      </c>
      <c r="K51" s="20">
        <v>27</v>
      </c>
      <c r="L51" s="25">
        <f t="shared" si="9"/>
        <v>139</v>
      </c>
      <c r="M51" s="25"/>
      <c r="N51" s="25"/>
      <c r="O51" s="21">
        <v>20</v>
      </c>
      <c r="P51" s="18">
        <v>9</v>
      </c>
      <c r="Q51" s="18">
        <v>14</v>
      </c>
      <c r="R51" s="18">
        <v>10</v>
      </c>
      <c r="S51" s="18">
        <v>19</v>
      </c>
      <c r="T51" s="18">
        <v>10</v>
      </c>
      <c r="U51" s="20">
        <v>21</v>
      </c>
      <c r="V51" s="25">
        <f t="shared" si="3"/>
        <v>103</v>
      </c>
      <c r="W51" s="25"/>
      <c r="X51" s="25"/>
      <c r="Y51" s="21">
        <v>15</v>
      </c>
      <c r="Z51" s="18">
        <v>23</v>
      </c>
      <c r="AA51" s="18">
        <v>32</v>
      </c>
      <c r="AB51" s="18">
        <v>13</v>
      </c>
      <c r="AC51" s="18">
        <v>22</v>
      </c>
      <c r="AD51" s="18">
        <v>35</v>
      </c>
      <c r="AE51" s="20">
        <v>24</v>
      </c>
      <c r="AF51" s="25">
        <f t="shared" si="10"/>
        <v>164</v>
      </c>
      <c r="AG51" s="25"/>
      <c r="AH51" s="25"/>
      <c r="AI51" s="21">
        <v>27</v>
      </c>
      <c r="AJ51" s="18">
        <v>20</v>
      </c>
      <c r="AK51" s="18">
        <v>22</v>
      </c>
      <c r="AL51" s="18">
        <v>15</v>
      </c>
      <c r="AM51" s="18">
        <v>19</v>
      </c>
      <c r="AN51" s="18">
        <v>11</v>
      </c>
      <c r="AO51" s="20">
        <v>25</v>
      </c>
      <c r="AP51" s="25">
        <f t="shared" si="11"/>
        <v>139</v>
      </c>
      <c r="AQ51" s="25"/>
      <c r="AR51" s="25"/>
    </row>
    <row r="52" spans="1:44" x14ac:dyDescent="0.3">
      <c r="A52" s="47" t="s">
        <v>33</v>
      </c>
      <c r="B52" s="350"/>
      <c r="C52" s="43">
        <v>46316</v>
      </c>
      <c r="D52" s="19" t="s">
        <v>58</v>
      </c>
      <c r="E52" s="18">
        <v>30</v>
      </c>
      <c r="F52" s="18">
        <v>27</v>
      </c>
      <c r="G52" s="18">
        <v>28</v>
      </c>
      <c r="H52" s="18">
        <v>18</v>
      </c>
      <c r="I52" s="18">
        <v>42</v>
      </c>
      <c r="J52" s="18">
        <v>23</v>
      </c>
      <c r="K52" s="20">
        <v>26</v>
      </c>
      <c r="L52" s="25">
        <f t="shared" ref="L52:L64" si="16">SUM(E52:K52)</f>
        <v>194</v>
      </c>
      <c r="M52" s="25"/>
      <c r="N52" s="25"/>
      <c r="O52" s="21">
        <v>24</v>
      </c>
      <c r="P52" s="18">
        <v>14</v>
      </c>
      <c r="Q52" s="18">
        <v>23</v>
      </c>
      <c r="R52" s="18">
        <v>21</v>
      </c>
      <c r="S52" s="18">
        <v>21</v>
      </c>
      <c r="T52" s="18">
        <v>17</v>
      </c>
      <c r="U52" s="20">
        <v>32</v>
      </c>
      <c r="V52" s="25">
        <f t="shared" ref="V52:V64" si="17">SUM(O52:U52)</f>
        <v>152</v>
      </c>
      <c r="W52" s="25"/>
      <c r="X52" s="25"/>
      <c r="Y52" s="21">
        <v>19</v>
      </c>
      <c r="Z52" s="18">
        <v>15</v>
      </c>
      <c r="AA52" s="18">
        <v>36</v>
      </c>
      <c r="AB52" s="18">
        <v>34</v>
      </c>
      <c r="AC52" s="18">
        <v>37</v>
      </c>
      <c r="AD52" s="18">
        <v>54</v>
      </c>
      <c r="AE52" s="20">
        <v>25</v>
      </c>
      <c r="AF52" s="25">
        <f t="shared" ref="AF52:AF64" si="18">SUM(Y52:AE52)</f>
        <v>220</v>
      </c>
      <c r="AG52" s="25"/>
      <c r="AH52" s="25"/>
      <c r="AI52" s="21">
        <v>26</v>
      </c>
      <c r="AJ52" s="18">
        <v>28</v>
      </c>
      <c r="AK52" s="18">
        <v>24</v>
      </c>
      <c r="AL52" s="18">
        <v>18</v>
      </c>
      <c r="AM52" s="18">
        <v>27</v>
      </c>
      <c r="AN52" s="18">
        <v>18</v>
      </c>
      <c r="AO52" s="20">
        <v>23</v>
      </c>
      <c r="AP52" s="25">
        <f t="shared" ref="AP52:AP64" si="19">SUM(AI52:AO52)</f>
        <v>164</v>
      </c>
      <c r="AQ52" s="25"/>
      <c r="AR52" s="25"/>
    </row>
    <row r="53" spans="1:44" ht="17.25" thickBot="1" x14ac:dyDescent="0.35">
      <c r="A53" s="47" t="s">
        <v>33</v>
      </c>
      <c r="B53" s="338"/>
      <c r="C53" s="55">
        <v>59466</v>
      </c>
      <c r="D53" s="53" t="s">
        <v>59</v>
      </c>
      <c r="E53" s="54">
        <v>14</v>
      </c>
      <c r="F53" s="54">
        <v>7</v>
      </c>
      <c r="G53" s="54">
        <v>4</v>
      </c>
      <c r="H53" s="54">
        <v>23</v>
      </c>
      <c r="I53" s="54">
        <v>13</v>
      </c>
      <c r="J53" s="54">
        <v>9</v>
      </c>
      <c r="K53" s="56">
        <v>13</v>
      </c>
      <c r="L53" s="26">
        <f t="shared" si="16"/>
        <v>83</v>
      </c>
      <c r="M53" s="26"/>
      <c r="N53" s="26"/>
      <c r="O53" s="57">
        <v>15</v>
      </c>
      <c r="P53" s="54">
        <v>10</v>
      </c>
      <c r="Q53" s="54">
        <v>11</v>
      </c>
      <c r="R53" s="54">
        <v>6</v>
      </c>
      <c r="S53" s="54">
        <v>13</v>
      </c>
      <c r="T53" s="54">
        <v>4</v>
      </c>
      <c r="U53" s="56">
        <v>8</v>
      </c>
      <c r="V53" s="26">
        <f t="shared" si="17"/>
        <v>67</v>
      </c>
      <c r="W53" s="26"/>
      <c r="X53" s="26"/>
      <c r="Y53" s="57">
        <v>11</v>
      </c>
      <c r="Z53" s="54">
        <v>10</v>
      </c>
      <c r="AA53" s="54">
        <v>16</v>
      </c>
      <c r="AB53" s="54">
        <v>6</v>
      </c>
      <c r="AC53" s="54">
        <v>10</v>
      </c>
      <c r="AD53" s="54">
        <v>14</v>
      </c>
      <c r="AE53" s="56">
        <v>8</v>
      </c>
      <c r="AF53" s="26">
        <f t="shared" si="18"/>
        <v>75</v>
      </c>
      <c r="AG53" s="26"/>
      <c r="AH53" s="26"/>
      <c r="AI53" s="57">
        <v>2</v>
      </c>
      <c r="AJ53" s="54">
        <v>9</v>
      </c>
      <c r="AK53" s="54">
        <v>9</v>
      </c>
      <c r="AL53" s="54">
        <v>5</v>
      </c>
      <c r="AM53" s="54">
        <v>12</v>
      </c>
      <c r="AN53" s="54">
        <v>8</v>
      </c>
      <c r="AO53" s="56">
        <v>3</v>
      </c>
      <c r="AP53" s="26">
        <f t="shared" si="19"/>
        <v>48</v>
      </c>
      <c r="AQ53" s="26"/>
      <c r="AR53" s="26"/>
    </row>
    <row r="54" spans="1:44" hidden="1" x14ac:dyDescent="0.3">
      <c r="A54" s="46"/>
      <c r="B54" s="337" t="s">
        <v>92</v>
      </c>
      <c r="C54" s="44">
        <v>45768</v>
      </c>
      <c r="D54" s="45" t="s">
        <v>54</v>
      </c>
      <c r="E54" s="49"/>
      <c r="F54" s="49"/>
      <c r="G54" s="49"/>
      <c r="H54" s="49"/>
      <c r="I54" s="49"/>
      <c r="J54" s="49"/>
      <c r="K54" s="123"/>
      <c r="L54" s="51">
        <f t="shared" si="16"/>
        <v>0</v>
      </c>
      <c r="M54" s="51"/>
      <c r="N54" s="51"/>
      <c r="O54" s="49"/>
      <c r="P54" s="49"/>
      <c r="Q54" s="49"/>
      <c r="R54" s="49"/>
      <c r="S54" s="49"/>
      <c r="T54" s="49"/>
      <c r="U54" s="123"/>
      <c r="V54" s="51">
        <f t="shared" si="17"/>
        <v>0</v>
      </c>
      <c r="W54" s="51"/>
      <c r="X54" s="51"/>
      <c r="Y54" s="49"/>
      <c r="Z54" s="49"/>
      <c r="AA54" s="49"/>
      <c r="AB54" s="49"/>
      <c r="AC54" s="49"/>
      <c r="AD54" s="49"/>
      <c r="AE54" s="123"/>
      <c r="AF54" s="51">
        <f t="shared" si="18"/>
        <v>0</v>
      </c>
      <c r="AG54" s="51"/>
      <c r="AH54" s="51"/>
      <c r="AI54" s="49"/>
      <c r="AJ54" s="49"/>
      <c r="AK54" s="49"/>
      <c r="AL54" s="49"/>
      <c r="AM54" s="49"/>
      <c r="AN54" s="49"/>
      <c r="AO54" s="123"/>
      <c r="AP54" s="51">
        <f t="shared" si="19"/>
        <v>0</v>
      </c>
      <c r="AQ54" s="51"/>
      <c r="AR54" s="51"/>
    </row>
    <row r="55" spans="1:44" hidden="1" x14ac:dyDescent="0.3">
      <c r="A55" s="47"/>
      <c r="B55" s="350"/>
      <c r="C55" s="43">
        <v>45915</v>
      </c>
      <c r="D55" s="19" t="s">
        <v>54</v>
      </c>
      <c r="E55" s="49"/>
      <c r="F55" s="49"/>
      <c r="G55" s="49"/>
      <c r="H55" s="49"/>
      <c r="I55" s="49"/>
      <c r="J55" s="49"/>
      <c r="K55" s="123"/>
      <c r="L55" s="25">
        <f t="shared" si="16"/>
        <v>0</v>
      </c>
      <c r="M55" s="25"/>
      <c r="N55" s="25"/>
      <c r="O55" s="49"/>
      <c r="P55" s="49"/>
      <c r="Q55" s="49"/>
      <c r="R55" s="49"/>
      <c r="S55" s="49"/>
      <c r="T55" s="49"/>
      <c r="U55" s="123"/>
      <c r="V55" s="25">
        <f t="shared" si="17"/>
        <v>0</v>
      </c>
      <c r="W55" s="25"/>
      <c r="X55" s="25"/>
      <c r="Y55" s="49"/>
      <c r="Z55" s="49"/>
      <c r="AA55" s="49"/>
      <c r="AB55" s="49"/>
      <c r="AC55" s="49"/>
      <c r="AD55" s="49"/>
      <c r="AE55" s="123"/>
      <c r="AF55" s="25">
        <f t="shared" si="18"/>
        <v>0</v>
      </c>
      <c r="AG55" s="25"/>
      <c r="AH55" s="25"/>
      <c r="AI55" s="49"/>
      <c r="AJ55" s="49"/>
      <c r="AK55" s="49"/>
      <c r="AL55" s="49"/>
      <c r="AM55" s="49"/>
      <c r="AN55" s="49"/>
      <c r="AO55" s="123"/>
      <c r="AP55" s="25">
        <f t="shared" si="19"/>
        <v>0</v>
      </c>
      <c r="AQ55" s="25"/>
      <c r="AR55" s="25"/>
    </row>
    <row r="56" spans="1:44" hidden="1" x14ac:dyDescent="0.3">
      <c r="A56" s="47"/>
      <c r="B56" s="350"/>
      <c r="C56" s="43">
        <v>45803</v>
      </c>
      <c r="D56" s="19" t="s">
        <v>55</v>
      </c>
      <c r="E56" s="18"/>
      <c r="F56" s="18"/>
      <c r="G56" s="18"/>
      <c r="H56" s="18"/>
      <c r="I56" s="18"/>
      <c r="J56" s="18"/>
      <c r="K56" s="62"/>
      <c r="L56" s="25">
        <f t="shared" si="16"/>
        <v>0</v>
      </c>
      <c r="M56" s="25"/>
      <c r="N56" s="25"/>
      <c r="O56" s="18"/>
      <c r="P56" s="18"/>
      <c r="Q56" s="18"/>
      <c r="R56" s="18"/>
      <c r="S56" s="18"/>
      <c r="T56" s="18"/>
      <c r="U56" s="62"/>
      <c r="V56" s="25">
        <f t="shared" si="17"/>
        <v>0</v>
      </c>
      <c r="W56" s="25"/>
      <c r="X56" s="25"/>
      <c r="Y56" s="18"/>
      <c r="Z56" s="18"/>
      <c r="AA56" s="18"/>
      <c r="AB56" s="18"/>
      <c r="AC56" s="18"/>
      <c r="AD56" s="18"/>
      <c r="AE56" s="62"/>
      <c r="AF56" s="25">
        <f t="shared" si="18"/>
        <v>0</v>
      </c>
      <c r="AG56" s="25"/>
      <c r="AH56" s="25"/>
      <c r="AI56" s="18"/>
      <c r="AJ56" s="18"/>
      <c r="AK56" s="18"/>
      <c r="AL56" s="18"/>
      <c r="AM56" s="18"/>
      <c r="AN56" s="18"/>
      <c r="AO56" s="62"/>
      <c r="AP56" s="25">
        <f t="shared" si="19"/>
        <v>0</v>
      </c>
      <c r="AQ56" s="25"/>
      <c r="AR56" s="25"/>
    </row>
    <row r="57" spans="1:44" hidden="1" x14ac:dyDescent="0.3">
      <c r="A57" s="47"/>
      <c r="B57" s="350"/>
      <c r="C57" s="43">
        <v>45843</v>
      </c>
      <c r="D57" s="19" t="s">
        <v>55</v>
      </c>
      <c r="E57" s="18"/>
      <c r="F57" s="18"/>
      <c r="G57" s="18"/>
      <c r="H57" s="18"/>
      <c r="I57" s="18"/>
      <c r="J57" s="18"/>
      <c r="K57" s="62"/>
      <c r="L57" s="25">
        <f t="shared" si="16"/>
        <v>0</v>
      </c>
      <c r="M57" s="25"/>
      <c r="N57" s="25"/>
      <c r="O57" s="18"/>
      <c r="P57" s="18"/>
      <c r="Q57" s="18"/>
      <c r="R57" s="18"/>
      <c r="S57" s="18"/>
      <c r="T57" s="18"/>
      <c r="U57" s="62"/>
      <c r="V57" s="25">
        <f t="shared" si="17"/>
        <v>0</v>
      </c>
      <c r="W57" s="25"/>
      <c r="X57" s="25"/>
      <c r="Y57" s="18"/>
      <c r="Z57" s="18"/>
      <c r="AA57" s="18"/>
      <c r="AB57" s="18"/>
      <c r="AC57" s="18"/>
      <c r="AD57" s="18"/>
      <c r="AE57" s="62"/>
      <c r="AF57" s="25">
        <f t="shared" si="18"/>
        <v>0</v>
      </c>
      <c r="AG57" s="25"/>
      <c r="AH57" s="25"/>
      <c r="AI57" s="18"/>
      <c r="AJ57" s="18"/>
      <c r="AK57" s="18"/>
      <c r="AL57" s="18"/>
      <c r="AM57" s="18"/>
      <c r="AN57" s="18"/>
      <c r="AO57" s="62"/>
      <c r="AP57" s="25">
        <f t="shared" si="19"/>
        <v>0</v>
      </c>
      <c r="AQ57" s="25"/>
      <c r="AR57" s="25"/>
    </row>
    <row r="58" spans="1:44" hidden="1" x14ac:dyDescent="0.3">
      <c r="A58" s="47"/>
      <c r="B58" s="350"/>
      <c r="C58" s="43">
        <v>45795</v>
      </c>
      <c r="D58" s="19" t="s">
        <v>56</v>
      </c>
      <c r="E58" s="18"/>
      <c r="F58" s="18"/>
      <c r="G58" s="18"/>
      <c r="H58" s="18"/>
      <c r="I58" s="18"/>
      <c r="J58" s="18"/>
      <c r="K58" s="62"/>
      <c r="L58" s="25">
        <f t="shared" si="16"/>
        <v>0</v>
      </c>
      <c r="M58" s="25"/>
      <c r="N58" s="25"/>
      <c r="O58" s="18"/>
      <c r="P58" s="18"/>
      <c r="Q58" s="18"/>
      <c r="R58" s="18"/>
      <c r="S58" s="18"/>
      <c r="T58" s="18"/>
      <c r="U58" s="62"/>
      <c r="V58" s="25">
        <f t="shared" si="17"/>
        <v>0</v>
      </c>
      <c r="W58" s="25"/>
      <c r="X58" s="25"/>
      <c r="Y58" s="18"/>
      <c r="Z58" s="18"/>
      <c r="AA58" s="18"/>
      <c r="AB58" s="18"/>
      <c r="AC58" s="18"/>
      <c r="AD58" s="18"/>
      <c r="AE58" s="62"/>
      <c r="AF58" s="25">
        <f t="shared" si="18"/>
        <v>0</v>
      </c>
      <c r="AG58" s="25"/>
      <c r="AH58" s="25"/>
      <c r="AI58" s="18"/>
      <c r="AJ58" s="18"/>
      <c r="AK58" s="18"/>
      <c r="AL58" s="18"/>
      <c r="AM58" s="18"/>
      <c r="AN58" s="18"/>
      <c r="AO58" s="62"/>
      <c r="AP58" s="25">
        <f t="shared" si="19"/>
        <v>0</v>
      </c>
      <c r="AQ58" s="25"/>
      <c r="AR58" s="25"/>
    </row>
    <row r="59" spans="1:44" hidden="1" x14ac:dyDescent="0.3">
      <c r="A59" s="47"/>
      <c r="B59" s="350"/>
      <c r="C59" s="43">
        <v>45850</v>
      </c>
      <c r="D59" s="19" t="s">
        <v>56</v>
      </c>
      <c r="E59" s="18"/>
      <c r="F59" s="18"/>
      <c r="G59" s="18"/>
      <c r="H59" s="18"/>
      <c r="I59" s="18"/>
      <c r="J59" s="18"/>
      <c r="K59" s="62"/>
      <c r="L59" s="25">
        <f t="shared" si="16"/>
        <v>0</v>
      </c>
      <c r="M59" s="25"/>
      <c r="N59" s="25"/>
      <c r="O59" s="18"/>
      <c r="P59" s="18"/>
      <c r="Q59" s="18"/>
      <c r="R59" s="18"/>
      <c r="S59" s="18"/>
      <c r="T59" s="18"/>
      <c r="U59" s="62"/>
      <c r="V59" s="25">
        <f t="shared" si="17"/>
        <v>0</v>
      </c>
      <c r="W59" s="25"/>
      <c r="X59" s="25"/>
      <c r="Y59" s="18"/>
      <c r="Z59" s="18"/>
      <c r="AA59" s="18"/>
      <c r="AB59" s="18"/>
      <c r="AC59" s="18"/>
      <c r="AD59" s="18"/>
      <c r="AE59" s="62"/>
      <c r="AF59" s="25">
        <f t="shared" si="18"/>
        <v>0</v>
      </c>
      <c r="AG59" s="25"/>
      <c r="AH59" s="25"/>
      <c r="AI59" s="18"/>
      <c r="AJ59" s="18"/>
      <c r="AK59" s="18"/>
      <c r="AL59" s="18"/>
      <c r="AM59" s="18"/>
      <c r="AN59" s="18"/>
      <c r="AO59" s="62"/>
      <c r="AP59" s="25">
        <f t="shared" si="19"/>
        <v>0</v>
      </c>
      <c r="AQ59" s="25"/>
      <c r="AR59" s="25"/>
    </row>
    <row r="60" spans="1:44" hidden="1" x14ac:dyDescent="0.3">
      <c r="A60" s="47"/>
      <c r="B60" s="350"/>
      <c r="C60" s="43">
        <v>46122</v>
      </c>
      <c r="D60" s="19" t="s">
        <v>57</v>
      </c>
      <c r="E60" s="18"/>
      <c r="F60" s="18"/>
      <c r="G60" s="18"/>
      <c r="H60" s="18"/>
      <c r="I60" s="18"/>
      <c r="J60" s="18"/>
      <c r="K60" s="62"/>
      <c r="L60" s="25">
        <f t="shared" si="16"/>
        <v>0</v>
      </c>
      <c r="M60" s="25"/>
      <c r="N60" s="25"/>
      <c r="O60" s="18"/>
      <c r="P60" s="18"/>
      <c r="Q60" s="18"/>
      <c r="R60" s="18"/>
      <c r="S60" s="18"/>
      <c r="T60" s="18"/>
      <c r="U60" s="62"/>
      <c r="V60" s="25">
        <f t="shared" si="17"/>
        <v>0</v>
      </c>
      <c r="W60" s="25"/>
      <c r="X60" s="25"/>
      <c r="Y60" s="18"/>
      <c r="Z60" s="18"/>
      <c r="AA60" s="18"/>
      <c r="AB60" s="18"/>
      <c r="AC60" s="18"/>
      <c r="AD60" s="18"/>
      <c r="AE60" s="62"/>
      <c r="AF60" s="25">
        <f t="shared" si="18"/>
        <v>0</v>
      </c>
      <c r="AG60" s="25"/>
      <c r="AH60" s="25"/>
      <c r="AI60" s="18"/>
      <c r="AJ60" s="18"/>
      <c r="AK60" s="18"/>
      <c r="AL60" s="18"/>
      <c r="AM60" s="18"/>
      <c r="AN60" s="18"/>
      <c r="AO60" s="62"/>
      <c r="AP60" s="25">
        <f t="shared" si="19"/>
        <v>0</v>
      </c>
      <c r="AQ60" s="25"/>
      <c r="AR60" s="25"/>
    </row>
    <row r="61" spans="1:44" hidden="1" x14ac:dyDescent="0.3">
      <c r="A61" s="47"/>
      <c r="B61" s="350"/>
      <c r="C61" s="83">
        <v>46159</v>
      </c>
      <c r="D61" s="81" t="s">
        <v>58</v>
      </c>
      <c r="E61" s="18"/>
      <c r="F61" s="18"/>
      <c r="G61" s="18"/>
      <c r="H61" s="18"/>
      <c r="I61" s="18"/>
      <c r="J61" s="18"/>
      <c r="K61" s="62"/>
      <c r="L61" s="25">
        <f t="shared" si="16"/>
        <v>0</v>
      </c>
      <c r="M61" s="25"/>
      <c r="N61" s="25"/>
      <c r="O61" s="18"/>
      <c r="P61" s="18"/>
      <c r="Q61" s="18"/>
      <c r="R61" s="18"/>
      <c r="S61" s="18"/>
      <c r="T61" s="18"/>
      <c r="U61" s="62"/>
      <c r="V61" s="25">
        <f t="shared" si="17"/>
        <v>0</v>
      </c>
      <c r="W61" s="25"/>
      <c r="X61" s="25"/>
      <c r="Y61" s="18"/>
      <c r="Z61" s="18"/>
      <c r="AA61" s="18"/>
      <c r="AB61" s="18"/>
      <c r="AC61" s="18"/>
      <c r="AD61" s="18"/>
      <c r="AE61" s="62"/>
      <c r="AF61" s="25">
        <f t="shared" si="18"/>
        <v>0</v>
      </c>
      <c r="AG61" s="25"/>
      <c r="AH61" s="25"/>
      <c r="AI61" s="18"/>
      <c r="AJ61" s="18"/>
      <c r="AK61" s="18"/>
      <c r="AL61" s="18"/>
      <c r="AM61" s="18"/>
      <c r="AN61" s="18"/>
      <c r="AO61" s="62"/>
      <c r="AP61" s="25">
        <f t="shared" si="19"/>
        <v>0</v>
      </c>
      <c r="AQ61" s="25"/>
      <c r="AR61" s="25"/>
    </row>
    <row r="62" spans="1:44" ht="17.25" hidden="1" thickBot="1" x14ac:dyDescent="0.35">
      <c r="A62" s="48"/>
      <c r="B62" s="338"/>
      <c r="C62" s="55">
        <v>46158</v>
      </c>
      <c r="D62" s="53" t="s">
        <v>59</v>
      </c>
      <c r="E62" s="54"/>
      <c r="F62" s="54"/>
      <c r="G62" s="54"/>
      <c r="H62" s="54"/>
      <c r="I62" s="54"/>
      <c r="J62" s="54"/>
      <c r="K62" s="63"/>
      <c r="L62" s="26">
        <f t="shared" si="16"/>
        <v>0</v>
      </c>
      <c r="M62" s="26"/>
      <c r="N62" s="26"/>
      <c r="O62" s="54"/>
      <c r="P62" s="54"/>
      <c r="Q62" s="54"/>
      <c r="R62" s="54"/>
      <c r="S62" s="54"/>
      <c r="T62" s="54"/>
      <c r="U62" s="63"/>
      <c r="V62" s="26">
        <f t="shared" si="17"/>
        <v>0</v>
      </c>
      <c r="W62" s="26"/>
      <c r="X62" s="26"/>
      <c r="Y62" s="54"/>
      <c r="Z62" s="54"/>
      <c r="AA62" s="54"/>
      <c r="AB62" s="54"/>
      <c r="AC62" s="54"/>
      <c r="AD62" s="54"/>
      <c r="AE62" s="63"/>
      <c r="AF62" s="26">
        <f t="shared" si="18"/>
        <v>0</v>
      </c>
      <c r="AG62" s="26"/>
      <c r="AH62" s="26"/>
      <c r="AI62" s="54"/>
      <c r="AJ62" s="54"/>
      <c r="AK62" s="54"/>
      <c r="AL62" s="54"/>
      <c r="AM62" s="54"/>
      <c r="AN62" s="54"/>
      <c r="AO62" s="63"/>
      <c r="AP62" s="26">
        <f t="shared" si="19"/>
        <v>0</v>
      </c>
      <c r="AQ62" s="26"/>
      <c r="AR62" s="26"/>
    </row>
    <row r="63" spans="1:44" hidden="1" x14ac:dyDescent="0.3">
      <c r="A63" s="46"/>
      <c r="B63" s="337" t="s">
        <v>93</v>
      </c>
      <c r="C63" s="128">
        <v>45915</v>
      </c>
      <c r="D63" s="129" t="s">
        <v>54</v>
      </c>
      <c r="E63" s="60"/>
      <c r="F63" s="60"/>
      <c r="G63" s="60"/>
      <c r="H63" s="60"/>
      <c r="I63" s="60"/>
      <c r="J63" s="60"/>
      <c r="K63" s="130"/>
      <c r="L63" s="131">
        <f t="shared" si="16"/>
        <v>0</v>
      </c>
      <c r="M63" s="131"/>
      <c r="N63" s="131"/>
      <c r="O63" s="132"/>
      <c r="P63" s="60"/>
      <c r="Q63" s="60"/>
      <c r="R63" s="60"/>
      <c r="S63" s="60"/>
      <c r="T63" s="60"/>
      <c r="U63" s="130"/>
      <c r="V63" s="131">
        <f t="shared" si="17"/>
        <v>0</v>
      </c>
      <c r="W63" s="131"/>
      <c r="X63" s="131"/>
      <c r="Y63" s="132"/>
      <c r="Z63" s="60"/>
      <c r="AA63" s="60"/>
      <c r="AB63" s="60"/>
      <c r="AC63" s="60"/>
      <c r="AD63" s="60"/>
      <c r="AE63" s="130"/>
      <c r="AF63" s="131">
        <f t="shared" si="18"/>
        <v>0</v>
      </c>
      <c r="AG63" s="131"/>
      <c r="AH63" s="131"/>
      <c r="AI63" s="132"/>
      <c r="AJ63" s="60"/>
      <c r="AK63" s="60"/>
      <c r="AL63" s="60"/>
      <c r="AM63" s="60"/>
      <c r="AN63" s="60"/>
      <c r="AO63" s="130"/>
      <c r="AP63" s="131">
        <f t="shared" si="19"/>
        <v>0</v>
      </c>
      <c r="AQ63" s="131"/>
      <c r="AR63" s="131"/>
    </row>
    <row r="64" spans="1:44" hidden="1" x14ac:dyDescent="0.3">
      <c r="A64" s="47"/>
      <c r="B64" s="350"/>
      <c r="C64" s="43">
        <v>45843</v>
      </c>
      <c r="D64" s="19" t="s">
        <v>55</v>
      </c>
      <c r="E64" s="18"/>
      <c r="F64" s="18"/>
      <c r="G64" s="18"/>
      <c r="H64" s="18"/>
      <c r="I64" s="18"/>
      <c r="J64" s="18"/>
      <c r="K64" s="20"/>
      <c r="L64" s="25">
        <f t="shared" si="16"/>
        <v>0</v>
      </c>
      <c r="M64" s="25"/>
      <c r="N64" s="25"/>
      <c r="O64" s="21"/>
      <c r="P64" s="18"/>
      <c r="Q64" s="18"/>
      <c r="R64" s="18"/>
      <c r="S64" s="18"/>
      <c r="T64" s="18"/>
      <c r="U64" s="20"/>
      <c r="V64" s="25">
        <f t="shared" si="17"/>
        <v>0</v>
      </c>
      <c r="W64" s="25"/>
      <c r="X64" s="25"/>
      <c r="Y64" s="21"/>
      <c r="Z64" s="18"/>
      <c r="AA64" s="18"/>
      <c r="AB64" s="18"/>
      <c r="AC64" s="18"/>
      <c r="AD64" s="18"/>
      <c r="AE64" s="20"/>
      <c r="AF64" s="25">
        <f t="shared" si="18"/>
        <v>0</v>
      </c>
      <c r="AG64" s="25"/>
      <c r="AH64" s="25"/>
      <c r="AI64" s="21"/>
      <c r="AJ64" s="18"/>
      <c r="AK64" s="18"/>
      <c r="AL64" s="18"/>
      <c r="AM64" s="18"/>
      <c r="AN64" s="18"/>
      <c r="AO64" s="20"/>
      <c r="AP64" s="25">
        <f t="shared" si="19"/>
        <v>0</v>
      </c>
      <c r="AQ64" s="25"/>
      <c r="AR64" s="25"/>
    </row>
    <row r="65" spans="1:44" hidden="1" x14ac:dyDescent="0.3">
      <c r="A65" s="47"/>
      <c r="B65" s="350"/>
      <c r="C65" s="43">
        <v>45861</v>
      </c>
      <c r="D65" s="19" t="s">
        <v>55</v>
      </c>
      <c r="E65" s="18"/>
      <c r="F65" s="18"/>
      <c r="G65" s="18"/>
      <c r="H65" s="18"/>
      <c r="I65" s="18"/>
      <c r="J65" s="18"/>
      <c r="K65" s="20"/>
      <c r="L65" s="25">
        <f t="shared" ref="L65:L71" si="20">SUM(E65:K65)</f>
        <v>0</v>
      </c>
      <c r="M65" s="25"/>
      <c r="N65" s="25"/>
      <c r="O65" s="21"/>
      <c r="P65" s="18"/>
      <c r="Q65" s="18"/>
      <c r="R65" s="18"/>
      <c r="S65" s="18"/>
      <c r="T65" s="18"/>
      <c r="U65" s="20"/>
      <c r="V65" s="25">
        <f t="shared" ref="V65:V71" si="21">SUM(O65:U65)</f>
        <v>0</v>
      </c>
      <c r="W65" s="25"/>
      <c r="X65" s="25"/>
      <c r="Y65" s="21"/>
      <c r="Z65" s="18"/>
      <c r="AA65" s="18"/>
      <c r="AB65" s="18"/>
      <c r="AC65" s="18"/>
      <c r="AD65" s="18"/>
      <c r="AE65" s="20"/>
      <c r="AF65" s="25">
        <f t="shared" ref="AF65:AF71" si="22">SUM(Y65:AE65)</f>
        <v>0</v>
      </c>
      <c r="AG65" s="25"/>
      <c r="AH65" s="25"/>
      <c r="AI65" s="21"/>
      <c r="AJ65" s="18"/>
      <c r="AK65" s="18"/>
      <c r="AL65" s="18"/>
      <c r="AM65" s="18"/>
      <c r="AN65" s="18"/>
      <c r="AO65" s="20"/>
      <c r="AP65" s="25">
        <f t="shared" ref="AP65:AP71" si="23">SUM(AI65:AO65)</f>
        <v>0</v>
      </c>
      <c r="AQ65" s="25"/>
      <c r="AR65" s="25"/>
    </row>
    <row r="66" spans="1:44" hidden="1" x14ac:dyDescent="0.3">
      <c r="A66" s="47"/>
      <c r="B66" s="350"/>
      <c r="C66" s="43">
        <v>46050</v>
      </c>
      <c r="D66" s="19" t="s">
        <v>55</v>
      </c>
      <c r="E66" s="18"/>
      <c r="F66" s="18"/>
      <c r="G66" s="18"/>
      <c r="H66" s="18"/>
      <c r="I66" s="18"/>
      <c r="J66" s="18"/>
      <c r="K66" s="20"/>
      <c r="L66" s="25">
        <f t="shared" si="20"/>
        <v>0</v>
      </c>
      <c r="M66" s="25"/>
      <c r="N66" s="25"/>
      <c r="O66" s="21"/>
      <c r="P66" s="18"/>
      <c r="Q66" s="18"/>
      <c r="R66" s="18"/>
      <c r="S66" s="18"/>
      <c r="T66" s="18"/>
      <c r="U66" s="20"/>
      <c r="V66" s="25">
        <f t="shared" si="21"/>
        <v>0</v>
      </c>
      <c r="W66" s="25"/>
      <c r="X66" s="25"/>
      <c r="Y66" s="21"/>
      <c r="Z66" s="18"/>
      <c r="AA66" s="18"/>
      <c r="AB66" s="18"/>
      <c r="AC66" s="18"/>
      <c r="AD66" s="18"/>
      <c r="AE66" s="20"/>
      <c r="AF66" s="25">
        <f t="shared" si="22"/>
        <v>0</v>
      </c>
      <c r="AG66" s="25"/>
      <c r="AH66" s="25"/>
      <c r="AI66" s="21"/>
      <c r="AJ66" s="18"/>
      <c r="AK66" s="18"/>
      <c r="AL66" s="18"/>
      <c r="AM66" s="18"/>
      <c r="AN66" s="18"/>
      <c r="AO66" s="20"/>
      <c r="AP66" s="25">
        <f t="shared" si="23"/>
        <v>0</v>
      </c>
      <c r="AQ66" s="25"/>
      <c r="AR66" s="25"/>
    </row>
    <row r="67" spans="1:44" hidden="1" x14ac:dyDescent="0.3">
      <c r="A67" s="47"/>
      <c r="B67" s="350"/>
      <c r="C67" s="43">
        <v>45850</v>
      </c>
      <c r="D67" s="19" t="s">
        <v>56</v>
      </c>
      <c r="E67" s="18"/>
      <c r="F67" s="18"/>
      <c r="G67" s="18"/>
      <c r="H67" s="18"/>
      <c r="I67" s="18"/>
      <c r="J67" s="18"/>
      <c r="K67" s="20"/>
      <c r="L67" s="25">
        <f t="shared" si="20"/>
        <v>0</v>
      </c>
      <c r="M67" s="25"/>
      <c r="N67" s="25"/>
      <c r="O67" s="21"/>
      <c r="P67" s="18"/>
      <c r="Q67" s="18"/>
      <c r="R67" s="18"/>
      <c r="S67" s="18"/>
      <c r="T67" s="18"/>
      <c r="U67" s="20"/>
      <c r="V67" s="25">
        <f t="shared" si="21"/>
        <v>0</v>
      </c>
      <c r="W67" s="25"/>
      <c r="X67" s="25"/>
      <c r="Y67" s="21"/>
      <c r="Z67" s="18"/>
      <c r="AA67" s="18"/>
      <c r="AB67" s="18"/>
      <c r="AC67" s="18"/>
      <c r="AD67" s="18"/>
      <c r="AE67" s="20"/>
      <c r="AF67" s="25">
        <f t="shared" si="22"/>
        <v>0</v>
      </c>
      <c r="AG67" s="25"/>
      <c r="AH67" s="25"/>
      <c r="AI67" s="21"/>
      <c r="AJ67" s="18"/>
      <c r="AK67" s="18"/>
      <c r="AL67" s="18"/>
      <c r="AM67" s="18"/>
      <c r="AN67" s="18"/>
      <c r="AO67" s="20"/>
      <c r="AP67" s="25">
        <f t="shared" si="23"/>
        <v>0</v>
      </c>
      <c r="AQ67" s="25"/>
      <c r="AR67" s="25"/>
    </row>
    <row r="68" spans="1:44" hidden="1" x14ac:dyDescent="0.3">
      <c r="A68" s="47"/>
      <c r="B68" s="350"/>
      <c r="C68" s="43">
        <v>45874</v>
      </c>
      <c r="D68" s="19" t="s">
        <v>56</v>
      </c>
      <c r="E68" s="18"/>
      <c r="F68" s="18"/>
      <c r="G68" s="18"/>
      <c r="H68" s="18"/>
      <c r="I68" s="18"/>
      <c r="J68" s="18"/>
      <c r="K68" s="20"/>
      <c r="L68" s="25">
        <f t="shared" si="20"/>
        <v>0</v>
      </c>
      <c r="M68" s="25"/>
      <c r="N68" s="25"/>
      <c r="O68" s="21"/>
      <c r="P68" s="18"/>
      <c r="Q68" s="18"/>
      <c r="R68" s="18"/>
      <c r="S68" s="18"/>
      <c r="T68" s="18"/>
      <c r="U68" s="20"/>
      <c r="V68" s="25">
        <f t="shared" si="21"/>
        <v>0</v>
      </c>
      <c r="W68" s="25"/>
      <c r="X68" s="25"/>
      <c r="Y68" s="21"/>
      <c r="Z68" s="18"/>
      <c r="AA68" s="18"/>
      <c r="AB68" s="18"/>
      <c r="AC68" s="18"/>
      <c r="AD68" s="18"/>
      <c r="AE68" s="20"/>
      <c r="AF68" s="25">
        <f t="shared" si="22"/>
        <v>0</v>
      </c>
      <c r="AG68" s="25"/>
      <c r="AH68" s="25"/>
      <c r="AI68" s="21"/>
      <c r="AJ68" s="18"/>
      <c r="AK68" s="18"/>
      <c r="AL68" s="18"/>
      <c r="AM68" s="18"/>
      <c r="AN68" s="18"/>
      <c r="AO68" s="20"/>
      <c r="AP68" s="25">
        <f t="shared" si="23"/>
        <v>0</v>
      </c>
      <c r="AQ68" s="25"/>
      <c r="AR68" s="25"/>
    </row>
    <row r="69" spans="1:44" hidden="1" x14ac:dyDescent="0.3">
      <c r="A69" s="47"/>
      <c r="B69" s="350"/>
      <c r="C69" s="43">
        <v>46122</v>
      </c>
      <c r="D69" s="19" t="s">
        <v>57</v>
      </c>
      <c r="E69" s="18"/>
      <c r="F69" s="18"/>
      <c r="G69" s="18"/>
      <c r="H69" s="18"/>
      <c r="I69" s="18"/>
      <c r="J69" s="18"/>
      <c r="K69" s="20"/>
      <c r="L69" s="25">
        <f t="shared" si="20"/>
        <v>0</v>
      </c>
      <c r="M69" s="25"/>
      <c r="N69" s="25"/>
      <c r="O69" s="21"/>
      <c r="P69" s="18"/>
      <c r="Q69" s="18"/>
      <c r="R69" s="18"/>
      <c r="S69" s="18"/>
      <c r="T69" s="18"/>
      <c r="U69" s="20"/>
      <c r="V69" s="25">
        <f t="shared" si="21"/>
        <v>0</v>
      </c>
      <c r="W69" s="25"/>
      <c r="X69" s="25"/>
      <c r="Y69" s="21"/>
      <c r="Z69" s="18"/>
      <c r="AA69" s="18"/>
      <c r="AB69" s="18"/>
      <c r="AC69" s="18"/>
      <c r="AD69" s="18"/>
      <c r="AE69" s="20"/>
      <c r="AF69" s="25">
        <f t="shared" si="22"/>
        <v>0</v>
      </c>
      <c r="AG69" s="25"/>
      <c r="AH69" s="25"/>
      <c r="AI69" s="21"/>
      <c r="AJ69" s="18"/>
      <c r="AK69" s="18"/>
      <c r="AL69" s="18"/>
      <c r="AM69" s="18"/>
      <c r="AN69" s="18"/>
      <c r="AO69" s="20"/>
      <c r="AP69" s="25">
        <f t="shared" si="23"/>
        <v>0</v>
      </c>
      <c r="AQ69" s="25"/>
      <c r="AR69" s="25"/>
    </row>
    <row r="70" spans="1:44" hidden="1" x14ac:dyDescent="0.3">
      <c r="A70" s="47"/>
      <c r="B70" s="350"/>
      <c r="C70" s="43">
        <v>46159</v>
      </c>
      <c r="D70" s="19" t="s">
        <v>58</v>
      </c>
      <c r="E70" s="18"/>
      <c r="F70" s="18"/>
      <c r="G70" s="18"/>
      <c r="H70" s="18"/>
      <c r="I70" s="18"/>
      <c r="J70" s="18"/>
      <c r="K70" s="20"/>
      <c r="L70" s="25">
        <f t="shared" si="20"/>
        <v>0</v>
      </c>
      <c r="M70" s="25"/>
      <c r="N70" s="25"/>
      <c r="O70" s="21"/>
      <c r="P70" s="18"/>
      <c r="Q70" s="18"/>
      <c r="R70" s="18"/>
      <c r="S70" s="18"/>
      <c r="T70" s="18"/>
      <c r="U70" s="20"/>
      <c r="V70" s="25">
        <f t="shared" si="21"/>
        <v>0</v>
      </c>
      <c r="W70" s="25"/>
      <c r="X70" s="25"/>
      <c r="Y70" s="21"/>
      <c r="Z70" s="18"/>
      <c r="AA70" s="18"/>
      <c r="AB70" s="18"/>
      <c r="AC70" s="18"/>
      <c r="AD70" s="18"/>
      <c r="AE70" s="20"/>
      <c r="AF70" s="25">
        <f t="shared" si="22"/>
        <v>0</v>
      </c>
      <c r="AG70" s="25"/>
      <c r="AH70" s="25"/>
      <c r="AI70" s="21"/>
      <c r="AJ70" s="18"/>
      <c r="AK70" s="18"/>
      <c r="AL70" s="18"/>
      <c r="AM70" s="18"/>
      <c r="AN70" s="18"/>
      <c r="AO70" s="20"/>
      <c r="AP70" s="25">
        <f t="shared" si="23"/>
        <v>0</v>
      </c>
      <c r="AQ70" s="25"/>
      <c r="AR70" s="25"/>
    </row>
    <row r="71" spans="1:44" ht="17.25" hidden="1" thickBot="1" x14ac:dyDescent="0.35">
      <c r="A71" s="47"/>
      <c r="B71" s="338"/>
      <c r="C71" s="55">
        <v>46158</v>
      </c>
      <c r="D71" s="53" t="s">
        <v>59</v>
      </c>
      <c r="E71" s="54"/>
      <c r="F71" s="54"/>
      <c r="G71" s="54"/>
      <c r="H71" s="54"/>
      <c r="I71" s="54"/>
      <c r="J71" s="54"/>
      <c r="K71" s="56"/>
      <c r="L71" s="26">
        <f t="shared" si="20"/>
        <v>0</v>
      </c>
      <c r="M71" s="26"/>
      <c r="N71" s="26"/>
      <c r="O71" s="57"/>
      <c r="P71" s="54"/>
      <c r="Q71" s="54"/>
      <c r="R71" s="54"/>
      <c r="S71" s="54"/>
      <c r="T71" s="54"/>
      <c r="U71" s="56"/>
      <c r="V71" s="26">
        <f t="shared" si="21"/>
        <v>0</v>
      </c>
      <c r="W71" s="26"/>
      <c r="X71" s="26"/>
      <c r="Y71" s="57"/>
      <c r="Z71" s="54"/>
      <c r="AA71" s="54"/>
      <c r="AB71" s="54"/>
      <c r="AC71" s="54"/>
      <c r="AD71" s="54"/>
      <c r="AE71" s="56"/>
      <c r="AF71" s="26">
        <f t="shared" si="22"/>
        <v>0</v>
      </c>
      <c r="AG71" s="26"/>
      <c r="AH71" s="26"/>
      <c r="AI71" s="57"/>
      <c r="AJ71" s="54"/>
      <c r="AK71" s="54"/>
      <c r="AL71" s="54"/>
      <c r="AM71" s="54"/>
      <c r="AN71" s="54"/>
      <c r="AO71" s="56"/>
      <c r="AP71" s="26">
        <f t="shared" si="23"/>
        <v>0</v>
      </c>
      <c r="AQ71" s="26"/>
      <c r="AR71" s="26"/>
    </row>
    <row r="72" spans="1:44" x14ac:dyDescent="0.3">
      <c r="A72" s="124"/>
      <c r="B72" s="100"/>
      <c r="C72" s="58"/>
      <c r="D72" s="125"/>
      <c r="E72" s="126"/>
      <c r="F72" s="126"/>
      <c r="G72" s="126"/>
      <c r="H72" s="126"/>
      <c r="I72" s="126"/>
      <c r="J72" s="126"/>
      <c r="K72" s="126"/>
      <c r="L72" s="127"/>
      <c r="M72" s="127"/>
      <c r="N72" s="127"/>
      <c r="O72" s="126"/>
      <c r="P72" s="126"/>
      <c r="Q72" s="126"/>
      <c r="R72" s="126"/>
      <c r="S72" s="126"/>
      <c r="T72" s="126"/>
      <c r="U72" s="126"/>
      <c r="V72" s="127"/>
      <c r="W72" s="127"/>
      <c r="X72" s="127"/>
      <c r="Y72" s="126"/>
      <c r="Z72" s="126"/>
      <c r="AA72" s="126"/>
      <c r="AB72" s="126"/>
      <c r="AC72" s="126"/>
      <c r="AD72" s="126"/>
      <c r="AE72" s="126"/>
      <c r="AF72" s="127"/>
      <c r="AG72" s="127"/>
      <c r="AH72" s="127"/>
      <c r="AI72" s="126"/>
      <c r="AJ72" s="126"/>
      <c r="AK72" s="126"/>
      <c r="AL72" s="126"/>
      <c r="AM72" s="126"/>
      <c r="AN72" s="126"/>
      <c r="AO72" s="126"/>
      <c r="AP72" s="127"/>
      <c r="AQ72" s="127"/>
      <c r="AR72" s="127"/>
    </row>
    <row r="73" spans="1:44" x14ac:dyDescent="0.3">
      <c r="A73" s="124"/>
      <c r="B73" s="100"/>
      <c r="C73" s="58"/>
      <c r="D73" s="125"/>
      <c r="E73" s="126"/>
      <c r="F73" s="126"/>
      <c r="G73" s="126"/>
      <c r="H73" s="126"/>
      <c r="I73" s="126"/>
      <c r="J73" s="126"/>
      <c r="K73" s="126"/>
      <c r="L73" s="127"/>
      <c r="M73" s="127"/>
      <c r="N73" s="127"/>
      <c r="O73" s="126"/>
      <c r="P73" s="126"/>
      <c r="Q73" s="126"/>
      <c r="R73" s="126"/>
      <c r="S73" s="126"/>
      <c r="T73" s="126"/>
      <c r="U73" s="126"/>
      <c r="V73" s="127"/>
      <c r="W73" s="127"/>
      <c r="X73" s="127"/>
      <c r="Y73" s="126"/>
      <c r="Z73" s="126"/>
      <c r="AA73" s="126"/>
      <c r="AB73" s="126"/>
      <c r="AC73" s="126"/>
      <c r="AD73" s="126"/>
      <c r="AE73" s="126"/>
      <c r="AF73" s="127"/>
      <c r="AG73" s="127"/>
      <c r="AH73" s="127"/>
      <c r="AI73" s="126"/>
      <c r="AJ73" s="126"/>
      <c r="AK73" s="126"/>
      <c r="AL73" s="126"/>
      <c r="AM73" s="126"/>
      <c r="AN73" s="126"/>
      <c r="AO73" s="126"/>
      <c r="AP73" s="127"/>
      <c r="AQ73" s="127"/>
      <c r="AR73" s="127"/>
    </row>
    <row r="74" spans="1:44" x14ac:dyDescent="0.3">
      <c r="A74" s="124"/>
      <c r="B74" s="100"/>
      <c r="C74" s="58"/>
      <c r="D74" s="125"/>
      <c r="E74" s="126"/>
      <c r="F74" s="126"/>
      <c r="G74" s="126"/>
      <c r="H74" s="126"/>
      <c r="I74" s="126"/>
      <c r="J74" s="126"/>
      <c r="K74" s="126"/>
      <c r="L74" s="127"/>
      <c r="M74" s="127"/>
      <c r="N74" s="127"/>
      <c r="O74" s="126"/>
      <c r="P74" s="126"/>
      <c r="Q74" s="126"/>
      <c r="R74" s="126"/>
      <c r="S74" s="126"/>
      <c r="T74" s="126"/>
      <c r="U74" s="126"/>
      <c r="V74" s="127"/>
      <c r="W74" s="127"/>
      <c r="X74" s="127"/>
      <c r="Y74" s="126"/>
      <c r="Z74" s="126"/>
      <c r="AA74" s="126"/>
      <c r="AB74" s="126"/>
      <c r="AC74" s="126"/>
      <c r="AD74" s="126"/>
      <c r="AE74" s="126"/>
      <c r="AF74" s="127"/>
      <c r="AG74" s="127"/>
      <c r="AH74" s="127"/>
      <c r="AI74" s="126"/>
      <c r="AJ74" s="126"/>
      <c r="AK74" s="126"/>
      <c r="AL74" s="126"/>
      <c r="AM74" s="126"/>
      <c r="AN74" s="126"/>
      <c r="AO74" s="126"/>
      <c r="AP74" s="127"/>
      <c r="AQ74" s="127"/>
      <c r="AR74" s="127"/>
    </row>
  </sheetData>
  <mergeCells count="11">
    <mergeCell ref="B22:B29"/>
    <mergeCell ref="A2:A7"/>
    <mergeCell ref="B2:B7"/>
    <mergeCell ref="C2:C7"/>
    <mergeCell ref="B8:B13"/>
    <mergeCell ref="B14:B21"/>
    <mergeCell ref="B30:B37"/>
    <mergeCell ref="B38:B45"/>
    <mergeCell ref="B46:B53"/>
    <mergeCell ref="B54:B62"/>
    <mergeCell ref="B63:B71"/>
  </mergeCells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L44 V44 AF44 AP44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6520-A0A2-407A-98ED-BD5674BFAFCF}">
  <dimension ref="A1:BC65"/>
  <sheetViews>
    <sheetView topLeftCell="E1" workbookViewId="0">
      <pane ySplit="1" topLeftCell="A2" activePane="bottomLeft" state="frozen"/>
      <selection pane="bottomLeft" activeCell="AR7" sqref="AR7"/>
    </sheetView>
  </sheetViews>
  <sheetFormatPr defaultRowHeight="16.5" x14ac:dyDescent="0.3"/>
  <cols>
    <col min="1" max="1" width="15.25" customWidth="1"/>
    <col min="2" max="2" width="19.5" bestFit="1" customWidth="1"/>
    <col min="3" max="3" width="9.75" style="41" bestFit="1" customWidth="1"/>
    <col min="4" max="4" width="16.25" style="1" bestFit="1" customWidth="1"/>
    <col min="5" max="5" width="5.375" bestFit="1" customWidth="1"/>
    <col min="6" max="6" width="4.5" bestFit="1" customWidth="1"/>
    <col min="7" max="11" width="5.375" bestFit="1" customWidth="1"/>
    <col min="12" max="12" width="5.75" bestFit="1" customWidth="1"/>
    <col min="13" max="13" width="7.125" bestFit="1" customWidth="1"/>
    <col min="14" max="14" width="6.375" bestFit="1" customWidth="1"/>
    <col min="15" max="15" width="5.375" bestFit="1" customWidth="1"/>
    <col min="16" max="18" width="4.5" bestFit="1" customWidth="1"/>
    <col min="19" max="19" width="5.375" bestFit="1" customWidth="1"/>
    <col min="20" max="20" width="4.5" bestFit="1" customWidth="1"/>
    <col min="21" max="21" width="5.375" bestFit="1" customWidth="1"/>
    <col min="22" max="22" width="5.75" bestFit="1" customWidth="1"/>
    <col min="23" max="23" width="7.125" bestFit="1" customWidth="1"/>
    <col min="24" max="24" width="6.375" bestFit="1" customWidth="1"/>
    <col min="25" max="25" width="5.375" bestFit="1" customWidth="1"/>
    <col min="26" max="27" width="4.5" bestFit="1" customWidth="1"/>
    <col min="28" max="31" width="5.375" bestFit="1" customWidth="1"/>
    <col min="32" max="32" width="5.75" bestFit="1" customWidth="1"/>
    <col min="33" max="33" width="7.125" bestFit="1" customWidth="1"/>
    <col min="34" max="34" width="6.375" bestFit="1" customWidth="1"/>
    <col min="35" max="35" width="5.375" bestFit="1" customWidth="1"/>
    <col min="36" max="36" width="4.5" bestFit="1" customWidth="1"/>
    <col min="37" max="39" width="5.375" bestFit="1" customWidth="1"/>
    <col min="40" max="41" width="4.5" bestFit="1" customWidth="1"/>
    <col min="42" max="42" width="5.75" bestFit="1" customWidth="1"/>
    <col min="43" max="43" width="7.125" bestFit="1" customWidth="1"/>
    <col min="44" max="44" width="6.375" bestFit="1" customWidth="1"/>
    <col min="45" max="45" width="5.375" bestFit="1" customWidth="1"/>
    <col min="46" max="46" width="4.5" bestFit="1" customWidth="1"/>
    <col min="47" max="49" width="5.375" bestFit="1" customWidth="1"/>
    <col min="50" max="51" width="4.5" bestFit="1" customWidth="1"/>
    <col min="52" max="52" width="5.75" bestFit="1" customWidth="1"/>
    <col min="53" max="53" width="7.125" bestFit="1" customWidth="1"/>
    <col min="54" max="54" width="6.375" bestFit="1" customWidth="1"/>
    <col min="55" max="55" width="9.75" bestFit="1" customWidth="1"/>
  </cols>
  <sheetData>
    <row r="1" spans="1:55" s="1" customFormat="1" x14ac:dyDescent="0.3">
      <c r="A1" s="19"/>
      <c r="B1" s="19" t="s">
        <v>156</v>
      </c>
      <c r="C1" s="42" t="s">
        <v>2</v>
      </c>
      <c r="D1" s="19" t="s">
        <v>96</v>
      </c>
      <c r="E1" s="22">
        <v>26</v>
      </c>
      <c r="F1" s="22">
        <v>27</v>
      </c>
      <c r="G1" s="22">
        <v>28</v>
      </c>
      <c r="H1" s="22">
        <v>29</v>
      </c>
      <c r="I1" s="22">
        <v>30</v>
      </c>
      <c r="J1" s="22">
        <v>31</v>
      </c>
      <c r="K1" s="23">
        <v>1</v>
      </c>
      <c r="L1" s="24" t="s">
        <v>21</v>
      </c>
      <c r="M1" s="24" t="s">
        <v>13</v>
      </c>
      <c r="N1" s="133" t="s">
        <v>7</v>
      </c>
      <c r="O1" s="22">
        <v>2</v>
      </c>
      <c r="P1" s="22">
        <v>3</v>
      </c>
      <c r="Q1" s="22">
        <v>4</v>
      </c>
      <c r="R1" s="22">
        <v>5</v>
      </c>
      <c r="S1" s="22">
        <v>6</v>
      </c>
      <c r="T1" s="22">
        <v>7</v>
      </c>
      <c r="U1" s="23">
        <v>8</v>
      </c>
      <c r="V1" s="24" t="s">
        <v>22</v>
      </c>
      <c r="W1" s="24" t="s">
        <v>13</v>
      </c>
      <c r="X1" s="133" t="s">
        <v>7</v>
      </c>
      <c r="Y1" s="22">
        <v>9</v>
      </c>
      <c r="Z1" s="22">
        <v>10</v>
      </c>
      <c r="AA1" s="22">
        <v>11</v>
      </c>
      <c r="AB1" s="22">
        <v>12</v>
      </c>
      <c r="AC1" s="22">
        <v>13</v>
      </c>
      <c r="AD1" s="22">
        <v>14</v>
      </c>
      <c r="AE1" s="23">
        <v>15</v>
      </c>
      <c r="AF1" s="24" t="s">
        <v>23</v>
      </c>
      <c r="AG1" s="24" t="s">
        <v>13</v>
      </c>
      <c r="AH1" s="133" t="s">
        <v>7</v>
      </c>
      <c r="AI1" s="22">
        <v>16</v>
      </c>
      <c r="AJ1" s="22">
        <v>17</v>
      </c>
      <c r="AK1" s="22">
        <v>18</v>
      </c>
      <c r="AL1" s="22">
        <v>19</v>
      </c>
      <c r="AM1" s="22">
        <v>20</v>
      </c>
      <c r="AN1" s="22">
        <v>21</v>
      </c>
      <c r="AO1" s="23">
        <v>22</v>
      </c>
      <c r="AP1" s="24" t="s">
        <v>24</v>
      </c>
      <c r="AQ1" s="24" t="s">
        <v>13</v>
      </c>
      <c r="AR1" s="133" t="s">
        <v>7</v>
      </c>
      <c r="AS1" s="22">
        <v>23</v>
      </c>
      <c r="AT1" s="22">
        <v>24</v>
      </c>
      <c r="AU1" s="22">
        <v>25</v>
      </c>
      <c r="AV1" s="22">
        <v>26</v>
      </c>
      <c r="AW1" s="22">
        <v>27</v>
      </c>
      <c r="AX1" s="22">
        <v>28</v>
      </c>
      <c r="AY1" s="23">
        <v>29</v>
      </c>
      <c r="AZ1" s="24" t="s">
        <v>31</v>
      </c>
      <c r="BA1" s="24" t="s">
        <v>13</v>
      </c>
      <c r="BB1" s="133" t="s">
        <v>7</v>
      </c>
    </row>
    <row r="2" spans="1:55" x14ac:dyDescent="0.3">
      <c r="A2" s="367" t="s">
        <v>13</v>
      </c>
      <c r="B2" s="367" t="s">
        <v>13</v>
      </c>
      <c r="C2" s="367"/>
      <c r="D2" s="19" t="s">
        <v>12</v>
      </c>
      <c r="E2" s="18">
        <f t="shared" ref="E2:K7" si="0">SUMIF($D$8:$D$44,$D2,E$8:E$44)-SUMIF($D$32:$D$37,$D2,E$32:E$37)</f>
        <v>55</v>
      </c>
      <c r="F2" s="18">
        <f t="shared" si="0"/>
        <v>22</v>
      </c>
      <c r="G2" s="18">
        <f t="shared" si="0"/>
        <v>50</v>
      </c>
      <c r="H2" s="18">
        <f t="shared" si="0"/>
        <v>53</v>
      </c>
      <c r="I2" s="18">
        <f t="shared" si="0"/>
        <v>105</v>
      </c>
      <c r="J2" s="18">
        <f t="shared" si="0"/>
        <v>58</v>
      </c>
      <c r="K2" s="18">
        <f t="shared" si="0"/>
        <v>56</v>
      </c>
      <c r="L2" s="25">
        <f>SUM(E2:K2)</f>
        <v>399</v>
      </c>
      <c r="M2" s="25">
        <v>2009</v>
      </c>
      <c r="N2" s="25">
        <f t="shared" ref="N2:N7" si="1">M2-L2</f>
        <v>1610</v>
      </c>
      <c r="O2" s="18">
        <f t="shared" ref="O2:U7" si="2">SUMIF($D$8:$D$44,$D2,O$8:O$44)-SUMIF($D$32:$D$37,$D2,O$32:O$37)</f>
        <v>39</v>
      </c>
      <c r="P2" s="18">
        <f t="shared" si="2"/>
        <v>52</v>
      </c>
      <c r="Q2" s="18">
        <f t="shared" si="2"/>
        <v>47</v>
      </c>
      <c r="R2" s="18">
        <f t="shared" si="2"/>
        <v>37</v>
      </c>
      <c r="S2" s="18">
        <f t="shared" si="2"/>
        <v>42</v>
      </c>
      <c r="T2" s="18">
        <f t="shared" si="2"/>
        <v>63</v>
      </c>
      <c r="U2" s="18">
        <f t="shared" si="2"/>
        <v>34</v>
      </c>
      <c r="V2" s="25">
        <f t="shared" ref="V2:V31" si="3">SUM(O2:U2)</f>
        <v>314</v>
      </c>
      <c r="W2" s="25">
        <v>2082</v>
      </c>
      <c r="X2" s="25">
        <f t="shared" ref="X2:X7" si="4">W2-V2</f>
        <v>1768</v>
      </c>
      <c r="Y2" s="115">
        <f t="shared" ref="Y2:AE7" si="5">SUMIF($D$8:$D$44,$D2,Y$8:Y$44)-SUMIF($D$32:$D$37,$D2,Y$32:Y$37)</f>
        <v>49</v>
      </c>
      <c r="Z2" s="18">
        <f t="shared" si="5"/>
        <v>31</v>
      </c>
      <c r="AA2" s="18">
        <f t="shared" si="5"/>
        <v>48</v>
      </c>
      <c r="AB2" s="18">
        <f t="shared" si="5"/>
        <v>40</v>
      </c>
      <c r="AC2" s="18">
        <f t="shared" si="5"/>
        <v>62</v>
      </c>
      <c r="AD2" s="18">
        <f t="shared" si="5"/>
        <v>28</v>
      </c>
      <c r="AE2" s="62">
        <f t="shared" si="5"/>
        <v>59</v>
      </c>
      <c r="AF2" s="25">
        <f>SUM(Y2:AE2)</f>
        <v>317</v>
      </c>
      <c r="AG2" s="25">
        <v>1959</v>
      </c>
      <c r="AH2" s="25">
        <f t="shared" ref="AH2:AH7" si="6">AG2-AF2</f>
        <v>1642</v>
      </c>
      <c r="AI2" s="115">
        <f t="shared" ref="AI2:AO7" si="7">SUMIF($D$8:$D$44,$D2,AI$8:AI$44)-SUMIF($D$32:$D$37,$D2,AI$32:AI$37)</f>
        <v>63</v>
      </c>
      <c r="AJ2" s="18">
        <f t="shared" si="7"/>
        <v>39</v>
      </c>
      <c r="AK2" s="18">
        <f t="shared" si="7"/>
        <v>34</v>
      </c>
      <c r="AL2" s="18">
        <f t="shared" si="7"/>
        <v>53</v>
      </c>
      <c r="AM2" s="18">
        <f t="shared" si="7"/>
        <v>54</v>
      </c>
      <c r="AN2" s="18">
        <f t="shared" si="7"/>
        <v>63</v>
      </c>
      <c r="AO2" s="62">
        <f t="shared" si="7"/>
        <v>40</v>
      </c>
      <c r="AP2" s="25">
        <f>SUM(AI2:AO2)</f>
        <v>346</v>
      </c>
      <c r="AQ2" s="25">
        <v>2105</v>
      </c>
      <c r="AR2" s="25">
        <f t="shared" ref="AR2:AR7" si="8">AQ2-AP2</f>
        <v>1759</v>
      </c>
      <c r="AS2" s="115">
        <f t="shared" ref="AS2:AY7" si="9">SUMIF($D$8:$D$44,$D2,AS$8:AS$44)-SUMIF($D$32:$D$37,$D2,AS$32:AS$37)</f>
        <v>0</v>
      </c>
      <c r="AT2" s="18">
        <f t="shared" si="9"/>
        <v>0</v>
      </c>
      <c r="AU2" s="18">
        <f t="shared" si="9"/>
        <v>0</v>
      </c>
      <c r="AV2" s="18">
        <f t="shared" si="9"/>
        <v>0</v>
      </c>
      <c r="AW2" s="18">
        <f t="shared" si="9"/>
        <v>0</v>
      </c>
      <c r="AX2" s="18">
        <f t="shared" si="9"/>
        <v>0</v>
      </c>
      <c r="AY2" s="62">
        <f t="shared" si="9"/>
        <v>0</v>
      </c>
      <c r="AZ2" s="25">
        <f>SUM(AS2:AY2)</f>
        <v>0</v>
      </c>
      <c r="BA2" s="25"/>
      <c r="BB2" s="25">
        <f t="shared" ref="BB2:BB7" si="10">BA2-AZ2</f>
        <v>0</v>
      </c>
      <c r="BC2" s="277"/>
    </row>
    <row r="3" spans="1:55" x14ac:dyDescent="0.3">
      <c r="A3" s="368"/>
      <c r="B3" s="368"/>
      <c r="C3" s="368"/>
      <c r="D3" s="19" t="s">
        <v>16</v>
      </c>
      <c r="E3" s="18">
        <f t="shared" si="0"/>
        <v>58</v>
      </c>
      <c r="F3" s="18">
        <f t="shared" si="0"/>
        <v>47</v>
      </c>
      <c r="G3" s="18">
        <f t="shared" si="0"/>
        <v>36</v>
      </c>
      <c r="H3" s="18">
        <f t="shared" si="0"/>
        <v>55</v>
      </c>
      <c r="I3" s="18">
        <f t="shared" si="0"/>
        <v>56</v>
      </c>
      <c r="J3" s="18">
        <f t="shared" si="0"/>
        <v>56</v>
      </c>
      <c r="K3" s="18">
        <f t="shared" si="0"/>
        <v>67</v>
      </c>
      <c r="L3" s="25">
        <f t="shared" ref="L3:L41" si="11">SUM(E3:K3)</f>
        <v>375</v>
      </c>
      <c r="M3" s="25">
        <v>1263</v>
      </c>
      <c r="N3" s="25">
        <f t="shared" si="1"/>
        <v>888</v>
      </c>
      <c r="O3" s="18">
        <f t="shared" si="2"/>
        <v>40</v>
      </c>
      <c r="P3" s="18">
        <f t="shared" si="2"/>
        <v>49</v>
      </c>
      <c r="Q3" s="18">
        <f t="shared" si="2"/>
        <v>38</v>
      </c>
      <c r="R3" s="18">
        <f t="shared" si="2"/>
        <v>62</v>
      </c>
      <c r="S3" s="18">
        <f t="shared" si="2"/>
        <v>52</v>
      </c>
      <c r="T3" s="18">
        <f t="shared" si="2"/>
        <v>39</v>
      </c>
      <c r="U3" s="18">
        <f t="shared" si="2"/>
        <v>37</v>
      </c>
      <c r="V3" s="25">
        <f t="shared" si="3"/>
        <v>317</v>
      </c>
      <c r="W3" s="25">
        <v>1337</v>
      </c>
      <c r="X3" s="25">
        <f t="shared" si="4"/>
        <v>1020</v>
      </c>
      <c r="Y3" s="115">
        <f t="shared" si="5"/>
        <v>59</v>
      </c>
      <c r="Z3" s="18">
        <f t="shared" si="5"/>
        <v>42</v>
      </c>
      <c r="AA3" s="18">
        <f t="shared" si="5"/>
        <v>64</v>
      </c>
      <c r="AB3" s="18">
        <f t="shared" si="5"/>
        <v>57</v>
      </c>
      <c r="AC3" s="18">
        <f t="shared" si="5"/>
        <v>58</v>
      </c>
      <c r="AD3" s="18">
        <f t="shared" si="5"/>
        <v>26</v>
      </c>
      <c r="AE3" s="62">
        <f t="shared" si="5"/>
        <v>63</v>
      </c>
      <c r="AF3" s="25">
        <f t="shared" ref="AF3:AF41" si="12">SUM(Y3:AE3)</f>
        <v>369</v>
      </c>
      <c r="AG3" s="25">
        <v>1359</v>
      </c>
      <c r="AH3" s="25">
        <f t="shared" si="6"/>
        <v>990</v>
      </c>
      <c r="AI3" s="115">
        <f t="shared" si="7"/>
        <v>55</v>
      </c>
      <c r="AJ3" s="18">
        <f t="shared" si="7"/>
        <v>58</v>
      </c>
      <c r="AK3" s="18">
        <f t="shared" si="7"/>
        <v>37</v>
      </c>
      <c r="AL3" s="18">
        <f t="shared" si="7"/>
        <v>34</v>
      </c>
      <c r="AM3" s="18">
        <f t="shared" si="7"/>
        <v>51</v>
      </c>
      <c r="AN3" s="18">
        <f t="shared" si="7"/>
        <v>65</v>
      </c>
      <c r="AO3" s="62">
        <f t="shared" si="7"/>
        <v>40</v>
      </c>
      <c r="AP3" s="25">
        <f t="shared" ref="AP3:AP41" si="13">SUM(AI3:AO3)</f>
        <v>340</v>
      </c>
      <c r="AQ3" s="25">
        <v>1371</v>
      </c>
      <c r="AR3" s="25">
        <f t="shared" si="8"/>
        <v>1031</v>
      </c>
      <c r="AS3" s="115">
        <f t="shared" si="9"/>
        <v>0</v>
      </c>
      <c r="AT3" s="18">
        <f t="shared" si="9"/>
        <v>0</v>
      </c>
      <c r="AU3" s="18">
        <f t="shared" si="9"/>
        <v>0</v>
      </c>
      <c r="AV3" s="18">
        <f t="shared" si="9"/>
        <v>0</v>
      </c>
      <c r="AW3" s="18">
        <f t="shared" si="9"/>
        <v>0</v>
      </c>
      <c r="AX3" s="18">
        <f t="shared" si="9"/>
        <v>0</v>
      </c>
      <c r="AY3" s="62">
        <f t="shared" si="9"/>
        <v>0</v>
      </c>
      <c r="AZ3" s="25">
        <f t="shared" ref="AZ3:AZ31" si="14">SUM(AS3:AY3)</f>
        <v>0</v>
      </c>
      <c r="BA3" s="25"/>
      <c r="BB3" s="25">
        <f t="shared" si="10"/>
        <v>0</v>
      </c>
      <c r="BC3" s="277"/>
    </row>
    <row r="4" spans="1:55" x14ac:dyDescent="0.3">
      <c r="A4" s="368"/>
      <c r="B4" s="368"/>
      <c r="C4" s="368"/>
      <c r="D4" s="19" t="s">
        <v>17</v>
      </c>
      <c r="E4" s="18">
        <f t="shared" si="0"/>
        <v>28</v>
      </c>
      <c r="F4" s="18">
        <f t="shared" si="0"/>
        <v>17</v>
      </c>
      <c r="G4" s="18">
        <f t="shared" si="0"/>
        <v>29</v>
      </c>
      <c r="H4" s="18">
        <f t="shared" si="0"/>
        <v>21</v>
      </c>
      <c r="I4" s="18">
        <f t="shared" si="0"/>
        <v>29</v>
      </c>
      <c r="J4" s="18">
        <f>SUMIF($D$8:$D$44,$D4,J$8:J$44)-SUMIF($D$32:$D$37,$D4,J$32:J$37)</f>
        <v>32</v>
      </c>
      <c r="K4" s="18">
        <f t="shared" si="0"/>
        <v>32</v>
      </c>
      <c r="L4" s="25">
        <f t="shared" si="11"/>
        <v>188</v>
      </c>
      <c r="M4" s="25">
        <v>374</v>
      </c>
      <c r="N4" s="25">
        <f t="shared" si="1"/>
        <v>186</v>
      </c>
      <c r="O4" s="18">
        <f t="shared" si="2"/>
        <v>26</v>
      </c>
      <c r="P4" s="18">
        <f t="shared" si="2"/>
        <v>20</v>
      </c>
      <c r="Q4" s="18">
        <f t="shared" si="2"/>
        <v>34</v>
      </c>
      <c r="R4" s="18">
        <f t="shared" si="2"/>
        <v>23</v>
      </c>
      <c r="S4" s="18">
        <f t="shared" si="2"/>
        <v>44</v>
      </c>
      <c r="T4" s="18">
        <f t="shared" si="2"/>
        <v>32</v>
      </c>
      <c r="U4" s="18">
        <f t="shared" si="2"/>
        <v>23</v>
      </c>
      <c r="V4" s="25">
        <f t="shared" si="3"/>
        <v>202</v>
      </c>
      <c r="W4" s="25">
        <v>470</v>
      </c>
      <c r="X4" s="25">
        <f t="shared" si="4"/>
        <v>268</v>
      </c>
      <c r="Y4" s="115">
        <f t="shared" si="5"/>
        <v>34</v>
      </c>
      <c r="Z4" s="18">
        <f t="shared" si="5"/>
        <v>20</v>
      </c>
      <c r="AA4" s="18">
        <f t="shared" si="5"/>
        <v>28</v>
      </c>
      <c r="AB4" s="18">
        <f t="shared" si="5"/>
        <v>19</v>
      </c>
      <c r="AC4" s="18">
        <f t="shared" si="5"/>
        <v>29</v>
      </c>
      <c r="AD4" s="18">
        <f t="shared" si="5"/>
        <v>21</v>
      </c>
      <c r="AE4" s="62">
        <f t="shared" si="5"/>
        <v>30</v>
      </c>
      <c r="AF4" s="25">
        <f t="shared" si="12"/>
        <v>181</v>
      </c>
      <c r="AG4" s="25">
        <v>421</v>
      </c>
      <c r="AH4" s="25">
        <f t="shared" si="6"/>
        <v>240</v>
      </c>
      <c r="AI4" s="115">
        <f t="shared" si="7"/>
        <v>24</v>
      </c>
      <c r="AJ4" s="18">
        <f t="shared" si="7"/>
        <v>19</v>
      </c>
      <c r="AK4" s="18">
        <f t="shared" si="7"/>
        <v>31</v>
      </c>
      <c r="AL4" s="18">
        <f t="shared" si="7"/>
        <v>23</v>
      </c>
      <c r="AM4" s="18">
        <f t="shared" si="7"/>
        <v>50</v>
      </c>
      <c r="AN4" s="18">
        <f t="shared" si="7"/>
        <v>28</v>
      </c>
      <c r="AO4" s="62">
        <f t="shared" si="7"/>
        <v>25</v>
      </c>
      <c r="AP4" s="25">
        <f t="shared" si="13"/>
        <v>200</v>
      </c>
      <c r="AQ4" s="25">
        <v>515</v>
      </c>
      <c r="AR4" s="25">
        <f t="shared" si="8"/>
        <v>315</v>
      </c>
      <c r="AS4" s="115">
        <f t="shared" si="9"/>
        <v>0</v>
      </c>
      <c r="AT4" s="18">
        <f t="shared" si="9"/>
        <v>0</v>
      </c>
      <c r="AU4" s="18">
        <f t="shared" si="9"/>
        <v>0</v>
      </c>
      <c r="AV4" s="18">
        <f t="shared" si="9"/>
        <v>0</v>
      </c>
      <c r="AW4" s="18">
        <f t="shared" si="9"/>
        <v>0</v>
      </c>
      <c r="AX4" s="18">
        <f t="shared" si="9"/>
        <v>0</v>
      </c>
      <c r="AY4" s="62">
        <f t="shared" si="9"/>
        <v>0</v>
      </c>
      <c r="AZ4" s="25">
        <f t="shared" si="14"/>
        <v>0</v>
      </c>
      <c r="BA4" s="25"/>
      <c r="BB4" s="25">
        <f t="shared" si="10"/>
        <v>0</v>
      </c>
      <c r="BC4" s="277"/>
    </row>
    <row r="5" spans="1:55" x14ac:dyDescent="0.3">
      <c r="A5" s="368"/>
      <c r="B5" s="368"/>
      <c r="C5" s="368"/>
      <c r="D5" s="19" t="s">
        <v>42</v>
      </c>
      <c r="E5" s="18">
        <f t="shared" si="0"/>
        <v>89</v>
      </c>
      <c r="F5" s="18">
        <f t="shared" si="0"/>
        <v>62</v>
      </c>
      <c r="G5" s="18">
        <f t="shared" si="0"/>
        <v>69</v>
      </c>
      <c r="H5" s="18">
        <f t="shared" si="0"/>
        <v>92</v>
      </c>
      <c r="I5" s="18">
        <f t="shared" si="0"/>
        <v>104</v>
      </c>
      <c r="J5" s="18">
        <f t="shared" si="0"/>
        <v>130</v>
      </c>
      <c r="K5" s="18">
        <f t="shared" si="0"/>
        <v>101</v>
      </c>
      <c r="L5" s="25">
        <f t="shared" si="11"/>
        <v>647</v>
      </c>
      <c r="M5" s="25">
        <v>3932</v>
      </c>
      <c r="N5" s="25">
        <f t="shared" si="1"/>
        <v>3285</v>
      </c>
      <c r="O5" s="18">
        <f t="shared" si="2"/>
        <v>100</v>
      </c>
      <c r="P5" s="18">
        <f t="shared" si="2"/>
        <v>109</v>
      </c>
      <c r="Q5" s="18">
        <f t="shared" si="2"/>
        <v>88</v>
      </c>
      <c r="R5" s="18">
        <f t="shared" si="2"/>
        <v>69</v>
      </c>
      <c r="S5" s="18">
        <f t="shared" si="2"/>
        <v>116</v>
      </c>
      <c r="T5" s="18">
        <f t="shared" si="2"/>
        <v>106</v>
      </c>
      <c r="U5" s="18">
        <f t="shared" si="2"/>
        <v>88</v>
      </c>
      <c r="V5" s="25">
        <f t="shared" si="3"/>
        <v>676</v>
      </c>
      <c r="W5" s="25">
        <v>4683</v>
      </c>
      <c r="X5" s="25">
        <f t="shared" si="4"/>
        <v>4007</v>
      </c>
      <c r="Y5" s="115">
        <f t="shared" si="5"/>
        <v>62</v>
      </c>
      <c r="Z5" s="18">
        <f t="shared" si="5"/>
        <v>86</v>
      </c>
      <c r="AA5" s="18">
        <f t="shared" si="5"/>
        <v>87</v>
      </c>
      <c r="AB5" s="18">
        <f t="shared" si="5"/>
        <v>89</v>
      </c>
      <c r="AC5" s="18">
        <f t="shared" si="5"/>
        <v>102</v>
      </c>
      <c r="AD5" s="18">
        <f t="shared" si="5"/>
        <v>56</v>
      </c>
      <c r="AE5" s="62">
        <f t="shared" si="5"/>
        <v>134</v>
      </c>
      <c r="AF5" s="25">
        <f t="shared" si="12"/>
        <v>616</v>
      </c>
      <c r="AG5" s="25">
        <v>5244</v>
      </c>
      <c r="AH5" s="25">
        <f t="shared" si="6"/>
        <v>4628</v>
      </c>
      <c r="AI5" s="115">
        <f t="shared" si="7"/>
        <v>111</v>
      </c>
      <c r="AJ5" s="18">
        <f t="shared" si="7"/>
        <v>86</v>
      </c>
      <c r="AK5" s="18">
        <f t="shared" si="7"/>
        <v>85</v>
      </c>
      <c r="AL5" s="18">
        <f t="shared" si="7"/>
        <v>91</v>
      </c>
      <c r="AM5" s="18">
        <f t="shared" si="7"/>
        <v>131</v>
      </c>
      <c r="AN5" s="18">
        <f t="shared" si="7"/>
        <v>118</v>
      </c>
      <c r="AO5" s="62">
        <f t="shared" si="7"/>
        <v>81</v>
      </c>
      <c r="AP5" s="25">
        <f t="shared" si="13"/>
        <v>703</v>
      </c>
      <c r="AQ5" s="25">
        <v>5602</v>
      </c>
      <c r="AR5" s="25">
        <f t="shared" si="8"/>
        <v>4899</v>
      </c>
      <c r="AS5" s="115">
        <f t="shared" si="9"/>
        <v>0</v>
      </c>
      <c r="AT5" s="18">
        <f t="shared" si="9"/>
        <v>0</v>
      </c>
      <c r="AU5" s="18">
        <f t="shared" si="9"/>
        <v>0</v>
      </c>
      <c r="AV5" s="18">
        <f t="shared" si="9"/>
        <v>0</v>
      </c>
      <c r="AW5" s="18">
        <f t="shared" si="9"/>
        <v>0</v>
      </c>
      <c r="AX5" s="18">
        <f t="shared" si="9"/>
        <v>0</v>
      </c>
      <c r="AY5" s="62">
        <f t="shared" si="9"/>
        <v>0</v>
      </c>
      <c r="AZ5" s="25">
        <f t="shared" si="14"/>
        <v>0</v>
      </c>
      <c r="BA5" s="25"/>
      <c r="BB5" s="25">
        <f t="shared" si="10"/>
        <v>0</v>
      </c>
      <c r="BC5" s="277"/>
    </row>
    <row r="6" spans="1:55" x14ac:dyDescent="0.3">
      <c r="A6" s="368"/>
      <c r="B6" s="368"/>
      <c r="C6" s="368"/>
      <c r="D6" s="19" t="s">
        <v>43</v>
      </c>
      <c r="E6" s="18">
        <f t="shared" si="0"/>
        <v>113</v>
      </c>
      <c r="F6" s="18">
        <f t="shared" si="0"/>
        <v>62</v>
      </c>
      <c r="G6" s="18">
        <f t="shared" si="0"/>
        <v>85</v>
      </c>
      <c r="H6" s="18">
        <f t="shared" si="0"/>
        <v>93</v>
      </c>
      <c r="I6" s="18">
        <f t="shared" si="0"/>
        <v>91</v>
      </c>
      <c r="J6" s="18">
        <f t="shared" si="0"/>
        <v>143</v>
      </c>
      <c r="K6" s="18">
        <f t="shared" si="0"/>
        <v>86</v>
      </c>
      <c r="L6" s="25">
        <f t="shared" si="11"/>
        <v>673</v>
      </c>
      <c r="M6" s="25">
        <v>1896</v>
      </c>
      <c r="N6" s="25">
        <f t="shared" si="1"/>
        <v>1223</v>
      </c>
      <c r="O6" s="18">
        <f t="shared" si="2"/>
        <v>83</v>
      </c>
      <c r="P6" s="18">
        <f t="shared" si="2"/>
        <v>70</v>
      </c>
      <c r="Q6" s="18">
        <f t="shared" si="2"/>
        <v>73</v>
      </c>
      <c r="R6" s="18">
        <f t="shared" si="2"/>
        <v>95</v>
      </c>
      <c r="S6" s="18">
        <f t="shared" si="2"/>
        <v>110</v>
      </c>
      <c r="T6" s="18">
        <f t="shared" si="2"/>
        <v>123</v>
      </c>
      <c r="U6" s="18">
        <f t="shared" si="2"/>
        <v>81</v>
      </c>
      <c r="V6" s="25">
        <f t="shared" si="3"/>
        <v>635</v>
      </c>
      <c r="W6" s="25">
        <v>2307</v>
      </c>
      <c r="X6" s="25">
        <f t="shared" si="4"/>
        <v>1672</v>
      </c>
      <c r="Y6" s="115">
        <f t="shared" si="5"/>
        <v>124</v>
      </c>
      <c r="Z6" s="18">
        <f t="shared" si="5"/>
        <v>56</v>
      </c>
      <c r="AA6" s="18">
        <f t="shared" si="5"/>
        <v>71</v>
      </c>
      <c r="AB6" s="18">
        <f t="shared" si="5"/>
        <v>73</v>
      </c>
      <c r="AC6" s="18">
        <f t="shared" si="5"/>
        <v>109</v>
      </c>
      <c r="AD6" s="18">
        <f t="shared" si="5"/>
        <v>57</v>
      </c>
      <c r="AE6" s="62">
        <f t="shared" si="5"/>
        <v>101</v>
      </c>
      <c r="AF6" s="25">
        <f t="shared" si="12"/>
        <v>591</v>
      </c>
      <c r="AG6" s="25">
        <v>1800</v>
      </c>
      <c r="AH6" s="25">
        <f t="shared" si="6"/>
        <v>1209</v>
      </c>
      <c r="AI6" s="115">
        <f t="shared" si="7"/>
        <v>99</v>
      </c>
      <c r="AJ6" s="18">
        <f t="shared" si="7"/>
        <v>104</v>
      </c>
      <c r="AK6" s="18">
        <f t="shared" si="7"/>
        <v>74</v>
      </c>
      <c r="AL6" s="18">
        <f t="shared" si="7"/>
        <v>98</v>
      </c>
      <c r="AM6" s="18">
        <f t="shared" si="7"/>
        <v>139</v>
      </c>
      <c r="AN6" s="18">
        <f t="shared" si="7"/>
        <v>125</v>
      </c>
      <c r="AO6" s="62">
        <f t="shared" si="7"/>
        <v>87</v>
      </c>
      <c r="AP6" s="25">
        <f t="shared" si="13"/>
        <v>726</v>
      </c>
      <c r="AQ6" s="25">
        <v>2166</v>
      </c>
      <c r="AR6" s="25">
        <f t="shared" si="8"/>
        <v>1440</v>
      </c>
      <c r="AS6" s="115">
        <f t="shared" si="9"/>
        <v>0</v>
      </c>
      <c r="AT6" s="18">
        <f t="shared" si="9"/>
        <v>0</v>
      </c>
      <c r="AU6" s="18">
        <f t="shared" si="9"/>
        <v>0</v>
      </c>
      <c r="AV6" s="18">
        <f t="shared" si="9"/>
        <v>0</v>
      </c>
      <c r="AW6" s="18">
        <f t="shared" si="9"/>
        <v>0</v>
      </c>
      <c r="AX6" s="18">
        <f t="shared" si="9"/>
        <v>0</v>
      </c>
      <c r="AY6" s="62">
        <f t="shared" si="9"/>
        <v>0</v>
      </c>
      <c r="AZ6" s="25">
        <f t="shared" si="14"/>
        <v>0</v>
      </c>
      <c r="BA6" s="25"/>
      <c r="BB6" s="25">
        <f t="shared" si="10"/>
        <v>0</v>
      </c>
      <c r="BC6" s="277"/>
    </row>
    <row r="7" spans="1:55" ht="17.25" thickBot="1" x14ac:dyDescent="0.35">
      <c r="A7" s="371"/>
      <c r="B7" s="369"/>
      <c r="C7" s="369"/>
      <c r="D7" s="53" t="s">
        <v>44</v>
      </c>
      <c r="E7" s="54">
        <f t="shared" si="0"/>
        <v>42</v>
      </c>
      <c r="F7" s="54">
        <f t="shared" si="0"/>
        <v>24</v>
      </c>
      <c r="G7" s="54">
        <f t="shared" si="0"/>
        <v>39</v>
      </c>
      <c r="H7" s="54">
        <f t="shared" si="0"/>
        <v>46</v>
      </c>
      <c r="I7" s="54">
        <f t="shared" si="0"/>
        <v>46</v>
      </c>
      <c r="J7" s="54">
        <f t="shared" si="0"/>
        <v>47</v>
      </c>
      <c r="K7" s="54">
        <f t="shared" si="0"/>
        <v>54</v>
      </c>
      <c r="L7" s="26">
        <f t="shared" si="11"/>
        <v>298</v>
      </c>
      <c r="M7" s="26">
        <v>578</v>
      </c>
      <c r="N7" s="26">
        <f t="shared" si="1"/>
        <v>280</v>
      </c>
      <c r="O7" s="54">
        <f t="shared" si="2"/>
        <v>40</v>
      </c>
      <c r="P7" s="54">
        <f t="shared" si="2"/>
        <v>40</v>
      </c>
      <c r="Q7" s="54">
        <f t="shared" si="2"/>
        <v>44</v>
      </c>
      <c r="R7" s="54">
        <f t="shared" si="2"/>
        <v>17</v>
      </c>
      <c r="S7" s="54">
        <f t="shared" si="2"/>
        <v>48</v>
      </c>
      <c r="T7" s="54">
        <f t="shared" si="2"/>
        <v>59</v>
      </c>
      <c r="U7" s="54">
        <f t="shared" si="2"/>
        <v>52</v>
      </c>
      <c r="V7" s="26">
        <f t="shared" si="3"/>
        <v>300</v>
      </c>
      <c r="W7" s="26">
        <v>699</v>
      </c>
      <c r="X7" s="26">
        <f t="shared" si="4"/>
        <v>399</v>
      </c>
      <c r="Y7" s="116">
        <f t="shared" si="5"/>
        <v>46</v>
      </c>
      <c r="Z7" s="54">
        <f t="shared" si="5"/>
        <v>28</v>
      </c>
      <c r="AA7" s="54">
        <f t="shared" si="5"/>
        <v>49</v>
      </c>
      <c r="AB7" s="54">
        <f t="shared" si="5"/>
        <v>30</v>
      </c>
      <c r="AC7" s="54">
        <f t="shared" si="5"/>
        <v>55</v>
      </c>
      <c r="AD7" s="54">
        <f t="shared" si="5"/>
        <v>37</v>
      </c>
      <c r="AE7" s="63">
        <f t="shared" si="5"/>
        <v>50</v>
      </c>
      <c r="AF7" s="26">
        <f t="shared" si="12"/>
        <v>295</v>
      </c>
      <c r="AG7" s="26">
        <v>600</v>
      </c>
      <c r="AH7" s="26">
        <f t="shared" si="6"/>
        <v>305</v>
      </c>
      <c r="AI7" s="116">
        <f t="shared" si="7"/>
        <v>36</v>
      </c>
      <c r="AJ7" s="54">
        <f t="shared" si="7"/>
        <v>42</v>
      </c>
      <c r="AK7" s="54">
        <f t="shared" si="7"/>
        <v>37</v>
      </c>
      <c r="AL7" s="54">
        <f t="shared" si="7"/>
        <v>29</v>
      </c>
      <c r="AM7" s="54">
        <f t="shared" si="7"/>
        <v>68</v>
      </c>
      <c r="AN7" s="54">
        <f t="shared" si="7"/>
        <v>50</v>
      </c>
      <c r="AO7" s="63">
        <f t="shared" si="7"/>
        <v>29</v>
      </c>
      <c r="AP7" s="26">
        <f t="shared" si="13"/>
        <v>291</v>
      </c>
      <c r="AQ7" s="26">
        <v>696</v>
      </c>
      <c r="AR7" s="26">
        <f t="shared" si="8"/>
        <v>405</v>
      </c>
      <c r="AS7" s="116">
        <f t="shared" si="9"/>
        <v>0</v>
      </c>
      <c r="AT7" s="54">
        <f t="shared" si="9"/>
        <v>0</v>
      </c>
      <c r="AU7" s="54">
        <f t="shared" si="9"/>
        <v>0</v>
      </c>
      <c r="AV7" s="54">
        <f t="shared" si="9"/>
        <v>0</v>
      </c>
      <c r="AW7" s="54">
        <f t="shared" si="9"/>
        <v>0</v>
      </c>
      <c r="AX7" s="54">
        <f t="shared" si="9"/>
        <v>0</v>
      </c>
      <c r="AY7" s="63">
        <f t="shared" si="9"/>
        <v>0</v>
      </c>
      <c r="AZ7" s="26">
        <f t="shared" si="14"/>
        <v>0</v>
      </c>
      <c r="BA7" s="26"/>
      <c r="BB7" s="26">
        <f t="shared" si="10"/>
        <v>0</v>
      </c>
      <c r="BC7" s="277"/>
    </row>
    <row r="8" spans="1:55" x14ac:dyDescent="0.3">
      <c r="A8" s="46" t="s">
        <v>35</v>
      </c>
      <c r="B8" s="337" t="s">
        <v>35</v>
      </c>
      <c r="C8" s="43">
        <v>45915</v>
      </c>
      <c r="D8" s="19" t="s">
        <v>54</v>
      </c>
      <c r="E8" s="18"/>
      <c r="F8" s="18"/>
      <c r="G8" s="18"/>
      <c r="H8" s="18"/>
      <c r="I8" s="18"/>
      <c r="J8" s="18"/>
      <c r="K8" s="20"/>
      <c r="L8" s="25">
        <f t="shared" si="11"/>
        <v>0</v>
      </c>
      <c r="M8" s="25"/>
      <c r="N8" s="25"/>
      <c r="O8" s="21"/>
      <c r="P8" s="18"/>
      <c r="Q8" s="18"/>
      <c r="R8" s="18"/>
      <c r="S8" s="18"/>
      <c r="T8" s="18"/>
      <c r="U8" s="20"/>
      <c r="V8" s="25">
        <f t="shared" si="3"/>
        <v>0</v>
      </c>
      <c r="W8" s="25"/>
      <c r="X8" s="25"/>
      <c r="Y8" s="21"/>
      <c r="Z8" s="18"/>
      <c r="AA8" s="18"/>
      <c r="AB8" s="18"/>
      <c r="AC8" s="18"/>
      <c r="AD8" s="18"/>
      <c r="AE8" s="20"/>
      <c r="AF8" s="25">
        <f t="shared" si="12"/>
        <v>0</v>
      </c>
      <c r="AG8" s="25"/>
      <c r="AH8" s="25"/>
      <c r="AI8" s="21"/>
      <c r="AJ8" s="18"/>
      <c r="AK8" s="18"/>
      <c r="AL8" s="18"/>
      <c r="AM8" s="18"/>
      <c r="AN8" s="18"/>
      <c r="AO8" s="20"/>
      <c r="AP8" s="51">
        <f t="shared" si="13"/>
        <v>0</v>
      </c>
      <c r="AQ8" s="25"/>
      <c r="AR8" s="25"/>
      <c r="AS8" s="21"/>
      <c r="AT8" s="18"/>
      <c r="AU8" s="18"/>
      <c r="AV8" s="18"/>
      <c r="AW8" s="18"/>
      <c r="AX8" s="18"/>
      <c r="AY8" s="20"/>
      <c r="AZ8" s="51">
        <f t="shared" si="14"/>
        <v>0</v>
      </c>
      <c r="BA8" s="25"/>
      <c r="BB8" s="25"/>
    </row>
    <row r="9" spans="1:55" x14ac:dyDescent="0.3">
      <c r="A9" s="47" t="s">
        <v>35</v>
      </c>
      <c r="B9" s="350"/>
      <c r="C9" s="43">
        <v>45843</v>
      </c>
      <c r="D9" s="19" t="s">
        <v>55</v>
      </c>
      <c r="E9" s="18"/>
      <c r="F9" s="18"/>
      <c r="G9" s="18"/>
      <c r="H9" s="18"/>
      <c r="I9" s="18"/>
      <c r="J9" s="18"/>
      <c r="K9" s="20"/>
      <c r="L9" s="25">
        <f t="shared" si="11"/>
        <v>0</v>
      </c>
      <c r="M9" s="25"/>
      <c r="N9" s="25"/>
      <c r="O9" s="21"/>
      <c r="P9" s="18"/>
      <c r="Q9" s="18"/>
      <c r="R9" s="18"/>
      <c r="S9" s="18"/>
      <c r="T9" s="18"/>
      <c r="U9" s="20"/>
      <c r="V9" s="25">
        <f t="shared" si="3"/>
        <v>0</v>
      </c>
      <c r="W9" s="25"/>
      <c r="X9" s="25"/>
      <c r="Y9" s="21"/>
      <c r="Z9" s="18"/>
      <c r="AA9" s="18"/>
      <c r="AB9" s="18"/>
      <c r="AC9" s="18"/>
      <c r="AD9" s="18"/>
      <c r="AE9" s="20"/>
      <c r="AF9" s="25">
        <f t="shared" si="12"/>
        <v>0</v>
      </c>
      <c r="AG9" s="25"/>
      <c r="AH9" s="25"/>
      <c r="AI9" s="21"/>
      <c r="AJ9" s="18"/>
      <c r="AK9" s="18"/>
      <c r="AL9" s="18"/>
      <c r="AM9" s="18"/>
      <c r="AN9" s="18"/>
      <c r="AO9" s="20"/>
      <c r="AP9" s="25">
        <f t="shared" si="13"/>
        <v>0</v>
      </c>
      <c r="AQ9" s="25"/>
      <c r="AR9" s="25"/>
      <c r="AS9" s="21"/>
      <c r="AT9" s="18"/>
      <c r="AU9" s="18"/>
      <c r="AV9" s="18"/>
      <c r="AW9" s="18"/>
      <c r="AX9" s="18"/>
      <c r="AY9" s="20"/>
      <c r="AZ9" s="25">
        <f t="shared" si="14"/>
        <v>0</v>
      </c>
      <c r="BA9" s="25"/>
      <c r="BB9" s="25"/>
    </row>
    <row r="10" spans="1:55" x14ac:dyDescent="0.3">
      <c r="A10" s="47" t="s">
        <v>35</v>
      </c>
      <c r="B10" s="350"/>
      <c r="C10" s="43">
        <v>45850</v>
      </c>
      <c r="D10" s="19" t="s">
        <v>56</v>
      </c>
      <c r="E10" s="18"/>
      <c r="F10" s="18"/>
      <c r="G10" s="18"/>
      <c r="H10" s="18"/>
      <c r="I10" s="18"/>
      <c r="J10" s="18"/>
      <c r="K10" s="20"/>
      <c r="L10" s="25">
        <f t="shared" si="11"/>
        <v>0</v>
      </c>
      <c r="M10" s="25"/>
      <c r="N10" s="25"/>
      <c r="O10" s="21"/>
      <c r="P10" s="18"/>
      <c r="Q10" s="18"/>
      <c r="R10" s="18"/>
      <c r="S10" s="18"/>
      <c r="T10" s="18"/>
      <c r="U10" s="20"/>
      <c r="V10" s="25">
        <f t="shared" si="3"/>
        <v>0</v>
      </c>
      <c r="W10" s="25"/>
      <c r="X10" s="25"/>
      <c r="Y10" s="21"/>
      <c r="Z10" s="18"/>
      <c r="AA10" s="18"/>
      <c r="AB10" s="18"/>
      <c r="AC10" s="18"/>
      <c r="AD10" s="18"/>
      <c r="AE10" s="20"/>
      <c r="AF10" s="25">
        <f t="shared" si="12"/>
        <v>0</v>
      </c>
      <c r="AG10" s="25"/>
      <c r="AH10" s="25"/>
      <c r="AI10" s="21"/>
      <c r="AJ10" s="18"/>
      <c r="AK10" s="18"/>
      <c r="AL10" s="18"/>
      <c r="AM10" s="18"/>
      <c r="AN10" s="18"/>
      <c r="AO10" s="20"/>
      <c r="AP10" s="25">
        <f t="shared" si="13"/>
        <v>0</v>
      </c>
      <c r="AQ10" s="25"/>
      <c r="AR10" s="25"/>
      <c r="AS10" s="21"/>
      <c r="AT10" s="18"/>
      <c r="AU10" s="18"/>
      <c r="AV10" s="18"/>
      <c r="AW10" s="18"/>
      <c r="AX10" s="18"/>
      <c r="AY10" s="20"/>
      <c r="AZ10" s="25">
        <f t="shared" si="14"/>
        <v>0</v>
      </c>
      <c r="BA10" s="25"/>
      <c r="BB10" s="25"/>
    </row>
    <row r="11" spans="1:55" x14ac:dyDescent="0.3">
      <c r="A11" s="47" t="s">
        <v>35</v>
      </c>
      <c r="B11" s="350"/>
      <c r="C11" s="43">
        <v>46122</v>
      </c>
      <c r="D11" s="19" t="s">
        <v>57</v>
      </c>
      <c r="E11" s="18"/>
      <c r="F11" s="18"/>
      <c r="G11" s="18"/>
      <c r="H11" s="18"/>
      <c r="I11" s="18"/>
      <c r="J11" s="18"/>
      <c r="K11" s="20"/>
      <c r="L11" s="25">
        <f t="shared" si="11"/>
        <v>0</v>
      </c>
      <c r="M11" s="25"/>
      <c r="N11" s="25"/>
      <c r="O11" s="21"/>
      <c r="P11" s="18"/>
      <c r="Q11" s="18"/>
      <c r="R11" s="18"/>
      <c r="S11" s="18"/>
      <c r="T11" s="18"/>
      <c r="U11" s="20"/>
      <c r="V11" s="25">
        <f t="shared" si="3"/>
        <v>0</v>
      </c>
      <c r="W11" s="25"/>
      <c r="X11" s="25"/>
      <c r="Y11" s="21"/>
      <c r="Z11" s="18"/>
      <c r="AA11" s="18"/>
      <c r="AB11" s="18"/>
      <c r="AC11" s="18"/>
      <c r="AD11" s="18"/>
      <c r="AE11" s="20"/>
      <c r="AF11" s="25">
        <f t="shared" si="12"/>
        <v>0</v>
      </c>
      <c r="AG11" s="25"/>
      <c r="AH11" s="25"/>
      <c r="AI11" s="21"/>
      <c r="AJ11" s="18"/>
      <c r="AK11" s="18"/>
      <c r="AL11" s="18"/>
      <c r="AM11" s="18"/>
      <c r="AN11" s="18"/>
      <c r="AO11" s="20"/>
      <c r="AP11" s="25">
        <f t="shared" si="13"/>
        <v>0</v>
      </c>
      <c r="AQ11" s="25"/>
      <c r="AR11" s="25"/>
      <c r="AS11" s="21"/>
      <c r="AT11" s="18"/>
      <c r="AU11" s="18"/>
      <c r="AV11" s="18"/>
      <c r="AW11" s="18"/>
      <c r="AX11" s="18"/>
      <c r="AY11" s="20"/>
      <c r="AZ11" s="25">
        <f t="shared" si="14"/>
        <v>0</v>
      </c>
      <c r="BA11" s="25"/>
      <c r="BB11" s="25"/>
    </row>
    <row r="12" spans="1:55" x14ac:dyDescent="0.3">
      <c r="A12" s="47" t="s">
        <v>35</v>
      </c>
      <c r="B12" s="350"/>
      <c r="C12" s="43">
        <v>46159</v>
      </c>
      <c r="D12" s="19" t="s">
        <v>58</v>
      </c>
      <c r="E12" s="84"/>
      <c r="F12" s="84"/>
      <c r="G12" s="84"/>
      <c r="H12" s="84"/>
      <c r="I12" s="84"/>
      <c r="J12" s="84"/>
      <c r="K12" s="85"/>
      <c r="L12" s="25">
        <f t="shared" si="11"/>
        <v>0</v>
      </c>
      <c r="M12" s="25"/>
      <c r="N12" s="25"/>
      <c r="O12" s="86"/>
      <c r="P12" s="84"/>
      <c r="Q12" s="84"/>
      <c r="R12" s="84"/>
      <c r="S12" s="84"/>
      <c r="T12" s="84"/>
      <c r="U12" s="85"/>
      <c r="V12" s="25">
        <f t="shared" si="3"/>
        <v>0</v>
      </c>
      <c r="W12" s="25"/>
      <c r="X12" s="25"/>
      <c r="Y12" s="86"/>
      <c r="Z12" s="84"/>
      <c r="AA12" s="84"/>
      <c r="AB12" s="84"/>
      <c r="AC12" s="84"/>
      <c r="AD12" s="84"/>
      <c r="AE12" s="85"/>
      <c r="AF12" s="25">
        <f t="shared" si="12"/>
        <v>0</v>
      </c>
      <c r="AG12" s="25"/>
      <c r="AH12" s="25"/>
      <c r="AI12" s="86"/>
      <c r="AJ12" s="84"/>
      <c r="AK12" s="84"/>
      <c r="AL12" s="84"/>
      <c r="AM12" s="84"/>
      <c r="AN12" s="84"/>
      <c r="AO12" s="85"/>
      <c r="AP12" s="25">
        <f t="shared" si="13"/>
        <v>0</v>
      </c>
      <c r="AQ12" s="25"/>
      <c r="AR12" s="25"/>
      <c r="AS12" s="86"/>
      <c r="AT12" s="84"/>
      <c r="AU12" s="84"/>
      <c r="AV12" s="84"/>
      <c r="AW12" s="84"/>
      <c r="AX12" s="84"/>
      <c r="AY12" s="85"/>
      <c r="AZ12" s="25">
        <f t="shared" si="14"/>
        <v>0</v>
      </c>
      <c r="BA12" s="25"/>
      <c r="BB12" s="25"/>
    </row>
    <row r="13" spans="1:55" ht="17.25" thickBot="1" x14ac:dyDescent="0.35">
      <c r="A13" s="48" t="str">
        <f>A12</f>
        <v>컬리</v>
      </c>
      <c r="B13" s="338"/>
      <c r="C13" s="55">
        <v>46158</v>
      </c>
      <c r="D13" s="53" t="s">
        <v>59</v>
      </c>
      <c r="E13" s="54"/>
      <c r="F13" s="54"/>
      <c r="G13" s="54"/>
      <c r="H13" s="54"/>
      <c r="I13" s="54"/>
      <c r="J13" s="54"/>
      <c r="K13" s="56"/>
      <c r="L13" s="26">
        <f t="shared" si="11"/>
        <v>0</v>
      </c>
      <c r="M13" s="26"/>
      <c r="N13" s="26"/>
      <c r="O13" s="57"/>
      <c r="P13" s="54"/>
      <c r="Q13" s="54"/>
      <c r="R13" s="54"/>
      <c r="S13" s="54"/>
      <c r="T13" s="54"/>
      <c r="U13" s="56"/>
      <c r="V13" s="26">
        <f t="shared" si="3"/>
        <v>0</v>
      </c>
      <c r="W13" s="26"/>
      <c r="X13" s="26"/>
      <c r="Y13" s="57"/>
      <c r="Z13" s="54"/>
      <c r="AA13" s="54"/>
      <c r="AB13" s="54"/>
      <c r="AC13" s="54"/>
      <c r="AD13" s="54"/>
      <c r="AE13" s="56"/>
      <c r="AF13" s="26">
        <f t="shared" si="12"/>
        <v>0</v>
      </c>
      <c r="AG13" s="26"/>
      <c r="AH13" s="26"/>
      <c r="AI13" s="57"/>
      <c r="AJ13" s="54"/>
      <c r="AK13" s="54"/>
      <c r="AL13" s="54"/>
      <c r="AM13" s="54"/>
      <c r="AN13" s="54"/>
      <c r="AO13" s="56"/>
      <c r="AP13" s="26">
        <f t="shared" si="13"/>
        <v>0</v>
      </c>
      <c r="AQ13" s="26"/>
      <c r="AR13" s="26"/>
      <c r="AS13" s="57"/>
      <c r="AT13" s="54"/>
      <c r="AU13" s="54"/>
      <c r="AV13" s="54"/>
      <c r="AW13" s="54"/>
      <c r="AX13" s="54"/>
      <c r="AY13" s="56"/>
      <c r="AZ13" s="26">
        <f t="shared" si="14"/>
        <v>0</v>
      </c>
      <c r="BA13" s="26"/>
      <c r="BB13" s="26"/>
    </row>
    <row r="14" spans="1:55" x14ac:dyDescent="0.3">
      <c r="A14" s="47" t="s">
        <v>36</v>
      </c>
      <c r="B14" s="350" t="s">
        <v>102</v>
      </c>
      <c r="C14" s="43">
        <v>46190</v>
      </c>
      <c r="D14" s="19" t="s">
        <v>54</v>
      </c>
      <c r="E14" s="18">
        <v>18</v>
      </c>
      <c r="F14" s="18">
        <v>1</v>
      </c>
      <c r="G14" s="18">
        <v>12</v>
      </c>
      <c r="H14" s="18">
        <v>14</v>
      </c>
      <c r="I14" s="18">
        <v>10</v>
      </c>
      <c r="J14" s="18">
        <v>5</v>
      </c>
      <c r="K14" s="20">
        <v>14</v>
      </c>
      <c r="L14" s="25">
        <f t="shared" si="11"/>
        <v>74</v>
      </c>
      <c r="M14" s="25"/>
      <c r="N14" s="25"/>
      <c r="O14" s="21">
        <v>9</v>
      </c>
      <c r="P14" s="18">
        <v>8</v>
      </c>
      <c r="Q14" s="18">
        <v>9</v>
      </c>
      <c r="R14" s="18">
        <v>15</v>
      </c>
      <c r="S14" s="18">
        <v>8</v>
      </c>
      <c r="T14" s="18">
        <v>11</v>
      </c>
      <c r="U14" s="20">
        <v>5</v>
      </c>
      <c r="V14" s="25">
        <f t="shared" si="3"/>
        <v>65</v>
      </c>
      <c r="W14" s="25"/>
      <c r="X14" s="25"/>
      <c r="Y14" s="21">
        <v>9</v>
      </c>
      <c r="Z14" s="18">
        <v>11</v>
      </c>
      <c r="AA14" s="18">
        <v>15</v>
      </c>
      <c r="AB14" s="18">
        <v>7</v>
      </c>
      <c r="AC14" s="18">
        <v>8</v>
      </c>
      <c r="AD14" s="18">
        <v>6</v>
      </c>
      <c r="AE14" s="20">
        <v>11</v>
      </c>
      <c r="AF14" s="25">
        <f t="shared" si="12"/>
        <v>67</v>
      </c>
      <c r="AG14" s="25"/>
      <c r="AH14" s="25"/>
      <c r="AI14" s="21">
        <v>14</v>
      </c>
      <c r="AJ14" s="18">
        <v>4</v>
      </c>
      <c r="AK14" s="18">
        <v>9</v>
      </c>
      <c r="AL14" s="18">
        <v>17</v>
      </c>
      <c r="AM14" s="18">
        <v>8</v>
      </c>
      <c r="AN14" s="18">
        <v>13</v>
      </c>
      <c r="AO14" s="20">
        <v>2</v>
      </c>
      <c r="AP14" s="25">
        <f t="shared" si="13"/>
        <v>67</v>
      </c>
      <c r="AQ14" s="25"/>
      <c r="AR14" s="25"/>
      <c r="AS14" s="21"/>
      <c r="AT14" s="18"/>
      <c r="AU14" s="18"/>
      <c r="AV14" s="18"/>
      <c r="AW14" s="18"/>
      <c r="AX14" s="18"/>
      <c r="AY14" s="20"/>
      <c r="AZ14" s="25">
        <f t="shared" si="14"/>
        <v>0</v>
      </c>
      <c r="BA14" s="25"/>
      <c r="BB14" s="25"/>
    </row>
    <row r="15" spans="1:55" x14ac:dyDescent="0.3">
      <c r="A15" s="47" t="s">
        <v>36</v>
      </c>
      <c r="B15" s="350"/>
      <c r="C15" s="43">
        <v>46144</v>
      </c>
      <c r="D15" s="19" t="s">
        <v>55</v>
      </c>
      <c r="E15" s="18">
        <v>11</v>
      </c>
      <c r="F15" s="18">
        <v>6</v>
      </c>
      <c r="G15" s="18">
        <v>7</v>
      </c>
      <c r="H15" s="18">
        <v>14</v>
      </c>
      <c r="I15" s="18">
        <v>10</v>
      </c>
      <c r="J15" s="18">
        <v>9</v>
      </c>
      <c r="K15" s="20">
        <v>8</v>
      </c>
      <c r="L15" s="25">
        <f t="shared" si="11"/>
        <v>65</v>
      </c>
      <c r="M15" s="25"/>
      <c r="N15" s="25"/>
      <c r="O15" s="21">
        <v>4</v>
      </c>
      <c r="P15" s="18">
        <v>7</v>
      </c>
      <c r="Q15" s="18">
        <v>10</v>
      </c>
      <c r="R15" s="18">
        <v>12</v>
      </c>
      <c r="S15" s="18">
        <v>4</v>
      </c>
      <c r="T15" s="18">
        <v>1</v>
      </c>
      <c r="U15" s="20">
        <v>7</v>
      </c>
      <c r="V15" s="25">
        <f t="shared" si="3"/>
        <v>45</v>
      </c>
      <c r="W15" s="25"/>
      <c r="X15" s="25"/>
      <c r="Y15" s="21">
        <v>11</v>
      </c>
      <c r="Z15" s="18">
        <v>7</v>
      </c>
      <c r="AA15" s="18">
        <v>13</v>
      </c>
      <c r="AB15" s="18">
        <v>8</v>
      </c>
      <c r="AC15" s="18">
        <v>6</v>
      </c>
      <c r="AD15" s="18">
        <v>2</v>
      </c>
      <c r="AE15" s="20">
        <v>13</v>
      </c>
      <c r="AF15" s="25">
        <f t="shared" si="12"/>
        <v>60</v>
      </c>
      <c r="AG15" s="25"/>
      <c r="AH15" s="25"/>
      <c r="AI15" s="21">
        <v>6</v>
      </c>
      <c r="AJ15" s="18">
        <v>8</v>
      </c>
      <c r="AK15" s="18">
        <v>4</v>
      </c>
      <c r="AL15" s="18">
        <v>3</v>
      </c>
      <c r="AM15" s="18">
        <v>5</v>
      </c>
      <c r="AN15" s="18">
        <v>7</v>
      </c>
      <c r="AO15" s="20">
        <v>10</v>
      </c>
      <c r="AP15" s="25">
        <f t="shared" si="13"/>
        <v>43</v>
      </c>
      <c r="AQ15" s="25"/>
      <c r="AR15" s="25"/>
      <c r="AS15" s="21"/>
      <c r="AT15" s="18"/>
      <c r="AU15" s="18"/>
      <c r="AV15" s="18"/>
      <c r="AW15" s="18"/>
      <c r="AX15" s="18"/>
      <c r="AY15" s="20"/>
      <c r="AZ15" s="25">
        <f t="shared" si="14"/>
        <v>0</v>
      </c>
      <c r="BA15" s="25"/>
      <c r="BB15" s="25"/>
    </row>
    <row r="16" spans="1:55" x14ac:dyDescent="0.3">
      <c r="A16" s="47" t="s">
        <v>102</v>
      </c>
      <c r="B16" s="350"/>
      <c r="C16" s="43">
        <v>46284</v>
      </c>
      <c r="D16" s="19" t="s">
        <v>56</v>
      </c>
      <c r="E16" s="18">
        <v>4</v>
      </c>
      <c r="F16" s="18">
        <v>1</v>
      </c>
      <c r="G16" s="18">
        <v>3</v>
      </c>
      <c r="H16" s="18">
        <v>2</v>
      </c>
      <c r="I16" s="18">
        <v>0</v>
      </c>
      <c r="J16" s="18">
        <v>1</v>
      </c>
      <c r="K16" s="20">
        <v>0</v>
      </c>
      <c r="L16" s="25">
        <f t="shared" si="11"/>
        <v>11</v>
      </c>
      <c r="M16" s="25"/>
      <c r="N16" s="25"/>
      <c r="O16" s="21">
        <v>0</v>
      </c>
      <c r="P16" s="18">
        <v>1</v>
      </c>
      <c r="Q16" s="18">
        <v>5</v>
      </c>
      <c r="R16" s="18">
        <v>2</v>
      </c>
      <c r="S16" s="18">
        <v>2</v>
      </c>
      <c r="T16" s="18">
        <v>1</v>
      </c>
      <c r="U16" s="20">
        <v>4</v>
      </c>
      <c r="V16" s="25">
        <f t="shared" si="3"/>
        <v>15</v>
      </c>
      <c r="W16" s="25"/>
      <c r="X16" s="25"/>
      <c r="Y16" s="21">
        <v>9</v>
      </c>
      <c r="Z16" s="18">
        <v>0</v>
      </c>
      <c r="AA16" s="18">
        <v>8</v>
      </c>
      <c r="AB16" s="18">
        <v>1</v>
      </c>
      <c r="AC16" s="18">
        <v>0</v>
      </c>
      <c r="AD16" s="18">
        <v>2</v>
      </c>
      <c r="AE16" s="20">
        <v>4</v>
      </c>
      <c r="AF16" s="25">
        <f t="shared" si="12"/>
        <v>24</v>
      </c>
      <c r="AG16" s="25"/>
      <c r="AH16" s="25"/>
      <c r="AI16" s="21">
        <v>4</v>
      </c>
      <c r="AJ16" s="18">
        <v>1</v>
      </c>
      <c r="AK16" s="18">
        <v>11</v>
      </c>
      <c r="AL16" s="18">
        <v>4</v>
      </c>
      <c r="AM16" s="18">
        <v>7</v>
      </c>
      <c r="AN16" s="18">
        <v>3</v>
      </c>
      <c r="AO16" s="20">
        <v>0</v>
      </c>
      <c r="AP16" s="25">
        <f t="shared" si="13"/>
        <v>30</v>
      </c>
      <c r="AQ16" s="25"/>
      <c r="AR16" s="25"/>
      <c r="AS16" s="21"/>
      <c r="AT16" s="18"/>
      <c r="AU16" s="18"/>
      <c r="AV16" s="18"/>
      <c r="AW16" s="18"/>
      <c r="AX16" s="18"/>
      <c r="AY16" s="20"/>
      <c r="AZ16" s="25">
        <f t="shared" si="14"/>
        <v>0</v>
      </c>
      <c r="BA16" s="25"/>
      <c r="BB16" s="25"/>
    </row>
    <row r="17" spans="1:54" x14ac:dyDescent="0.3">
      <c r="A17" s="47" t="s">
        <v>36</v>
      </c>
      <c r="B17" s="350"/>
      <c r="C17" s="43">
        <v>46489</v>
      </c>
      <c r="D17" s="19" t="s">
        <v>57</v>
      </c>
      <c r="E17" s="18">
        <v>22</v>
      </c>
      <c r="F17" s="18">
        <v>8</v>
      </c>
      <c r="G17" s="18">
        <v>10</v>
      </c>
      <c r="H17" s="18">
        <v>12</v>
      </c>
      <c r="I17" s="18">
        <v>11</v>
      </c>
      <c r="J17" s="18">
        <v>19</v>
      </c>
      <c r="K17" s="20">
        <v>11</v>
      </c>
      <c r="L17" s="25">
        <f t="shared" si="11"/>
        <v>93</v>
      </c>
      <c r="M17" s="25"/>
      <c r="N17" s="25"/>
      <c r="O17" s="21">
        <v>14</v>
      </c>
      <c r="P17" s="18">
        <v>18</v>
      </c>
      <c r="Q17" s="18">
        <v>26</v>
      </c>
      <c r="R17" s="18">
        <v>13</v>
      </c>
      <c r="S17" s="18">
        <v>20</v>
      </c>
      <c r="T17" s="18">
        <v>13</v>
      </c>
      <c r="U17" s="20">
        <v>16</v>
      </c>
      <c r="V17" s="25">
        <f t="shared" si="3"/>
        <v>120</v>
      </c>
      <c r="W17" s="25"/>
      <c r="X17" s="25"/>
      <c r="Y17" s="21">
        <v>8</v>
      </c>
      <c r="Z17" s="18">
        <v>9</v>
      </c>
      <c r="AA17" s="18">
        <v>10</v>
      </c>
      <c r="AB17" s="18">
        <v>20</v>
      </c>
      <c r="AC17" s="18">
        <v>13</v>
      </c>
      <c r="AD17" s="18">
        <v>9</v>
      </c>
      <c r="AE17" s="20">
        <v>20</v>
      </c>
      <c r="AF17" s="25">
        <f t="shared" si="12"/>
        <v>89</v>
      </c>
      <c r="AG17" s="25"/>
      <c r="AH17" s="25"/>
      <c r="AI17" s="21">
        <v>14</v>
      </c>
      <c r="AJ17" s="18">
        <v>18</v>
      </c>
      <c r="AK17" s="18">
        <v>21</v>
      </c>
      <c r="AL17" s="18">
        <v>20</v>
      </c>
      <c r="AM17" s="18">
        <v>24</v>
      </c>
      <c r="AN17" s="18">
        <v>11</v>
      </c>
      <c r="AO17" s="20">
        <v>15</v>
      </c>
      <c r="AP17" s="25">
        <f t="shared" si="13"/>
        <v>123</v>
      </c>
      <c r="AQ17" s="25"/>
      <c r="AR17" s="25"/>
      <c r="AS17" s="21"/>
      <c r="AT17" s="18"/>
      <c r="AU17" s="18"/>
      <c r="AV17" s="18"/>
      <c r="AW17" s="18"/>
      <c r="AX17" s="18"/>
      <c r="AY17" s="20"/>
      <c r="AZ17" s="25">
        <f t="shared" si="14"/>
        <v>0</v>
      </c>
      <c r="BA17" s="25"/>
      <c r="BB17" s="25"/>
    </row>
    <row r="18" spans="1:54" x14ac:dyDescent="0.3">
      <c r="A18" s="47" t="s">
        <v>36</v>
      </c>
      <c r="B18" s="350"/>
      <c r="C18" s="83">
        <v>46316</v>
      </c>
      <c r="D18" s="81" t="s">
        <v>58</v>
      </c>
      <c r="E18" s="84">
        <v>28</v>
      </c>
      <c r="F18" s="84">
        <v>15</v>
      </c>
      <c r="G18" s="84">
        <v>14</v>
      </c>
      <c r="H18" s="84">
        <v>14</v>
      </c>
      <c r="I18" s="84">
        <v>4</v>
      </c>
      <c r="J18" s="84">
        <v>11</v>
      </c>
      <c r="K18" s="85">
        <v>18</v>
      </c>
      <c r="L18" s="25">
        <f t="shared" si="11"/>
        <v>104</v>
      </c>
      <c r="M18" s="25"/>
      <c r="N18" s="25"/>
      <c r="O18" s="86">
        <v>9</v>
      </c>
      <c r="P18" s="84">
        <v>7</v>
      </c>
      <c r="Q18" s="84">
        <v>12</v>
      </c>
      <c r="R18" s="84">
        <v>11</v>
      </c>
      <c r="S18" s="84">
        <v>11</v>
      </c>
      <c r="T18" s="84">
        <v>8</v>
      </c>
      <c r="U18" s="85">
        <v>10</v>
      </c>
      <c r="V18" s="25">
        <f t="shared" si="3"/>
        <v>68</v>
      </c>
      <c r="W18" s="25"/>
      <c r="X18" s="25"/>
      <c r="Y18" s="86">
        <v>15</v>
      </c>
      <c r="Z18" s="84">
        <v>6</v>
      </c>
      <c r="AA18" s="84">
        <v>11</v>
      </c>
      <c r="AB18" s="84">
        <v>14</v>
      </c>
      <c r="AC18" s="84">
        <v>16</v>
      </c>
      <c r="AD18" s="84">
        <v>4</v>
      </c>
      <c r="AE18" s="85">
        <v>17</v>
      </c>
      <c r="AF18" s="25">
        <f t="shared" si="12"/>
        <v>83</v>
      </c>
      <c r="AG18" s="25"/>
      <c r="AH18" s="25"/>
      <c r="AI18" s="86">
        <v>18</v>
      </c>
      <c r="AJ18" s="84">
        <v>20</v>
      </c>
      <c r="AK18" s="84">
        <v>10</v>
      </c>
      <c r="AL18" s="84">
        <v>19</v>
      </c>
      <c r="AM18" s="84">
        <v>19</v>
      </c>
      <c r="AN18" s="84">
        <v>3</v>
      </c>
      <c r="AO18" s="85">
        <v>13</v>
      </c>
      <c r="AP18" s="25">
        <f t="shared" si="13"/>
        <v>102</v>
      </c>
      <c r="AQ18" s="25"/>
      <c r="AR18" s="25"/>
      <c r="AS18" s="86"/>
      <c r="AT18" s="84"/>
      <c r="AU18" s="84"/>
      <c r="AV18" s="84"/>
      <c r="AW18" s="84"/>
      <c r="AX18" s="84"/>
      <c r="AY18" s="85"/>
      <c r="AZ18" s="25">
        <f t="shared" si="14"/>
        <v>0</v>
      </c>
      <c r="BA18" s="25"/>
      <c r="BB18" s="25"/>
    </row>
    <row r="19" spans="1:54" ht="17.25" thickBot="1" x14ac:dyDescent="0.35">
      <c r="A19" s="47" t="s">
        <v>36</v>
      </c>
      <c r="B19" s="338"/>
      <c r="C19" s="55">
        <v>46317</v>
      </c>
      <c r="D19" s="53" t="s">
        <v>59</v>
      </c>
      <c r="E19" s="54">
        <v>7</v>
      </c>
      <c r="F19" s="54">
        <v>3</v>
      </c>
      <c r="G19" s="54">
        <v>5</v>
      </c>
      <c r="H19" s="54">
        <v>1</v>
      </c>
      <c r="I19" s="54">
        <v>5</v>
      </c>
      <c r="J19" s="54">
        <v>3</v>
      </c>
      <c r="K19" s="56">
        <v>8</v>
      </c>
      <c r="L19" s="26">
        <f t="shared" si="11"/>
        <v>32</v>
      </c>
      <c r="M19" s="26"/>
      <c r="N19" s="26"/>
      <c r="O19" s="57">
        <v>9</v>
      </c>
      <c r="P19" s="54">
        <v>8</v>
      </c>
      <c r="Q19" s="54">
        <v>10</v>
      </c>
      <c r="R19" s="54">
        <v>0</v>
      </c>
      <c r="S19" s="54">
        <v>4</v>
      </c>
      <c r="T19" s="54">
        <v>10</v>
      </c>
      <c r="U19" s="56">
        <v>4</v>
      </c>
      <c r="V19" s="26">
        <f t="shared" si="3"/>
        <v>45</v>
      </c>
      <c r="W19" s="26"/>
      <c r="X19" s="26"/>
      <c r="Y19" s="57">
        <v>7</v>
      </c>
      <c r="Z19" s="54">
        <v>5</v>
      </c>
      <c r="AA19" s="54">
        <v>12</v>
      </c>
      <c r="AB19" s="54">
        <v>5</v>
      </c>
      <c r="AC19" s="54">
        <v>8</v>
      </c>
      <c r="AD19" s="54">
        <v>0</v>
      </c>
      <c r="AE19" s="56">
        <v>3</v>
      </c>
      <c r="AF19" s="26">
        <f t="shared" si="12"/>
        <v>40</v>
      </c>
      <c r="AG19" s="26"/>
      <c r="AH19" s="26"/>
      <c r="AI19" s="57">
        <v>4</v>
      </c>
      <c r="AJ19" s="54">
        <v>4</v>
      </c>
      <c r="AK19" s="54">
        <v>4</v>
      </c>
      <c r="AL19" s="54">
        <v>3</v>
      </c>
      <c r="AM19" s="54">
        <v>5</v>
      </c>
      <c r="AN19" s="54">
        <v>4</v>
      </c>
      <c r="AO19" s="56">
        <v>4</v>
      </c>
      <c r="AP19" s="26">
        <f t="shared" si="13"/>
        <v>28</v>
      </c>
      <c r="AQ19" s="26"/>
      <c r="AR19" s="26"/>
      <c r="AS19" s="57"/>
      <c r="AT19" s="54"/>
      <c r="AU19" s="54"/>
      <c r="AV19" s="54"/>
      <c r="AW19" s="54"/>
      <c r="AX19" s="54"/>
      <c r="AY19" s="56"/>
      <c r="AZ19" s="26">
        <f t="shared" si="14"/>
        <v>0</v>
      </c>
      <c r="BA19" s="26"/>
      <c r="BB19" s="26"/>
    </row>
    <row r="20" spans="1:54" x14ac:dyDescent="0.3">
      <c r="A20" s="47" t="s">
        <v>37</v>
      </c>
      <c r="B20" s="350" t="s">
        <v>103</v>
      </c>
      <c r="C20" s="43">
        <v>46190</v>
      </c>
      <c r="D20" s="19" t="s">
        <v>54</v>
      </c>
      <c r="E20" s="18">
        <v>-1</v>
      </c>
      <c r="F20" s="18">
        <v>4</v>
      </c>
      <c r="G20" s="18">
        <v>2</v>
      </c>
      <c r="H20" s="18">
        <v>2</v>
      </c>
      <c r="I20" s="18">
        <v>6</v>
      </c>
      <c r="J20" s="18">
        <v>11</v>
      </c>
      <c r="K20" s="20">
        <v>4</v>
      </c>
      <c r="L20" s="25">
        <f t="shared" si="11"/>
        <v>28</v>
      </c>
      <c r="M20" s="25"/>
      <c r="N20" s="25"/>
      <c r="O20" s="21">
        <v>6</v>
      </c>
      <c r="P20" s="18">
        <v>5</v>
      </c>
      <c r="Q20" s="18">
        <v>5</v>
      </c>
      <c r="R20" s="18">
        <v>0</v>
      </c>
      <c r="S20" s="18">
        <v>7</v>
      </c>
      <c r="T20" s="18">
        <v>1</v>
      </c>
      <c r="U20" s="20">
        <v>5</v>
      </c>
      <c r="V20" s="25">
        <f t="shared" si="3"/>
        <v>29</v>
      </c>
      <c r="W20" s="25"/>
      <c r="X20" s="25"/>
      <c r="Y20" s="21">
        <v>11</v>
      </c>
      <c r="Z20" s="18">
        <v>6</v>
      </c>
      <c r="AA20" s="18">
        <v>3</v>
      </c>
      <c r="AB20" s="18">
        <v>11</v>
      </c>
      <c r="AC20" s="18">
        <v>3</v>
      </c>
      <c r="AD20" s="18">
        <v>5</v>
      </c>
      <c r="AE20" s="20">
        <v>6</v>
      </c>
      <c r="AF20" s="25">
        <f t="shared" si="12"/>
        <v>45</v>
      </c>
      <c r="AG20" s="25"/>
      <c r="AH20" s="25"/>
      <c r="AI20" s="21">
        <v>9</v>
      </c>
      <c r="AJ20" s="18">
        <v>6</v>
      </c>
      <c r="AK20" s="18">
        <v>6</v>
      </c>
      <c r="AL20" s="18">
        <v>6</v>
      </c>
      <c r="AM20" s="18">
        <v>8</v>
      </c>
      <c r="AN20" s="18">
        <v>5</v>
      </c>
      <c r="AO20" s="20">
        <v>5</v>
      </c>
      <c r="AP20" s="25">
        <f t="shared" si="13"/>
        <v>45</v>
      </c>
      <c r="AQ20" s="25"/>
      <c r="AR20" s="25"/>
      <c r="AS20" s="21"/>
      <c r="AT20" s="18"/>
      <c r="AU20" s="18"/>
      <c r="AV20" s="18"/>
      <c r="AW20" s="18"/>
      <c r="AX20" s="18"/>
      <c r="AY20" s="20"/>
      <c r="AZ20" s="25">
        <f t="shared" si="14"/>
        <v>0</v>
      </c>
      <c r="BA20" s="25"/>
      <c r="BB20" s="25"/>
    </row>
    <row r="21" spans="1:54" x14ac:dyDescent="0.3">
      <c r="A21" s="47" t="s">
        <v>103</v>
      </c>
      <c r="B21" s="350"/>
      <c r="C21" s="43">
        <v>46144</v>
      </c>
      <c r="D21" s="19" t="s">
        <v>55</v>
      </c>
      <c r="E21" s="18">
        <v>9</v>
      </c>
      <c r="F21" s="18">
        <v>12</v>
      </c>
      <c r="G21" s="18">
        <v>3</v>
      </c>
      <c r="H21" s="18">
        <v>8</v>
      </c>
      <c r="I21" s="18">
        <v>7</v>
      </c>
      <c r="J21" s="18">
        <v>2</v>
      </c>
      <c r="K21" s="20">
        <v>10</v>
      </c>
      <c r="L21" s="25">
        <f t="shared" si="11"/>
        <v>51</v>
      </c>
      <c r="M21" s="25"/>
      <c r="N21" s="25"/>
      <c r="O21" s="21">
        <v>6</v>
      </c>
      <c r="P21" s="18">
        <v>9</v>
      </c>
      <c r="Q21" s="18">
        <v>4</v>
      </c>
      <c r="R21" s="18">
        <v>6</v>
      </c>
      <c r="S21" s="18">
        <v>3</v>
      </c>
      <c r="T21" s="18">
        <v>4</v>
      </c>
      <c r="U21" s="20">
        <v>6</v>
      </c>
      <c r="V21" s="25">
        <f t="shared" si="3"/>
        <v>38</v>
      </c>
      <c r="W21" s="25"/>
      <c r="X21" s="25"/>
      <c r="Y21" s="21">
        <v>10</v>
      </c>
      <c r="Z21" s="18">
        <v>5</v>
      </c>
      <c r="AA21" s="18">
        <v>8</v>
      </c>
      <c r="AB21" s="18">
        <v>15</v>
      </c>
      <c r="AC21" s="18">
        <v>4</v>
      </c>
      <c r="AD21" s="18">
        <v>4</v>
      </c>
      <c r="AE21" s="20">
        <v>10</v>
      </c>
      <c r="AF21" s="25">
        <f t="shared" si="12"/>
        <v>56</v>
      </c>
      <c r="AG21" s="25"/>
      <c r="AH21" s="25"/>
      <c r="AI21" s="21">
        <v>8</v>
      </c>
      <c r="AJ21" s="18">
        <v>8</v>
      </c>
      <c r="AK21" s="18">
        <v>6</v>
      </c>
      <c r="AL21" s="18">
        <v>2</v>
      </c>
      <c r="AM21" s="18">
        <v>3</v>
      </c>
      <c r="AN21" s="18">
        <v>7</v>
      </c>
      <c r="AO21" s="20">
        <v>9</v>
      </c>
      <c r="AP21" s="25">
        <f t="shared" si="13"/>
        <v>43</v>
      </c>
      <c r="AQ21" s="25"/>
      <c r="AR21" s="25"/>
      <c r="AS21" s="21"/>
      <c r="AT21" s="18"/>
      <c r="AU21" s="18"/>
      <c r="AV21" s="18"/>
      <c r="AW21" s="18"/>
      <c r="AX21" s="18"/>
      <c r="AY21" s="20"/>
      <c r="AZ21" s="25">
        <f t="shared" si="14"/>
        <v>0</v>
      </c>
      <c r="BA21" s="25"/>
      <c r="BB21" s="25"/>
    </row>
    <row r="22" spans="1:54" x14ac:dyDescent="0.3">
      <c r="A22" s="47" t="s">
        <v>37</v>
      </c>
      <c r="B22" s="350"/>
      <c r="C22" s="43">
        <v>46284</v>
      </c>
      <c r="D22" s="19" t="s">
        <v>56</v>
      </c>
      <c r="E22" s="18">
        <v>2</v>
      </c>
      <c r="F22" s="18">
        <v>3</v>
      </c>
      <c r="G22" s="18">
        <v>2</v>
      </c>
      <c r="H22" s="18">
        <v>0</v>
      </c>
      <c r="I22" s="18">
        <v>4</v>
      </c>
      <c r="J22" s="18">
        <v>3</v>
      </c>
      <c r="K22" s="20">
        <v>2</v>
      </c>
      <c r="L22" s="25">
        <f t="shared" si="11"/>
        <v>16</v>
      </c>
      <c r="M22" s="25"/>
      <c r="N22" s="25"/>
      <c r="O22" s="21">
        <v>4</v>
      </c>
      <c r="P22" s="18">
        <v>0</v>
      </c>
      <c r="Q22" s="18">
        <v>4</v>
      </c>
      <c r="R22" s="18">
        <v>8</v>
      </c>
      <c r="S22" s="18">
        <v>5</v>
      </c>
      <c r="T22" s="18">
        <v>8</v>
      </c>
      <c r="U22" s="20">
        <v>2</v>
      </c>
      <c r="V22" s="25">
        <f t="shared" si="3"/>
        <v>31</v>
      </c>
      <c r="W22" s="25"/>
      <c r="X22" s="25"/>
      <c r="Y22" s="21">
        <v>0</v>
      </c>
      <c r="Z22" s="18">
        <v>1</v>
      </c>
      <c r="AA22" s="18">
        <v>5</v>
      </c>
      <c r="AB22" s="18">
        <v>5</v>
      </c>
      <c r="AC22" s="18">
        <v>1</v>
      </c>
      <c r="AD22" s="18">
        <v>1</v>
      </c>
      <c r="AE22" s="20">
        <v>3</v>
      </c>
      <c r="AF22" s="25">
        <f t="shared" si="12"/>
        <v>16</v>
      </c>
      <c r="AG22" s="25"/>
      <c r="AH22" s="25"/>
      <c r="AI22" s="21">
        <v>5</v>
      </c>
      <c r="AJ22" s="18">
        <v>3</v>
      </c>
      <c r="AK22" s="18">
        <v>2</v>
      </c>
      <c r="AL22" s="18">
        <v>6</v>
      </c>
      <c r="AM22" s="18">
        <v>5</v>
      </c>
      <c r="AN22" s="18">
        <v>2</v>
      </c>
      <c r="AO22" s="20">
        <v>4</v>
      </c>
      <c r="AP22" s="25">
        <f t="shared" si="13"/>
        <v>27</v>
      </c>
      <c r="AQ22" s="25"/>
      <c r="AR22" s="25"/>
      <c r="AS22" s="21"/>
      <c r="AT22" s="18"/>
      <c r="AU22" s="18"/>
      <c r="AV22" s="18"/>
      <c r="AW22" s="18"/>
      <c r="AX22" s="18"/>
      <c r="AY22" s="20"/>
      <c r="AZ22" s="25">
        <f t="shared" si="14"/>
        <v>0</v>
      </c>
      <c r="BA22" s="25"/>
      <c r="BB22" s="25"/>
    </row>
    <row r="23" spans="1:54" x14ac:dyDescent="0.3">
      <c r="A23" s="47" t="s">
        <v>37</v>
      </c>
      <c r="B23" s="350"/>
      <c r="C23" s="43">
        <v>46489</v>
      </c>
      <c r="D23" s="19" t="s">
        <v>57</v>
      </c>
      <c r="E23" s="18">
        <v>4</v>
      </c>
      <c r="F23" s="18">
        <v>7</v>
      </c>
      <c r="G23" s="18">
        <v>12</v>
      </c>
      <c r="H23" s="18">
        <v>10</v>
      </c>
      <c r="I23" s="18">
        <v>10</v>
      </c>
      <c r="J23" s="18">
        <v>13</v>
      </c>
      <c r="K23" s="20">
        <v>11</v>
      </c>
      <c r="L23" s="25">
        <f t="shared" si="11"/>
        <v>67</v>
      </c>
      <c r="M23" s="25"/>
      <c r="N23" s="25"/>
      <c r="O23" s="21">
        <v>19</v>
      </c>
      <c r="P23" s="18">
        <v>13</v>
      </c>
      <c r="Q23" s="18">
        <v>11</v>
      </c>
      <c r="R23" s="18">
        <v>10</v>
      </c>
      <c r="S23" s="18">
        <v>16</v>
      </c>
      <c r="T23" s="18">
        <v>4</v>
      </c>
      <c r="U23" s="20">
        <v>13</v>
      </c>
      <c r="V23" s="25">
        <f t="shared" si="3"/>
        <v>86</v>
      </c>
      <c r="W23" s="25"/>
      <c r="X23" s="25"/>
      <c r="Y23" s="21">
        <v>10</v>
      </c>
      <c r="Z23" s="18">
        <v>10</v>
      </c>
      <c r="AA23" s="18">
        <v>17</v>
      </c>
      <c r="AB23" s="18">
        <v>5</v>
      </c>
      <c r="AC23" s="18">
        <v>11</v>
      </c>
      <c r="AD23" s="18">
        <v>10</v>
      </c>
      <c r="AE23" s="20">
        <v>11</v>
      </c>
      <c r="AF23" s="25">
        <f t="shared" si="12"/>
        <v>74</v>
      </c>
      <c r="AG23" s="25"/>
      <c r="AH23" s="25"/>
      <c r="AI23" s="21">
        <v>24</v>
      </c>
      <c r="AJ23" s="18">
        <v>10</v>
      </c>
      <c r="AK23" s="18">
        <v>8</v>
      </c>
      <c r="AL23" s="18">
        <v>11</v>
      </c>
      <c r="AM23" s="18">
        <v>15</v>
      </c>
      <c r="AN23" s="18">
        <v>8</v>
      </c>
      <c r="AO23" s="20">
        <v>6</v>
      </c>
      <c r="AP23" s="25">
        <f t="shared" si="13"/>
        <v>82</v>
      </c>
      <c r="AQ23" s="25"/>
      <c r="AR23" s="25"/>
      <c r="AS23" s="21"/>
      <c r="AT23" s="18"/>
      <c r="AU23" s="18"/>
      <c r="AV23" s="18"/>
      <c r="AW23" s="18"/>
      <c r="AX23" s="18"/>
      <c r="AY23" s="20"/>
      <c r="AZ23" s="25">
        <f t="shared" si="14"/>
        <v>0</v>
      </c>
      <c r="BA23" s="25"/>
      <c r="BB23" s="25"/>
    </row>
    <row r="24" spans="1:54" x14ac:dyDescent="0.3">
      <c r="A24" s="47" t="s">
        <v>37</v>
      </c>
      <c r="B24" s="350"/>
      <c r="C24" s="83">
        <v>46316</v>
      </c>
      <c r="D24" s="81" t="s">
        <v>58</v>
      </c>
      <c r="E24" s="84">
        <v>22</v>
      </c>
      <c r="F24" s="84">
        <v>9</v>
      </c>
      <c r="G24" s="84">
        <v>16</v>
      </c>
      <c r="H24" s="84">
        <v>10</v>
      </c>
      <c r="I24" s="84">
        <v>10</v>
      </c>
      <c r="J24" s="84">
        <v>13</v>
      </c>
      <c r="K24" s="85">
        <v>5</v>
      </c>
      <c r="L24" s="25">
        <f t="shared" si="11"/>
        <v>85</v>
      </c>
      <c r="M24" s="25"/>
      <c r="N24" s="25"/>
      <c r="O24" s="86">
        <v>7</v>
      </c>
      <c r="P24" s="84">
        <v>9</v>
      </c>
      <c r="Q24" s="84">
        <v>13</v>
      </c>
      <c r="R24" s="84">
        <v>8</v>
      </c>
      <c r="S24" s="84">
        <v>8</v>
      </c>
      <c r="T24" s="84">
        <v>16</v>
      </c>
      <c r="U24" s="85">
        <v>10</v>
      </c>
      <c r="V24" s="25">
        <f t="shared" si="3"/>
        <v>71</v>
      </c>
      <c r="W24" s="25"/>
      <c r="X24" s="25"/>
      <c r="Y24" s="86">
        <v>16</v>
      </c>
      <c r="Z24" s="84">
        <v>9</v>
      </c>
      <c r="AA24" s="84">
        <v>6</v>
      </c>
      <c r="AB24" s="84">
        <v>3</v>
      </c>
      <c r="AC24" s="84">
        <v>7</v>
      </c>
      <c r="AD24" s="84">
        <v>7</v>
      </c>
      <c r="AE24" s="85">
        <v>2</v>
      </c>
      <c r="AF24" s="25">
        <f t="shared" si="12"/>
        <v>50</v>
      </c>
      <c r="AG24" s="25"/>
      <c r="AH24" s="25"/>
      <c r="AI24" s="86">
        <v>12</v>
      </c>
      <c r="AJ24" s="84">
        <v>7</v>
      </c>
      <c r="AK24" s="84">
        <v>6</v>
      </c>
      <c r="AL24" s="84">
        <v>13</v>
      </c>
      <c r="AM24" s="84">
        <v>21</v>
      </c>
      <c r="AN24" s="84">
        <v>9</v>
      </c>
      <c r="AO24" s="85">
        <v>17</v>
      </c>
      <c r="AP24" s="25">
        <f t="shared" si="13"/>
        <v>85</v>
      </c>
      <c r="AQ24" s="25"/>
      <c r="AR24" s="25"/>
      <c r="AS24" s="86"/>
      <c r="AT24" s="84"/>
      <c r="AU24" s="84"/>
      <c r="AV24" s="84"/>
      <c r="AW24" s="84"/>
      <c r="AX24" s="84"/>
      <c r="AY24" s="85"/>
      <c r="AZ24" s="25">
        <f t="shared" si="14"/>
        <v>0</v>
      </c>
      <c r="BA24" s="25"/>
      <c r="BB24" s="25"/>
    </row>
    <row r="25" spans="1:54" ht="17.25" thickBot="1" x14ac:dyDescent="0.35">
      <c r="A25" s="47" t="s">
        <v>37</v>
      </c>
      <c r="B25" s="338"/>
      <c r="C25" s="55">
        <v>46317</v>
      </c>
      <c r="D25" s="53" t="s">
        <v>59</v>
      </c>
      <c r="E25" s="54">
        <v>2</v>
      </c>
      <c r="F25" s="54">
        <v>2</v>
      </c>
      <c r="G25" s="54">
        <v>7</v>
      </c>
      <c r="H25" s="54">
        <v>2</v>
      </c>
      <c r="I25" s="54">
        <v>5</v>
      </c>
      <c r="J25" s="54">
        <v>4</v>
      </c>
      <c r="K25" s="56">
        <v>3</v>
      </c>
      <c r="L25" s="26">
        <f t="shared" si="11"/>
        <v>25</v>
      </c>
      <c r="M25" s="26"/>
      <c r="N25" s="26"/>
      <c r="O25" s="57">
        <v>4</v>
      </c>
      <c r="P25" s="54">
        <v>1</v>
      </c>
      <c r="Q25" s="54">
        <v>5</v>
      </c>
      <c r="R25" s="54">
        <v>2</v>
      </c>
      <c r="S25" s="54">
        <v>2</v>
      </c>
      <c r="T25" s="54">
        <v>10</v>
      </c>
      <c r="U25" s="56">
        <v>5</v>
      </c>
      <c r="V25" s="26">
        <f t="shared" si="3"/>
        <v>29</v>
      </c>
      <c r="W25" s="26"/>
      <c r="X25" s="26"/>
      <c r="Y25" s="57">
        <v>3</v>
      </c>
      <c r="Z25" s="54">
        <v>3</v>
      </c>
      <c r="AA25" s="54">
        <v>5</v>
      </c>
      <c r="AB25" s="54">
        <v>3</v>
      </c>
      <c r="AC25" s="54">
        <v>0</v>
      </c>
      <c r="AD25" s="54">
        <v>2</v>
      </c>
      <c r="AE25" s="56">
        <v>2</v>
      </c>
      <c r="AF25" s="26">
        <f t="shared" si="12"/>
        <v>18</v>
      </c>
      <c r="AG25" s="26"/>
      <c r="AH25" s="26"/>
      <c r="AI25" s="57">
        <v>2</v>
      </c>
      <c r="AJ25" s="54">
        <v>2</v>
      </c>
      <c r="AK25" s="54">
        <v>4</v>
      </c>
      <c r="AL25" s="54">
        <v>4</v>
      </c>
      <c r="AM25" s="54">
        <v>1</v>
      </c>
      <c r="AN25" s="54">
        <v>2</v>
      </c>
      <c r="AO25" s="56">
        <v>1</v>
      </c>
      <c r="AP25" s="26">
        <f t="shared" si="13"/>
        <v>16</v>
      </c>
      <c r="AQ25" s="26"/>
      <c r="AR25" s="26"/>
      <c r="AS25" s="57"/>
      <c r="AT25" s="54"/>
      <c r="AU25" s="54"/>
      <c r="AV25" s="54"/>
      <c r="AW25" s="54"/>
      <c r="AX25" s="54"/>
      <c r="AY25" s="56"/>
      <c r="AZ25" s="26">
        <f t="shared" si="14"/>
        <v>0</v>
      </c>
      <c r="BA25" s="26"/>
      <c r="BB25" s="26"/>
    </row>
    <row r="26" spans="1:54" x14ac:dyDescent="0.3">
      <c r="A26" s="47" t="s">
        <v>38</v>
      </c>
      <c r="B26" s="350" t="s">
        <v>104</v>
      </c>
      <c r="C26" s="43">
        <v>46190</v>
      </c>
      <c r="D26" s="19" t="s">
        <v>54</v>
      </c>
      <c r="E26" s="18">
        <v>29</v>
      </c>
      <c r="F26" s="18">
        <v>14</v>
      </c>
      <c r="G26" s="18">
        <v>23</v>
      </c>
      <c r="H26" s="18">
        <v>29</v>
      </c>
      <c r="I26" s="18">
        <v>74</v>
      </c>
      <c r="J26" s="18">
        <v>32</v>
      </c>
      <c r="K26" s="20">
        <v>28</v>
      </c>
      <c r="L26" s="25">
        <f t="shared" si="11"/>
        <v>229</v>
      </c>
      <c r="M26" s="25"/>
      <c r="N26" s="25"/>
      <c r="O26" s="21">
        <v>15</v>
      </c>
      <c r="P26" s="18">
        <v>19</v>
      </c>
      <c r="Q26" s="18">
        <v>27</v>
      </c>
      <c r="R26" s="18">
        <v>17</v>
      </c>
      <c r="S26" s="18">
        <v>20</v>
      </c>
      <c r="T26" s="18">
        <v>38</v>
      </c>
      <c r="U26" s="20">
        <v>19</v>
      </c>
      <c r="V26" s="25">
        <f t="shared" si="3"/>
        <v>155</v>
      </c>
      <c r="W26" s="25"/>
      <c r="X26" s="25"/>
      <c r="Y26" s="21">
        <v>17</v>
      </c>
      <c r="Z26" s="18">
        <v>12</v>
      </c>
      <c r="AA26" s="18">
        <v>22</v>
      </c>
      <c r="AB26" s="18">
        <v>18</v>
      </c>
      <c r="AC26" s="18">
        <v>40</v>
      </c>
      <c r="AD26" s="18">
        <v>15</v>
      </c>
      <c r="AE26" s="20">
        <v>34</v>
      </c>
      <c r="AF26" s="25">
        <f t="shared" si="12"/>
        <v>158</v>
      </c>
      <c r="AG26" s="25"/>
      <c r="AH26" s="25"/>
      <c r="AI26" s="21">
        <v>33</v>
      </c>
      <c r="AJ26" s="18">
        <v>25</v>
      </c>
      <c r="AK26" s="18">
        <v>16</v>
      </c>
      <c r="AL26" s="18">
        <v>27</v>
      </c>
      <c r="AM26" s="18">
        <v>23</v>
      </c>
      <c r="AN26" s="18">
        <v>29</v>
      </c>
      <c r="AO26" s="20">
        <v>24</v>
      </c>
      <c r="AP26" s="25">
        <f t="shared" si="13"/>
        <v>177</v>
      </c>
      <c r="AQ26" s="25"/>
      <c r="AR26" s="25"/>
      <c r="AS26" s="21"/>
      <c r="AT26" s="18"/>
      <c r="AU26" s="18"/>
      <c r="AV26" s="18"/>
      <c r="AW26" s="18"/>
      <c r="AX26" s="18"/>
      <c r="AY26" s="20"/>
      <c r="AZ26" s="25">
        <f t="shared" si="14"/>
        <v>0</v>
      </c>
      <c r="BA26" s="25"/>
      <c r="BB26" s="25"/>
    </row>
    <row r="27" spans="1:54" x14ac:dyDescent="0.3">
      <c r="A27" s="47" t="s">
        <v>38</v>
      </c>
      <c r="B27" s="350"/>
      <c r="C27" s="43">
        <v>46144</v>
      </c>
      <c r="D27" s="19" t="s">
        <v>55</v>
      </c>
      <c r="E27" s="18">
        <v>26</v>
      </c>
      <c r="F27" s="18">
        <v>23</v>
      </c>
      <c r="G27" s="18">
        <v>14</v>
      </c>
      <c r="H27" s="18">
        <v>17</v>
      </c>
      <c r="I27" s="18">
        <v>26</v>
      </c>
      <c r="J27" s="18">
        <v>34</v>
      </c>
      <c r="K27" s="20">
        <v>27</v>
      </c>
      <c r="L27" s="25">
        <f t="shared" si="11"/>
        <v>167</v>
      </c>
      <c r="M27" s="25"/>
      <c r="N27" s="25"/>
      <c r="O27" s="21">
        <v>19</v>
      </c>
      <c r="P27" s="18">
        <v>20</v>
      </c>
      <c r="Q27" s="18">
        <v>18</v>
      </c>
      <c r="R27" s="18">
        <v>38</v>
      </c>
      <c r="S27" s="18">
        <v>29</v>
      </c>
      <c r="T27" s="18">
        <v>26</v>
      </c>
      <c r="U27" s="20">
        <v>16</v>
      </c>
      <c r="V27" s="25">
        <f t="shared" si="3"/>
        <v>166</v>
      </c>
      <c r="W27" s="25"/>
      <c r="X27" s="25"/>
      <c r="Y27" s="21">
        <v>26</v>
      </c>
      <c r="Z27" s="18">
        <v>21</v>
      </c>
      <c r="AA27" s="18">
        <v>24</v>
      </c>
      <c r="AB27" s="18">
        <v>19</v>
      </c>
      <c r="AC27" s="18">
        <v>25</v>
      </c>
      <c r="AD27" s="18">
        <v>16</v>
      </c>
      <c r="AE27" s="20">
        <v>28</v>
      </c>
      <c r="AF27" s="25">
        <f t="shared" si="12"/>
        <v>159</v>
      </c>
      <c r="AG27" s="25"/>
      <c r="AH27" s="25"/>
      <c r="AI27" s="21">
        <v>12</v>
      </c>
      <c r="AJ27" s="18">
        <v>28</v>
      </c>
      <c r="AK27" s="18">
        <v>12</v>
      </c>
      <c r="AL27" s="18">
        <v>19</v>
      </c>
      <c r="AM27" s="18">
        <v>33</v>
      </c>
      <c r="AN27" s="18">
        <v>33</v>
      </c>
      <c r="AO27" s="20">
        <v>17</v>
      </c>
      <c r="AP27" s="25">
        <f t="shared" si="13"/>
        <v>154</v>
      </c>
      <c r="AQ27" s="25"/>
      <c r="AR27" s="25"/>
      <c r="AS27" s="21"/>
      <c r="AT27" s="18"/>
      <c r="AU27" s="18"/>
      <c r="AV27" s="18"/>
      <c r="AW27" s="18"/>
      <c r="AX27" s="18"/>
      <c r="AY27" s="20"/>
      <c r="AZ27" s="25">
        <f t="shared" si="14"/>
        <v>0</v>
      </c>
      <c r="BA27" s="25"/>
      <c r="BB27" s="25"/>
    </row>
    <row r="28" spans="1:54" x14ac:dyDescent="0.3">
      <c r="A28" s="47" t="s">
        <v>104</v>
      </c>
      <c r="B28" s="350"/>
      <c r="C28" s="43">
        <v>46284</v>
      </c>
      <c r="D28" s="19" t="s">
        <v>56</v>
      </c>
      <c r="E28" s="18">
        <v>18</v>
      </c>
      <c r="F28" s="18">
        <v>7</v>
      </c>
      <c r="G28" s="18">
        <v>21</v>
      </c>
      <c r="H28" s="18">
        <v>18</v>
      </c>
      <c r="I28" s="18">
        <v>19</v>
      </c>
      <c r="J28" s="18">
        <v>22</v>
      </c>
      <c r="K28" s="20">
        <v>13</v>
      </c>
      <c r="L28" s="25">
        <f t="shared" si="11"/>
        <v>118</v>
      </c>
      <c r="M28" s="25"/>
      <c r="N28" s="25"/>
      <c r="O28" s="21">
        <v>17</v>
      </c>
      <c r="P28" s="18">
        <v>18</v>
      </c>
      <c r="Q28" s="18">
        <v>25</v>
      </c>
      <c r="R28" s="18">
        <v>11</v>
      </c>
      <c r="S28" s="18">
        <v>29</v>
      </c>
      <c r="T28" s="18">
        <v>19</v>
      </c>
      <c r="U28" s="20">
        <v>10</v>
      </c>
      <c r="V28" s="25">
        <f t="shared" si="3"/>
        <v>129</v>
      </c>
      <c r="W28" s="25"/>
      <c r="X28" s="25"/>
      <c r="Y28" s="21">
        <v>24</v>
      </c>
      <c r="Z28" s="18">
        <v>17</v>
      </c>
      <c r="AA28" s="18">
        <v>12</v>
      </c>
      <c r="AB28" s="18">
        <v>10</v>
      </c>
      <c r="AC28" s="18">
        <v>23</v>
      </c>
      <c r="AD28" s="18">
        <v>16</v>
      </c>
      <c r="AE28" s="20">
        <v>16</v>
      </c>
      <c r="AF28" s="25">
        <f t="shared" si="12"/>
        <v>118</v>
      </c>
      <c r="AG28" s="25"/>
      <c r="AH28" s="25"/>
      <c r="AI28" s="21">
        <v>8</v>
      </c>
      <c r="AJ28" s="18">
        <v>13</v>
      </c>
      <c r="AK28" s="18">
        <v>17</v>
      </c>
      <c r="AL28" s="18">
        <v>11</v>
      </c>
      <c r="AM28" s="18">
        <v>36</v>
      </c>
      <c r="AN28" s="18">
        <v>21</v>
      </c>
      <c r="AO28" s="20">
        <v>17</v>
      </c>
      <c r="AP28" s="25">
        <f t="shared" si="13"/>
        <v>123</v>
      </c>
      <c r="AQ28" s="25"/>
      <c r="AR28" s="25"/>
      <c r="AS28" s="21"/>
      <c r="AT28" s="18"/>
      <c r="AU28" s="18"/>
      <c r="AV28" s="18"/>
      <c r="AW28" s="18"/>
      <c r="AX28" s="18"/>
      <c r="AY28" s="20"/>
      <c r="AZ28" s="25">
        <f t="shared" si="14"/>
        <v>0</v>
      </c>
      <c r="BA28" s="25"/>
      <c r="BB28" s="25"/>
    </row>
    <row r="29" spans="1:54" x14ac:dyDescent="0.3">
      <c r="A29" s="47" t="s">
        <v>38</v>
      </c>
      <c r="B29" s="350"/>
      <c r="C29" s="43">
        <v>46489</v>
      </c>
      <c r="D29" s="19" t="s">
        <v>57</v>
      </c>
      <c r="E29" s="18">
        <v>46</v>
      </c>
      <c r="F29" s="18">
        <v>36</v>
      </c>
      <c r="G29" s="18">
        <v>38</v>
      </c>
      <c r="H29" s="18">
        <v>51</v>
      </c>
      <c r="I29" s="18">
        <v>60</v>
      </c>
      <c r="J29" s="18">
        <v>68</v>
      </c>
      <c r="K29" s="20">
        <v>59</v>
      </c>
      <c r="L29" s="25">
        <f t="shared" si="11"/>
        <v>358</v>
      </c>
      <c r="M29" s="25"/>
      <c r="N29" s="25"/>
      <c r="O29" s="21">
        <v>44</v>
      </c>
      <c r="P29" s="18">
        <v>39</v>
      </c>
      <c r="Q29" s="18">
        <v>26</v>
      </c>
      <c r="R29" s="18">
        <v>42</v>
      </c>
      <c r="S29" s="18">
        <v>54</v>
      </c>
      <c r="T29" s="18">
        <v>66</v>
      </c>
      <c r="U29" s="20">
        <v>49</v>
      </c>
      <c r="V29" s="25">
        <f t="shared" si="3"/>
        <v>320</v>
      </c>
      <c r="W29" s="25"/>
      <c r="X29" s="25"/>
      <c r="Y29" s="21">
        <v>33</v>
      </c>
      <c r="Z29" s="18">
        <v>54</v>
      </c>
      <c r="AA29" s="18">
        <v>45</v>
      </c>
      <c r="AB29" s="18">
        <v>41</v>
      </c>
      <c r="AC29" s="18">
        <v>57</v>
      </c>
      <c r="AD29" s="18">
        <v>28</v>
      </c>
      <c r="AE29" s="20">
        <v>73</v>
      </c>
      <c r="AF29" s="25">
        <f t="shared" si="12"/>
        <v>331</v>
      </c>
      <c r="AG29" s="25"/>
      <c r="AH29" s="25"/>
      <c r="AI29" s="21">
        <v>51</v>
      </c>
      <c r="AJ29" s="18">
        <v>47</v>
      </c>
      <c r="AK29" s="18">
        <v>37</v>
      </c>
      <c r="AL29" s="18">
        <v>48</v>
      </c>
      <c r="AM29" s="18">
        <v>65</v>
      </c>
      <c r="AN29" s="18">
        <v>64</v>
      </c>
      <c r="AO29" s="20">
        <v>50</v>
      </c>
      <c r="AP29" s="25">
        <f t="shared" si="13"/>
        <v>362</v>
      </c>
      <c r="AQ29" s="25"/>
      <c r="AR29" s="25"/>
      <c r="AS29" s="21"/>
      <c r="AT29" s="18"/>
      <c r="AU29" s="18"/>
      <c r="AV29" s="18"/>
      <c r="AW29" s="18"/>
      <c r="AX29" s="18"/>
      <c r="AY29" s="20"/>
      <c r="AZ29" s="25">
        <f t="shared" si="14"/>
        <v>0</v>
      </c>
      <c r="BA29" s="25"/>
      <c r="BB29" s="25"/>
    </row>
    <row r="30" spans="1:54" x14ac:dyDescent="0.3">
      <c r="A30" s="47" t="s">
        <v>38</v>
      </c>
      <c r="B30" s="350"/>
      <c r="C30" s="83">
        <v>46316</v>
      </c>
      <c r="D30" s="81" t="s">
        <v>58</v>
      </c>
      <c r="E30" s="84">
        <v>46</v>
      </c>
      <c r="F30" s="84">
        <v>32</v>
      </c>
      <c r="G30" s="84">
        <v>28</v>
      </c>
      <c r="H30" s="84">
        <v>49</v>
      </c>
      <c r="I30" s="84">
        <v>55</v>
      </c>
      <c r="J30" s="84">
        <v>79</v>
      </c>
      <c r="K30" s="85">
        <v>40</v>
      </c>
      <c r="L30" s="25">
        <f t="shared" si="11"/>
        <v>329</v>
      </c>
      <c r="M30" s="25"/>
      <c r="N30" s="25"/>
      <c r="O30" s="86">
        <v>50</v>
      </c>
      <c r="P30" s="84">
        <v>22</v>
      </c>
      <c r="Q30" s="84">
        <v>30</v>
      </c>
      <c r="R30" s="84">
        <v>57</v>
      </c>
      <c r="S30" s="84">
        <v>63</v>
      </c>
      <c r="T30" s="84">
        <v>58</v>
      </c>
      <c r="U30" s="85">
        <v>47</v>
      </c>
      <c r="V30" s="25">
        <f t="shared" si="3"/>
        <v>327</v>
      </c>
      <c r="W30" s="25"/>
      <c r="X30" s="25"/>
      <c r="Y30" s="86">
        <v>60</v>
      </c>
      <c r="Z30" s="84">
        <v>26</v>
      </c>
      <c r="AA30" s="84">
        <v>43</v>
      </c>
      <c r="AB30" s="84">
        <v>38</v>
      </c>
      <c r="AC30" s="84">
        <v>62</v>
      </c>
      <c r="AD30" s="84">
        <v>35</v>
      </c>
      <c r="AE30" s="85">
        <v>57</v>
      </c>
      <c r="AF30" s="25">
        <f t="shared" si="12"/>
        <v>321</v>
      </c>
      <c r="AG30" s="25"/>
      <c r="AH30" s="25"/>
      <c r="AI30" s="86">
        <v>44</v>
      </c>
      <c r="AJ30" s="84">
        <v>59</v>
      </c>
      <c r="AK30" s="84">
        <v>32</v>
      </c>
      <c r="AL30" s="84">
        <v>38</v>
      </c>
      <c r="AM30" s="84">
        <v>72</v>
      </c>
      <c r="AN30" s="84">
        <v>69</v>
      </c>
      <c r="AO30" s="85">
        <v>31</v>
      </c>
      <c r="AP30" s="25">
        <f t="shared" si="13"/>
        <v>345</v>
      </c>
      <c r="AQ30" s="25"/>
      <c r="AR30" s="25"/>
      <c r="AS30" s="86"/>
      <c r="AT30" s="84"/>
      <c r="AU30" s="84"/>
      <c r="AV30" s="84"/>
      <c r="AW30" s="84"/>
      <c r="AX30" s="84"/>
      <c r="AY30" s="85"/>
      <c r="AZ30" s="25">
        <f t="shared" si="14"/>
        <v>0</v>
      </c>
      <c r="BA30" s="25"/>
      <c r="BB30" s="25"/>
    </row>
    <row r="31" spans="1:54" ht="17.25" thickBot="1" x14ac:dyDescent="0.35">
      <c r="A31" s="47" t="s">
        <v>38</v>
      </c>
      <c r="B31" s="338"/>
      <c r="C31" s="55">
        <v>46317</v>
      </c>
      <c r="D31" s="53" t="s">
        <v>59</v>
      </c>
      <c r="E31" s="54">
        <v>28</v>
      </c>
      <c r="F31" s="54">
        <v>15</v>
      </c>
      <c r="G31" s="54">
        <v>25</v>
      </c>
      <c r="H31" s="54">
        <v>37</v>
      </c>
      <c r="I31" s="54">
        <v>32</v>
      </c>
      <c r="J31" s="54">
        <v>33</v>
      </c>
      <c r="K31" s="56">
        <v>40</v>
      </c>
      <c r="L31" s="26">
        <f t="shared" si="11"/>
        <v>210</v>
      </c>
      <c r="M31" s="26"/>
      <c r="N31" s="26"/>
      <c r="O31" s="57">
        <v>21</v>
      </c>
      <c r="P31" s="54">
        <v>23</v>
      </c>
      <c r="Q31" s="54">
        <v>26</v>
      </c>
      <c r="R31" s="54">
        <v>15</v>
      </c>
      <c r="S31" s="54">
        <v>40</v>
      </c>
      <c r="T31" s="54">
        <v>37</v>
      </c>
      <c r="U31" s="56">
        <v>42</v>
      </c>
      <c r="V31" s="26">
        <f t="shared" si="3"/>
        <v>204</v>
      </c>
      <c r="W31" s="26"/>
      <c r="X31" s="26"/>
      <c r="Y31" s="57">
        <v>30</v>
      </c>
      <c r="Z31" s="54">
        <v>18</v>
      </c>
      <c r="AA31" s="54">
        <v>28</v>
      </c>
      <c r="AB31" s="54">
        <v>22</v>
      </c>
      <c r="AC31" s="54">
        <v>46</v>
      </c>
      <c r="AD31" s="54">
        <v>35</v>
      </c>
      <c r="AE31" s="56">
        <v>45</v>
      </c>
      <c r="AF31" s="26">
        <f t="shared" si="12"/>
        <v>224</v>
      </c>
      <c r="AG31" s="26"/>
      <c r="AH31" s="26"/>
      <c r="AI31" s="57">
        <v>27</v>
      </c>
      <c r="AJ31" s="54">
        <v>33</v>
      </c>
      <c r="AK31" s="54">
        <v>21</v>
      </c>
      <c r="AL31" s="54">
        <v>21</v>
      </c>
      <c r="AM31" s="54">
        <v>59</v>
      </c>
      <c r="AN31" s="54">
        <v>38</v>
      </c>
      <c r="AO31" s="56">
        <v>23</v>
      </c>
      <c r="AP31" s="26">
        <f t="shared" si="13"/>
        <v>222</v>
      </c>
      <c r="AQ31" s="26"/>
      <c r="AR31" s="26"/>
      <c r="AS31" s="57"/>
      <c r="AT31" s="54"/>
      <c r="AU31" s="54"/>
      <c r="AV31" s="54"/>
      <c r="AW31" s="54"/>
      <c r="AX31" s="54"/>
      <c r="AY31" s="56"/>
      <c r="AZ31" s="26">
        <f t="shared" si="14"/>
        <v>0</v>
      </c>
      <c r="BA31" s="26"/>
      <c r="BB31" s="26"/>
    </row>
    <row r="32" spans="1:54" x14ac:dyDescent="0.3">
      <c r="A32" s="47" t="s">
        <v>76</v>
      </c>
      <c r="B32" s="350" t="s">
        <v>14</v>
      </c>
      <c r="C32" s="43">
        <v>46190</v>
      </c>
      <c r="D32" s="19" t="s">
        <v>54</v>
      </c>
      <c r="E32" s="49">
        <f t="shared" ref="E32:K37" si="15">E14+E20+E26</f>
        <v>46</v>
      </c>
      <c r="F32" s="49">
        <f t="shared" si="15"/>
        <v>19</v>
      </c>
      <c r="G32" s="49">
        <f t="shared" si="15"/>
        <v>37</v>
      </c>
      <c r="H32" s="49">
        <f t="shared" si="15"/>
        <v>45</v>
      </c>
      <c r="I32" s="49">
        <f t="shared" si="15"/>
        <v>90</v>
      </c>
      <c r="J32" s="49">
        <f t="shared" si="15"/>
        <v>48</v>
      </c>
      <c r="K32" s="123">
        <f t="shared" si="15"/>
        <v>46</v>
      </c>
      <c r="L32" s="25">
        <f>SUM(E32:K32)</f>
        <v>331</v>
      </c>
      <c r="M32" s="25"/>
      <c r="N32" s="25"/>
      <c r="O32" s="49">
        <f t="shared" ref="O32:U37" si="16">O14+O20+O26</f>
        <v>30</v>
      </c>
      <c r="P32" s="49">
        <f t="shared" si="16"/>
        <v>32</v>
      </c>
      <c r="Q32" s="49">
        <f t="shared" si="16"/>
        <v>41</v>
      </c>
      <c r="R32" s="49">
        <f t="shared" si="16"/>
        <v>32</v>
      </c>
      <c r="S32" s="49">
        <f t="shared" si="16"/>
        <v>35</v>
      </c>
      <c r="T32" s="49">
        <f t="shared" si="16"/>
        <v>50</v>
      </c>
      <c r="U32" s="123">
        <f t="shared" si="16"/>
        <v>29</v>
      </c>
      <c r="V32" s="25">
        <f t="shared" ref="V32:V42" si="17">SUM(O32:U32)</f>
        <v>249</v>
      </c>
      <c r="W32" s="25"/>
      <c r="X32" s="25"/>
      <c r="Y32" s="49">
        <f t="shared" ref="Y32:AE37" si="18">Y14+Y20+Y26</f>
        <v>37</v>
      </c>
      <c r="Z32" s="49">
        <f t="shared" si="18"/>
        <v>29</v>
      </c>
      <c r="AA32" s="49">
        <f t="shared" si="18"/>
        <v>40</v>
      </c>
      <c r="AB32" s="49">
        <f t="shared" si="18"/>
        <v>36</v>
      </c>
      <c r="AC32" s="49">
        <f t="shared" si="18"/>
        <v>51</v>
      </c>
      <c r="AD32" s="49">
        <f t="shared" si="18"/>
        <v>26</v>
      </c>
      <c r="AE32" s="123">
        <f t="shared" si="18"/>
        <v>51</v>
      </c>
      <c r="AF32" s="25">
        <f t="shared" ref="AF32:AF40" si="19">SUM(Y32:AE32)</f>
        <v>270</v>
      </c>
      <c r="AG32" s="25"/>
      <c r="AH32" s="25"/>
      <c r="AI32" s="49">
        <f t="shared" ref="AI32:AO37" si="20">AI14+AI20+AI26</f>
        <v>56</v>
      </c>
      <c r="AJ32" s="49">
        <f t="shared" si="20"/>
        <v>35</v>
      </c>
      <c r="AK32" s="49">
        <f t="shared" si="20"/>
        <v>31</v>
      </c>
      <c r="AL32" s="49">
        <f t="shared" si="20"/>
        <v>50</v>
      </c>
      <c r="AM32" s="49">
        <f t="shared" si="20"/>
        <v>39</v>
      </c>
      <c r="AN32" s="49">
        <f t="shared" si="20"/>
        <v>47</v>
      </c>
      <c r="AO32" s="123">
        <f t="shared" si="20"/>
        <v>31</v>
      </c>
      <c r="AP32" s="25">
        <f t="shared" ref="AP32:AP40" si="21">SUM(AI32:AO32)</f>
        <v>289</v>
      </c>
      <c r="AQ32" s="25"/>
      <c r="AR32" s="25"/>
      <c r="AS32" s="49">
        <f t="shared" ref="AS32:AY37" si="22">AS14+AS20+AS26</f>
        <v>0</v>
      </c>
      <c r="AT32" s="49">
        <f t="shared" si="22"/>
        <v>0</v>
      </c>
      <c r="AU32" s="49">
        <f t="shared" si="22"/>
        <v>0</v>
      </c>
      <c r="AV32" s="49">
        <f t="shared" si="22"/>
        <v>0</v>
      </c>
      <c r="AW32" s="49">
        <f t="shared" si="22"/>
        <v>0</v>
      </c>
      <c r="AX32" s="49">
        <f t="shared" si="22"/>
        <v>0</v>
      </c>
      <c r="AY32" s="123">
        <f t="shared" si="22"/>
        <v>0</v>
      </c>
      <c r="AZ32" s="25">
        <f t="shared" ref="AZ32:AZ42" si="23">SUM(AS32:AY32)</f>
        <v>0</v>
      </c>
      <c r="BA32" s="25"/>
      <c r="BB32" s="25"/>
    </row>
    <row r="33" spans="1:54" x14ac:dyDescent="0.3">
      <c r="A33" s="47" t="s">
        <v>76</v>
      </c>
      <c r="B33" s="350"/>
      <c r="C33" s="43">
        <v>46144</v>
      </c>
      <c r="D33" s="19" t="s">
        <v>55</v>
      </c>
      <c r="E33" s="18">
        <f t="shared" si="15"/>
        <v>46</v>
      </c>
      <c r="F33" s="18">
        <f t="shared" si="15"/>
        <v>41</v>
      </c>
      <c r="G33" s="18">
        <f t="shared" si="15"/>
        <v>24</v>
      </c>
      <c r="H33" s="18">
        <f t="shared" si="15"/>
        <v>39</v>
      </c>
      <c r="I33" s="18">
        <f t="shared" si="15"/>
        <v>43</v>
      </c>
      <c r="J33" s="18">
        <f t="shared" si="15"/>
        <v>45</v>
      </c>
      <c r="K33" s="62">
        <f t="shared" si="15"/>
        <v>45</v>
      </c>
      <c r="L33" s="25">
        <f>SUM(E33:K33)</f>
        <v>283</v>
      </c>
      <c r="M33" s="25"/>
      <c r="N33" s="25"/>
      <c r="O33" s="18">
        <f t="shared" si="16"/>
        <v>29</v>
      </c>
      <c r="P33" s="18">
        <f t="shared" si="16"/>
        <v>36</v>
      </c>
      <c r="Q33" s="18">
        <f t="shared" si="16"/>
        <v>32</v>
      </c>
      <c r="R33" s="18">
        <f t="shared" si="16"/>
        <v>56</v>
      </c>
      <c r="S33" s="18">
        <f t="shared" si="16"/>
        <v>36</v>
      </c>
      <c r="T33" s="18">
        <f t="shared" si="16"/>
        <v>31</v>
      </c>
      <c r="U33" s="62">
        <f t="shared" si="16"/>
        <v>29</v>
      </c>
      <c r="V33" s="25">
        <f t="shared" si="17"/>
        <v>249</v>
      </c>
      <c r="W33" s="25"/>
      <c r="X33" s="25"/>
      <c r="Y33" s="18">
        <f t="shared" si="18"/>
        <v>47</v>
      </c>
      <c r="Z33" s="18">
        <f t="shared" si="18"/>
        <v>33</v>
      </c>
      <c r="AA33" s="18">
        <f t="shared" si="18"/>
        <v>45</v>
      </c>
      <c r="AB33" s="18">
        <f t="shared" si="18"/>
        <v>42</v>
      </c>
      <c r="AC33" s="18">
        <f t="shared" si="18"/>
        <v>35</v>
      </c>
      <c r="AD33" s="18">
        <f t="shared" si="18"/>
        <v>22</v>
      </c>
      <c r="AE33" s="62">
        <f t="shared" si="18"/>
        <v>51</v>
      </c>
      <c r="AF33" s="25">
        <f t="shared" si="19"/>
        <v>275</v>
      </c>
      <c r="AG33" s="25"/>
      <c r="AH33" s="25"/>
      <c r="AI33" s="18">
        <f t="shared" si="20"/>
        <v>26</v>
      </c>
      <c r="AJ33" s="18">
        <f t="shared" si="20"/>
        <v>44</v>
      </c>
      <c r="AK33" s="18">
        <f t="shared" si="20"/>
        <v>22</v>
      </c>
      <c r="AL33" s="18">
        <f t="shared" si="20"/>
        <v>24</v>
      </c>
      <c r="AM33" s="18">
        <f t="shared" si="20"/>
        <v>41</v>
      </c>
      <c r="AN33" s="18">
        <f t="shared" si="20"/>
        <v>47</v>
      </c>
      <c r="AO33" s="62">
        <f t="shared" si="20"/>
        <v>36</v>
      </c>
      <c r="AP33" s="25">
        <f t="shared" si="21"/>
        <v>240</v>
      </c>
      <c r="AQ33" s="25"/>
      <c r="AR33" s="25"/>
      <c r="AS33" s="18">
        <f t="shared" si="22"/>
        <v>0</v>
      </c>
      <c r="AT33" s="18">
        <f t="shared" si="22"/>
        <v>0</v>
      </c>
      <c r="AU33" s="18">
        <f t="shared" si="22"/>
        <v>0</v>
      </c>
      <c r="AV33" s="18">
        <f t="shared" si="22"/>
        <v>0</v>
      </c>
      <c r="AW33" s="18">
        <f t="shared" si="22"/>
        <v>0</v>
      </c>
      <c r="AX33" s="18">
        <f t="shared" si="22"/>
        <v>0</v>
      </c>
      <c r="AY33" s="62">
        <f t="shared" si="22"/>
        <v>0</v>
      </c>
      <c r="AZ33" s="25">
        <f t="shared" si="23"/>
        <v>0</v>
      </c>
      <c r="BA33" s="25"/>
      <c r="BB33" s="25"/>
    </row>
    <row r="34" spans="1:54" x14ac:dyDescent="0.3">
      <c r="A34" s="47" t="s">
        <v>76</v>
      </c>
      <c r="B34" s="350"/>
      <c r="C34" s="43">
        <v>46284</v>
      </c>
      <c r="D34" s="19" t="s">
        <v>56</v>
      </c>
      <c r="E34" s="18">
        <f t="shared" si="15"/>
        <v>24</v>
      </c>
      <c r="F34" s="18">
        <f t="shared" si="15"/>
        <v>11</v>
      </c>
      <c r="G34" s="18">
        <f t="shared" si="15"/>
        <v>26</v>
      </c>
      <c r="H34" s="18">
        <f t="shared" si="15"/>
        <v>20</v>
      </c>
      <c r="I34" s="18">
        <f t="shared" si="15"/>
        <v>23</v>
      </c>
      <c r="J34" s="18">
        <f t="shared" si="15"/>
        <v>26</v>
      </c>
      <c r="K34" s="62">
        <f>K16+K22+K28</f>
        <v>15</v>
      </c>
      <c r="L34" s="25">
        <f>SUM(E34:K34)</f>
        <v>145</v>
      </c>
      <c r="M34" s="25"/>
      <c r="N34" s="25"/>
      <c r="O34" s="18">
        <f t="shared" si="16"/>
        <v>21</v>
      </c>
      <c r="P34" s="18">
        <f t="shared" si="16"/>
        <v>19</v>
      </c>
      <c r="Q34" s="18">
        <f t="shared" si="16"/>
        <v>34</v>
      </c>
      <c r="R34" s="18">
        <f t="shared" si="16"/>
        <v>21</v>
      </c>
      <c r="S34" s="18">
        <f t="shared" si="16"/>
        <v>36</v>
      </c>
      <c r="T34" s="18">
        <f t="shared" si="16"/>
        <v>28</v>
      </c>
      <c r="U34" s="62">
        <f t="shared" si="16"/>
        <v>16</v>
      </c>
      <c r="V34" s="25">
        <f t="shared" si="17"/>
        <v>175</v>
      </c>
      <c r="W34" s="25"/>
      <c r="X34" s="25"/>
      <c r="Y34" s="18">
        <f t="shared" si="18"/>
        <v>33</v>
      </c>
      <c r="Z34" s="18">
        <f t="shared" si="18"/>
        <v>18</v>
      </c>
      <c r="AA34" s="18">
        <f t="shared" si="18"/>
        <v>25</v>
      </c>
      <c r="AB34" s="18">
        <f t="shared" si="18"/>
        <v>16</v>
      </c>
      <c r="AC34" s="18">
        <f t="shared" si="18"/>
        <v>24</v>
      </c>
      <c r="AD34" s="18">
        <f t="shared" si="18"/>
        <v>19</v>
      </c>
      <c r="AE34" s="62">
        <f t="shared" si="18"/>
        <v>23</v>
      </c>
      <c r="AF34" s="25">
        <f t="shared" si="19"/>
        <v>158</v>
      </c>
      <c r="AG34" s="25"/>
      <c r="AH34" s="25"/>
      <c r="AI34" s="18">
        <f t="shared" si="20"/>
        <v>17</v>
      </c>
      <c r="AJ34" s="18">
        <f t="shared" si="20"/>
        <v>17</v>
      </c>
      <c r="AK34" s="18">
        <f t="shared" si="20"/>
        <v>30</v>
      </c>
      <c r="AL34" s="18">
        <f t="shared" si="20"/>
        <v>21</v>
      </c>
      <c r="AM34" s="18">
        <f t="shared" si="20"/>
        <v>48</v>
      </c>
      <c r="AN34" s="18">
        <f t="shared" si="20"/>
        <v>26</v>
      </c>
      <c r="AO34" s="62">
        <f t="shared" si="20"/>
        <v>21</v>
      </c>
      <c r="AP34" s="25">
        <f t="shared" si="21"/>
        <v>180</v>
      </c>
      <c r="AQ34" s="25"/>
      <c r="AR34" s="25"/>
      <c r="AS34" s="18">
        <f t="shared" si="22"/>
        <v>0</v>
      </c>
      <c r="AT34" s="18">
        <f t="shared" si="22"/>
        <v>0</v>
      </c>
      <c r="AU34" s="18">
        <f t="shared" si="22"/>
        <v>0</v>
      </c>
      <c r="AV34" s="18">
        <f t="shared" si="22"/>
        <v>0</v>
      </c>
      <c r="AW34" s="18">
        <f t="shared" si="22"/>
        <v>0</v>
      </c>
      <c r="AX34" s="18">
        <f t="shared" si="22"/>
        <v>0</v>
      </c>
      <c r="AY34" s="62">
        <f t="shared" si="22"/>
        <v>0</v>
      </c>
      <c r="AZ34" s="25">
        <f t="shared" si="23"/>
        <v>0</v>
      </c>
      <c r="BA34" s="25"/>
      <c r="BB34" s="25"/>
    </row>
    <row r="35" spans="1:54" x14ac:dyDescent="0.3">
      <c r="A35" s="47" t="s">
        <v>76</v>
      </c>
      <c r="B35" s="350"/>
      <c r="C35" s="43">
        <v>46489</v>
      </c>
      <c r="D35" s="19" t="s">
        <v>57</v>
      </c>
      <c r="E35" s="18">
        <f t="shared" si="15"/>
        <v>72</v>
      </c>
      <c r="F35" s="18">
        <f t="shared" si="15"/>
        <v>51</v>
      </c>
      <c r="G35" s="18">
        <f t="shared" si="15"/>
        <v>60</v>
      </c>
      <c r="H35" s="18">
        <f t="shared" si="15"/>
        <v>73</v>
      </c>
      <c r="I35" s="18">
        <f t="shared" si="15"/>
        <v>81</v>
      </c>
      <c r="J35" s="18">
        <f t="shared" si="15"/>
        <v>100</v>
      </c>
      <c r="K35" s="62">
        <f t="shared" si="15"/>
        <v>81</v>
      </c>
      <c r="L35" s="25">
        <f t="shared" si="11"/>
        <v>518</v>
      </c>
      <c r="M35" s="25"/>
      <c r="N35" s="25"/>
      <c r="O35" s="18">
        <f t="shared" si="16"/>
        <v>77</v>
      </c>
      <c r="P35" s="18">
        <f t="shared" si="16"/>
        <v>70</v>
      </c>
      <c r="Q35" s="18">
        <f t="shared" si="16"/>
        <v>63</v>
      </c>
      <c r="R35" s="18">
        <f t="shared" si="16"/>
        <v>65</v>
      </c>
      <c r="S35" s="18">
        <f t="shared" si="16"/>
        <v>90</v>
      </c>
      <c r="T35" s="18">
        <f t="shared" si="16"/>
        <v>83</v>
      </c>
      <c r="U35" s="62">
        <f t="shared" si="16"/>
        <v>78</v>
      </c>
      <c r="V35" s="25">
        <f t="shared" si="17"/>
        <v>526</v>
      </c>
      <c r="W35" s="25"/>
      <c r="X35" s="25"/>
      <c r="Y35" s="18">
        <f t="shared" si="18"/>
        <v>51</v>
      </c>
      <c r="Z35" s="18">
        <f t="shared" si="18"/>
        <v>73</v>
      </c>
      <c r="AA35" s="18">
        <f t="shared" si="18"/>
        <v>72</v>
      </c>
      <c r="AB35" s="18">
        <f t="shared" si="18"/>
        <v>66</v>
      </c>
      <c r="AC35" s="18">
        <f t="shared" si="18"/>
        <v>81</v>
      </c>
      <c r="AD35" s="18">
        <f t="shared" si="18"/>
        <v>47</v>
      </c>
      <c r="AE35" s="62">
        <f t="shared" si="18"/>
        <v>104</v>
      </c>
      <c r="AF35" s="25">
        <f t="shared" si="19"/>
        <v>494</v>
      </c>
      <c r="AG35" s="25"/>
      <c r="AH35" s="25"/>
      <c r="AI35" s="18">
        <f t="shared" si="20"/>
        <v>89</v>
      </c>
      <c r="AJ35" s="18">
        <f t="shared" si="20"/>
        <v>75</v>
      </c>
      <c r="AK35" s="18">
        <f t="shared" si="20"/>
        <v>66</v>
      </c>
      <c r="AL35" s="18">
        <f t="shared" si="20"/>
        <v>79</v>
      </c>
      <c r="AM35" s="18">
        <f t="shared" si="20"/>
        <v>104</v>
      </c>
      <c r="AN35" s="18">
        <f t="shared" si="20"/>
        <v>83</v>
      </c>
      <c r="AO35" s="62">
        <f t="shared" si="20"/>
        <v>71</v>
      </c>
      <c r="AP35" s="25">
        <f t="shared" si="21"/>
        <v>567</v>
      </c>
      <c r="AQ35" s="25"/>
      <c r="AR35" s="25"/>
      <c r="AS35" s="18">
        <f t="shared" si="22"/>
        <v>0</v>
      </c>
      <c r="AT35" s="18">
        <f t="shared" si="22"/>
        <v>0</v>
      </c>
      <c r="AU35" s="18">
        <f t="shared" si="22"/>
        <v>0</v>
      </c>
      <c r="AV35" s="18">
        <f t="shared" si="22"/>
        <v>0</v>
      </c>
      <c r="AW35" s="18">
        <f t="shared" si="22"/>
        <v>0</v>
      </c>
      <c r="AX35" s="18">
        <f t="shared" si="22"/>
        <v>0</v>
      </c>
      <c r="AY35" s="62">
        <f t="shared" si="22"/>
        <v>0</v>
      </c>
      <c r="AZ35" s="25">
        <f t="shared" si="23"/>
        <v>0</v>
      </c>
      <c r="BA35" s="25"/>
      <c r="BB35" s="25"/>
    </row>
    <row r="36" spans="1:54" x14ac:dyDescent="0.3">
      <c r="A36" s="47" t="s">
        <v>76</v>
      </c>
      <c r="B36" s="350"/>
      <c r="C36" s="83">
        <v>46316</v>
      </c>
      <c r="D36" s="81" t="s">
        <v>58</v>
      </c>
      <c r="E36" s="18">
        <f t="shared" si="15"/>
        <v>96</v>
      </c>
      <c r="F36" s="18">
        <f t="shared" si="15"/>
        <v>56</v>
      </c>
      <c r="G36" s="18">
        <f t="shared" si="15"/>
        <v>58</v>
      </c>
      <c r="H36" s="18">
        <f t="shared" si="15"/>
        <v>73</v>
      </c>
      <c r="I36" s="18">
        <f t="shared" si="15"/>
        <v>69</v>
      </c>
      <c r="J36" s="18">
        <f t="shared" si="15"/>
        <v>103</v>
      </c>
      <c r="K36" s="62">
        <f t="shared" si="15"/>
        <v>63</v>
      </c>
      <c r="L36" s="25">
        <f>SUM(E36:K36)</f>
        <v>518</v>
      </c>
      <c r="M36" s="25"/>
      <c r="N36" s="25"/>
      <c r="O36" s="18">
        <f t="shared" si="16"/>
        <v>66</v>
      </c>
      <c r="P36" s="18">
        <f t="shared" si="16"/>
        <v>38</v>
      </c>
      <c r="Q36" s="18">
        <f t="shared" si="16"/>
        <v>55</v>
      </c>
      <c r="R36" s="18">
        <f t="shared" si="16"/>
        <v>76</v>
      </c>
      <c r="S36" s="18">
        <f t="shared" si="16"/>
        <v>82</v>
      </c>
      <c r="T36" s="18">
        <f t="shared" si="16"/>
        <v>82</v>
      </c>
      <c r="U36" s="62">
        <f t="shared" si="16"/>
        <v>67</v>
      </c>
      <c r="V36" s="25">
        <f t="shared" si="17"/>
        <v>466</v>
      </c>
      <c r="W36" s="25"/>
      <c r="X36" s="25"/>
      <c r="Y36" s="18">
        <f t="shared" si="18"/>
        <v>91</v>
      </c>
      <c r="Z36" s="18">
        <f t="shared" si="18"/>
        <v>41</v>
      </c>
      <c r="AA36" s="18">
        <f t="shared" si="18"/>
        <v>60</v>
      </c>
      <c r="AB36" s="18">
        <f t="shared" si="18"/>
        <v>55</v>
      </c>
      <c r="AC36" s="18">
        <f t="shared" si="18"/>
        <v>85</v>
      </c>
      <c r="AD36" s="18">
        <f t="shared" si="18"/>
        <v>46</v>
      </c>
      <c r="AE36" s="62">
        <f t="shared" si="18"/>
        <v>76</v>
      </c>
      <c r="AF36" s="25">
        <f t="shared" si="19"/>
        <v>454</v>
      </c>
      <c r="AG36" s="25"/>
      <c r="AH36" s="25"/>
      <c r="AI36" s="18">
        <f t="shared" si="20"/>
        <v>74</v>
      </c>
      <c r="AJ36" s="18">
        <f t="shared" si="20"/>
        <v>86</v>
      </c>
      <c r="AK36" s="18">
        <f t="shared" si="20"/>
        <v>48</v>
      </c>
      <c r="AL36" s="18">
        <f t="shared" si="20"/>
        <v>70</v>
      </c>
      <c r="AM36" s="18">
        <f t="shared" si="20"/>
        <v>112</v>
      </c>
      <c r="AN36" s="18">
        <f t="shared" si="20"/>
        <v>81</v>
      </c>
      <c r="AO36" s="62">
        <f t="shared" si="20"/>
        <v>61</v>
      </c>
      <c r="AP36" s="25">
        <f t="shared" si="21"/>
        <v>532</v>
      </c>
      <c r="AQ36" s="25"/>
      <c r="AR36" s="25"/>
      <c r="AS36" s="18">
        <f t="shared" si="22"/>
        <v>0</v>
      </c>
      <c r="AT36" s="18">
        <f t="shared" si="22"/>
        <v>0</v>
      </c>
      <c r="AU36" s="18">
        <f t="shared" si="22"/>
        <v>0</v>
      </c>
      <c r="AV36" s="18">
        <f t="shared" si="22"/>
        <v>0</v>
      </c>
      <c r="AW36" s="18">
        <f t="shared" si="22"/>
        <v>0</v>
      </c>
      <c r="AX36" s="18">
        <f t="shared" si="22"/>
        <v>0</v>
      </c>
      <c r="AY36" s="62">
        <f t="shared" si="22"/>
        <v>0</v>
      </c>
      <c r="AZ36" s="25">
        <f t="shared" si="23"/>
        <v>0</v>
      </c>
      <c r="BA36" s="25"/>
      <c r="BB36" s="25"/>
    </row>
    <row r="37" spans="1:54" ht="17.25" thickBot="1" x14ac:dyDescent="0.35">
      <c r="A37" s="47" t="s">
        <v>76</v>
      </c>
      <c r="B37" s="338"/>
      <c r="C37" s="55">
        <v>46317</v>
      </c>
      <c r="D37" s="53" t="s">
        <v>59</v>
      </c>
      <c r="E37" s="54">
        <f t="shared" si="15"/>
        <v>37</v>
      </c>
      <c r="F37" s="54">
        <f t="shared" si="15"/>
        <v>20</v>
      </c>
      <c r="G37" s="54">
        <f t="shared" si="15"/>
        <v>37</v>
      </c>
      <c r="H37" s="54">
        <f t="shared" si="15"/>
        <v>40</v>
      </c>
      <c r="I37" s="54">
        <f t="shared" si="15"/>
        <v>42</v>
      </c>
      <c r="J37" s="54">
        <f t="shared" si="15"/>
        <v>40</v>
      </c>
      <c r="K37" s="63">
        <f t="shared" si="15"/>
        <v>51</v>
      </c>
      <c r="L37" s="26">
        <f t="shared" si="11"/>
        <v>267</v>
      </c>
      <c r="M37" s="26"/>
      <c r="N37" s="26"/>
      <c r="O37" s="54">
        <f t="shared" si="16"/>
        <v>34</v>
      </c>
      <c r="P37" s="54">
        <f t="shared" si="16"/>
        <v>32</v>
      </c>
      <c r="Q37" s="54">
        <f t="shared" si="16"/>
        <v>41</v>
      </c>
      <c r="R37" s="54">
        <f t="shared" si="16"/>
        <v>17</v>
      </c>
      <c r="S37" s="54">
        <f t="shared" si="16"/>
        <v>46</v>
      </c>
      <c r="T37" s="54">
        <f t="shared" si="16"/>
        <v>57</v>
      </c>
      <c r="U37" s="63">
        <f t="shared" si="16"/>
        <v>51</v>
      </c>
      <c r="V37" s="26">
        <f t="shared" si="17"/>
        <v>278</v>
      </c>
      <c r="W37" s="26"/>
      <c r="X37" s="26"/>
      <c r="Y37" s="54">
        <f t="shared" si="18"/>
        <v>40</v>
      </c>
      <c r="Z37" s="54">
        <f t="shared" si="18"/>
        <v>26</v>
      </c>
      <c r="AA37" s="54">
        <f t="shared" si="18"/>
        <v>45</v>
      </c>
      <c r="AB37" s="54">
        <f t="shared" si="18"/>
        <v>30</v>
      </c>
      <c r="AC37" s="54">
        <f t="shared" si="18"/>
        <v>54</v>
      </c>
      <c r="AD37" s="54">
        <f t="shared" si="18"/>
        <v>37</v>
      </c>
      <c r="AE37" s="63">
        <f t="shared" si="18"/>
        <v>50</v>
      </c>
      <c r="AF37" s="26">
        <f t="shared" si="19"/>
        <v>282</v>
      </c>
      <c r="AG37" s="26"/>
      <c r="AH37" s="26"/>
      <c r="AI37" s="54">
        <f t="shared" si="20"/>
        <v>33</v>
      </c>
      <c r="AJ37" s="54">
        <f t="shared" si="20"/>
        <v>39</v>
      </c>
      <c r="AK37" s="54">
        <f t="shared" si="20"/>
        <v>29</v>
      </c>
      <c r="AL37" s="54">
        <f t="shared" si="20"/>
        <v>28</v>
      </c>
      <c r="AM37" s="54">
        <f t="shared" si="20"/>
        <v>65</v>
      </c>
      <c r="AN37" s="54">
        <f t="shared" si="20"/>
        <v>44</v>
      </c>
      <c r="AO37" s="63">
        <f t="shared" si="20"/>
        <v>28</v>
      </c>
      <c r="AP37" s="26">
        <f t="shared" si="21"/>
        <v>266</v>
      </c>
      <c r="AQ37" s="26"/>
      <c r="AR37" s="26"/>
      <c r="AS37" s="54">
        <f t="shared" si="22"/>
        <v>0</v>
      </c>
      <c r="AT37" s="54">
        <f t="shared" si="22"/>
        <v>0</v>
      </c>
      <c r="AU37" s="54">
        <f t="shared" si="22"/>
        <v>0</v>
      </c>
      <c r="AV37" s="54">
        <f t="shared" si="22"/>
        <v>0</v>
      </c>
      <c r="AW37" s="54">
        <f t="shared" si="22"/>
        <v>0</v>
      </c>
      <c r="AX37" s="54">
        <f t="shared" si="22"/>
        <v>0</v>
      </c>
      <c r="AY37" s="63">
        <f t="shared" si="22"/>
        <v>0</v>
      </c>
      <c r="AZ37" s="26">
        <f t="shared" si="23"/>
        <v>0</v>
      </c>
      <c r="BA37" s="26"/>
      <c r="BB37" s="26"/>
    </row>
    <row r="38" spans="1:54" x14ac:dyDescent="0.3">
      <c r="A38" s="47" t="s">
        <v>33</v>
      </c>
      <c r="B38" s="350" t="s">
        <v>33</v>
      </c>
      <c r="C38" s="43">
        <v>46190</v>
      </c>
      <c r="D38" s="19" t="s">
        <v>54</v>
      </c>
      <c r="E38" s="18">
        <v>9</v>
      </c>
      <c r="F38" s="18">
        <v>3</v>
      </c>
      <c r="G38" s="18">
        <v>13</v>
      </c>
      <c r="H38" s="18">
        <v>8</v>
      </c>
      <c r="I38" s="18">
        <v>15</v>
      </c>
      <c r="J38" s="18">
        <v>10</v>
      </c>
      <c r="K38" s="20">
        <v>10</v>
      </c>
      <c r="L38" s="25">
        <f>SUM(E38:K38)</f>
        <v>68</v>
      </c>
      <c r="M38" s="25"/>
      <c r="N38" s="25"/>
      <c r="O38" s="21">
        <v>9</v>
      </c>
      <c r="P38" s="18">
        <v>20</v>
      </c>
      <c r="Q38" s="18">
        <v>6</v>
      </c>
      <c r="R38" s="18">
        <v>5</v>
      </c>
      <c r="S38" s="18">
        <v>7</v>
      </c>
      <c r="T38" s="18">
        <v>13</v>
      </c>
      <c r="U38" s="20">
        <v>5</v>
      </c>
      <c r="V38" s="25">
        <f t="shared" si="17"/>
        <v>65</v>
      </c>
      <c r="W38" s="25"/>
      <c r="X38" s="25"/>
      <c r="Y38" s="21">
        <v>12</v>
      </c>
      <c r="Z38" s="18">
        <v>2</v>
      </c>
      <c r="AA38" s="18">
        <v>8</v>
      </c>
      <c r="AB38" s="18">
        <v>4</v>
      </c>
      <c r="AC38" s="18">
        <v>11</v>
      </c>
      <c r="AD38" s="18">
        <v>2</v>
      </c>
      <c r="AE38" s="20">
        <v>8</v>
      </c>
      <c r="AF38" s="25">
        <f t="shared" si="19"/>
        <v>47</v>
      </c>
      <c r="AG38" s="25"/>
      <c r="AH38" s="25"/>
      <c r="AI38" s="21">
        <v>7</v>
      </c>
      <c r="AJ38" s="18">
        <v>4</v>
      </c>
      <c r="AK38" s="18">
        <v>3</v>
      </c>
      <c r="AL38" s="18">
        <v>3</v>
      </c>
      <c r="AM38" s="18">
        <v>15</v>
      </c>
      <c r="AN38" s="18">
        <v>16</v>
      </c>
      <c r="AO38" s="20">
        <v>9</v>
      </c>
      <c r="AP38" s="25">
        <f t="shared" si="21"/>
        <v>57</v>
      </c>
      <c r="AQ38" s="25"/>
      <c r="AR38" s="25"/>
      <c r="AS38" s="21"/>
      <c r="AT38" s="18"/>
      <c r="AU38" s="18"/>
      <c r="AV38" s="18"/>
      <c r="AW38" s="18"/>
      <c r="AX38" s="18"/>
      <c r="AY38" s="20"/>
      <c r="AZ38" s="25">
        <f t="shared" si="23"/>
        <v>0</v>
      </c>
      <c r="BA38" s="25"/>
      <c r="BB38" s="25"/>
    </row>
    <row r="39" spans="1:54" x14ac:dyDescent="0.3">
      <c r="A39" s="47" t="s">
        <v>33</v>
      </c>
      <c r="B39" s="350"/>
      <c r="C39" s="43">
        <v>46144</v>
      </c>
      <c r="D39" s="19" t="s">
        <v>55</v>
      </c>
      <c r="E39" s="18">
        <v>12</v>
      </c>
      <c r="F39" s="18">
        <v>6</v>
      </c>
      <c r="G39" s="18">
        <v>12</v>
      </c>
      <c r="H39" s="18">
        <v>16</v>
      </c>
      <c r="I39" s="18">
        <v>13</v>
      </c>
      <c r="J39" s="18">
        <v>11</v>
      </c>
      <c r="K39" s="20">
        <v>22</v>
      </c>
      <c r="L39" s="25">
        <f>SUM(E39:K39)</f>
        <v>92</v>
      </c>
      <c r="M39" s="25"/>
      <c r="N39" s="25"/>
      <c r="O39" s="21">
        <v>11</v>
      </c>
      <c r="P39" s="18">
        <v>13</v>
      </c>
      <c r="Q39" s="18">
        <v>6</v>
      </c>
      <c r="R39" s="18">
        <v>6</v>
      </c>
      <c r="S39" s="18">
        <v>16</v>
      </c>
      <c r="T39" s="18">
        <v>8</v>
      </c>
      <c r="U39" s="20">
        <v>8</v>
      </c>
      <c r="V39" s="25">
        <f t="shared" si="17"/>
        <v>68</v>
      </c>
      <c r="W39" s="25"/>
      <c r="X39" s="25"/>
      <c r="Y39" s="21">
        <v>12</v>
      </c>
      <c r="Z39" s="18">
        <v>9</v>
      </c>
      <c r="AA39" s="18">
        <v>19</v>
      </c>
      <c r="AB39" s="18">
        <v>15</v>
      </c>
      <c r="AC39" s="18">
        <v>23</v>
      </c>
      <c r="AD39" s="18">
        <v>4</v>
      </c>
      <c r="AE39" s="20">
        <v>12</v>
      </c>
      <c r="AF39" s="25">
        <f t="shared" si="19"/>
        <v>94</v>
      </c>
      <c r="AG39" s="25"/>
      <c r="AH39" s="25"/>
      <c r="AI39" s="21">
        <v>29</v>
      </c>
      <c r="AJ39" s="18">
        <v>14</v>
      </c>
      <c r="AK39" s="18">
        <v>15</v>
      </c>
      <c r="AL39" s="18">
        <v>10</v>
      </c>
      <c r="AM39" s="18">
        <v>10</v>
      </c>
      <c r="AN39" s="18">
        <v>18</v>
      </c>
      <c r="AO39" s="20">
        <v>4</v>
      </c>
      <c r="AP39" s="25">
        <f t="shared" si="21"/>
        <v>100</v>
      </c>
      <c r="AQ39" s="25"/>
      <c r="AR39" s="25"/>
      <c r="AS39" s="21"/>
      <c r="AT39" s="18"/>
      <c r="AU39" s="18"/>
      <c r="AV39" s="18"/>
      <c r="AW39" s="18"/>
      <c r="AX39" s="18"/>
      <c r="AY39" s="20"/>
      <c r="AZ39" s="25">
        <f t="shared" si="23"/>
        <v>0</v>
      </c>
      <c r="BA39" s="25"/>
      <c r="BB39" s="25"/>
    </row>
    <row r="40" spans="1:54" x14ac:dyDescent="0.3">
      <c r="A40" s="47" t="s">
        <v>33</v>
      </c>
      <c r="B40" s="350"/>
      <c r="C40" s="43">
        <v>46284</v>
      </c>
      <c r="D40" s="19" t="s">
        <v>56</v>
      </c>
      <c r="E40" s="18">
        <v>4</v>
      </c>
      <c r="F40" s="18">
        <v>6</v>
      </c>
      <c r="G40" s="18">
        <v>3</v>
      </c>
      <c r="H40" s="18">
        <v>1</v>
      </c>
      <c r="I40" s="18">
        <v>6</v>
      </c>
      <c r="J40" s="18">
        <v>6</v>
      </c>
      <c r="K40" s="20">
        <v>17</v>
      </c>
      <c r="L40" s="25">
        <f>SUM(E40:K40)</f>
        <v>43</v>
      </c>
      <c r="M40" s="25"/>
      <c r="N40" s="25"/>
      <c r="O40" s="21">
        <v>5</v>
      </c>
      <c r="P40" s="18">
        <v>1</v>
      </c>
      <c r="Q40" s="18" t="s">
        <v>229</v>
      </c>
      <c r="R40" s="18">
        <v>2</v>
      </c>
      <c r="S40" s="18">
        <v>8</v>
      </c>
      <c r="T40" s="18">
        <v>4</v>
      </c>
      <c r="U40" s="20">
        <v>7</v>
      </c>
      <c r="V40" s="25">
        <f t="shared" si="17"/>
        <v>27</v>
      </c>
      <c r="W40" s="25"/>
      <c r="X40" s="25"/>
      <c r="Y40" s="21">
        <v>1</v>
      </c>
      <c r="Z40" s="18">
        <v>2</v>
      </c>
      <c r="AA40" s="18">
        <v>3</v>
      </c>
      <c r="AB40" s="18">
        <v>3</v>
      </c>
      <c r="AC40" s="18">
        <v>5</v>
      </c>
      <c r="AD40" s="18">
        <v>2</v>
      </c>
      <c r="AE40" s="20">
        <v>7</v>
      </c>
      <c r="AF40" s="25">
        <f t="shared" si="19"/>
        <v>23</v>
      </c>
      <c r="AG40" s="25"/>
      <c r="AH40" s="25"/>
      <c r="AI40" s="21">
        <v>7</v>
      </c>
      <c r="AJ40" s="18">
        <v>2</v>
      </c>
      <c r="AK40" s="18">
        <v>1</v>
      </c>
      <c r="AL40" s="18">
        <v>2</v>
      </c>
      <c r="AM40" s="18">
        <v>2</v>
      </c>
      <c r="AN40" s="18">
        <v>2</v>
      </c>
      <c r="AO40" s="20">
        <v>4</v>
      </c>
      <c r="AP40" s="25">
        <f t="shared" si="21"/>
        <v>20</v>
      </c>
      <c r="AQ40" s="25"/>
      <c r="AR40" s="25"/>
      <c r="AS40" s="21"/>
      <c r="AT40" s="18"/>
      <c r="AU40" s="18"/>
      <c r="AV40" s="18"/>
      <c r="AW40" s="18"/>
      <c r="AX40" s="18"/>
      <c r="AY40" s="20"/>
      <c r="AZ40" s="25">
        <f t="shared" si="23"/>
        <v>0</v>
      </c>
      <c r="BA40" s="25"/>
      <c r="BB40" s="25"/>
    </row>
    <row r="41" spans="1:54" hidden="1" x14ac:dyDescent="0.3">
      <c r="A41" s="47" t="s">
        <v>33</v>
      </c>
      <c r="B41" s="350"/>
      <c r="C41" s="43">
        <v>46463</v>
      </c>
      <c r="D41" s="19" t="s">
        <v>57</v>
      </c>
      <c r="E41" s="18">
        <v>17</v>
      </c>
      <c r="F41" s="18">
        <v>11</v>
      </c>
      <c r="G41" s="18">
        <v>9</v>
      </c>
      <c r="H41" s="18">
        <v>19</v>
      </c>
      <c r="I41" s="18">
        <v>23</v>
      </c>
      <c r="J41" s="18">
        <v>30</v>
      </c>
      <c r="K41" s="20">
        <v>20</v>
      </c>
      <c r="L41" s="25">
        <f t="shared" si="11"/>
        <v>129</v>
      </c>
      <c r="M41" s="25"/>
      <c r="N41" s="25"/>
      <c r="O41" s="21">
        <v>23</v>
      </c>
      <c r="P41" s="18">
        <v>39</v>
      </c>
      <c r="Q41" s="18">
        <v>25</v>
      </c>
      <c r="R41" s="18">
        <v>4</v>
      </c>
      <c r="S41" s="18">
        <v>26</v>
      </c>
      <c r="T41" s="18">
        <v>23</v>
      </c>
      <c r="U41" s="20">
        <v>10</v>
      </c>
      <c r="V41" s="25">
        <f t="shared" si="17"/>
        <v>150</v>
      </c>
      <c r="W41" s="25"/>
      <c r="X41" s="25"/>
      <c r="Y41" s="21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20">
        <v>0</v>
      </c>
      <c r="AF41" s="25">
        <f t="shared" si="12"/>
        <v>0</v>
      </c>
      <c r="AG41" s="25"/>
      <c r="AH41" s="25"/>
      <c r="AI41" s="21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20">
        <v>0</v>
      </c>
      <c r="AP41" s="25">
        <f t="shared" si="13"/>
        <v>0</v>
      </c>
      <c r="AQ41" s="25"/>
      <c r="AR41" s="25"/>
      <c r="AS41" s="21"/>
      <c r="AT41" s="18"/>
      <c r="AU41" s="18"/>
      <c r="AV41" s="18"/>
      <c r="AW41" s="18"/>
      <c r="AX41" s="18"/>
      <c r="AY41" s="20"/>
      <c r="AZ41" s="25">
        <f t="shared" si="23"/>
        <v>0</v>
      </c>
      <c r="BA41" s="25"/>
      <c r="BB41" s="25"/>
    </row>
    <row r="42" spans="1:54" x14ac:dyDescent="0.3">
      <c r="A42" s="47" t="s">
        <v>33</v>
      </c>
      <c r="B42" s="350"/>
      <c r="C42" s="43">
        <v>46489</v>
      </c>
      <c r="D42" s="19" t="s">
        <v>57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20">
        <v>0</v>
      </c>
      <c r="L42" s="25">
        <f>SUM(E42:K42)</f>
        <v>0</v>
      </c>
      <c r="M42" s="25"/>
      <c r="N42" s="25"/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5">
        <f t="shared" si="17"/>
        <v>0</v>
      </c>
      <c r="W42" s="25"/>
      <c r="X42" s="25"/>
      <c r="Y42" s="21">
        <v>11</v>
      </c>
      <c r="Z42" s="18">
        <v>13</v>
      </c>
      <c r="AA42" s="18">
        <v>15</v>
      </c>
      <c r="AB42" s="18">
        <v>23</v>
      </c>
      <c r="AC42" s="18">
        <v>21</v>
      </c>
      <c r="AD42" s="18">
        <v>9</v>
      </c>
      <c r="AE42" s="20">
        <v>30</v>
      </c>
      <c r="AF42" s="25">
        <f>SUM(Y42:AE42)</f>
        <v>122</v>
      </c>
      <c r="AG42" s="25"/>
      <c r="AH42" s="25"/>
      <c r="AI42" s="21">
        <v>22</v>
      </c>
      <c r="AJ42" s="18">
        <v>11</v>
      </c>
      <c r="AK42" s="18">
        <v>19</v>
      </c>
      <c r="AL42" s="18">
        <v>12</v>
      </c>
      <c r="AM42" s="18">
        <v>27</v>
      </c>
      <c r="AN42" s="18">
        <v>35</v>
      </c>
      <c r="AO42" s="20">
        <v>10</v>
      </c>
      <c r="AP42" s="25">
        <f>SUM(AI42:AO42)</f>
        <v>136</v>
      </c>
      <c r="AQ42" s="25"/>
      <c r="AR42" s="25"/>
      <c r="AS42" s="21"/>
      <c r="AT42" s="18"/>
      <c r="AU42" s="18"/>
      <c r="AV42" s="18"/>
      <c r="AW42" s="18"/>
      <c r="AX42" s="18"/>
      <c r="AY42" s="20"/>
      <c r="AZ42" s="25">
        <f t="shared" si="23"/>
        <v>0</v>
      </c>
      <c r="BA42" s="25"/>
      <c r="BB42" s="25"/>
    </row>
    <row r="43" spans="1:54" x14ac:dyDescent="0.3">
      <c r="A43" s="47" t="s">
        <v>33</v>
      </c>
      <c r="B43" s="350"/>
      <c r="C43" s="43">
        <v>46488</v>
      </c>
      <c r="D43" s="19" t="s">
        <v>58</v>
      </c>
      <c r="E43" s="18">
        <v>17</v>
      </c>
      <c r="F43" s="18">
        <v>6</v>
      </c>
      <c r="G43" s="18">
        <v>27</v>
      </c>
      <c r="H43" s="18">
        <v>20</v>
      </c>
      <c r="I43" s="18">
        <v>22</v>
      </c>
      <c r="J43" s="18">
        <v>40</v>
      </c>
      <c r="K43" s="20">
        <v>23</v>
      </c>
      <c r="L43" s="25">
        <f t="shared" ref="L43:L55" si="24">SUM(E43:K43)</f>
        <v>155</v>
      </c>
      <c r="M43" s="25"/>
      <c r="N43" s="25"/>
      <c r="O43" s="21">
        <v>17</v>
      </c>
      <c r="P43" s="18">
        <v>32</v>
      </c>
      <c r="Q43" s="18">
        <v>18</v>
      </c>
      <c r="R43" s="18">
        <v>19</v>
      </c>
      <c r="S43" s="18">
        <v>28</v>
      </c>
      <c r="T43" s="18">
        <v>41</v>
      </c>
      <c r="U43" s="20">
        <v>14</v>
      </c>
      <c r="V43" s="25">
        <f t="shared" ref="V43:V55" si="25">SUM(O43:U43)</f>
        <v>169</v>
      </c>
      <c r="W43" s="25"/>
      <c r="X43" s="25"/>
      <c r="Y43" s="21">
        <v>33</v>
      </c>
      <c r="Z43" s="18">
        <v>15</v>
      </c>
      <c r="AA43" s="18">
        <v>11</v>
      </c>
      <c r="AB43" s="18">
        <v>18</v>
      </c>
      <c r="AC43" s="18">
        <v>24</v>
      </c>
      <c r="AD43" s="18">
        <v>11</v>
      </c>
      <c r="AE43" s="20">
        <v>25</v>
      </c>
      <c r="AF43" s="25">
        <f t="shared" ref="AF43:AF55" si="26">SUM(Y43:AE43)</f>
        <v>137</v>
      </c>
      <c r="AG43" s="25"/>
      <c r="AH43" s="25"/>
      <c r="AI43" s="21">
        <v>25</v>
      </c>
      <c r="AJ43" s="18">
        <v>18</v>
      </c>
      <c r="AK43" s="18">
        <v>26</v>
      </c>
      <c r="AL43" s="18">
        <v>28</v>
      </c>
      <c r="AM43" s="18">
        <v>27</v>
      </c>
      <c r="AN43" s="18">
        <v>44</v>
      </c>
      <c r="AO43" s="20">
        <v>26</v>
      </c>
      <c r="AP43" s="25">
        <f t="shared" ref="AP43:AP55" si="27">SUM(AI43:AO43)</f>
        <v>194</v>
      </c>
      <c r="AQ43" s="25"/>
      <c r="AR43" s="25"/>
      <c r="AS43" s="21"/>
      <c r="AT43" s="18"/>
      <c r="AU43" s="18"/>
      <c r="AV43" s="18"/>
      <c r="AW43" s="18"/>
      <c r="AX43" s="18"/>
      <c r="AY43" s="20"/>
      <c r="AZ43" s="25">
        <f t="shared" ref="AZ43:AZ55" si="28">SUM(AS43:AY43)</f>
        <v>0</v>
      </c>
      <c r="BA43" s="25"/>
      <c r="BB43" s="25"/>
    </row>
    <row r="44" spans="1:54" ht="17.25" thickBot="1" x14ac:dyDescent="0.35">
      <c r="A44" s="47" t="s">
        <v>33</v>
      </c>
      <c r="B44" s="338"/>
      <c r="C44" s="55">
        <v>46464</v>
      </c>
      <c r="D44" s="53" t="s">
        <v>59</v>
      </c>
      <c r="E44" s="54">
        <v>5</v>
      </c>
      <c r="F44" s="54">
        <v>4</v>
      </c>
      <c r="G44" s="54">
        <v>2</v>
      </c>
      <c r="H44" s="54">
        <v>6</v>
      </c>
      <c r="I44" s="54">
        <v>4</v>
      </c>
      <c r="J44" s="54">
        <v>7</v>
      </c>
      <c r="K44" s="56">
        <v>3</v>
      </c>
      <c r="L44" s="26">
        <f t="shared" si="24"/>
        <v>31</v>
      </c>
      <c r="M44" s="26"/>
      <c r="N44" s="26"/>
      <c r="O44" s="57">
        <v>6</v>
      </c>
      <c r="P44" s="54">
        <v>8</v>
      </c>
      <c r="Q44" s="54">
        <v>3</v>
      </c>
      <c r="R44" s="54" t="s">
        <v>229</v>
      </c>
      <c r="S44" s="54">
        <v>2</v>
      </c>
      <c r="T44" s="54">
        <v>2</v>
      </c>
      <c r="U44" s="56">
        <v>1</v>
      </c>
      <c r="V44" s="26">
        <f t="shared" si="25"/>
        <v>22</v>
      </c>
      <c r="W44" s="26"/>
      <c r="X44" s="26"/>
      <c r="Y44" s="57">
        <v>6</v>
      </c>
      <c r="Z44" s="54">
        <v>2</v>
      </c>
      <c r="AA44" s="54">
        <v>4</v>
      </c>
      <c r="AB44" s="54">
        <v>0</v>
      </c>
      <c r="AC44" s="54">
        <v>1</v>
      </c>
      <c r="AD44" s="54">
        <v>0</v>
      </c>
      <c r="AE44" s="56">
        <v>0</v>
      </c>
      <c r="AF44" s="26">
        <f t="shared" si="26"/>
        <v>13</v>
      </c>
      <c r="AG44" s="26"/>
      <c r="AH44" s="26"/>
      <c r="AI44" s="57">
        <v>3</v>
      </c>
      <c r="AJ44" s="54">
        <v>3</v>
      </c>
      <c r="AK44" s="54">
        <v>8</v>
      </c>
      <c r="AL44" s="54">
        <v>1</v>
      </c>
      <c r="AM44" s="54">
        <v>3</v>
      </c>
      <c r="AN44" s="54">
        <v>6</v>
      </c>
      <c r="AO44" s="56">
        <v>1</v>
      </c>
      <c r="AP44" s="26">
        <f t="shared" si="27"/>
        <v>25</v>
      </c>
      <c r="AQ44" s="26"/>
      <c r="AR44" s="26"/>
      <c r="AS44" s="57"/>
      <c r="AT44" s="54"/>
      <c r="AU44" s="54"/>
      <c r="AV44" s="54"/>
      <c r="AW44" s="54"/>
      <c r="AX44" s="54"/>
      <c r="AY44" s="56"/>
      <c r="AZ44" s="26">
        <f t="shared" si="28"/>
        <v>0</v>
      </c>
      <c r="BA44" s="26"/>
      <c r="BB44" s="26"/>
    </row>
    <row r="45" spans="1:54" hidden="1" x14ac:dyDescent="0.3">
      <c r="A45" s="46"/>
      <c r="B45" s="337" t="s">
        <v>92</v>
      </c>
      <c r="C45" s="44">
        <v>45768</v>
      </c>
      <c r="D45" s="45" t="s">
        <v>54</v>
      </c>
      <c r="E45" s="49"/>
      <c r="F45" s="49"/>
      <c r="G45" s="49"/>
      <c r="H45" s="49"/>
      <c r="I45" s="49"/>
      <c r="J45" s="49"/>
      <c r="K45" s="123"/>
      <c r="L45" s="51">
        <f t="shared" si="24"/>
        <v>0</v>
      </c>
      <c r="M45" s="51"/>
      <c r="N45" s="51"/>
      <c r="O45" s="49"/>
      <c r="P45" s="49"/>
      <c r="Q45" s="49"/>
      <c r="R45" s="49"/>
      <c r="S45" s="49"/>
      <c r="T45" s="49"/>
      <c r="U45" s="123"/>
      <c r="V45" s="51">
        <f t="shared" si="25"/>
        <v>0</v>
      </c>
      <c r="W45" s="51"/>
      <c r="X45" s="51"/>
      <c r="Y45" s="49"/>
      <c r="Z45" s="49"/>
      <c r="AA45" s="49"/>
      <c r="AB45" s="49"/>
      <c r="AC45" s="49"/>
      <c r="AD45" s="49"/>
      <c r="AE45" s="123"/>
      <c r="AF45" s="51">
        <f t="shared" si="26"/>
        <v>0</v>
      </c>
      <c r="AG45" s="51"/>
      <c r="AH45" s="51"/>
      <c r="AI45" s="49"/>
      <c r="AJ45" s="49"/>
      <c r="AK45" s="49"/>
      <c r="AL45" s="49"/>
      <c r="AM45" s="49"/>
      <c r="AN45" s="49"/>
      <c r="AO45" s="123"/>
      <c r="AP45" s="51">
        <f t="shared" si="27"/>
        <v>0</v>
      </c>
      <c r="AQ45" s="51"/>
      <c r="AR45" s="51"/>
      <c r="AS45" s="49"/>
      <c r="AT45" s="49"/>
      <c r="AU45" s="49"/>
      <c r="AV45" s="49"/>
      <c r="AW45" s="49"/>
      <c r="AX45" s="49"/>
      <c r="AY45" s="123"/>
      <c r="AZ45" s="51">
        <f t="shared" si="28"/>
        <v>0</v>
      </c>
      <c r="BA45" s="51"/>
      <c r="BB45" s="51"/>
    </row>
    <row r="46" spans="1:54" hidden="1" x14ac:dyDescent="0.3">
      <c r="A46" s="47"/>
      <c r="B46" s="350"/>
      <c r="C46" s="43">
        <v>45915</v>
      </c>
      <c r="D46" s="19" t="s">
        <v>54</v>
      </c>
      <c r="E46" s="49"/>
      <c r="F46" s="49"/>
      <c r="G46" s="49"/>
      <c r="H46" s="49"/>
      <c r="I46" s="49"/>
      <c r="J46" s="49"/>
      <c r="K46" s="123"/>
      <c r="L46" s="25">
        <f t="shared" si="24"/>
        <v>0</v>
      </c>
      <c r="M46" s="25"/>
      <c r="N46" s="25"/>
      <c r="O46" s="49"/>
      <c r="P46" s="49"/>
      <c r="Q46" s="49"/>
      <c r="R46" s="49"/>
      <c r="S46" s="49"/>
      <c r="T46" s="49"/>
      <c r="U46" s="123"/>
      <c r="V46" s="25">
        <f t="shared" si="25"/>
        <v>0</v>
      </c>
      <c r="W46" s="25"/>
      <c r="X46" s="25"/>
      <c r="Y46" s="49"/>
      <c r="Z46" s="49"/>
      <c r="AA46" s="49"/>
      <c r="AB46" s="49"/>
      <c r="AC46" s="49"/>
      <c r="AD46" s="49"/>
      <c r="AE46" s="123"/>
      <c r="AF46" s="25">
        <f t="shared" si="26"/>
        <v>0</v>
      </c>
      <c r="AG46" s="25"/>
      <c r="AH46" s="25"/>
      <c r="AI46" s="49"/>
      <c r="AJ46" s="49"/>
      <c r="AK46" s="49"/>
      <c r="AL46" s="49"/>
      <c r="AM46" s="49"/>
      <c r="AN46" s="49"/>
      <c r="AO46" s="123"/>
      <c r="AP46" s="25">
        <f t="shared" si="27"/>
        <v>0</v>
      </c>
      <c r="AQ46" s="25"/>
      <c r="AR46" s="25"/>
      <c r="AS46" s="49"/>
      <c r="AT46" s="49"/>
      <c r="AU46" s="49"/>
      <c r="AV46" s="49"/>
      <c r="AW46" s="49"/>
      <c r="AX46" s="49"/>
      <c r="AY46" s="123"/>
      <c r="AZ46" s="25">
        <f t="shared" si="28"/>
        <v>0</v>
      </c>
      <c r="BA46" s="25"/>
      <c r="BB46" s="25"/>
    </row>
    <row r="47" spans="1:54" hidden="1" x14ac:dyDescent="0.3">
      <c r="A47" s="47"/>
      <c r="B47" s="350"/>
      <c r="C47" s="43">
        <v>45803</v>
      </c>
      <c r="D47" s="19" t="s">
        <v>55</v>
      </c>
      <c r="E47" s="18"/>
      <c r="F47" s="18"/>
      <c r="G47" s="18"/>
      <c r="H47" s="18"/>
      <c r="I47" s="18"/>
      <c r="J47" s="18"/>
      <c r="K47" s="62"/>
      <c r="L47" s="25">
        <f t="shared" si="24"/>
        <v>0</v>
      </c>
      <c r="M47" s="25"/>
      <c r="N47" s="25"/>
      <c r="O47" s="18"/>
      <c r="P47" s="18"/>
      <c r="Q47" s="18"/>
      <c r="R47" s="18"/>
      <c r="S47" s="18"/>
      <c r="T47" s="18"/>
      <c r="U47" s="62"/>
      <c r="V47" s="25">
        <f t="shared" si="25"/>
        <v>0</v>
      </c>
      <c r="W47" s="25"/>
      <c r="X47" s="25"/>
      <c r="Y47" s="18"/>
      <c r="Z47" s="18"/>
      <c r="AA47" s="18"/>
      <c r="AB47" s="18"/>
      <c r="AC47" s="18"/>
      <c r="AD47" s="18"/>
      <c r="AE47" s="62"/>
      <c r="AF47" s="25">
        <f t="shared" si="26"/>
        <v>0</v>
      </c>
      <c r="AG47" s="25"/>
      <c r="AH47" s="25"/>
      <c r="AI47" s="18"/>
      <c r="AJ47" s="18"/>
      <c r="AK47" s="18"/>
      <c r="AL47" s="18"/>
      <c r="AM47" s="18"/>
      <c r="AN47" s="18"/>
      <c r="AO47" s="62"/>
      <c r="AP47" s="25">
        <f t="shared" si="27"/>
        <v>0</v>
      </c>
      <c r="AQ47" s="25"/>
      <c r="AR47" s="25"/>
      <c r="AS47" s="18"/>
      <c r="AT47" s="18"/>
      <c r="AU47" s="18"/>
      <c r="AV47" s="18"/>
      <c r="AW47" s="18"/>
      <c r="AX47" s="18"/>
      <c r="AY47" s="62"/>
      <c r="AZ47" s="25">
        <f t="shared" si="28"/>
        <v>0</v>
      </c>
      <c r="BA47" s="25"/>
      <c r="BB47" s="25"/>
    </row>
    <row r="48" spans="1:54" hidden="1" x14ac:dyDescent="0.3">
      <c r="A48" s="47"/>
      <c r="B48" s="350"/>
      <c r="C48" s="43">
        <v>45843</v>
      </c>
      <c r="D48" s="19" t="s">
        <v>55</v>
      </c>
      <c r="E48" s="18"/>
      <c r="F48" s="18"/>
      <c r="G48" s="18"/>
      <c r="H48" s="18"/>
      <c r="I48" s="18"/>
      <c r="J48" s="18"/>
      <c r="K48" s="62"/>
      <c r="L48" s="25">
        <f t="shared" si="24"/>
        <v>0</v>
      </c>
      <c r="M48" s="25"/>
      <c r="N48" s="25"/>
      <c r="O48" s="18"/>
      <c r="P48" s="18"/>
      <c r="Q48" s="18"/>
      <c r="R48" s="18"/>
      <c r="S48" s="18"/>
      <c r="T48" s="18"/>
      <c r="U48" s="62"/>
      <c r="V48" s="25">
        <f t="shared" si="25"/>
        <v>0</v>
      </c>
      <c r="W48" s="25"/>
      <c r="X48" s="25"/>
      <c r="Y48" s="18"/>
      <c r="Z48" s="18"/>
      <c r="AA48" s="18"/>
      <c r="AB48" s="18"/>
      <c r="AC48" s="18"/>
      <c r="AD48" s="18"/>
      <c r="AE48" s="62"/>
      <c r="AF48" s="25">
        <f t="shared" si="26"/>
        <v>0</v>
      </c>
      <c r="AG48" s="25"/>
      <c r="AH48" s="25"/>
      <c r="AI48" s="18"/>
      <c r="AJ48" s="18"/>
      <c r="AK48" s="18"/>
      <c r="AL48" s="18"/>
      <c r="AM48" s="18"/>
      <c r="AN48" s="18"/>
      <c r="AO48" s="62"/>
      <c r="AP48" s="25">
        <f t="shared" si="27"/>
        <v>0</v>
      </c>
      <c r="AQ48" s="25"/>
      <c r="AR48" s="25"/>
      <c r="AS48" s="18"/>
      <c r="AT48" s="18"/>
      <c r="AU48" s="18"/>
      <c r="AV48" s="18"/>
      <c r="AW48" s="18"/>
      <c r="AX48" s="18"/>
      <c r="AY48" s="62"/>
      <c r="AZ48" s="25">
        <f t="shared" si="28"/>
        <v>0</v>
      </c>
      <c r="BA48" s="25"/>
      <c r="BB48" s="25"/>
    </row>
    <row r="49" spans="1:54" hidden="1" x14ac:dyDescent="0.3">
      <c r="A49" s="47"/>
      <c r="B49" s="350"/>
      <c r="C49" s="43">
        <v>45795</v>
      </c>
      <c r="D49" s="19" t="s">
        <v>56</v>
      </c>
      <c r="E49" s="18"/>
      <c r="F49" s="18"/>
      <c r="G49" s="18"/>
      <c r="H49" s="18"/>
      <c r="I49" s="18"/>
      <c r="J49" s="18"/>
      <c r="K49" s="62"/>
      <c r="L49" s="25">
        <f t="shared" si="24"/>
        <v>0</v>
      </c>
      <c r="M49" s="25"/>
      <c r="N49" s="25"/>
      <c r="O49" s="18"/>
      <c r="P49" s="18"/>
      <c r="Q49" s="18"/>
      <c r="R49" s="18"/>
      <c r="S49" s="18"/>
      <c r="T49" s="18"/>
      <c r="U49" s="62"/>
      <c r="V49" s="25">
        <f t="shared" si="25"/>
        <v>0</v>
      </c>
      <c r="W49" s="25"/>
      <c r="X49" s="25"/>
      <c r="Y49" s="18"/>
      <c r="Z49" s="18"/>
      <c r="AA49" s="18"/>
      <c r="AB49" s="18"/>
      <c r="AC49" s="18"/>
      <c r="AD49" s="18"/>
      <c r="AE49" s="62"/>
      <c r="AF49" s="25">
        <f t="shared" si="26"/>
        <v>0</v>
      </c>
      <c r="AG49" s="25"/>
      <c r="AH49" s="25"/>
      <c r="AI49" s="18"/>
      <c r="AJ49" s="18"/>
      <c r="AK49" s="18"/>
      <c r="AL49" s="18"/>
      <c r="AM49" s="18"/>
      <c r="AN49" s="18"/>
      <c r="AO49" s="62"/>
      <c r="AP49" s="25">
        <f t="shared" si="27"/>
        <v>0</v>
      </c>
      <c r="AQ49" s="25"/>
      <c r="AR49" s="25"/>
      <c r="AS49" s="18"/>
      <c r="AT49" s="18"/>
      <c r="AU49" s="18"/>
      <c r="AV49" s="18"/>
      <c r="AW49" s="18"/>
      <c r="AX49" s="18"/>
      <c r="AY49" s="62"/>
      <c r="AZ49" s="25">
        <f t="shared" si="28"/>
        <v>0</v>
      </c>
      <c r="BA49" s="25"/>
      <c r="BB49" s="25"/>
    </row>
    <row r="50" spans="1:54" hidden="1" x14ac:dyDescent="0.3">
      <c r="A50" s="47"/>
      <c r="B50" s="350"/>
      <c r="C50" s="43">
        <v>45850</v>
      </c>
      <c r="D50" s="19" t="s">
        <v>56</v>
      </c>
      <c r="E50" s="18"/>
      <c r="F50" s="18"/>
      <c r="G50" s="18"/>
      <c r="H50" s="18"/>
      <c r="I50" s="18"/>
      <c r="J50" s="18"/>
      <c r="K50" s="62"/>
      <c r="L50" s="25">
        <f t="shared" si="24"/>
        <v>0</v>
      </c>
      <c r="M50" s="25"/>
      <c r="N50" s="25"/>
      <c r="O50" s="18"/>
      <c r="P50" s="18"/>
      <c r="Q50" s="18"/>
      <c r="R50" s="18"/>
      <c r="S50" s="18"/>
      <c r="T50" s="18"/>
      <c r="U50" s="62"/>
      <c r="V50" s="25">
        <f t="shared" si="25"/>
        <v>0</v>
      </c>
      <c r="W50" s="25"/>
      <c r="X50" s="25"/>
      <c r="Y50" s="18"/>
      <c r="Z50" s="18"/>
      <c r="AA50" s="18"/>
      <c r="AB50" s="18"/>
      <c r="AC50" s="18"/>
      <c r="AD50" s="18"/>
      <c r="AE50" s="62"/>
      <c r="AF50" s="25">
        <f t="shared" si="26"/>
        <v>0</v>
      </c>
      <c r="AG50" s="25"/>
      <c r="AH50" s="25"/>
      <c r="AI50" s="18"/>
      <c r="AJ50" s="18"/>
      <c r="AK50" s="18"/>
      <c r="AL50" s="18"/>
      <c r="AM50" s="18"/>
      <c r="AN50" s="18"/>
      <c r="AO50" s="62"/>
      <c r="AP50" s="25">
        <f t="shared" si="27"/>
        <v>0</v>
      </c>
      <c r="AQ50" s="25"/>
      <c r="AR50" s="25"/>
      <c r="AS50" s="18"/>
      <c r="AT50" s="18"/>
      <c r="AU50" s="18"/>
      <c r="AV50" s="18"/>
      <c r="AW50" s="18"/>
      <c r="AX50" s="18"/>
      <c r="AY50" s="62"/>
      <c r="AZ50" s="25">
        <f t="shared" si="28"/>
        <v>0</v>
      </c>
      <c r="BA50" s="25"/>
      <c r="BB50" s="25"/>
    </row>
    <row r="51" spans="1:54" hidden="1" x14ac:dyDescent="0.3">
      <c r="A51" s="47"/>
      <c r="B51" s="350"/>
      <c r="C51" s="43">
        <v>46122</v>
      </c>
      <c r="D51" s="19" t="s">
        <v>57</v>
      </c>
      <c r="E51" s="18"/>
      <c r="F51" s="18"/>
      <c r="G51" s="18"/>
      <c r="H51" s="18"/>
      <c r="I51" s="18"/>
      <c r="J51" s="18"/>
      <c r="K51" s="62"/>
      <c r="L51" s="25">
        <f t="shared" si="24"/>
        <v>0</v>
      </c>
      <c r="M51" s="25"/>
      <c r="N51" s="25"/>
      <c r="O51" s="18"/>
      <c r="P51" s="18"/>
      <c r="Q51" s="18"/>
      <c r="R51" s="18"/>
      <c r="S51" s="18"/>
      <c r="T51" s="18"/>
      <c r="U51" s="62"/>
      <c r="V51" s="25">
        <f t="shared" si="25"/>
        <v>0</v>
      </c>
      <c r="W51" s="25"/>
      <c r="X51" s="25"/>
      <c r="Y51" s="18"/>
      <c r="Z51" s="18"/>
      <c r="AA51" s="18"/>
      <c r="AB51" s="18"/>
      <c r="AC51" s="18"/>
      <c r="AD51" s="18"/>
      <c r="AE51" s="62"/>
      <c r="AF51" s="25">
        <f t="shared" si="26"/>
        <v>0</v>
      </c>
      <c r="AG51" s="25"/>
      <c r="AH51" s="25"/>
      <c r="AI51" s="18"/>
      <c r="AJ51" s="18"/>
      <c r="AK51" s="18"/>
      <c r="AL51" s="18"/>
      <c r="AM51" s="18"/>
      <c r="AN51" s="18"/>
      <c r="AO51" s="62"/>
      <c r="AP51" s="25">
        <f t="shared" si="27"/>
        <v>0</v>
      </c>
      <c r="AQ51" s="25"/>
      <c r="AR51" s="25"/>
      <c r="AS51" s="18"/>
      <c r="AT51" s="18"/>
      <c r="AU51" s="18"/>
      <c r="AV51" s="18"/>
      <c r="AW51" s="18"/>
      <c r="AX51" s="18"/>
      <c r="AY51" s="62"/>
      <c r="AZ51" s="25">
        <f t="shared" si="28"/>
        <v>0</v>
      </c>
      <c r="BA51" s="25"/>
      <c r="BB51" s="25"/>
    </row>
    <row r="52" spans="1:54" hidden="1" x14ac:dyDescent="0.3">
      <c r="A52" s="47"/>
      <c r="B52" s="350"/>
      <c r="C52" s="83">
        <v>46159</v>
      </c>
      <c r="D52" s="81" t="s">
        <v>58</v>
      </c>
      <c r="E52" s="18"/>
      <c r="F52" s="18"/>
      <c r="G52" s="18"/>
      <c r="H52" s="18"/>
      <c r="I52" s="18"/>
      <c r="J52" s="18"/>
      <c r="K52" s="62"/>
      <c r="L52" s="25">
        <f t="shared" si="24"/>
        <v>0</v>
      </c>
      <c r="M52" s="25"/>
      <c r="N52" s="25"/>
      <c r="O52" s="18"/>
      <c r="P52" s="18"/>
      <c r="Q52" s="18"/>
      <c r="R52" s="18"/>
      <c r="S52" s="18"/>
      <c r="T52" s="18"/>
      <c r="U52" s="62"/>
      <c r="V52" s="25">
        <f t="shared" si="25"/>
        <v>0</v>
      </c>
      <c r="W52" s="25"/>
      <c r="X52" s="25"/>
      <c r="Y52" s="18"/>
      <c r="Z52" s="18"/>
      <c r="AA52" s="18"/>
      <c r="AB52" s="18"/>
      <c r="AC52" s="18"/>
      <c r="AD52" s="18"/>
      <c r="AE52" s="62"/>
      <c r="AF52" s="25">
        <f t="shared" si="26"/>
        <v>0</v>
      </c>
      <c r="AG52" s="25"/>
      <c r="AH52" s="25"/>
      <c r="AI52" s="18"/>
      <c r="AJ52" s="18"/>
      <c r="AK52" s="18"/>
      <c r="AL52" s="18"/>
      <c r="AM52" s="18"/>
      <c r="AN52" s="18"/>
      <c r="AO52" s="62"/>
      <c r="AP52" s="25">
        <f t="shared" si="27"/>
        <v>0</v>
      </c>
      <c r="AQ52" s="25"/>
      <c r="AR52" s="25"/>
      <c r="AS52" s="18"/>
      <c r="AT52" s="18"/>
      <c r="AU52" s="18"/>
      <c r="AV52" s="18"/>
      <c r="AW52" s="18"/>
      <c r="AX52" s="18"/>
      <c r="AY52" s="62"/>
      <c r="AZ52" s="25">
        <f t="shared" si="28"/>
        <v>0</v>
      </c>
      <c r="BA52" s="25"/>
      <c r="BB52" s="25"/>
    </row>
    <row r="53" spans="1:54" ht="17.25" hidden="1" thickBot="1" x14ac:dyDescent="0.35">
      <c r="A53" s="48"/>
      <c r="B53" s="338"/>
      <c r="C53" s="55">
        <v>46158</v>
      </c>
      <c r="D53" s="53" t="s">
        <v>59</v>
      </c>
      <c r="E53" s="54"/>
      <c r="F53" s="54"/>
      <c r="G53" s="54"/>
      <c r="H53" s="54"/>
      <c r="I53" s="54"/>
      <c r="J53" s="54"/>
      <c r="K53" s="63"/>
      <c r="L53" s="26">
        <f t="shared" si="24"/>
        <v>0</v>
      </c>
      <c r="M53" s="26"/>
      <c r="N53" s="26"/>
      <c r="O53" s="54"/>
      <c r="P53" s="54"/>
      <c r="Q53" s="54"/>
      <c r="R53" s="54"/>
      <c r="S53" s="54"/>
      <c r="T53" s="54"/>
      <c r="U53" s="63"/>
      <c r="V53" s="26">
        <f t="shared" si="25"/>
        <v>0</v>
      </c>
      <c r="W53" s="26"/>
      <c r="X53" s="26"/>
      <c r="Y53" s="54"/>
      <c r="Z53" s="54"/>
      <c r="AA53" s="54"/>
      <c r="AB53" s="54"/>
      <c r="AC53" s="54"/>
      <c r="AD53" s="54"/>
      <c r="AE53" s="63"/>
      <c r="AF53" s="26">
        <f t="shared" si="26"/>
        <v>0</v>
      </c>
      <c r="AG53" s="26"/>
      <c r="AH53" s="26"/>
      <c r="AI53" s="54"/>
      <c r="AJ53" s="54"/>
      <c r="AK53" s="54"/>
      <c r="AL53" s="54"/>
      <c r="AM53" s="54"/>
      <c r="AN53" s="54"/>
      <c r="AO53" s="63"/>
      <c r="AP53" s="26">
        <f t="shared" si="27"/>
        <v>0</v>
      </c>
      <c r="AQ53" s="26"/>
      <c r="AR53" s="26"/>
      <c r="AS53" s="54"/>
      <c r="AT53" s="54"/>
      <c r="AU53" s="54"/>
      <c r="AV53" s="54"/>
      <c r="AW53" s="54"/>
      <c r="AX53" s="54"/>
      <c r="AY53" s="63"/>
      <c r="AZ53" s="26">
        <f t="shared" si="28"/>
        <v>0</v>
      </c>
      <c r="BA53" s="26"/>
      <c r="BB53" s="26"/>
    </row>
    <row r="54" spans="1:54" hidden="1" x14ac:dyDescent="0.3">
      <c r="A54" s="46"/>
      <c r="B54" s="337" t="s">
        <v>93</v>
      </c>
      <c r="C54" s="128">
        <v>45915</v>
      </c>
      <c r="D54" s="129" t="s">
        <v>54</v>
      </c>
      <c r="E54" s="60"/>
      <c r="F54" s="60"/>
      <c r="G54" s="60"/>
      <c r="H54" s="60"/>
      <c r="I54" s="60"/>
      <c r="J54" s="60"/>
      <c r="K54" s="130"/>
      <c r="L54" s="131">
        <f t="shared" si="24"/>
        <v>0</v>
      </c>
      <c r="M54" s="131"/>
      <c r="N54" s="131"/>
      <c r="O54" s="132"/>
      <c r="P54" s="60"/>
      <c r="Q54" s="60"/>
      <c r="R54" s="60"/>
      <c r="S54" s="60"/>
      <c r="T54" s="60"/>
      <c r="U54" s="130"/>
      <c r="V54" s="131">
        <f t="shared" si="25"/>
        <v>0</v>
      </c>
      <c r="W54" s="131"/>
      <c r="X54" s="131"/>
      <c r="Y54" s="132"/>
      <c r="Z54" s="60"/>
      <c r="AA54" s="60"/>
      <c r="AB54" s="60"/>
      <c r="AC54" s="60"/>
      <c r="AD54" s="60"/>
      <c r="AE54" s="130"/>
      <c r="AF54" s="131">
        <f t="shared" si="26"/>
        <v>0</v>
      </c>
      <c r="AG54" s="131"/>
      <c r="AH54" s="131"/>
      <c r="AI54" s="132"/>
      <c r="AJ54" s="60"/>
      <c r="AK54" s="60"/>
      <c r="AL54" s="60"/>
      <c r="AM54" s="60"/>
      <c r="AN54" s="60"/>
      <c r="AO54" s="130"/>
      <c r="AP54" s="131">
        <f t="shared" si="27"/>
        <v>0</v>
      </c>
      <c r="AQ54" s="131"/>
      <c r="AR54" s="131"/>
      <c r="AS54" s="132"/>
      <c r="AT54" s="60"/>
      <c r="AU54" s="60"/>
      <c r="AV54" s="60"/>
      <c r="AW54" s="60"/>
      <c r="AX54" s="60"/>
      <c r="AY54" s="130"/>
      <c r="AZ54" s="131">
        <f t="shared" si="28"/>
        <v>0</v>
      </c>
      <c r="BA54" s="131"/>
      <c r="BB54" s="131"/>
    </row>
    <row r="55" spans="1:54" hidden="1" x14ac:dyDescent="0.3">
      <c r="A55" s="47"/>
      <c r="B55" s="350"/>
      <c r="C55" s="43">
        <v>45843</v>
      </c>
      <c r="D55" s="19" t="s">
        <v>55</v>
      </c>
      <c r="E55" s="18"/>
      <c r="F55" s="18"/>
      <c r="G55" s="18"/>
      <c r="H55" s="18"/>
      <c r="I55" s="18"/>
      <c r="J55" s="18"/>
      <c r="K55" s="20"/>
      <c r="L55" s="25">
        <f t="shared" si="24"/>
        <v>0</v>
      </c>
      <c r="M55" s="25"/>
      <c r="N55" s="25"/>
      <c r="O55" s="21"/>
      <c r="P55" s="18"/>
      <c r="Q55" s="18"/>
      <c r="R55" s="18"/>
      <c r="S55" s="18"/>
      <c r="T55" s="18"/>
      <c r="U55" s="20"/>
      <c r="V55" s="25">
        <f t="shared" si="25"/>
        <v>0</v>
      </c>
      <c r="W55" s="25"/>
      <c r="X55" s="25"/>
      <c r="Y55" s="21"/>
      <c r="Z55" s="18"/>
      <c r="AA55" s="18"/>
      <c r="AB55" s="18"/>
      <c r="AC55" s="18"/>
      <c r="AD55" s="18"/>
      <c r="AE55" s="20"/>
      <c r="AF55" s="25">
        <f t="shared" si="26"/>
        <v>0</v>
      </c>
      <c r="AG55" s="25"/>
      <c r="AH55" s="25"/>
      <c r="AI55" s="21"/>
      <c r="AJ55" s="18"/>
      <c r="AK55" s="18"/>
      <c r="AL55" s="18"/>
      <c r="AM55" s="18"/>
      <c r="AN55" s="18"/>
      <c r="AO55" s="20"/>
      <c r="AP55" s="25">
        <f t="shared" si="27"/>
        <v>0</v>
      </c>
      <c r="AQ55" s="25"/>
      <c r="AR55" s="25"/>
      <c r="AS55" s="21"/>
      <c r="AT55" s="18"/>
      <c r="AU55" s="18"/>
      <c r="AV55" s="18"/>
      <c r="AW55" s="18"/>
      <c r="AX55" s="18"/>
      <c r="AY55" s="20"/>
      <c r="AZ55" s="25">
        <f t="shared" si="28"/>
        <v>0</v>
      </c>
      <c r="BA55" s="25"/>
      <c r="BB55" s="25"/>
    </row>
    <row r="56" spans="1:54" hidden="1" x14ac:dyDescent="0.3">
      <c r="A56" s="47"/>
      <c r="B56" s="350"/>
      <c r="C56" s="43">
        <v>45861</v>
      </c>
      <c r="D56" s="19" t="s">
        <v>55</v>
      </c>
      <c r="E56" s="18"/>
      <c r="F56" s="18"/>
      <c r="G56" s="18"/>
      <c r="H56" s="18"/>
      <c r="I56" s="18"/>
      <c r="J56" s="18"/>
      <c r="K56" s="20"/>
      <c r="L56" s="25">
        <f t="shared" ref="L56:L62" si="29">SUM(E56:K56)</f>
        <v>0</v>
      </c>
      <c r="M56" s="25"/>
      <c r="N56" s="25"/>
      <c r="O56" s="21"/>
      <c r="P56" s="18"/>
      <c r="Q56" s="18"/>
      <c r="R56" s="18"/>
      <c r="S56" s="18"/>
      <c r="T56" s="18"/>
      <c r="U56" s="20"/>
      <c r="V56" s="25">
        <f t="shared" ref="V56:V62" si="30">SUM(O56:U56)</f>
        <v>0</v>
      </c>
      <c r="W56" s="25"/>
      <c r="X56" s="25"/>
      <c r="Y56" s="21"/>
      <c r="Z56" s="18"/>
      <c r="AA56" s="18"/>
      <c r="AB56" s="18"/>
      <c r="AC56" s="18"/>
      <c r="AD56" s="18"/>
      <c r="AE56" s="20"/>
      <c r="AF56" s="25">
        <f t="shared" ref="AF56:AF62" si="31">SUM(Y56:AE56)</f>
        <v>0</v>
      </c>
      <c r="AG56" s="25"/>
      <c r="AH56" s="25"/>
      <c r="AI56" s="21"/>
      <c r="AJ56" s="18"/>
      <c r="AK56" s="18"/>
      <c r="AL56" s="18"/>
      <c r="AM56" s="18"/>
      <c r="AN56" s="18"/>
      <c r="AO56" s="20"/>
      <c r="AP56" s="25">
        <f t="shared" ref="AP56:AP62" si="32">SUM(AI56:AO56)</f>
        <v>0</v>
      </c>
      <c r="AQ56" s="25"/>
      <c r="AR56" s="25"/>
      <c r="AS56" s="21"/>
      <c r="AT56" s="18"/>
      <c r="AU56" s="18"/>
      <c r="AV56" s="18"/>
      <c r="AW56" s="18"/>
      <c r="AX56" s="18"/>
      <c r="AY56" s="20"/>
      <c r="AZ56" s="25">
        <f t="shared" ref="AZ56:AZ62" si="33">SUM(AS56:AY56)</f>
        <v>0</v>
      </c>
      <c r="BA56" s="25"/>
      <c r="BB56" s="25"/>
    </row>
    <row r="57" spans="1:54" hidden="1" x14ac:dyDescent="0.3">
      <c r="A57" s="47"/>
      <c r="B57" s="350"/>
      <c r="C57" s="43">
        <v>46050</v>
      </c>
      <c r="D57" s="19" t="s">
        <v>55</v>
      </c>
      <c r="E57" s="18"/>
      <c r="F57" s="18"/>
      <c r="G57" s="18"/>
      <c r="H57" s="18"/>
      <c r="I57" s="18"/>
      <c r="J57" s="18"/>
      <c r="K57" s="20"/>
      <c r="L57" s="25">
        <f t="shared" si="29"/>
        <v>0</v>
      </c>
      <c r="M57" s="25"/>
      <c r="N57" s="25"/>
      <c r="O57" s="21"/>
      <c r="P57" s="18"/>
      <c r="Q57" s="18"/>
      <c r="R57" s="18"/>
      <c r="S57" s="18"/>
      <c r="T57" s="18"/>
      <c r="U57" s="20"/>
      <c r="V57" s="25">
        <f t="shared" si="30"/>
        <v>0</v>
      </c>
      <c r="W57" s="25"/>
      <c r="X57" s="25"/>
      <c r="Y57" s="21"/>
      <c r="Z57" s="18"/>
      <c r="AA57" s="18"/>
      <c r="AB57" s="18"/>
      <c r="AC57" s="18"/>
      <c r="AD57" s="18"/>
      <c r="AE57" s="20"/>
      <c r="AF57" s="25">
        <f t="shared" si="31"/>
        <v>0</v>
      </c>
      <c r="AG57" s="25"/>
      <c r="AH57" s="25"/>
      <c r="AI57" s="21"/>
      <c r="AJ57" s="18"/>
      <c r="AK57" s="18"/>
      <c r="AL57" s="18"/>
      <c r="AM57" s="18"/>
      <c r="AN57" s="18"/>
      <c r="AO57" s="20"/>
      <c r="AP57" s="25">
        <f t="shared" si="32"/>
        <v>0</v>
      </c>
      <c r="AQ57" s="25"/>
      <c r="AR57" s="25"/>
      <c r="AS57" s="21"/>
      <c r="AT57" s="18"/>
      <c r="AU57" s="18"/>
      <c r="AV57" s="18"/>
      <c r="AW57" s="18"/>
      <c r="AX57" s="18"/>
      <c r="AY57" s="20"/>
      <c r="AZ57" s="25">
        <f t="shared" si="33"/>
        <v>0</v>
      </c>
      <c r="BA57" s="25"/>
      <c r="BB57" s="25"/>
    </row>
    <row r="58" spans="1:54" hidden="1" x14ac:dyDescent="0.3">
      <c r="A58" s="47"/>
      <c r="B58" s="350"/>
      <c r="C58" s="43">
        <v>45850</v>
      </c>
      <c r="D58" s="19" t="s">
        <v>56</v>
      </c>
      <c r="E58" s="18"/>
      <c r="F58" s="18"/>
      <c r="G58" s="18"/>
      <c r="H58" s="18"/>
      <c r="I58" s="18"/>
      <c r="J58" s="18"/>
      <c r="K58" s="20"/>
      <c r="L58" s="25">
        <f t="shared" si="29"/>
        <v>0</v>
      </c>
      <c r="M58" s="25"/>
      <c r="N58" s="25"/>
      <c r="O58" s="21"/>
      <c r="P58" s="18"/>
      <c r="Q58" s="18"/>
      <c r="R58" s="18"/>
      <c r="S58" s="18"/>
      <c r="T58" s="18"/>
      <c r="U58" s="20"/>
      <c r="V58" s="25">
        <f t="shared" si="30"/>
        <v>0</v>
      </c>
      <c r="W58" s="25"/>
      <c r="X58" s="25"/>
      <c r="Y58" s="21"/>
      <c r="Z58" s="18"/>
      <c r="AA58" s="18"/>
      <c r="AB58" s="18"/>
      <c r="AC58" s="18"/>
      <c r="AD58" s="18"/>
      <c r="AE58" s="20"/>
      <c r="AF58" s="25">
        <f t="shared" si="31"/>
        <v>0</v>
      </c>
      <c r="AG58" s="25"/>
      <c r="AH58" s="25"/>
      <c r="AI58" s="21"/>
      <c r="AJ58" s="18"/>
      <c r="AK58" s="18"/>
      <c r="AL58" s="18"/>
      <c r="AM58" s="18"/>
      <c r="AN58" s="18"/>
      <c r="AO58" s="20"/>
      <c r="AP58" s="25">
        <f t="shared" si="32"/>
        <v>0</v>
      </c>
      <c r="AQ58" s="25"/>
      <c r="AR58" s="25"/>
      <c r="AS58" s="21"/>
      <c r="AT58" s="18"/>
      <c r="AU58" s="18"/>
      <c r="AV58" s="18"/>
      <c r="AW58" s="18"/>
      <c r="AX58" s="18"/>
      <c r="AY58" s="20"/>
      <c r="AZ58" s="25">
        <f t="shared" si="33"/>
        <v>0</v>
      </c>
      <c r="BA58" s="25"/>
      <c r="BB58" s="25"/>
    </row>
    <row r="59" spans="1:54" hidden="1" x14ac:dyDescent="0.3">
      <c r="A59" s="47"/>
      <c r="B59" s="350"/>
      <c r="C59" s="43">
        <v>45874</v>
      </c>
      <c r="D59" s="19" t="s">
        <v>56</v>
      </c>
      <c r="E59" s="18"/>
      <c r="F59" s="18"/>
      <c r="G59" s="18"/>
      <c r="H59" s="18"/>
      <c r="I59" s="18"/>
      <c r="J59" s="18"/>
      <c r="K59" s="20"/>
      <c r="L59" s="25">
        <f t="shared" si="29"/>
        <v>0</v>
      </c>
      <c r="M59" s="25"/>
      <c r="N59" s="25"/>
      <c r="O59" s="21"/>
      <c r="P59" s="18"/>
      <c r="Q59" s="18"/>
      <c r="R59" s="18"/>
      <c r="S59" s="18"/>
      <c r="T59" s="18"/>
      <c r="U59" s="20"/>
      <c r="V59" s="25">
        <f t="shared" si="30"/>
        <v>0</v>
      </c>
      <c r="W59" s="25"/>
      <c r="X59" s="25"/>
      <c r="Y59" s="21"/>
      <c r="Z59" s="18"/>
      <c r="AA59" s="18"/>
      <c r="AB59" s="18"/>
      <c r="AC59" s="18"/>
      <c r="AD59" s="18"/>
      <c r="AE59" s="20"/>
      <c r="AF59" s="25">
        <f t="shared" si="31"/>
        <v>0</v>
      </c>
      <c r="AG59" s="25"/>
      <c r="AH59" s="25"/>
      <c r="AI59" s="21"/>
      <c r="AJ59" s="18"/>
      <c r="AK59" s="18"/>
      <c r="AL59" s="18"/>
      <c r="AM59" s="18"/>
      <c r="AN59" s="18"/>
      <c r="AO59" s="20"/>
      <c r="AP59" s="25">
        <f t="shared" si="32"/>
        <v>0</v>
      </c>
      <c r="AQ59" s="25"/>
      <c r="AR59" s="25"/>
      <c r="AS59" s="21"/>
      <c r="AT59" s="18"/>
      <c r="AU59" s="18"/>
      <c r="AV59" s="18"/>
      <c r="AW59" s="18"/>
      <c r="AX59" s="18"/>
      <c r="AY59" s="20"/>
      <c r="AZ59" s="25">
        <f t="shared" si="33"/>
        <v>0</v>
      </c>
      <c r="BA59" s="25"/>
      <c r="BB59" s="25"/>
    </row>
    <row r="60" spans="1:54" hidden="1" x14ac:dyDescent="0.3">
      <c r="A60" s="47"/>
      <c r="B60" s="350"/>
      <c r="C60" s="43">
        <v>46122</v>
      </c>
      <c r="D60" s="19" t="s">
        <v>57</v>
      </c>
      <c r="E60" s="18"/>
      <c r="F60" s="18"/>
      <c r="G60" s="18"/>
      <c r="H60" s="18"/>
      <c r="I60" s="18"/>
      <c r="J60" s="18"/>
      <c r="K60" s="20"/>
      <c r="L60" s="25">
        <f t="shared" si="29"/>
        <v>0</v>
      </c>
      <c r="M60" s="25"/>
      <c r="N60" s="25"/>
      <c r="O60" s="21"/>
      <c r="P60" s="18"/>
      <c r="Q60" s="18"/>
      <c r="R60" s="18"/>
      <c r="S60" s="18"/>
      <c r="T60" s="18"/>
      <c r="U60" s="20"/>
      <c r="V60" s="25">
        <f t="shared" si="30"/>
        <v>0</v>
      </c>
      <c r="W60" s="25"/>
      <c r="X60" s="25"/>
      <c r="Y60" s="21"/>
      <c r="Z60" s="18"/>
      <c r="AA60" s="18"/>
      <c r="AB60" s="18"/>
      <c r="AC60" s="18"/>
      <c r="AD60" s="18"/>
      <c r="AE60" s="20"/>
      <c r="AF60" s="25">
        <f t="shared" si="31"/>
        <v>0</v>
      </c>
      <c r="AG60" s="25"/>
      <c r="AH60" s="25"/>
      <c r="AI60" s="21"/>
      <c r="AJ60" s="18"/>
      <c r="AK60" s="18"/>
      <c r="AL60" s="18"/>
      <c r="AM60" s="18"/>
      <c r="AN60" s="18"/>
      <c r="AO60" s="20"/>
      <c r="AP60" s="25">
        <f t="shared" si="32"/>
        <v>0</v>
      </c>
      <c r="AQ60" s="25"/>
      <c r="AR60" s="25"/>
      <c r="AS60" s="21"/>
      <c r="AT60" s="18"/>
      <c r="AU60" s="18"/>
      <c r="AV60" s="18"/>
      <c r="AW60" s="18"/>
      <c r="AX60" s="18"/>
      <c r="AY60" s="20"/>
      <c r="AZ60" s="25">
        <f t="shared" si="33"/>
        <v>0</v>
      </c>
      <c r="BA60" s="25"/>
      <c r="BB60" s="25"/>
    </row>
    <row r="61" spans="1:54" hidden="1" x14ac:dyDescent="0.3">
      <c r="A61" s="47"/>
      <c r="B61" s="350"/>
      <c r="C61" s="43">
        <v>46159</v>
      </c>
      <c r="D61" s="19" t="s">
        <v>58</v>
      </c>
      <c r="E61" s="18"/>
      <c r="F61" s="18"/>
      <c r="G61" s="18"/>
      <c r="H61" s="18"/>
      <c r="I61" s="18"/>
      <c r="J61" s="18"/>
      <c r="K61" s="20"/>
      <c r="L61" s="25">
        <f t="shared" si="29"/>
        <v>0</v>
      </c>
      <c r="M61" s="25"/>
      <c r="N61" s="25"/>
      <c r="O61" s="21"/>
      <c r="P61" s="18"/>
      <c r="Q61" s="18"/>
      <c r="R61" s="18"/>
      <c r="S61" s="18"/>
      <c r="T61" s="18"/>
      <c r="U61" s="20"/>
      <c r="V61" s="25">
        <f t="shared" si="30"/>
        <v>0</v>
      </c>
      <c r="W61" s="25"/>
      <c r="X61" s="25"/>
      <c r="Y61" s="21"/>
      <c r="Z61" s="18"/>
      <c r="AA61" s="18"/>
      <c r="AB61" s="18"/>
      <c r="AC61" s="18"/>
      <c r="AD61" s="18"/>
      <c r="AE61" s="20"/>
      <c r="AF61" s="25">
        <f t="shared" si="31"/>
        <v>0</v>
      </c>
      <c r="AG61" s="25"/>
      <c r="AH61" s="25"/>
      <c r="AI61" s="21"/>
      <c r="AJ61" s="18"/>
      <c r="AK61" s="18"/>
      <c r="AL61" s="18"/>
      <c r="AM61" s="18"/>
      <c r="AN61" s="18"/>
      <c r="AO61" s="20"/>
      <c r="AP61" s="25">
        <f t="shared" si="32"/>
        <v>0</v>
      </c>
      <c r="AQ61" s="25"/>
      <c r="AR61" s="25"/>
      <c r="AS61" s="21"/>
      <c r="AT61" s="18"/>
      <c r="AU61" s="18"/>
      <c r="AV61" s="18"/>
      <c r="AW61" s="18"/>
      <c r="AX61" s="18"/>
      <c r="AY61" s="20"/>
      <c r="AZ61" s="25">
        <f t="shared" si="33"/>
        <v>0</v>
      </c>
      <c r="BA61" s="25"/>
      <c r="BB61" s="25"/>
    </row>
    <row r="62" spans="1:54" ht="17.25" hidden="1" thickBot="1" x14ac:dyDescent="0.35">
      <c r="A62" s="47"/>
      <c r="B62" s="338"/>
      <c r="C62" s="55">
        <v>46158</v>
      </c>
      <c r="D62" s="53" t="s">
        <v>59</v>
      </c>
      <c r="E62" s="54"/>
      <c r="F62" s="54"/>
      <c r="G62" s="54"/>
      <c r="H62" s="54"/>
      <c r="I62" s="54"/>
      <c r="J62" s="54"/>
      <c r="K62" s="56"/>
      <c r="L62" s="26">
        <f t="shared" si="29"/>
        <v>0</v>
      </c>
      <c r="M62" s="26"/>
      <c r="N62" s="26"/>
      <c r="O62" s="57"/>
      <c r="P62" s="54"/>
      <c r="Q62" s="54"/>
      <c r="R62" s="54"/>
      <c r="S62" s="54"/>
      <c r="T62" s="54"/>
      <c r="U62" s="56"/>
      <c r="V62" s="26">
        <f t="shared" si="30"/>
        <v>0</v>
      </c>
      <c r="W62" s="26"/>
      <c r="X62" s="26"/>
      <c r="Y62" s="57"/>
      <c r="Z62" s="54"/>
      <c r="AA62" s="54"/>
      <c r="AB62" s="54"/>
      <c r="AC62" s="54"/>
      <c r="AD62" s="54"/>
      <c r="AE62" s="56"/>
      <c r="AF62" s="26">
        <f t="shared" si="31"/>
        <v>0</v>
      </c>
      <c r="AG62" s="26"/>
      <c r="AH62" s="26"/>
      <c r="AI62" s="57"/>
      <c r="AJ62" s="54"/>
      <c r="AK62" s="54"/>
      <c r="AL62" s="54"/>
      <c r="AM62" s="54"/>
      <c r="AN62" s="54"/>
      <c r="AO62" s="56"/>
      <c r="AP62" s="26">
        <f t="shared" si="32"/>
        <v>0</v>
      </c>
      <c r="AQ62" s="26"/>
      <c r="AR62" s="26"/>
      <c r="AS62" s="57"/>
      <c r="AT62" s="54"/>
      <c r="AU62" s="54"/>
      <c r="AV62" s="54"/>
      <c r="AW62" s="54"/>
      <c r="AX62" s="54"/>
      <c r="AY62" s="56"/>
      <c r="AZ62" s="26">
        <f t="shared" si="33"/>
        <v>0</v>
      </c>
      <c r="BA62" s="26"/>
      <c r="BB62" s="26"/>
    </row>
    <row r="63" spans="1:54" x14ac:dyDescent="0.3">
      <c r="A63" s="124"/>
      <c r="B63" s="100"/>
      <c r="C63" s="58"/>
      <c r="D63" s="125"/>
      <c r="E63" s="126"/>
      <c r="F63" s="126"/>
      <c r="G63" s="126"/>
      <c r="H63" s="126"/>
      <c r="I63" s="126"/>
      <c r="J63" s="126"/>
      <c r="K63" s="126"/>
      <c r="L63" s="127"/>
      <c r="M63" s="127"/>
      <c r="N63" s="127"/>
      <c r="O63" s="126"/>
      <c r="P63" s="126"/>
      <c r="Q63" s="126"/>
      <c r="R63" s="126"/>
      <c r="S63" s="126"/>
      <c r="T63" s="126"/>
      <c r="U63" s="126"/>
      <c r="V63" s="127"/>
      <c r="W63" s="127"/>
      <c r="X63" s="127"/>
      <c r="Y63" s="126"/>
      <c r="Z63" s="126"/>
      <c r="AA63" s="126"/>
      <c r="AB63" s="126"/>
      <c r="AC63" s="126"/>
      <c r="AD63" s="126"/>
      <c r="AE63" s="126"/>
      <c r="AF63" s="127"/>
      <c r="AG63" s="127"/>
      <c r="AH63" s="127"/>
      <c r="AI63" s="126"/>
      <c r="AJ63" s="126"/>
      <c r="AK63" s="126"/>
      <c r="AL63" s="126"/>
      <c r="AM63" s="126"/>
      <c r="AN63" s="126"/>
      <c r="AO63" s="126"/>
      <c r="AP63" s="127"/>
      <c r="AQ63" s="127"/>
      <c r="AR63" s="127"/>
      <c r="AS63" s="126"/>
      <c r="AT63" s="126"/>
      <c r="AU63" s="126"/>
      <c r="AV63" s="126"/>
      <c r="AW63" s="126"/>
      <c r="AX63" s="126"/>
      <c r="AY63" s="126"/>
      <c r="AZ63" s="127"/>
      <c r="BA63" s="127"/>
      <c r="BB63" s="127"/>
    </row>
    <row r="64" spans="1:54" x14ac:dyDescent="0.3">
      <c r="A64" s="124"/>
      <c r="B64" s="100"/>
      <c r="C64" s="58"/>
      <c r="D64" s="125"/>
      <c r="E64" s="126"/>
      <c r="F64" s="126"/>
      <c r="G64" s="126"/>
      <c r="H64" s="126"/>
      <c r="I64" s="126"/>
      <c r="J64" s="126"/>
      <c r="K64" s="126"/>
      <c r="L64" s="127"/>
      <c r="M64" s="127"/>
      <c r="N64" s="127"/>
      <c r="O64" s="126"/>
      <c r="P64" s="126"/>
      <c r="Q64" s="126"/>
      <c r="R64" s="126"/>
      <c r="S64" s="126"/>
      <c r="T64" s="126"/>
      <c r="U64" s="126"/>
      <c r="V64" s="127"/>
      <c r="W64" s="127"/>
      <c r="X64" s="127"/>
      <c r="Y64" s="126"/>
      <c r="Z64" s="126"/>
      <c r="AA64" s="126"/>
      <c r="AB64" s="126"/>
      <c r="AC64" s="126"/>
      <c r="AD64" s="126"/>
      <c r="AE64" s="126"/>
      <c r="AF64" s="127"/>
      <c r="AG64" s="127"/>
      <c r="AH64" s="127"/>
      <c r="AI64" s="126"/>
      <c r="AJ64" s="126"/>
      <c r="AK64" s="126"/>
      <c r="AL64" s="126"/>
      <c r="AM64" s="126"/>
      <c r="AN64" s="126"/>
      <c r="AO64" s="126"/>
      <c r="AP64" s="127"/>
      <c r="AQ64" s="127"/>
      <c r="AR64" s="127"/>
      <c r="AS64" s="126"/>
      <c r="AT64" s="126"/>
      <c r="AU64" s="126"/>
      <c r="AV64" s="126"/>
      <c r="AW64" s="126"/>
      <c r="AX64" s="126"/>
      <c r="AY64" s="126"/>
      <c r="AZ64" s="127"/>
      <c r="BA64" s="127"/>
      <c r="BB64" s="127"/>
    </row>
    <row r="65" spans="1:54" x14ac:dyDescent="0.3">
      <c r="A65" s="124"/>
      <c r="B65" s="100"/>
      <c r="C65" s="58"/>
      <c r="D65" s="125"/>
      <c r="E65" s="126"/>
      <c r="F65" s="126"/>
      <c r="G65" s="126"/>
      <c r="H65" s="126"/>
      <c r="I65" s="126"/>
      <c r="J65" s="126"/>
      <c r="K65" s="126"/>
      <c r="L65" s="127"/>
      <c r="M65" s="127"/>
      <c r="N65" s="127"/>
      <c r="O65" s="126"/>
      <c r="P65" s="126"/>
      <c r="Q65" s="126"/>
      <c r="R65" s="126"/>
      <c r="S65" s="126"/>
      <c r="T65" s="126"/>
      <c r="U65" s="126"/>
      <c r="V65" s="127"/>
      <c r="W65" s="127"/>
      <c r="X65" s="127"/>
      <c r="Y65" s="126"/>
      <c r="Z65" s="126"/>
      <c r="AA65" s="126"/>
      <c r="AB65" s="126"/>
      <c r="AC65" s="126"/>
      <c r="AD65" s="126"/>
      <c r="AE65" s="126"/>
      <c r="AF65" s="127"/>
      <c r="AG65" s="127"/>
      <c r="AH65" s="127"/>
      <c r="AI65" s="126"/>
      <c r="AJ65" s="126"/>
      <c r="AK65" s="126"/>
      <c r="AL65" s="126"/>
      <c r="AM65" s="126"/>
      <c r="AN65" s="126"/>
      <c r="AO65" s="126"/>
      <c r="AP65" s="127"/>
      <c r="AQ65" s="127"/>
      <c r="AR65" s="127"/>
      <c r="AS65" s="126"/>
      <c r="AT65" s="126"/>
      <c r="AU65" s="126"/>
      <c r="AV65" s="126"/>
      <c r="AW65" s="126"/>
      <c r="AX65" s="126"/>
      <c r="AY65" s="126"/>
      <c r="AZ65" s="127"/>
      <c r="BA65" s="127"/>
      <c r="BB65" s="127"/>
    </row>
  </sheetData>
  <mergeCells count="11">
    <mergeCell ref="B26:B31"/>
    <mergeCell ref="B32:B37"/>
    <mergeCell ref="B38:B44"/>
    <mergeCell ref="B45:B53"/>
    <mergeCell ref="B54:B62"/>
    <mergeCell ref="B20:B25"/>
    <mergeCell ref="A2:A7"/>
    <mergeCell ref="B2:B7"/>
    <mergeCell ref="C2:C7"/>
    <mergeCell ref="B8:B13"/>
    <mergeCell ref="B14:B19"/>
  </mergeCells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L35 L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AC7E-BF73-45A3-931E-4BD2206E093D}">
  <sheetPr codeName="Sheet9"/>
  <dimension ref="A2:AS141"/>
  <sheetViews>
    <sheetView workbookViewId="0"/>
  </sheetViews>
  <sheetFormatPr defaultRowHeight="16.5" x14ac:dyDescent="0.3"/>
  <cols>
    <col min="1" max="1" width="14.875" bestFit="1" customWidth="1"/>
    <col min="2" max="2" width="9.875" bestFit="1" customWidth="1"/>
    <col min="3" max="3" width="10.25" hidden="1" customWidth="1"/>
    <col min="4" max="11" width="9.75" hidden="1" customWidth="1"/>
    <col min="12" max="12" width="10.25" hidden="1" customWidth="1"/>
    <col min="13" max="19" width="9.75" hidden="1" customWidth="1"/>
    <col min="20" max="24" width="10.25" hidden="1" customWidth="1"/>
    <col min="25" max="25" width="8.625" hidden="1" customWidth="1"/>
    <col min="26" max="26" width="18.125" hidden="1" customWidth="1"/>
    <col min="27" max="28" width="10.25" hidden="1" customWidth="1"/>
    <col min="29" max="30" width="9.75" hidden="1" customWidth="1"/>
    <col min="31" max="44" width="9.75" bestFit="1" customWidth="1"/>
  </cols>
  <sheetData>
    <row r="2" spans="1:44" ht="24" x14ac:dyDescent="0.3">
      <c r="A2" s="167" t="s">
        <v>122</v>
      </c>
    </row>
    <row r="3" spans="1:44" x14ac:dyDescent="0.3">
      <c r="A3" s="69" t="s">
        <v>96</v>
      </c>
      <c r="B3" s="69" t="s">
        <v>2</v>
      </c>
      <c r="C3" s="71">
        <v>45624</v>
      </c>
      <c r="D3" s="71">
        <v>45631</v>
      </c>
      <c r="E3" s="71">
        <v>45638</v>
      </c>
      <c r="F3" s="71">
        <v>45645</v>
      </c>
      <c r="G3" s="71">
        <v>45652</v>
      </c>
      <c r="H3" s="71">
        <v>45659</v>
      </c>
      <c r="I3" s="71">
        <v>45666</v>
      </c>
      <c r="J3" s="71">
        <v>45673</v>
      </c>
      <c r="K3" s="71">
        <v>45680</v>
      </c>
      <c r="L3" s="71">
        <v>45687</v>
      </c>
      <c r="M3" s="71">
        <v>45694</v>
      </c>
      <c r="N3" s="70">
        <v>45701</v>
      </c>
      <c r="O3" s="70">
        <v>45708</v>
      </c>
      <c r="P3" s="71">
        <v>45715</v>
      </c>
      <c r="Q3" s="71">
        <v>45722</v>
      </c>
      <c r="R3" s="71">
        <v>45729</v>
      </c>
      <c r="S3" s="71">
        <v>45736</v>
      </c>
      <c r="T3" s="71">
        <v>45743</v>
      </c>
      <c r="U3" s="71">
        <v>45750</v>
      </c>
      <c r="V3" s="71">
        <v>45757</v>
      </c>
      <c r="W3" s="71">
        <v>45764</v>
      </c>
      <c r="X3" s="71">
        <v>45771</v>
      </c>
      <c r="Y3" s="256" t="s">
        <v>141</v>
      </c>
      <c r="Z3" s="257" t="s">
        <v>145</v>
      </c>
      <c r="AA3" s="71">
        <v>45777</v>
      </c>
      <c r="AB3" s="71">
        <v>45785</v>
      </c>
      <c r="AC3" s="71">
        <v>45792</v>
      </c>
      <c r="AD3" s="71">
        <v>45799</v>
      </c>
      <c r="AE3" s="71">
        <v>45805</v>
      </c>
      <c r="AF3" s="71">
        <v>45813</v>
      </c>
      <c r="AG3" s="71">
        <v>45820</v>
      </c>
      <c r="AH3" s="71">
        <v>45827</v>
      </c>
      <c r="AI3" s="71">
        <v>45833</v>
      </c>
      <c r="AJ3" s="71">
        <v>45841</v>
      </c>
      <c r="AK3" s="71">
        <v>45848</v>
      </c>
      <c r="AL3" s="71">
        <v>45855</v>
      </c>
      <c r="AM3" s="71">
        <v>45862</v>
      </c>
      <c r="AN3" s="71">
        <v>45869</v>
      </c>
      <c r="AO3" s="71">
        <v>45875</v>
      </c>
      <c r="AP3" s="71">
        <v>45882</v>
      </c>
      <c r="AQ3" s="71">
        <v>45889</v>
      </c>
      <c r="AR3" s="71">
        <v>45896</v>
      </c>
    </row>
    <row r="4" spans="1:44" hidden="1" x14ac:dyDescent="0.3">
      <c r="A4" s="161" t="s">
        <v>12</v>
      </c>
      <c r="B4" s="128">
        <v>45743</v>
      </c>
      <c r="C4" s="162">
        <v>0</v>
      </c>
      <c r="D4" s="162">
        <v>0</v>
      </c>
      <c r="E4" s="162">
        <v>0</v>
      </c>
      <c r="F4" s="162">
        <v>0</v>
      </c>
      <c r="G4" s="162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136">
        <v>0</v>
      </c>
      <c r="AB4" s="136">
        <v>0</v>
      </c>
      <c r="AC4" s="136">
        <v>0</v>
      </c>
      <c r="AD4" s="136">
        <v>0</v>
      </c>
      <c r="AE4" s="136">
        <v>0</v>
      </c>
      <c r="AF4" s="136">
        <v>0</v>
      </c>
      <c r="AG4" s="136">
        <v>0</v>
      </c>
      <c r="AH4" s="136">
        <v>0</v>
      </c>
      <c r="AI4" s="136">
        <v>0</v>
      </c>
      <c r="AJ4" s="136">
        <v>0</v>
      </c>
      <c r="AK4" s="136">
        <v>0</v>
      </c>
      <c r="AL4" s="136">
        <v>0</v>
      </c>
      <c r="AM4" s="136">
        <v>0</v>
      </c>
      <c r="AN4" s="136">
        <v>0</v>
      </c>
      <c r="AO4" s="136">
        <v>0</v>
      </c>
      <c r="AP4" s="136">
        <v>0</v>
      </c>
      <c r="AQ4" s="136">
        <v>0</v>
      </c>
      <c r="AR4" s="136">
        <v>0</v>
      </c>
    </row>
    <row r="5" spans="1:44" hidden="1" x14ac:dyDescent="0.3">
      <c r="A5" s="163" t="s">
        <v>12</v>
      </c>
      <c r="B5" s="112">
        <v>45768</v>
      </c>
      <c r="C5" s="254">
        <v>3454</v>
      </c>
      <c r="D5" s="254">
        <v>3937.5</v>
      </c>
      <c r="E5" s="254">
        <v>1225.5</v>
      </c>
      <c r="F5" s="254">
        <v>1899</v>
      </c>
      <c r="G5" s="254">
        <v>3917</v>
      </c>
      <c r="H5" s="13">
        <v>5009.5</v>
      </c>
      <c r="I5" s="13">
        <v>4410.2000000000007</v>
      </c>
      <c r="J5" s="13">
        <v>5219.1000000000004</v>
      </c>
      <c r="K5" s="13">
        <v>4749</v>
      </c>
      <c r="L5" s="13">
        <v>4749</v>
      </c>
      <c r="M5" s="13">
        <v>4767</v>
      </c>
      <c r="N5" s="13">
        <v>4781</v>
      </c>
      <c r="O5" s="13">
        <v>4781</v>
      </c>
      <c r="P5" s="13">
        <v>32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258">
        <v>4749</v>
      </c>
      <c r="Z5" s="258">
        <v>0</v>
      </c>
      <c r="AA5" s="255">
        <v>0</v>
      </c>
      <c r="AB5" s="255">
        <v>0</v>
      </c>
      <c r="AC5" s="255">
        <v>0</v>
      </c>
      <c r="AD5" s="255">
        <v>0</v>
      </c>
      <c r="AE5" s="255">
        <v>0</v>
      </c>
      <c r="AF5" s="255">
        <v>0</v>
      </c>
      <c r="AG5" s="255">
        <v>0</v>
      </c>
      <c r="AH5" s="255">
        <v>0</v>
      </c>
      <c r="AI5" s="255">
        <v>0</v>
      </c>
      <c r="AJ5" s="255">
        <v>0</v>
      </c>
      <c r="AK5" s="255">
        <v>0</v>
      </c>
      <c r="AL5" s="255">
        <v>0</v>
      </c>
      <c r="AM5" s="255">
        <v>0</v>
      </c>
      <c r="AN5" s="255">
        <v>0</v>
      </c>
      <c r="AO5" s="255">
        <v>0</v>
      </c>
      <c r="AP5" s="255">
        <v>0</v>
      </c>
      <c r="AQ5" s="255">
        <v>0</v>
      </c>
      <c r="AR5" s="255">
        <v>0</v>
      </c>
    </row>
    <row r="6" spans="1:44" hidden="1" x14ac:dyDescent="0.3">
      <c r="A6" s="163" t="s">
        <v>12</v>
      </c>
      <c r="B6" s="112">
        <v>45915</v>
      </c>
      <c r="C6" s="254">
        <v>0</v>
      </c>
      <c r="D6" s="254">
        <v>0</v>
      </c>
      <c r="E6" s="254">
        <v>0</v>
      </c>
      <c r="F6" s="254">
        <v>0</v>
      </c>
      <c r="G6" s="254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255">
        <v>0</v>
      </c>
      <c r="AB6" s="255">
        <v>0</v>
      </c>
      <c r="AC6" s="255">
        <v>0</v>
      </c>
      <c r="AD6" s="255">
        <v>0</v>
      </c>
      <c r="AE6" s="255">
        <v>0</v>
      </c>
      <c r="AF6" s="255">
        <v>0</v>
      </c>
      <c r="AG6" s="255">
        <v>0</v>
      </c>
      <c r="AH6" s="255">
        <v>0</v>
      </c>
      <c r="AI6" s="255">
        <v>0</v>
      </c>
      <c r="AJ6" s="255">
        <v>0</v>
      </c>
      <c r="AK6" s="255">
        <v>0</v>
      </c>
      <c r="AL6" s="255">
        <v>0</v>
      </c>
      <c r="AM6" s="255">
        <v>0</v>
      </c>
      <c r="AN6" s="255">
        <v>0</v>
      </c>
      <c r="AO6" s="255">
        <v>0</v>
      </c>
      <c r="AP6" s="255">
        <v>0</v>
      </c>
      <c r="AQ6" s="255">
        <v>0</v>
      </c>
      <c r="AR6" s="255">
        <v>0</v>
      </c>
    </row>
    <row r="7" spans="1:44" hidden="1" x14ac:dyDescent="0.3">
      <c r="A7" s="163" t="s">
        <v>12</v>
      </c>
      <c r="B7" s="112">
        <v>46030</v>
      </c>
      <c r="C7" s="254">
        <v>0</v>
      </c>
      <c r="D7" s="254">
        <v>0</v>
      </c>
      <c r="E7" s="254">
        <v>0</v>
      </c>
      <c r="F7" s="254">
        <v>0</v>
      </c>
      <c r="G7" s="254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255">
        <v>0</v>
      </c>
      <c r="AB7" s="255">
        <v>0</v>
      </c>
      <c r="AC7" s="255">
        <v>0</v>
      </c>
      <c r="AD7" s="255">
        <v>0</v>
      </c>
      <c r="AE7" s="255">
        <v>0</v>
      </c>
      <c r="AF7" s="255">
        <v>0</v>
      </c>
      <c r="AG7" s="255">
        <v>0</v>
      </c>
      <c r="AH7" s="255">
        <v>0</v>
      </c>
      <c r="AI7" s="255">
        <v>0</v>
      </c>
      <c r="AJ7" s="255">
        <v>0</v>
      </c>
      <c r="AK7" s="255">
        <v>0</v>
      </c>
      <c r="AL7" s="255">
        <v>0</v>
      </c>
      <c r="AM7" s="255">
        <v>0</v>
      </c>
      <c r="AN7" s="255">
        <v>0</v>
      </c>
      <c r="AO7" s="255">
        <v>0</v>
      </c>
      <c r="AP7" s="255">
        <v>0</v>
      </c>
      <c r="AQ7" s="255">
        <v>0</v>
      </c>
      <c r="AR7" s="255">
        <v>0</v>
      </c>
    </row>
    <row r="8" spans="1:44" hidden="1" x14ac:dyDescent="0.3">
      <c r="A8" s="163" t="s">
        <v>12</v>
      </c>
      <c r="B8" s="112">
        <v>46076</v>
      </c>
      <c r="C8" s="254">
        <v>0</v>
      </c>
      <c r="D8" s="254">
        <v>0</v>
      </c>
      <c r="E8" s="254">
        <v>0</v>
      </c>
      <c r="F8" s="254">
        <v>0</v>
      </c>
      <c r="G8" s="254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</row>
    <row r="9" spans="1:44" hidden="1" x14ac:dyDescent="0.3">
      <c r="A9" s="163" t="s">
        <v>12</v>
      </c>
      <c r="B9" s="112">
        <v>46096</v>
      </c>
      <c r="C9" s="254">
        <v>0</v>
      </c>
      <c r="D9" s="254">
        <v>0</v>
      </c>
      <c r="E9" s="254">
        <v>0</v>
      </c>
      <c r="F9" s="254">
        <v>0</v>
      </c>
      <c r="G9" s="254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</row>
    <row r="10" spans="1:44" hidden="1" x14ac:dyDescent="0.3">
      <c r="A10" s="163" t="s">
        <v>12</v>
      </c>
      <c r="B10" s="112">
        <v>46132</v>
      </c>
      <c r="C10" s="254">
        <v>0</v>
      </c>
      <c r="D10" s="254">
        <v>0</v>
      </c>
      <c r="E10" s="254">
        <v>0</v>
      </c>
      <c r="F10" s="254">
        <v>0</v>
      </c>
      <c r="G10" s="254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</row>
    <row r="11" spans="1:44" x14ac:dyDescent="0.3">
      <c r="A11" s="163" t="s">
        <v>12</v>
      </c>
      <c r="B11" s="112">
        <v>46190</v>
      </c>
      <c r="C11" s="254">
        <v>0</v>
      </c>
      <c r="D11" s="254">
        <v>0</v>
      </c>
      <c r="E11" s="254">
        <v>0</v>
      </c>
      <c r="F11" s="254">
        <v>0</v>
      </c>
      <c r="G11" s="254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</row>
    <row r="12" spans="1:44" x14ac:dyDescent="0.3">
      <c r="A12" s="163" t="s">
        <v>12</v>
      </c>
      <c r="B12" s="112">
        <v>46245</v>
      </c>
      <c r="C12" s="254">
        <v>0</v>
      </c>
      <c r="D12" s="254">
        <v>0</v>
      </c>
      <c r="E12" s="254">
        <v>0</v>
      </c>
      <c r="F12" s="254">
        <v>0</v>
      </c>
      <c r="G12" s="254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</row>
    <row r="13" spans="1:44" ht="17.25" thickBot="1" x14ac:dyDescent="0.35">
      <c r="A13" s="248" t="s">
        <v>12</v>
      </c>
      <c r="B13" s="269">
        <v>46276</v>
      </c>
      <c r="C13" s="250">
        <v>0</v>
      </c>
      <c r="D13" s="250">
        <v>0</v>
      </c>
      <c r="E13" s="250">
        <v>0</v>
      </c>
      <c r="F13" s="250">
        <v>0</v>
      </c>
      <c r="G13" s="250">
        <v>0</v>
      </c>
      <c r="H13" s="286">
        <v>0</v>
      </c>
      <c r="I13" s="286">
        <v>0</v>
      </c>
      <c r="J13" s="286">
        <v>0</v>
      </c>
      <c r="K13" s="286">
        <v>0</v>
      </c>
      <c r="L13" s="286">
        <v>0</v>
      </c>
      <c r="M13" s="286">
        <v>0</v>
      </c>
      <c r="N13" s="286">
        <v>0</v>
      </c>
      <c r="O13" s="286">
        <v>0</v>
      </c>
      <c r="P13" s="286">
        <v>0</v>
      </c>
      <c r="Q13" s="286">
        <v>0</v>
      </c>
      <c r="R13" s="286">
        <v>0</v>
      </c>
      <c r="S13" s="286">
        <v>0</v>
      </c>
      <c r="T13" s="286">
        <v>0</v>
      </c>
      <c r="U13" s="286">
        <v>0</v>
      </c>
      <c r="V13" s="286">
        <v>0</v>
      </c>
      <c r="W13" s="286">
        <v>0</v>
      </c>
      <c r="X13" s="286">
        <v>0</v>
      </c>
      <c r="Y13" s="286">
        <v>0</v>
      </c>
      <c r="Z13" s="286">
        <v>0</v>
      </c>
      <c r="AA13" s="286">
        <v>0</v>
      </c>
      <c r="AB13" s="286">
        <v>0</v>
      </c>
      <c r="AC13" s="286">
        <v>0</v>
      </c>
      <c r="AD13" s="286">
        <v>0</v>
      </c>
      <c r="AE13" s="286">
        <v>0</v>
      </c>
      <c r="AF13" s="286">
        <v>0</v>
      </c>
      <c r="AG13" s="286">
        <v>0</v>
      </c>
      <c r="AH13" s="286">
        <v>0</v>
      </c>
      <c r="AI13" s="286">
        <v>0</v>
      </c>
      <c r="AJ13" s="286">
        <v>0</v>
      </c>
      <c r="AK13" s="286">
        <v>0</v>
      </c>
      <c r="AL13" s="286">
        <v>0</v>
      </c>
      <c r="AM13" s="286">
        <v>0</v>
      </c>
      <c r="AN13" s="286">
        <v>0</v>
      </c>
      <c r="AO13" s="286">
        <v>0</v>
      </c>
      <c r="AP13" s="286">
        <v>0</v>
      </c>
      <c r="AQ13" s="286">
        <v>0</v>
      </c>
      <c r="AR13" s="286">
        <v>0</v>
      </c>
    </row>
    <row r="14" spans="1:44" hidden="1" x14ac:dyDescent="0.3">
      <c r="A14" s="161" t="s">
        <v>16</v>
      </c>
      <c r="B14" s="259">
        <v>45803</v>
      </c>
      <c r="C14" s="238">
        <v>0</v>
      </c>
      <c r="D14" s="238">
        <v>0</v>
      </c>
      <c r="E14" s="238">
        <v>0</v>
      </c>
      <c r="F14" s="238">
        <v>0</v>
      </c>
      <c r="G14" s="238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0</v>
      </c>
      <c r="AA14" s="99">
        <v>0</v>
      </c>
      <c r="AB14" s="99">
        <v>0</v>
      </c>
      <c r="AC14" s="99">
        <v>0</v>
      </c>
      <c r="AD14" s="99">
        <v>0</v>
      </c>
      <c r="AE14" s="99">
        <v>0</v>
      </c>
      <c r="AF14" s="99">
        <v>0</v>
      </c>
      <c r="AG14" s="99">
        <v>0</v>
      </c>
      <c r="AH14" s="99">
        <v>0</v>
      </c>
      <c r="AI14" s="99">
        <v>0</v>
      </c>
      <c r="AJ14" s="99">
        <v>0</v>
      </c>
      <c r="AK14" s="99">
        <v>0</v>
      </c>
      <c r="AL14" s="99">
        <v>0</v>
      </c>
      <c r="AM14" s="99">
        <v>0</v>
      </c>
      <c r="AN14" s="99">
        <v>0</v>
      </c>
      <c r="AO14" s="99">
        <v>0</v>
      </c>
      <c r="AP14" s="99">
        <v>0</v>
      </c>
      <c r="AQ14" s="99">
        <v>0</v>
      </c>
      <c r="AR14" s="99">
        <v>0</v>
      </c>
    </row>
    <row r="15" spans="1:44" hidden="1" x14ac:dyDescent="0.3">
      <c r="A15" s="163" t="s">
        <v>16</v>
      </c>
      <c r="B15" s="112">
        <v>45843</v>
      </c>
      <c r="C15" s="254">
        <v>0</v>
      </c>
      <c r="D15" s="254">
        <v>0</v>
      </c>
      <c r="E15" s="254">
        <v>0</v>
      </c>
      <c r="F15" s="254">
        <v>0</v>
      </c>
      <c r="G15" s="254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</row>
    <row r="16" spans="1:44" hidden="1" x14ac:dyDescent="0.3">
      <c r="A16" s="163" t="s">
        <v>16</v>
      </c>
      <c r="B16" s="112">
        <v>45861</v>
      </c>
      <c r="C16" s="254">
        <v>4889.5</v>
      </c>
      <c r="D16" s="254">
        <v>456</v>
      </c>
      <c r="E16" s="254">
        <v>0</v>
      </c>
      <c r="F16" s="254">
        <v>714</v>
      </c>
      <c r="G16" s="254">
        <v>3807</v>
      </c>
      <c r="H16" s="13">
        <v>2119</v>
      </c>
      <c r="I16" s="13">
        <v>2593.5</v>
      </c>
      <c r="J16" s="13">
        <v>2557</v>
      </c>
      <c r="K16" s="13">
        <v>3015.5</v>
      </c>
      <c r="L16" s="13">
        <v>3015.5</v>
      </c>
      <c r="M16" s="13">
        <v>3879</v>
      </c>
      <c r="N16" s="13">
        <v>3468</v>
      </c>
      <c r="O16" s="13">
        <v>3681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58">
        <v>3000</v>
      </c>
      <c r="Z16" s="258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</row>
    <row r="17" spans="1:44" hidden="1" x14ac:dyDescent="0.3">
      <c r="A17" s="163" t="s">
        <v>16</v>
      </c>
      <c r="B17" s="112">
        <v>46050</v>
      </c>
      <c r="C17" s="254">
        <v>0</v>
      </c>
      <c r="D17" s="254">
        <v>0</v>
      </c>
      <c r="E17" s="254">
        <v>0</v>
      </c>
      <c r="F17" s="254">
        <v>0</v>
      </c>
      <c r="G17" s="254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</row>
    <row r="18" spans="1:44" hidden="1" x14ac:dyDescent="0.3">
      <c r="A18" s="163" t="s">
        <v>16</v>
      </c>
      <c r="B18" s="112">
        <v>46077</v>
      </c>
      <c r="C18" s="254">
        <v>4889.5</v>
      </c>
      <c r="D18" s="254">
        <v>456</v>
      </c>
      <c r="E18" s="254">
        <v>0</v>
      </c>
      <c r="F18" s="254">
        <v>714</v>
      </c>
      <c r="G18" s="254">
        <v>3807</v>
      </c>
      <c r="H18" s="13">
        <v>2119</v>
      </c>
      <c r="I18" s="13">
        <v>2593.5</v>
      </c>
      <c r="J18" s="13">
        <v>2557</v>
      </c>
      <c r="K18" s="13">
        <v>3015.5</v>
      </c>
      <c r="L18" s="13">
        <v>3015.5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58">
        <v>0</v>
      </c>
      <c r="Z18" s="258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</row>
    <row r="19" spans="1:44" x14ac:dyDescent="0.3">
      <c r="A19" s="163" t="s">
        <v>16</v>
      </c>
      <c r="B19" s="112">
        <v>46095</v>
      </c>
      <c r="C19" s="254">
        <v>0</v>
      </c>
      <c r="D19" s="254">
        <v>0</v>
      </c>
      <c r="E19" s="254">
        <v>0</v>
      </c>
      <c r="F19" s="254">
        <v>0</v>
      </c>
      <c r="G19" s="254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</row>
    <row r="20" spans="1:44" x14ac:dyDescent="0.3">
      <c r="A20" s="163" t="s">
        <v>16</v>
      </c>
      <c r="B20" s="112">
        <v>46144</v>
      </c>
      <c r="C20" s="254">
        <v>4889.5</v>
      </c>
      <c r="D20" s="254">
        <v>456</v>
      </c>
      <c r="E20" s="254">
        <v>0</v>
      </c>
      <c r="F20" s="254">
        <v>714</v>
      </c>
      <c r="G20" s="254">
        <v>3807</v>
      </c>
      <c r="H20" s="13">
        <v>2119</v>
      </c>
      <c r="I20" s="13">
        <v>2593.5</v>
      </c>
      <c r="J20" s="13">
        <v>2557</v>
      </c>
      <c r="K20" s="13">
        <v>3015.5</v>
      </c>
      <c r="L20" s="13">
        <v>3015.5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58">
        <v>0</v>
      </c>
      <c r="Z20" s="258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</row>
    <row r="21" spans="1:44" x14ac:dyDescent="0.3">
      <c r="A21" s="163" t="s">
        <v>16</v>
      </c>
      <c r="B21" s="112">
        <v>46170</v>
      </c>
      <c r="C21" s="254">
        <v>4889.5</v>
      </c>
      <c r="D21" s="254">
        <v>456</v>
      </c>
      <c r="E21" s="254">
        <v>0</v>
      </c>
      <c r="F21" s="254">
        <v>714</v>
      </c>
      <c r="G21" s="254">
        <v>3807</v>
      </c>
      <c r="H21" s="13">
        <v>2119</v>
      </c>
      <c r="I21" s="13">
        <v>2593.5</v>
      </c>
      <c r="J21" s="13">
        <v>2557</v>
      </c>
      <c r="K21" s="13">
        <v>3015.5</v>
      </c>
      <c r="L21" s="13">
        <v>3015.5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258">
        <v>0</v>
      </c>
      <c r="Z21" s="258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</row>
    <row r="22" spans="1:44" x14ac:dyDescent="0.3">
      <c r="A22" s="163" t="s">
        <v>16</v>
      </c>
      <c r="B22" s="112">
        <v>46248</v>
      </c>
      <c r="C22" s="254">
        <v>4889.5</v>
      </c>
      <c r="D22" s="254">
        <v>456</v>
      </c>
      <c r="E22" s="254">
        <v>0</v>
      </c>
      <c r="F22" s="254">
        <v>714</v>
      </c>
      <c r="G22" s="254">
        <v>3807</v>
      </c>
      <c r="H22" s="13">
        <v>2119</v>
      </c>
      <c r="I22" s="13">
        <v>2593.5</v>
      </c>
      <c r="J22" s="13">
        <v>2557</v>
      </c>
      <c r="K22" s="13">
        <v>3015.5</v>
      </c>
      <c r="L22" s="13">
        <v>3015.5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58">
        <v>0</v>
      </c>
      <c r="Z22" s="258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</row>
    <row r="23" spans="1:44" ht="17.25" thickBot="1" x14ac:dyDescent="0.35">
      <c r="A23" s="248" t="s">
        <v>16</v>
      </c>
      <c r="B23" s="269">
        <v>46485</v>
      </c>
      <c r="C23" s="250">
        <v>4889.5</v>
      </c>
      <c r="D23" s="250">
        <v>456</v>
      </c>
      <c r="E23" s="250">
        <v>0</v>
      </c>
      <c r="F23" s="250">
        <v>714</v>
      </c>
      <c r="G23" s="250">
        <v>3807</v>
      </c>
      <c r="H23" s="286">
        <v>2119</v>
      </c>
      <c r="I23" s="286">
        <v>2593.5</v>
      </c>
      <c r="J23" s="286">
        <v>2557</v>
      </c>
      <c r="K23" s="286">
        <v>3015.5</v>
      </c>
      <c r="L23" s="286">
        <v>3015.5</v>
      </c>
      <c r="M23" s="286">
        <v>0</v>
      </c>
      <c r="N23" s="286">
        <v>0</v>
      </c>
      <c r="O23" s="286">
        <v>0</v>
      </c>
      <c r="P23" s="286">
        <v>0</v>
      </c>
      <c r="Q23" s="286">
        <v>0</v>
      </c>
      <c r="R23" s="286">
        <v>0</v>
      </c>
      <c r="S23" s="286">
        <v>0</v>
      </c>
      <c r="T23" s="286">
        <v>0</v>
      </c>
      <c r="U23" s="286">
        <v>0</v>
      </c>
      <c r="V23" s="286">
        <v>0</v>
      </c>
      <c r="W23" s="286">
        <v>0</v>
      </c>
      <c r="X23" s="286">
        <v>0</v>
      </c>
      <c r="Y23" s="287">
        <v>0</v>
      </c>
      <c r="Z23" s="287">
        <v>0</v>
      </c>
      <c r="AA23" s="286">
        <v>0</v>
      </c>
      <c r="AB23" s="286">
        <v>0</v>
      </c>
      <c r="AC23" s="286">
        <v>0</v>
      </c>
      <c r="AD23" s="286">
        <v>0</v>
      </c>
      <c r="AE23" s="286">
        <v>0</v>
      </c>
      <c r="AF23" s="286">
        <v>0</v>
      </c>
      <c r="AG23" s="286">
        <v>0</v>
      </c>
      <c r="AH23" s="286">
        <v>0</v>
      </c>
      <c r="AI23" s="286">
        <v>0</v>
      </c>
      <c r="AJ23" s="286">
        <v>0</v>
      </c>
      <c r="AK23" s="286">
        <v>0</v>
      </c>
      <c r="AL23" s="286">
        <v>0</v>
      </c>
      <c r="AM23" s="286">
        <v>0</v>
      </c>
      <c r="AN23" s="286">
        <v>0</v>
      </c>
      <c r="AO23" s="286">
        <v>0</v>
      </c>
      <c r="AP23" s="286">
        <v>0</v>
      </c>
      <c r="AQ23" s="286">
        <v>0</v>
      </c>
      <c r="AR23" s="286">
        <v>0</v>
      </c>
    </row>
    <row r="24" spans="1:44" hidden="1" x14ac:dyDescent="0.3">
      <c r="A24" s="161" t="s">
        <v>17</v>
      </c>
      <c r="B24" s="259">
        <v>45795</v>
      </c>
      <c r="C24" s="238">
        <v>0</v>
      </c>
      <c r="D24" s="238">
        <v>0</v>
      </c>
      <c r="E24" s="238">
        <v>0</v>
      </c>
      <c r="F24" s="238">
        <v>0</v>
      </c>
      <c r="G24" s="238">
        <v>475</v>
      </c>
      <c r="H24" s="39">
        <v>410</v>
      </c>
      <c r="I24" s="39">
        <v>0</v>
      </c>
      <c r="J24" s="39">
        <v>0</v>
      </c>
      <c r="K24" s="39">
        <v>211</v>
      </c>
      <c r="L24" s="39">
        <v>211</v>
      </c>
      <c r="M24" s="39">
        <v>365</v>
      </c>
      <c r="N24" s="39">
        <v>715</v>
      </c>
      <c r="O24" s="39">
        <v>718</v>
      </c>
      <c r="P24" s="39">
        <v>0</v>
      </c>
      <c r="Q24" s="39">
        <v>0</v>
      </c>
      <c r="R24" s="39">
        <v>0</v>
      </c>
      <c r="S24" s="39">
        <v>0</v>
      </c>
      <c r="T24" s="39">
        <v>0</v>
      </c>
      <c r="U24" s="39">
        <v>0</v>
      </c>
      <c r="V24" s="39">
        <v>0</v>
      </c>
      <c r="W24" s="39">
        <v>0</v>
      </c>
      <c r="X24" s="39">
        <v>0</v>
      </c>
      <c r="Y24" s="260">
        <v>718</v>
      </c>
      <c r="Z24" s="260">
        <v>0</v>
      </c>
      <c r="AA24" s="99">
        <v>0</v>
      </c>
      <c r="AB24" s="99">
        <v>0</v>
      </c>
      <c r="AC24" s="99">
        <v>0</v>
      </c>
      <c r="AD24" s="39">
        <v>0</v>
      </c>
      <c r="AE24" s="39">
        <v>0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0</v>
      </c>
      <c r="AP24" s="39">
        <v>0</v>
      </c>
      <c r="AQ24" s="39">
        <v>0</v>
      </c>
      <c r="AR24" s="39">
        <v>0</v>
      </c>
    </row>
    <row r="25" spans="1:44" hidden="1" x14ac:dyDescent="0.3">
      <c r="A25" s="163" t="s">
        <v>17</v>
      </c>
      <c r="B25" s="112">
        <v>45850</v>
      </c>
      <c r="C25" s="254">
        <v>7289</v>
      </c>
      <c r="D25" s="254">
        <v>6277</v>
      </c>
      <c r="E25" s="254">
        <v>6771.5</v>
      </c>
      <c r="F25" s="254">
        <v>6648</v>
      </c>
      <c r="G25" s="254">
        <v>7938</v>
      </c>
      <c r="H25" s="13">
        <v>6672</v>
      </c>
      <c r="I25" s="13">
        <v>5900.5</v>
      </c>
      <c r="J25" s="13">
        <v>7142</v>
      </c>
      <c r="K25" s="13">
        <v>7347</v>
      </c>
      <c r="L25" s="13">
        <v>7347</v>
      </c>
      <c r="M25" s="13">
        <v>7809</v>
      </c>
      <c r="N25" s="13">
        <v>7290</v>
      </c>
      <c r="O25" s="13">
        <v>7072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258">
        <v>6682</v>
      </c>
      <c r="Z25" s="258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</row>
    <row r="26" spans="1:44" hidden="1" x14ac:dyDescent="0.3">
      <c r="A26" s="163" t="s">
        <v>17</v>
      </c>
      <c r="B26" s="43">
        <v>45874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2304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</row>
    <row r="27" spans="1:44" x14ac:dyDescent="0.3">
      <c r="A27" s="163" t="s">
        <v>17</v>
      </c>
      <c r="B27" s="43">
        <v>46120</v>
      </c>
      <c r="C27" s="164">
        <v>0</v>
      </c>
      <c r="D27" s="164">
        <v>0</v>
      </c>
      <c r="E27" s="164">
        <v>0</v>
      </c>
      <c r="F27" s="164">
        <v>0</v>
      </c>
      <c r="G27" s="164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2304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</row>
    <row r="28" spans="1:44" ht="17.25" thickBot="1" x14ac:dyDescent="0.35">
      <c r="A28" s="248" t="s">
        <v>17</v>
      </c>
      <c r="B28" s="288">
        <v>46284</v>
      </c>
      <c r="C28" s="275">
        <v>0</v>
      </c>
      <c r="D28" s="275">
        <v>0</v>
      </c>
      <c r="E28" s="275">
        <v>0</v>
      </c>
      <c r="F28" s="275">
        <v>0</v>
      </c>
      <c r="G28" s="275">
        <v>0</v>
      </c>
      <c r="H28" s="203">
        <v>0</v>
      </c>
      <c r="I28" s="203">
        <v>0</v>
      </c>
      <c r="J28" s="203">
        <v>0</v>
      </c>
      <c r="K28" s="203">
        <v>0</v>
      </c>
      <c r="L28" s="203">
        <v>0</v>
      </c>
      <c r="M28" s="203">
        <v>0</v>
      </c>
      <c r="N28" s="203">
        <v>0</v>
      </c>
      <c r="O28" s="203">
        <v>0</v>
      </c>
      <c r="P28" s="203">
        <v>0</v>
      </c>
      <c r="Q28" s="203">
        <v>0</v>
      </c>
      <c r="R28" s="203">
        <v>0</v>
      </c>
      <c r="S28" s="203">
        <v>0</v>
      </c>
      <c r="T28" s="203">
        <v>0</v>
      </c>
      <c r="U28" s="203">
        <v>0</v>
      </c>
      <c r="V28" s="203">
        <v>0</v>
      </c>
      <c r="W28" s="203">
        <v>0</v>
      </c>
      <c r="X28" s="203">
        <v>0</v>
      </c>
      <c r="Y28" s="203">
        <v>0</v>
      </c>
      <c r="Z28" s="203">
        <v>2304</v>
      </c>
      <c r="AA28" s="203">
        <v>0</v>
      </c>
      <c r="AB28" s="203">
        <v>0</v>
      </c>
      <c r="AC28" s="203">
        <v>0</v>
      </c>
      <c r="AD28" s="203">
        <v>0</v>
      </c>
      <c r="AE28" s="203">
        <v>0</v>
      </c>
      <c r="AF28" s="203">
        <v>0</v>
      </c>
      <c r="AG28" s="203">
        <v>0</v>
      </c>
      <c r="AH28" s="203">
        <v>0</v>
      </c>
      <c r="AI28" s="203">
        <v>0</v>
      </c>
      <c r="AJ28" s="203">
        <v>0</v>
      </c>
      <c r="AK28" s="203">
        <v>0</v>
      </c>
      <c r="AL28" s="203">
        <v>0</v>
      </c>
      <c r="AM28" s="203">
        <v>0</v>
      </c>
      <c r="AN28" s="203">
        <v>0</v>
      </c>
      <c r="AO28" s="203">
        <v>0</v>
      </c>
      <c r="AP28" s="203">
        <v>0</v>
      </c>
      <c r="AQ28" s="203">
        <v>0</v>
      </c>
      <c r="AR28" s="203">
        <v>0</v>
      </c>
    </row>
    <row r="46" spans="1:44" ht="24" x14ac:dyDescent="0.3">
      <c r="A46" s="167" t="s">
        <v>123</v>
      </c>
    </row>
    <row r="47" spans="1:44" x14ac:dyDescent="0.3">
      <c r="A47" s="171" t="s">
        <v>96</v>
      </c>
      <c r="B47" s="183" t="s">
        <v>179</v>
      </c>
      <c r="C47" s="83" t="s">
        <v>108</v>
      </c>
      <c r="D47" s="83" t="s">
        <v>109</v>
      </c>
      <c r="E47" s="83" t="s">
        <v>110</v>
      </c>
      <c r="F47" s="83" t="s">
        <v>111</v>
      </c>
      <c r="G47" s="83" t="s">
        <v>112</v>
      </c>
      <c r="H47" s="83" t="s">
        <v>113</v>
      </c>
      <c r="I47" s="83" t="s">
        <v>114</v>
      </c>
      <c r="J47" s="83" t="s">
        <v>115</v>
      </c>
      <c r="K47" s="83" t="s">
        <v>116</v>
      </c>
      <c r="L47" s="83" t="s">
        <v>126</v>
      </c>
      <c r="M47" s="83" t="s">
        <v>127</v>
      </c>
      <c r="N47" s="83" t="s">
        <v>133</v>
      </c>
      <c r="O47" s="83" t="s">
        <v>143</v>
      </c>
      <c r="P47" s="83" t="s">
        <v>147</v>
      </c>
      <c r="Q47" s="83" t="s">
        <v>152</v>
      </c>
      <c r="R47" s="83" t="s">
        <v>153</v>
      </c>
      <c r="S47" s="83" t="s">
        <v>155</v>
      </c>
      <c r="T47" s="83" t="s">
        <v>157</v>
      </c>
      <c r="U47" s="83" t="s">
        <v>164</v>
      </c>
      <c r="V47" s="231" t="s">
        <v>209</v>
      </c>
      <c r="W47" s="231" t="s">
        <v>210</v>
      </c>
      <c r="X47" s="231" t="s">
        <v>211</v>
      </c>
      <c r="AA47" s="231" t="s">
        <v>212</v>
      </c>
      <c r="AB47" s="231" t="s">
        <v>196</v>
      </c>
      <c r="AC47" s="231" t="s">
        <v>197</v>
      </c>
      <c r="AD47" s="231" t="s">
        <v>198</v>
      </c>
      <c r="AE47" s="231" t="s">
        <v>199</v>
      </c>
      <c r="AF47" s="231" t="s">
        <v>200</v>
      </c>
      <c r="AG47" s="231" t="s">
        <v>201</v>
      </c>
      <c r="AH47" s="231" t="s">
        <v>202</v>
      </c>
      <c r="AI47" s="231" t="s">
        <v>203</v>
      </c>
      <c r="AJ47" s="231" t="s">
        <v>204</v>
      </c>
      <c r="AK47" s="231" t="s">
        <v>205</v>
      </c>
      <c r="AL47" s="231" t="s">
        <v>206</v>
      </c>
      <c r="AM47" s="231" t="s">
        <v>207</v>
      </c>
      <c r="AN47" s="231" t="s">
        <v>208</v>
      </c>
      <c r="AO47" s="231" t="s">
        <v>213</v>
      </c>
      <c r="AP47" s="231" t="s">
        <v>214</v>
      </c>
      <c r="AQ47" s="231" t="s">
        <v>215</v>
      </c>
      <c r="AR47" s="231" t="s">
        <v>216</v>
      </c>
    </row>
    <row r="48" spans="1:44" hidden="1" x14ac:dyDescent="0.3">
      <c r="A48" s="184" t="s">
        <v>54</v>
      </c>
      <c r="B48" s="196" t="s">
        <v>105</v>
      </c>
      <c r="C48" s="193">
        <v>855</v>
      </c>
      <c r="D48" s="6">
        <v>1267.333333333333</v>
      </c>
      <c r="E48" s="6">
        <v>1090.3333333333333</v>
      </c>
      <c r="F48" s="6">
        <v>939</v>
      </c>
      <c r="G48" s="6">
        <v>955</v>
      </c>
      <c r="H48" s="6">
        <v>873</v>
      </c>
      <c r="I48" s="162">
        <v>1078</v>
      </c>
      <c r="J48" s="162">
        <v>1156</v>
      </c>
      <c r="K48" s="162">
        <v>1107</v>
      </c>
      <c r="L48" s="162">
        <v>1019</v>
      </c>
      <c r="M48" s="162">
        <v>804</v>
      </c>
      <c r="N48" s="162">
        <v>1003</v>
      </c>
      <c r="O48" s="162">
        <v>1262</v>
      </c>
      <c r="P48" s="162">
        <v>1262</v>
      </c>
      <c r="Q48" s="229">
        <v>992</v>
      </c>
      <c r="R48" s="162">
        <v>1141</v>
      </c>
      <c r="S48" s="162">
        <v>1019</v>
      </c>
      <c r="T48" s="162">
        <v>1175</v>
      </c>
      <c r="U48" s="162">
        <v>919</v>
      </c>
      <c r="V48" s="162">
        <v>1016</v>
      </c>
      <c r="W48" s="232">
        <v>1089</v>
      </c>
      <c r="X48" s="232">
        <v>872</v>
      </c>
      <c r="AA48" s="232">
        <v>1306</v>
      </c>
      <c r="AB48" s="232">
        <v>1306</v>
      </c>
      <c r="AC48" s="232">
        <v>967</v>
      </c>
      <c r="AD48" s="232">
        <v>967</v>
      </c>
      <c r="AE48" s="232">
        <v>967</v>
      </c>
      <c r="AF48" s="232">
        <v>967</v>
      </c>
      <c r="AG48" s="232">
        <v>967</v>
      </c>
      <c r="AH48" s="232">
        <v>967</v>
      </c>
      <c r="AI48" s="232">
        <v>967</v>
      </c>
      <c r="AJ48" s="232">
        <v>967</v>
      </c>
      <c r="AK48" s="232">
        <v>967</v>
      </c>
      <c r="AL48" s="232">
        <v>967</v>
      </c>
      <c r="AM48" s="232">
        <v>967</v>
      </c>
      <c r="AN48" s="232">
        <v>967</v>
      </c>
      <c r="AO48" s="232">
        <v>967</v>
      </c>
      <c r="AP48" s="232">
        <v>967</v>
      </c>
      <c r="AQ48" s="232">
        <v>967</v>
      </c>
      <c r="AR48" s="232">
        <v>967</v>
      </c>
    </row>
    <row r="49" spans="1:44" hidden="1" x14ac:dyDescent="0.3">
      <c r="A49" s="185" t="s">
        <v>54</v>
      </c>
      <c r="B49" s="197" t="s">
        <v>106</v>
      </c>
      <c r="C49" s="195">
        <v>1048</v>
      </c>
      <c r="D49" s="7">
        <v>1038</v>
      </c>
      <c r="E49" s="7">
        <v>940</v>
      </c>
      <c r="F49" s="7">
        <v>860</v>
      </c>
      <c r="G49" s="7">
        <v>799</v>
      </c>
      <c r="H49" s="7">
        <v>817</v>
      </c>
      <c r="I49" s="164">
        <v>750</v>
      </c>
      <c r="J49" s="164">
        <v>628</v>
      </c>
      <c r="K49" s="164">
        <v>676</v>
      </c>
      <c r="L49" s="164">
        <v>769</v>
      </c>
      <c r="M49" s="164">
        <v>685</v>
      </c>
      <c r="N49" s="164">
        <v>694</v>
      </c>
      <c r="O49" s="164">
        <v>609</v>
      </c>
      <c r="P49" s="164">
        <v>609</v>
      </c>
      <c r="Q49" s="230">
        <v>680</v>
      </c>
      <c r="R49" s="164">
        <v>587</v>
      </c>
      <c r="S49" s="164">
        <v>650</v>
      </c>
      <c r="T49" s="164">
        <v>588</v>
      </c>
      <c r="U49" s="164">
        <v>621</v>
      </c>
      <c r="V49" s="164">
        <v>610</v>
      </c>
      <c r="W49" s="233">
        <v>590</v>
      </c>
      <c r="X49" s="233">
        <v>550</v>
      </c>
      <c r="AA49" s="233">
        <v>570</v>
      </c>
      <c r="AB49" s="233">
        <v>570</v>
      </c>
      <c r="AC49" s="233">
        <v>590</v>
      </c>
      <c r="AD49" s="233">
        <v>590</v>
      </c>
      <c r="AE49" s="233">
        <v>590</v>
      </c>
      <c r="AF49" s="233">
        <v>590</v>
      </c>
      <c r="AG49" s="233">
        <v>590</v>
      </c>
      <c r="AH49" s="233">
        <v>590</v>
      </c>
      <c r="AI49" s="233">
        <v>590</v>
      </c>
      <c r="AJ49" s="233">
        <v>590</v>
      </c>
      <c r="AK49" s="233">
        <v>590</v>
      </c>
      <c r="AL49" s="233">
        <v>590</v>
      </c>
      <c r="AM49" s="233">
        <v>590</v>
      </c>
      <c r="AN49" s="233">
        <v>590</v>
      </c>
      <c r="AO49" s="233">
        <v>590</v>
      </c>
      <c r="AP49" s="233">
        <v>590</v>
      </c>
      <c r="AQ49" s="233">
        <v>590</v>
      </c>
      <c r="AR49" s="233">
        <v>590</v>
      </c>
    </row>
    <row r="50" spans="1:44" ht="17.25" thickBot="1" x14ac:dyDescent="0.35">
      <c r="A50" s="186" t="s">
        <v>54</v>
      </c>
      <c r="B50" s="198" t="s">
        <v>107</v>
      </c>
      <c r="C50" s="194">
        <f>C48+C49</f>
        <v>1903</v>
      </c>
      <c r="D50" s="8">
        <f>D48+D49</f>
        <v>2305.333333333333</v>
      </c>
      <c r="E50" s="8">
        <f t="shared" ref="E50:J50" si="0">E48+E49</f>
        <v>2030.3333333333333</v>
      </c>
      <c r="F50" s="8">
        <f t="shared" si="0"/>
        <v>1799</v>
      </c>
      <c r="G50" s="8">
        <f t="shared" si="0"/>
        <v>1754</v>
      </c>
      <c r="H50" s="8">
        <f t="shared" si="0"/>
        <v>1690</v>
      </c>
      <c r="I50" s="8">
        <f t="shared" si="0"/>
        <v>1828</v>
      </c>
      <c r="J50" s="8">
        <f t="shared" si="0"/>
        <v>1784</v>
      </c>
      <c r="K50" s="166">
        <f>K48+K49</f>
        <v>1783</v>
      </c>
      <c r="L50" s="166">
        <v>1788</v>
      </c>
      <c r="M50" s="166">
        <f t="shared" ref="M50:R50" si="1">M48+M49</f>
        <v>1489</v>
      </c>
      <c r="N50" s="166">
        <f t="shared" si="1"/>
        <v>1697</v>
      </c>
      <c r="O50" s="166">
        <f t="shared" si="1"/>
        <v>1871</v>
      </c>
      <c r="P50" s="166">
        <f t="shared" si="1"/>
        <v>1871</v>
      </c>
      <c r="Q50" s="166">
        <f t="shared" si="1"/>
        <v>1672</v>
      </c>
      <c r="R50" s="166">
        <f t="shared" si="1"/>
        <v>1728</v>
      </c>
      <c r="S50" s="166">
        <f t="shared" ref="S50:X50" si="2">S48+S49</f>
        <v>1669</v>
      </c>
      <c r="T50" s="166">
        <f t="shared" si="2"/>
        <v>1763</v>
      </c>
      <c r="U50" s="166">
        <f t="shared" si="2"/>
        <v>1540</v>
      </c>
      <c r="V50" s="166">
        <f t="shared" si="2"/>
        <v>1626</v>
      </c>
      <c r="W50" s="166">
        <f t="shared" si="2"/>
        <v>1679</v>
      </c>
      <c r="X50" s="166">
        <f t="shared" si="2"/>
        <v>1422</v>
      </c>
      <c r="AA50" s="270">
        <f>AA48+AA49</f>
        <v>1876</v>
      </c>
      <c r="AB50" s="270">
        <v>1557</v>
      </c>
      <c r="AC50" s="270">
        <v>2120</v>
      </c>
      <c r="AD50" s="270">
        <v>1536</v>
      </c>
      <c r="AE50" s="270">
        <v>2134</v>
      </c>
      <c r="AF50" s="270">
        <v>1570</v>
      </c>
      <c r="AG50" s="270">
        <v>1663</v>
      </c>
      <c r="AH50" s="270">
        <v>1757</v>
      </c>
      <c r="AI50" s="270">
        <v>1561</v>
      </c>
      <c r="AJ50" s="270">
        <v>1976</v>
      </c>
      <c r="AK50" s="270">
        <v>1537</v>
      </c>
      <c r="AL50" s="270">
        <v>1893</v>
      </c>
      <c r="AM50" s="270">
        <v>1872</v>
      </c>
      <c r="AN50" s="270">
        <v>1811</v>
      </c>
      <c r="AO50" s="270">
        <v>1944</v>
      </c>
      <c r="AP50" s="270">
        <v>1833</v>
      </c>
      <c r="AQ50" s="270">
        <v>1860</v>
      </c>
      <c r="AR50" s="270">
        <v>2116</v>
      </c>
    </row>
    <row r="51" spans="1:44" hidden="1" x14ac:dyDescent="0.3">
      <c r="A51" s="184" t="s">
        <v>55</v>
      </c>
      <c r="B51" s="196" t="s">
        <v>105</v>
      </c>
      <c r="C51" s="193">
        <v>488</v>
      </c>
      <c r="D51" s="6">
        <v>795</v>
      </c>
      <c r="E51" s="6">
        <v>752.33333333333326</v>
      </c>
      <c r="F51" s="6">
        <v>553</v>
      </c>
      <c r="G51" s="6">
        <v>530</v>
      </c>
      <c r="H51" s="6">
        <v>690</v>
      </c>
      <c r="I51" s="162">
        <v>691</v>
      </c>
      <c r="J51" s="162">
        <v>620</v>
      </c>
      <c r="K51" s="162">
        <v>664</v>
      </c>
      <c r="L51" s="162">
        <v>595</v>
      </c>
      <c r="M51" s="162">
        <v>528</v>
      </c>
      <c r="N51" s="162">
        <v>710</v>
      </c>
      <c r="O51" s="162">
        <v>974</v>
      </c>
      <c r="P51" s="162">
        <v>974</v>
      </c>
      <c r="Q51" s="229">
        <v>684</v>
      </c>
      <c r="R51" s="216">
        <v>915</v>
      </c>
      <c r="S51" s="216">
        <v>536</v>
      </c>
      <c r="T51" s="216">
        <v>788</v>
      </c>
      <c r="U51" s="216">
        <v>837</v>
      </c>
      <c r="V51" s="216">
        <v>865</v>
      </c>
      <c r="W51" s="162">
        <v>913</v>
      </c>
      <c r="X51" s="162">
        <v>624</v>
      </c>
      <c r="AA51" s="271">
        <v>1162</v>
      </c>
      <c r="AB51" s="271">
        <v>1557</v>
      </c>
      <c r="AC51" s="271"/>
      <c r="AD51" s="271"/>
      <c r="AE51" s="271"/>
      <c r="AF51" s="271"/>
      <c r="AG51" s="271"/>
      <c r="AH51" s="271"/>
      <c r="AI51" s="271"/>
      <c r="AJ51" s="271"/>
      <c r="AK51" s="271"/>
      <c r="AL51" s="271"/>
      <c r="AM51" s="271"/>
      <c r="AN51" s="271"/>
      <c r="AO51" s="271"/>
      <c r="AP51" s="271"/>
      <c r="AQ51" s="271"/>
      <c r="AR51" s="271"/>
    </row>
    <row r="52" spans="1:44" hidden="1" x14ac:dyDescent="0.3">
      <c r="A52" s="185" t="s">
        <v>55</v>
      </c>
      <c r="B52" s="197" t="s">
        <v>106</v>
      </c>
      <c r="C52" s="195">
        <v>1180</v>
      </c>
      <c r="D52" s="7">
        <v>1316</v>
      </c>
      <c r="E52" s="7">
        <v>1273</v>
      </c>
      <c r="F52" s="7">
        <v>1300</v>
      </c>
      <c r="G52" s="7">
        <v>1175</v>
      </c>
      <c r="H52" s="7">
        <v>1338</v>
      </c>
      <c r="I52" s="164">
        <v>1291</v>
      </c>
      <c r="J52" s="164">
        <v>1125</v>
      </c>
      <c r="K52" s="164">
        <v>1162</v>
      </c>
      <c r="L52" s="164">
        <v>1381</v>
      </c>
      <c r="M52" s="164">
        <v>1329</v>
      </c>
      <c r="N52" s="164">
        <v>1301</v>
      </c>
      <c r="O52" s="164">
        <v>739</v>
      </c>
      <c r="P52" s="164">
        <v>739</v>
      </c>
      <c r="Q52" s="230">
        <v>1196</v>
      </c>
      <c r="R52" s="164">
        <v>899</v>
      </c>
      <c r="S52" s="164">
        <v>865</v>
      </c>
      <c r="T52" s="164">
        <v>931</v>
      </c>
      <c r="U52" s="164">
        <v>946</v>
      </c>
      <c r="V52" s="164">
        <v>921</v>
      </c>
      <c r="W52" s="164">
        <v>829</v>
      </c>
      <c r="X52" s="164">
        <v>901</v>
      </c>
      <c r="AA52" s="272">
        <v>821</v>
      </c>
      <c r="AB52" s="272">
        <v>1557</v>
      </c>
      <c r="AC52" s="272"/>
      <c r="AD52" s="272"/>
      <c r="AE52" s="272"/>
      <c r="AF52" s="272"/>
      <c r="AG52" s="272"/>
      <c r="AH52" s="272"/>
      <c r="AI52" s="272"/>
      <c r="AJ52" s="272"/>
      <c r="AK52" s="272"/>
      <c r="AL52" s="272"/>
      <c r="AM52" s="272"/>
      <c r="AN52" s="272"/>
      <c r="AO52" s="272"/>
      <c r="AP52" s="272"/>
      <c r="AQ52" s="272"/>
      <c r="AR52" s="272"/>
    </row>
    <row r="53" spans="1:44" ht="17.25" thickBot="1" x14ac:dyDescent="0.35">
      <c r="A53" s="186" t="s">
        <v>55</v>
      </c>
      <c r="B53" s="198" t="s">
        <v>107</v>
      </c>
      <c r="C53" s="194">
        <f t="shared" ref="C53:K53" si="3">C51+C52</f>
        <v>1668</v>
      </c>
      <c r="D53" s="8">
        <f t="shared" si="3"/>
        <v>2111</v>
      </c>
      <c r="E53" s="8">
        <f t="shared" si="3"/>
        <v>2025.3333333333333</v>
      </c>
      <c r="F53" s="8">
        <f t="shared" si="3"/>
        <v>1853</v>
      </c>
      <c r="G53" s="8">
        <f t="shared" si="3"/>
        <v>1705</v>
      </c>
      <c r="H53" s="8">
        <f t="shared" si="3"/>
        <v>2028</v>
      </c>
      <c r="I53" s="8">
        <f t="shared" si="3"/>
        <v>1982</v>
      </c>
      <c r="J53" s="8">
        <f t="shared" si="3"/>
        <v>1745</v>
      </c>
      <c r="K53" s="166">
        <f t="shared" si="3"/>
        <v>1826</v>
      </c>
      <c r="L53" s="166">
        <v>1976</v>
      </c>
      <c r="M53" s="166">
        <f t="shared" ref="M53:R53" si="4">M51+M52</f>
        <v>1857</v>
      </c>
      <c r="N53" s="166">
        <f t="shared" si="4"/>
        <v>2011</v>
      </c>
      <c r="O53" s="166">
        <f t="shared" si="4"/>
        <v>1713</v>
      </c>
      <c r="P53" s="166">
        <f t="shared" si="4"/>
        <v>1713</v>
      </c>
      <c r="Q53" s="166">
        <f t="shared" si="4"/>
        <v>1880</v>
      </c>
      <c r="R53" s="166">
        <f t="shared" si="4"/>
        <v>1814</v>
      </c>
      <c r="S53" s="166">
        <f t="shared" ref="S53:X53" si="5">S51+S52</f>
        <v>1401</v>
      </c>
      <c r="T53" s="166">
        <f t="shared" si="5"/>
        <v>1719</v>
      </c>
      <c r="U53" s="166">
        <f t="shared" si="5"/>
        <v>1783</v>
      </c>
      <c r="V53" s="166">
        <f t="shared" si="5"/>
        <v>1786</v>
      </c>
      <c r="W53" s="166">
        <f t="shared" si="5"/>
        <v>1742</v>
      </c>
      <c r="X53" s="166">
        <f t="shared" si="5"/>
        <v>1525</v>
      </c>
      <c r="AA53" s="270">
        <f>AA51+AA52</f>
        <v>1983</v>
      </c>
      <c r="AB53" s="270">
        <v>1467</v>
      </c>
      <c r="AC53" s="270">
        <v>1646</v>
      </c>
      <c r="AD53" s="270">
        <v>1531</v>
      </c>
      <c r="AE53" s="270">
        <v>1886</v>
      </c>
      <c r="AF53" s="270">
        <v>1443</v>
      </c>
      <c r="AG53" s="270">
        <v>1467</v>
      </c>
      <c r="AH53" s="270">
        <v>1313</v>
      </c>
      <c r="AI53" s="270">
        <v>1278</v>
      </c>
      <c r="AJ53" s="270">
        <v>1770</v>
      </c>
      <c r="AK53" s="270">
        <v>1206</v>
      </c>
      <c r="AL53" s="270">
        <v>1429</v>
      </c>
      <c r="AM53" s="270">
        <v>1405</v>
      </c>
      <c r="AN53" s="270">
        <v>1440</v>
      </c>
      <c r="AO53" s="270">
        <v>1296</v>
      </c>
      <c r="AP53" s="270">
        <v>1503</v>
      </c>
      <c r="AQ53" s="270">
        <v>1297</v>
      </c>
      <c r="AR53" s="270">
        <v>1639</v>
      </c>
    </row>
    <row r="54" spans="1:44" hidden="1" x14ac:dyDescent="0.3">
      <c r="A54" s="184" t="s">
        <v>56</v>
      </c>
      <c r="B54" s="196" t="s">
        <v>105</v>
      </c>
      <c r="C54" s="193">
        <v>76</v>
      </c>
      <c r="D54" s="6">
        <v>90</v>
      </c>
      <c r="E54" s="6">
        <v>107</v>
      </c>
      <c r="F54" s="6">
        <v>91</v>
      </c>
      <c r="G54" s="6">
        <v>76</v>
      </c>
      <c r="H54" s="6">
        <v>148</v>
      </c>
      <c r="I54" s="162">
        <v>74</v>
      </c>
      <c r="J54" s="162">
        <v>122</v>
      </c>
      <c r="K54" s="162">
        <v>85</v>
      </c>
      <c r="L54" s="162">
        <v>85</v>
      </c>
      <c r="M54" s="162">
        <v>72</v>
      </c>
      <c r="N54" s="162">
        <v>122</v>
      </c>
      <c r="O54" s="162">
        <f>134</f>
        <v>134</v>
      </c>
      <c r="P54" s="162">
        <f>134</f>
        <v>134</v>
      </c>
      <c r="Q54" s="229">
        <v>105</v>
      </c>
      <c r="R54" s="216">
        <v>144</v>
      </c>
      <c r="S54" s="216">
        <v>129</v>
      </c>
      <c r="T54" s="216">
        <v>98</v>
      </c>
      <c r="U54" s="216">
        <v>162</v>
      </c>
      <c r="V54" s="216">
        <v>113</v>
      </c>
      <c r="W54" s="162">
        <v>154</v>
      </c>
      <c r="X54" s="162">
        <v>116</v>
      </c>
      <c r="AA54" s="271">
        <v>131</v>
      </c>
      <c r="AB54" s="271"/>
      <c r="AC54" s="271"/>
      <c r="AD54" s="271"/>
      <c r="AE54" s="271"/>
      <c r="AF54" s="271"/>
      <c r="AG54" s="271"/>
      <c r="AH54" s="271"/>
      <c r="AI54" s="271"/>
      <c r="AJ54" s="271"/>
      <c r="AK54" s="271"/>
      <c r="AL54" s="271"/>
      <c r="AM54" s="271"/>
      <c r="AN54" s="271"/>
      <c r="AO54" s="271"/>
      <c r="AP54" s="271"/>
      <c r="AQ54" s="271"/>
      <c r="AR54" s="271"/>
    </row>
    <row r="55" spans="1:44" hidden="1" x14ac:dyDescent="0.3">
      <c r="A55" s="185" t="s">
        <v>56</v>
      </c>
      <c r="B55" s="197" t="s">
        <v>106</v>
      </c>
      <c r="C55" s="195">
        <v>525</v>
      </c>
      <c r="D55" s="7">
        <v>591</v>
      </c>
      <c r="E55" s="7">
        <v>553</v>
      </c>
      <c r="F55" s="7">
        <v>557</v>
      </c>
      <c r="G55" s="7">
        <v>574</v>
      </c>
      <c r="H55" s="7">
        <v>604</v>
      </c>
      <c r="I55" s="164">
        <v>617</v>
      </c>
      <c r="J55" s="164">
        <v>561</v>
      </c>
      <c r="K55" s="164">
        <v>496</v>
      </c>
      <c r="L55" s="164">
        <v>609</v>
      </c>
      <c r="M55" s="164">
        <v>545</v>
      </c>
      <c r="N55" s="164">
        <v>444</v>
      </c>
      <c r="O55" s="164">
        <f>435</f>
        <v>435</v>
      </c>
      <c r="P55" s="164">
        <f>435</f>
        <v>435</v>
      </c>
      <c r="Q55" s="230">
        <v>534</v>
      </c>
      <c r="R55" s="164">
        <v>419</v>
      </c>
      <c r="S55" s="164">
        <v>419</v>
      </c>
      <c r="T55" s="164">
        <v>438</v>
      </c>
      <c r="U55" s="164">
        <v>406</v>
      </c>
      <c r="V55" s="164">
        <v>413</v>
      </c>
      <c r="W55" s="164">
        <v>438</v>
      </c>
      <c r="X55" s="164">
        <v>414</v>
      </c>
      <c r="AA55" s="272">
        <v>435</v>
      </c>
      <c r="AB55" s="272"/>
      <c r="AC55" s="272"/>
      <c r="AD55" s="272"/>
      <c r="AE55" s="272"/>
      <c r="AF55" s="272"/>
      <c r="AG55" s="272"/>
      <c r="AH55" s="272"/>
      <c r="AI55" s="272"/>
      <c r="AJ55" s="272"/>
      <c r="AK55" s="272"/>
      <c r="AL55" s="272"/>
      <c r="AM55" s="272"/>
      <c r="AN55" s="272"/>
      <c r="AO55" s="272"/>
      <c r="AP55" s="272"/>
      <c r="AQ55" s="272"/>
      <c r="AR55" s="272"/>
    </row>
    <row r="56" spans="1:44" ht="17.25" thickBot="1" x14ac:dyDescent="0.35">
      <c r="A56" s="186" t="s">
        <v>56</v>
      </c>
      <c r="B56" s="198" t="s">
        <v>107</v>
      </c>
      <c r="C56" s="194">
        <f t="shared" ref="C56:K56" si="6">C54+C55</f>
        <v>601</v>
      </c>
      <c r="D56" s="8">
        <f t="shared" si="6"/>
        <v>681</v>
      </c>
      <c r="E56" s="8">
        <f t="shared" si="6"/>
        <v>660</v>
      </c>
      <c r="F56" s="8">
        <f t="shared" si="6"/>
        <v>648</v>
      </c>
      <c r="G56" s="8">
        <f t="shared" si="6"/>
        <v>650</v>
      </c>
      <c r="H56" s="8">
        <f t="shared" si="6"/>
        <v>752</v>
      </c>
      <c r="I56" s="8">
        <f t="shared" si="6"/>
        <v>691</v>
      </c>
      <c r="J56" s="8">
        <f t="shared" si="6"/>
        <v>683</v>
      </c>
      <c r="K56" s="166">
        <f t="shared" si="6"/>
        <v>581</v>
      </c>
      <c r="L56" s="166">
        <v>694</v>
      </c>
      <c r="M56" s="166">
        <f t="shared" ref="M56:R56" si="7">M54+M55</f>
        <v>617</v>
      </c>
      <c r="N56" s="166">
        <f t="shared" si="7"/>
        <v>566</v>
      </c>
      <c r="O56" s="166">
        <f t="shared" si="7"/>
        <v>569</v>
      </c>
      <c r="P56" s="166">
        <f t="shared" si="7"/>
        <v>569</v>
      </c>
      <c r="Q56" s="166">
        <f t="shared" si="7"/>
        <v>639</v>
      </c>
      <c r="R56" s="166">
        <f t="shared" si="7"/>
        <v>563</v>
      </c>
      <c r="S56" s="166">
        <f t="shared" ref="S56:X56" si="8">S54+S55</f>
        <v>548</v>
      </c>
      <c r="T56" s="166">
        <f t="shared" si="8"/>
        <v>536</v>
      </c>
      <c r="U56" s="166">
        <f t="shared" si="8"/>
        <v>568</v>
      </c>
      <c r="V56" s="166">
        <f t="shared" si="8"/>
        <v>526</v>
      </c>
      <c r="W56" s="166">
        <f t="shared" si="8"/>
        <v>592</v>
      </c>
      <c r="X56" s="166">
        <f t="shared" si="8"/>
        <v>530</v>
      </c>
      <c r="AA56" s="270">
        <f>AA54+AA55</f>
        <v>566</v>
      </c>
      <c r="AB56" s="270">
        <v>548</v>
      </c>
      <c r="AC56" s="270">
        <v>548</v>
      </c>
      <c r="AD56" s="270">
        <v>497</v>
      </c>
      <c r="AE56" s="270">
        <v>535</v>
      </c>
      <c r="AF56" s="270">
        <v>461</v>
      </c>
      <c r="AG56" s="270">
        <v>527</v>
      </c>
      <c r="AH56" s="270">
        <v>514</v>
      </c>
      <c r="AI56" s="270">
        <v>492</v>
      </c>
      <c r="AJ56" s="270">
        <v>492</v>
      </c>
      <c r="AK56" s="270">
        <v>423</v>
      </c>
      <c r="AL56" s="270">
        <v>532</v>
      </c>
      <c r="AM56" s="270">
        <v>518</v>
      </c>
      <c r="AN56" s="270">
        <v>494</v>
      </c>
      <c r="AO56" s="270">
        <v>440</v>
      </c>
      <c r="AP56" s="270">
        <v>454</v>
      </c>
      <c r="AQ56" s="270">
        <v>412</v>
      </c>
      <c r="AR56" s="270">
        <v>463</v>
      </c>
    </row>
    <row r="75" spans="1:45" ht="24" x14ac:dyDescent="0.3">
      <c r="A75" s="167" t="s">
        <v>124</v>
      </c>
    </row>
    <row r="76" spans="1:45" ht="17.25" thickBot="1" x14ac:dyDescent="0.35">
      <c r="A76" s="69" t="s">
        <v>96</v>
      </c>
      <c r="B76" s="204" t="s">
        <v>2</v>
      </c>
      <c r="J76" s="71" t="s">
        <v>131</v>
      </c>
      <c r="K76" s="71" t="s">
        <v>132</v>
      </c>
      <c r="L76" s="71" t="s">
        <v>125</v>
      </c>
      <c r="M76" s="71" t="s">
        <v>148</v>
      </c>
      <c r="N76" s="71" t="s">
        <v>149</v>
      </c>
      <c r="O76" s="71" t="s">
        <v>143</v>
      </c>
      <c r="P76" s="71" t="s">
        <v>147</v>
      </c>
      <c r="Q76" s="71" t="s">
        <v>154</v>
      </c>
      <c r="R76" s="71" t="s">
        <v>153</v>
      </c>
      <c r="S76" s="71" t="s">
        <v>155</v>
      </c>
      <c r="T76" s="71" t="s">
        <v>157</v>
      </c>
      <c r="U76" s="71" t="s">
        <v>165</v>
      </c>
      <c r="V76" s="71" t="s">
        <v>166</v>
      </c>
      <c r="W76" s="71" t="s">
        <v>170</v>
      </c>
      <c r="X76" s="71" t="s">
        <v>173</v>
      </c>
      <c r="AA76" s="71" t="s">
        <v>174</v>
      </c>
      <c r="AB76" s="71" t="s">
        <v>180</v>
      </c>
      <c r="AC76" s="71" t="s">
        <v>181</v>
      </c>
      <c r="AD76" s="71" t="s">
        <v>182</v>
      </c>
      <c r="AE76" s="71" t="s">
        <v>183</v>
      </c>
      <c r="AF76" s="71" t="s">
        <v>184</v>
      </c>
      <c r="AG76" s="71" t="s">
        <v>185</v>
      </c>
      <c r="AH76" s="71" t="s">
        <v>186</v>
      </c>
      <c r="AI76" s="71" t="s">
        <v>190</v>
      </c>
      <c r="AJ76" s="71" t="s">
        <v>191</v>
      </c>
      <c r="AK76" s="71" t="s">
        <v>192</v>
      </c>
      <c r="AL76" s="71" t="s">
        <v>193</v>
      </c>
      <c r="AM76" s="71" t="s">
        <v>195</v>
      </c>
      <c r="AN76" s="71" t="s">
        <v>213</v>
      </c>
      <c r="AO76" s="71" t="s">
        <v>214</v>
      </c>
      <c r="AP76" s="71" t="s">
        <v>215</v>
      </c>
      <c r="AQ76" s="71" t="s">
        <v>216</v>
      </c>
      <c r="AR76" s="71" t="s">
        <v>217</v>
      </c>
      <c r="AS76" s="71" t="s">
        <v>219</v>
      </c>
    </row>
    <row r="77" spans="1:45" ht="17.25" thickBot="1" x14ac:dyDescent="0.35">
      <c r="A77" s="161" t="s">
        <v>4</v>
      </c>
      <c r="B77" s="191">
        <v>46103</v>
      </c>
      <c r="J77" s="193">
        <v>0</v>
      </c>
      <c r="K77" s="162">
        <v>0</v>
      </c>
      <c r="L77" s="162">
        <v>0</v>
      </c>
      <c r="M77" s="162">
        <v>1216</v>
      </c>
      <c r="N77" s="162">
        <v>1625.1428571428569</v>
      </c>
      <c r="O77" s="162">
        <v>2561</v>
      </c>
      <c r="P77" s="162">
        <v>2315.4285714285716</v>
      </c>
      <c r="Q77" s="162">
        <v>1725</v>
      </c>
      <c r="R77" s="162">
        <v>1971</v>
      </c>
      <c r="S77" s="162">
        <v>2835</v>
      </c>
      <c r="T77" s="162">
        <v>2974</v>
      </c>
      <c r="U77" s="162">
        <v>3238</v>
      </c>
      <c r="V77" s="162">
        <v>2824</v>
      </c>
      <c r="W77" s="162">
        <v>2559</v>
      </c>
      <c r="X77" s="162">
        <v>3225</v>
      </c>
      <c r="AA77" s="162">
        <v>2881</v>
      </c>
      <c r="AB77" s="162">
        <v>2957</v>
      </c>
      <c r="AC77" s="162">
        <v>3293.5714285714284</v>
      </c>
      <c r="AD77" s="162">
        <v>2700</v>
      </c>
      <c r="AE77" s="162">
        <v>2381</v>
      </c>
      <c r="AF77" s="162">
        <v>3035.3571428571431</v>
      </c>
      <c r="AG77" s="162">
        <v>3132</v>
      </c>
      <c r="AH77" s="162">
        <v>2765.5714285714284</v>
      </c>
      <c r="AI77" s="162">
        <v>2847.5</v>
      </c>
      <c r="AJ77" s="162">
        <v>2964</v>
      </c>
      <c r="AK77" s="162">
        <v>3429</v>
      </c>
      <c r="AL77" s="162">
        <v>3493.9285714285716</v>
      </c>
      <c r="AM77" s="162">
        <v>3316.5714285714284</v>
      </c>
      <c r="AN77" s="162">
        <v>3211.8571428571431</v>
      </c>
      <c r="AO77" s="162">
        <v>3055.5714285714284</v>
      </c>
      <c r="AP77" s="162">
        <v>3078.7857142857142</v>
      </c>
      <c r="AQ77" s="162">
        <v>2693</v>
      </c>
      <c r="AR77" s="162">
        <v>2793</v>
      </c>
      <c r="AS77" s="162">
        <v>2770.7142857142858</v>
      </c>
    </row>
    <row r="78" spans="1:45" ht="17.25" thickBot="1" x14ac:dyDescent="0.35">
      <c r="A78" s="208" t="s">
        <v>128</v>
      </c>
      <c r="B78" s="211">
        <v>45895</v>
      </c>
      <c r="J78" s="212">
        <v>1076</v>
      </c>
      <c r="K78" s="209">
        <v>953</v>
      </c>
      <c r="L78" s="209">
        <v>675</v>
      </c>
      <c r="M78" s="209">
        <v>47</v>
      </c>
      <c r="N78" s="209">
        <v>0</v>
      </c>
      <c r="O78" s="209">
        <v>0</v>
      </c>
      <c r="P78" s="209">
        <v>0</v>
      </c>
      <c r="Q78" s="209">
        <v>0</v>
      </c>
      <c r="R78" s="209">
        <v>0</v>
      </c>
      <c r="S78" s="209">
        <v>13</v>
      </c>
      <c r="T78" s="209">
        <v>203</v>
      </c>
      <c r="U78" s="209">
        <v>120</v>
      </c>
      <c r="V78" s="209">
        <v>369</v>
      </c>
      <c r="W78" s="209">
        <v>294</v>
      </c>
      <c r="X78" s="209">
        <v>294</v>
      </c>
      <c r="AA78" s="209">
        <v>344</v>
      </c>
      <c r="AB78" s="209">
        <v>213</v>
      </c>
      <c r="AC78" s="209">
        <v>44</v>
      </c>
      <c r="AD78" s="209">
        <v>0</v>
      </c>
      <c r="AE78" s="209">
        <v>0</v>
      </c>
      <c r="AF78" s="209">
        <v>0</v>
      </c>
      <c r="AG78" s="209">
        <v>0</v>
      </c>
      <c r="AH78" s="209">
        <v>0</v>
      </c>
      <c r="AI78" s="209">
        <v>0</v>
      </c>
      <c r="AJ78" s="209">
        <v>0</v>
      </c>
      <c r="AK78" s="209">
        <v>0</v>
      </c>
      <c r="AL78" s="209">
        <v>0</v>
      </c>
      <c r="AM78" s="209">
        <v>0</v>
      </c>
      <c r="AN78" s="209">
        <v>0</v>
      </c>
      <c r="AO78" s="209">
        <v>0</v>
      </c>
      <c r="AP78" s="209">
        <v>0</v>
      </c>
      <c r="AQ78" s="209">
        <v>0</v>
      </c>
      <c r="AR78" s="209">
        <v>0</v>
      </c>
      <c r="AS78" s="209">
        <v>0</v>
      </c>
    </row>
    <row r="79" spans="1:45" hidden="1" x14ac:dyDescent="0.3">
      <c r="A79" s="161" t="s">
        <v>129</v>
      </c>
      <c r="B79" s="191">
        <v>45976</v>
      </c>
      <c r="J79" s="193">
        <v>0</v>
      </c>
      <c r="K79" s="162">
        <v>437.57142857142844</v>
      </c>
      <c r="L79" s="162">
        <v>0</v>
      </c>
      <c r="M79" s="162">
        <v>0</v>
      </c>
      <c r="N79" s="162">
        <v>0</v>
      </c>
      <c r="O79" s="162">
        <v>0</v>
      </c>
      <c r="P79" s="162">
        <v>0</v>
      </c>
      <c r="Q79" s="162">
        <v>0</v>
      </c>
      <c r="R79" s="162">
        <v>0</v>
      </c>
      <c r="S79" s="162">
        <v>0</v>
      </c>
      <c r="T79" s="162">
        <v>0</v>
      </c>
      <c r="U79" s="162">
        <v>0</v>
      </c>
      <c r="V79" s="162">
        <v>0</v>
      </c>
      <c r="W79" s="162">
        <v>0</v>
      </c>
      <c r="X79" s="162">
        <v>0</v>
      </c>
      <c r="AA79" s="162">
        <v>0</v>
      </c>
      <c r="AB79" s="162">
        <v>0</v>
      </c>
      <c r="AC79" s="162"/>
      <c r="AD79" s="162"/>
      <c r="AE79" s="162"/>
      <c r="AF79" s="162"/>
      <c r="AG79" s="162"/>
      <c r="AH79" s="162"/>
      <c r="AI79" s="162"/>
      <c r="AJ79" s="162"/>
      <c r="AK79" s="162"/>
      <c r="AL79" s="162"/>
      <c r="AM79" s="162"/>
      <c r="AN79" s="162"/>
      <c r="AO79" s="162">
        <v>0</v>
      </c>
      <c r="AP79" s="162"/>
      <c r="AQ79" s="162"/>
      <c r="AR79" s="162"/>
      <c r="AS79" s="162"/>
    </row>
    <row r="80" spans="1:45" x14ac:dyDescent="0.3">
      <c r="A80" s="163" t="s">
        <v>129</v>
      </c>
      <c r="B80" s="192">
        <v>46022</v>
      </c>
      <c r="J80" s="195">
        <v>1512</v>
      </c>
      <c r="K80" s="164">
        <v>2932.1428571428569</v>
      </c>
      <c r="L80" s="164">
        <v>1698.2857142857138</v>
      </c>
      <c r="M80" s="164">
        <v>0</v>
      </c>
      <c r="N80" s="164">
        <v>0</v>
      </c>
      <c r="O80" s="164">
        <v>662</v>
      </c>
      <c r="P80" s="164">
        <v>24</v>
      </c>
      <c r="Q80" s="164">
        <v>0</v>
      </c>
      <c r="R80" s="164">
        <v>0</v>
      </c>
      <c r="S80" s="164">
        <v>262</v>
      </c>
      <c r="T80" s="164">
        <v>0</v>
      </c>
      <c r="U80" s="164">
        <v>0</v>
      </c>
      <c r="V80" s="164">
        <v>258</v>
      </c>
      <c r="W80" s="164">
        <v>590</v>
      </c>
      <c r="X80" s="164">
        <v>1365</v>
      </c>
      <c r="AA80" s="164">
        <v>1560</v>
      </c>
      <c r="AB80" s="164">
        <v>1797.4285714285716</v>
      </c>
      <c r="AC80" s="164">
        <v>2066.2857142857142</v>
      </c>
      <c r="AD80" s="164">
        <v>1516.1428571428573</v>
      </c>
      <c r="AE80" s="164">
        <v>564</v>
      </c>
      <c r="AF80" s="164">
        <v>832.5714285714289</v>
      </c>
      <c r="AG80" s="164">
        <v>1870</v>
      </c>
      <c r="AH80" s="164">
        <v>1775.7142857142858</v>
      </c>
      <c r="AI80" s="164">
        <v>1589</v>
      </c>
      <c r="AJ80" s="164">
        <v>1113</v>
      </c>
      <c r="AK80" s="164">
        <v>1383.4285714285716</v>
      </c>
      <c r="AL80" s="164">
        <v>1546.1428571428569</v>
      </c>
      <c r="AM80" s="164">
        <v>1272.6428571428569</v>
      </c>
      <c r="AN80" s="164">
        <v>768.4285714285711</v>
      </c>
      <c r="AO80" s="164">
        <v>0</v>
      </c>
      <c r="AP80" s="164">
        <v>0</v>
      </c>
      <c r="AQ80" s="164">
        <v>113.42857142857156</v>
      </c>
      <c r="AR80" s="164">
        <v>235.07142857142844</v>
      </c>
      <c r="AS80" s="164">
        <v>231.64285714285711</v>
      </c>
    </row>
    <row r="81" spans="1:45" ht="17.25" thickBot="1" x14ac:dyDescent="0.35">
      <c r="A81" s="234" t="s">
        <v>129</v>
      </c>
      <c r="B81" s="235">
        <v>46085</v>
      </c>
      <c r="J81" s="236">
        <v>0</v>
      </c>
      <c r="K81" s="237">
        <v>33.142857142856883</v>
      </c>
      <c r="L81" s="237">
        <v>0</v>
      </c>
      <c r="M81" s="237">
        <v>0</v>
      </c>
      <c r="N81" s="237">
        <v>0</v>
      </c>
      <c r="O81" s="237">
        <v>0</v>
      </c>
      <c r="P81" s="237">
        <v>0</v>
      </c>
      <c r="Q81" s="237">
        <v>2039.9999999999993</v>
      </c>
      <c r="R81" s="237">
        <v>1206.1428571428569</v>
      </c>
      <c r="S81" s="237">
        <v>351.00000000000045</v>
      </c>
      <c r="T81" s="237">
        <v>978.99999999999909</v>
      </c>
      <c r="U81" s="237">
        <v>386.28571428571468</v>
      </c>
      <c r="V81" s="237">
        <v>1664.9999999999991</v>
      </c>
      <c r="W81" s="237">
        <v>1719</v>
      </c>
      <c r="X81" s="237">
        <v>1719</v>
      </c>
      <c r="AA81" s="237">
        <v>1962</v>
      </c>
      <c r="AB81" s="237">
        <v>2106</v>
      </c>
      <c r="AC81" s="237">
        <v>2223</v>
      </c>
      <c r="AD81" s="237">
        <v>1998</v>
      </c>
      <c r="AE81" s="237">
        <v>1525.5</v>
      </c>
      <c r="AF81" s="237">
        <v>1624.5</v>
      </c>
      <c r="AG81" s="237">
        <v>2187</v>
      </c>
      <c r="AH81" s="237">
        <v>2133</v>
      </c>
      <c r="AI81" s="237">
        <v>1984.5000000000005</v>
      </c>
      <c r="AJ81" s="237">
        <v>1715</v>
      </c>
      <c r="AK81" s="237">
        <v>1917</v>
      </c>
      <c r="AL81" s="237">
        <v>2052.0000000000005</v>
      </c>
      <c r="AM81" s="237">
        <v>1831.5000000000005</v>
      </c>
      <c r="AN81" s="237">
        <v>1494.0000000000005</v>
      </c>
      <c r="AO81" s="237">
        <v>279</v>
      </c>
      <c r="AP81" s="237">
        <v>13.5</v>
      </c>
      <c r="AQ81" s="237">
        <v>864</v>
      </c>
      <c r="AR81" s="237">
        <v>1093.5</v>
      </c>
      <c r="AS81" s="237">
        <v>1093.5</v>
      </c>
    </row>
    <row r="82" spans="1:45" x14ac:dyDescent="0.3">
      <c r="A82" s="161" t="s">
        <v>161</v>
      </c>
      <c r="B82" s="259">
        <v>46129</v>
      </c>
      <c r="J82" s="241">
        <v>0</v>
      </c>
      <c r="K82" s="238">
        <v>0</v>
      </c>
      <c r="L82" s="238">
        <v>0</v>
      </c>
      <c r="M82" s="238">
        <v>0</v>
      </c>
      <c r="N82" s="238">
        <v>0</v>
      </c>
      <c r="O82" s="238">
        <v>0</v>
      </c>
      <c r="P82" s="238">
        <v>0</v>
      </c>
      <c r="Q82" s="238">
        <v>0</v>
      </c>
      <c r="R82" s="238">
        <v>0</v>
      </c>
      <c r="S82" s="238">
        <v>34</v>
      </c>
      <c r="T82" s="238">
        <v>0</v>
      </c>
      <c r="U82" s="238">
        <v>0</v>
      </c>
      <c r="V82" s="238">
        <v>0</v>
      </c>
      <c r="W82" s="238">
        <v>0</v>
      </c>
      <c r="X82" s="238">
        <v>0</v>
      </c>
      <c r="AA82" s="238">
        <v>0</v>
      </c>
      <c r="AB82" s="238">
        <v>0</v>
      </c>
      <c r="AC82" s="238">
        <v>0</v>
      </c>
      <c r="AD82" s="238">
        <v>0</v>
      </c>
      <c r="AE82" s="238">
        <v>0</v>
      </c>
      <c r="AF82" s="238">
        <v>0</v>
      </c>
      <c r="AG82" s="238">
        <v>0</v>
      </c>
      <c r="AH82" s="238">
        <v>0</v>
      </c>
      <c r="AI82" s="238">
        <v>0</v>
      </c>
      <c r="AJ82" s="238">
        <v>0</v>
      </c>
      <c r="AK82" s="238">
        <v>0</v>
      </c>
      <c r="AL82" s="238">
        <v>0</v>
      </c>
      <c r="AM82" s="238">
        <v>0</v>
      </c>
      <c r="AN82" s="238">
        <v>0</v>
      </c>
      <c r="AO82" s="238">
        <v>0</v>
      </c>
      <c r="AP82" s="238">
        <v>0</v>
      </c>
      <c r="AQ82" s="238">
        <v>0</v>
      </c>
      <c r="AR82" s="238">
        <v>0</v>
      </c>
      <c r="AS82" s="238">
        <v>0</v>
      </c>
    </row>
    <row r="83" spans="1:45" ht="17.25" thickBot="1" x14ac:dyDescent="0.35">
      <c r="A83" s="248" t="s">
        <v>161</v>
      </c>
      <c r="B83" s="269">
        <v>46213</v>
      </c>
      <c r="J83" s="249">
        <v>0</v>
      </c>
      <c r="K83" s="250">
        <v>0</v>
      </c>
      <c r="L83" s="250">
        <v>0</v>
      </c>
      <c r="M83" s="250">
        <v>0</v>
      </c>
      <c r="N83" s="250">
        <v>0</v>
      </c>
      <c r="O83" s="250">
        <v>0</v>
      </c>
      <c r="P83" s="250">
        <v>0</v>
      </c>
      <c r="Q83" s="250">
        <v>0</v>
      </c>
      <c r="R83" s="250">
        <v>0</v>
      </c>
      <c r="S83" s="250">
        <v>0</v>
      </c>
      <c r="T83" s="250">
        <v>0</v>
      </c>
      <c r="U83" s="250">
        <v>0</v>
      </c>
      <c r="V83" s="250">
        <v>1020</v>
      </c>
      <c r="W83" s="250">
        <v>851</v>
      </c>
      <c r="X83" s="250">
        <v>522</v>
      </c>
      <c r="AA83" s="250">
        <v>270</v>
      </c>
      <c r="AB83" s="250">
        <v>0</v>
      </c>
      <c r="AC83" s="250">
        <v>1226.8571428571422</v>
      </c>
      <c r="AD83" s="250">
        <v>1986.1428571428569</v>
      </c>
      <c r="AE83" s="250">
        <v>1739</v>
      </c>
      <c r="AF83" s="250">
        <v>1913.2857142857147</v>
      </c>
      <c r="AG83" s="250">
        <v>1460</v>
      </c>
      <c r="AH83" s="250">
        <v>1623.2142857142862</v>
      </c>
      <c r="AI83" s="250">
        <v>1856.1428571428569</v>
      </c>
      <c r="AJ83" s="250">
        <v>1442</v>
      </c>
      <c r="AK83" s="250">
        <v>1570.5</v>
      </c>
      <c r="AL83" s="250">
        <v>1801</v>
      </c>
      <c r="AM83" s="250">
        <v>1913</v>
      </c>
      <c r="AN83" s="250">
        <v>1847.1428571428578</v>
      </c>
      <c r="AO83" s="250">
        <v>1722.1428571428578</v>
      </c>
      <c r="AP83" s="250">
        <v>1661.5</v>
      </c>
      <c r="AQ83" s="250">
        <v>1546.7142857142862</v>
      </c>
      <c r="AR83" s="250">
        <v>1267.7142857142853</v>
      </c>
      <c r="AS83" s="250">
        <v>1353.1428571428569</v>
      </c>
    </row>
    <row r="84" spans="1:45" x14ac:dyDescent="0.3">
      <c r="A84" s="161" t="s">
        <v>162</v>
      </c>
      <c r="B84" s="259">
        <v>46127</v>
      </c>
      <c r="J84" s="241">
        <v>0</v>
      </c>
      <c r="K84" s="238">
        <v>0</v>
      </c>
      <c r="L84" s="238">
        <v>0</v>
      </c>
      <c r="M84" s="238">
        <v>0</v>
      </c>
      <c r="N84" s="238">
        <v>0</v>
      </c>
      <c r="O84" s="238">
        <v>0</v>
      </c>
      <c r="P84" s="238">
        <v>0</v>
      </c>
      <c r="Q84" s="238">
        <v>0</v>
      </c>
      <c r="R84" s="238">
        <v>0</v>
      </c>
      <c r="S84" s="238">
        <v>1214</v>
      </c>
      <c r="T84" s="238">
        <v>738</v>
      </c>
      <c r="U84" s="238">
        <v>346</v>
      </c>
      <c r="V84" s="238">
        <v>771</v>
      </c>
      <c r="W84" s="238">
        <v>948</v>
      </c>
      <c r="X84" s="238">
        <v>414.57142857142844</v>
      </c>
      <c r="AA84" s="238">
        <v>314.49999999999955</v>
      </c>
      <c r="AB84" s="238">
        <v>564.57142857142844</v>
      </c>
      <c r="AC84" s="238">
        <v>60.642857142856883</v>
      </c>
      <c r="AD84" s="238">
        <v>0</v>
      </c>
      <c r="AE84" s="238">
        <v>0</v>
      </c>
      <c r="AF84" s="238">
        <v>13.857142857143117</v>
      </c>
      <c r="AG84" s="238">
        <v>752</v>
      </c>
      <c r="AH84" s="238">
        <v>0</v>
      </c>
      <c r="AI84" s="238">
        <v>0</v>
      </c>
      <c r="AJ84" s="238">
        <v>0</v>
      </c>
      <c r="AK84" s="238">
        <v>0</v>
      </c>
      <c r="AL84" s="238">
        <v>0</v>
      </c>
      <c r="AM84" s="238">
        <v>0</v>
      </c>
      <c r="AN84" s="238">
        <v>0</v>
      </c>
      <c r="AO84" s="238">
        <v>0</v>
      </c>
      <c r="AP84" s="238">
        <v>0</v>
      </c>
      <c r="AQ84" s="238">
        <v>0</v>
      </c>
      <c r="AR84" s="238">
        <v>0</v>
      </c>
      <c r="AS84" s="238">
        <v>0</v>
      </c>
    </row>
    <row r="85" spans="1:45" ht="17.25" thickBot="1" x14ac:dyDescent="0.35">
      <c r="A85" s="248" t="s">
        <v>162</v>
      </c>
      <c r="B85" s="269">
        <v>46215</v>
      </c>
      <c r="J85" s="249">
        <v>0</v>
      </c>
      <c r="K85" s="250">
        <v>0</v>
      </c>
      <c r="L85" s="250">
        <v>0</v>
      </c>
      <c r="M85" s="250">
        <v>0</v>
      </c>
      <c r="N85" s="250">
        <v>0</v>
      </c>
      <c r="O85" s="250">
        <v>0</v>
      </c>
      <c r="P85" s="250">
        <v>0</v>
      </c>
      <c r="Q85" s="250">
        <v>0</v>
      </c>
      <c r="R85" s="250">
        <v>0</v>
      </c>
      <c r="S85" s="250">
        <v>0</v>
      </c>
      <c r="T85" s="250">
        <v>0</v>
      </c>
      <c r="U85" s="250">
        <v>2309</v>
      </c>
      <c r="V85" s="250">
        <v>2931</v>
      </c>
      <c r="W85" s="250">
        <v>3256</v>
      </c>
      <c r="X85" s="250">
        <v>2672.8571428571431</v>
      </c>
      <c r="AA85" s="250">
        <v>2568.5</v>
      </c>
      <c r="AB85" s="250">
        <v>3020.8571428571431</v>
      </c>
      <c r="AC85" s="250">
        <v>2477.2142857142853</v>
      </c>
      <c r="AD85" s="250">
        <v>1652</v>
      </c>
      <c r="AE85" s="250">
        <v>1502</v>
      </c>
      <c r="AF85" s="250">
        <v>2698.5714285714284</v>
      </c>
      <c r="AG85" s="250">
        <v>6191</v>
      </c>
      <c r="AH85" s="250">
        <v>5852</v>
      </c>
      <c r="AI85" s="250">
        <v>5726.2857142857138</v>
      </c>
      <c r="AJ85" s="250">
        <v>5651</v>
      </c>
      <c r="AK85" s="250">
        <v>5544</v>
      </c>
      <c r="AL85" s="250">
        <v>5707.4285714285716</v>
      </c>
      <c r="AM85" s="250">
        <v>5820.5714285714294</v>
      </c>
      <c r="AN85" s="250">
        <v>5632</v>
      </c>
      <c r="AO85" s="250">
        <v>5449.7142857142862</v>
      </c>
      <c r="AP85" s="250">
        <v>5795.4285714285716</v>
      </c>
      <c r="AQ85" s="250">
        <v>5883.4285714285716</v>
      </c>
      <c r="AR85" s="250">
        <v>5481.1428571428569</v>
      </c>
      <c r="AS85" s="250">
        <v>5481.1428571428569</v>
      </c>
    </row>
    <row r="86" spans="1:45" x14ac:dyDescent="0.3">
      <c r="A86" s="161" t="s">
        <v>163</v>
      </c>
      <c r="B86" s="191">
        <v>46264</v>
      </c>
      <c r="C86" s="276"/>
      <c r="D86" s="276"/>
      <c r="E86" s="276"/>
      <c r="F86" s="276"/>
      <c r="G86" s="276"/>
      <c r="H86" s="276"/>
      <c r="I86" s="276"/>
      <c r="J86" s="193">
        <v>0</v>
      </c>
      <c r="K86" s="162">
        <v>0</v>
      </c>
      <c r="L86" s="162">
        <v>0</v>
      </c>
      <c r="M86" s="162">
        <v>0</v>
      </c>
      <c r="N86" s="162">
        <v>0</v>
      </c>
      <c r="O86" s="162">
        <v>0</v>
      </c>
      <c r="P86" s="162">
        <v>0</v>
      </c>
      <c r="Q86" s="162">
        <v>0</v>
      </c>
      <c r="R86" s="162">
        <v>0</v>
      </c>
      <c r="S86" s="162">
        <v>200</v>
      </c>
      <c r="T86" s="162">
        <v>0</v>
      </c>
      <c r="U86" s="162">
        <v>0</v>
      </c>
      <c r="V86" s="162">
        <v>0</v>
      </c>
      <c r="W86" s="162">
        <v>0</v>
      </c>
      <c r="X86" s="162">
        <v>0</v>
      </c>
      <c r="Y86" s="276">
        <v>0</v>
      </c>
      <c r="Z86" s="276">
        <v>0</v>
      </c>
      <c r="AA86" s="162">
        <v>0</v>
      </c>
      <c r="AB86" s="162">
        <v>0</v>
      </c>
      <c r="AC86" s="162">
        <v>0</v>
      </c>
      <c r="AD86" s="162">
        <v>0</v>
      </c>
      <c r="AE86" s="162">
        <v>0</v>
      </c>
      <c r="AF86" s="162">
        <v>0</v>
      </c>
      <c r="AG86" s="162">
        <v>0</v>
      </c>
      <c r="AH86" s="162">
        <v>0</v>
      </c>
      <c r="AI86" s="162">
        <v>0</v>
      </c>
      <c r="AJ86" s="162">
        <v>0</v>
      </c>
      <c r="AK86" s="162">
        <v>0</v>
      </c>
      <c r="AL86" s="162">
        <v>0</v>
      </c>
      <c r="AM86" s="162">
        <v>0</v>
      </c>
      <c r="AN86" s="162">
        <v>0</v>
      </c>
      <c r="AO86" s="162">
        <v>0</v>
      </c>
      <c r="AP86" s="162">
        <v>0</v>
      </c>
      <c r="AQ86" s="162">
        <v>0</v>
      </c>
      <c r="AR86" s="162">
        <v>0</v>
      </c>
      <c r="AS86" s="162">
        <v>0</v>
      </c>
    </row>
    <row r="87" spans="1:45" ht="17.25" thickBot="1" x14ac:dyDescent="0.35">
      <c r="A87" s="248" t="s">
        <v>163</v>
      </c>
      <c r="B87" s="273" t="s">
        <v>178</v>
      </c>
      <c r="J87" s="274">
        <v>0</v>
      </c>
      <c r="K87" s="275">
        <v>0</v>
      </c>
      <c r="L87" s="275">
        <v>0</v>
      </c>
      <c r="M87" s="275">
        <v>0</v>
      </c>
      <c r="N87" s="275">
        <v>0</v>
      </c>
      <c r="O87" s="275">
        <v>0</v>
      </c>
      <c r="P87" s="275">
        <v>0</v>
      </c>
      <c r="Q87" s="275">
        <v>0</v>
      </c>
      <c r="R87" s="275">
        <v>0</v>
      </c>
      <c r="S87" s="275">
        <v>0</v>
      </c>
      <c r="T87" s="275">
        <v>0</v>
      </c>
      <c r="U87" s="275">
        <v>0</v>
      </c>
      <c r="V87" s="275">
        <v>0</v>
      </c>
      <c r="W87" s="275">
        <v>0</v>
      </c>
      <c r="X87" s="275">
        <v>0</v>
      </c>
      <c r="Y87">
        <v>0</v>
      </c>
      <c r="Z87">
        <v>0</v>
      </c>
      <c r="AA87" s="275">
        <v>0</v>
      </c>
      <c r="AB87" s="275">
        <v>0</v>
      </c>
      <c r="AC87" s="275">
        <v>0</v>
      </c>
      <c r="AD87" s="275">
        <v>0</v>
      </c>
      <c r="AE87" s="275">
        <v>0</v>
      </c>
      <c r="AF87" s="275">
        <v>666.21428571428555</v>
      </c>
      <c r="AG87" s="275">
        <v>1461</v>
      </c>
      <c r="AH87" s="275">
        <v>814.9285714285711</v>
      </c>
      <c r="AI87" s="275">
        <v>874</v>
      </c>
      <c r="AJ87" s="275">
        <v>483</v>
      </c>
      <c r="AK87" s="275">
        <v>194.28571428571468</v>
      </c>
      <c r="AL87" s="275">
        <v>806.92857142857133</v>
      </c>
      <c r="AM87" s="275">
        <v>398.71428571428532</v>
      </c>
      <c r="AN87" s="275">
        <v>0</v>
      </c>
      <c r="AO87" s="275">
        <v>30.571428571428442</v>
      </c>
      <c r="AP87" s="275">
        <v>395.78571428571422</v>
      </c>
      <c r="AQ87" s="275">
        <v>0</v>
      </c>
      <c r="AR87" s="275">
        <v>0</v>
      </c>
      <c r="AS87" s="275">
        <v>0</v>
      </c>
    </row>
    <row r="88" spans="1:45" x14ac:dyDescent="0.3">
      <c r="A88" s="161" t="s">
        <v>168</v>
      </c>
      <c r="B88" s="128" t="s">
        <v>158</v>
      </c>
      <c r="J88" s="162">
        <v>0</v>
      </c>
      <c r="K88" s="162">
        <v>0</v>
      </c>
      <c r="L88" s="162">
        <v>0</v>
      </c>
      <c r="M88" s="162">
        <v>0</v>
      </c>
      <c r="N88" s="162">
        <v>0</v>
      </c>
      <c r="O88" s="162">
        <v>0</v>
      </c>
      <c r="P88" s="162">
        <v>0</v>
      </c>
      <c r="Q88" s="162">
        <v>0</v>
      </c>
      <c r="R88" s="162">
        <v>0</v>
      </c>
      <c r="S88" s="162">
        <v>2063</v>
      </c>
      <c r="T88" s="162">
        <v>1278</v>
      </c>
      <c r="U88" s="162">
        <v>690</v>
      </c>
      <c r="V88" s="162">
        <v>778</v>
      </c>
      <c r="W88" s="162">
        <v>745</v>
      </c>
      <c r="X88" s="162">
        <v>0</v>
      </c>
      <c r="Y88">
        <v>0</v>
      </c>
      <c r="Z88">
        <v>0</v>
      </c>
      <c r="AA88" s="162">
        <v>0</v>
      </c>
      <c r="AB88" s="162">
        <v>0</v>
      </c>
      <c r="AC88" s="162">
        <v>0</v>
      </c>
      <c r="AD88" s="162">
        <v>0</v>
      </c>
      <c r="AE88" s="162">
        <v>0</v>
      </c>
      <c r="AF88" s="162">
        <v>0</v>
      </c>
      <c r="AG88" s="162">
        <v>0</v>
      </c>
      <c r="AH88" s="162">
        <v>0</v>
      </c>
      <c r="AI88" s="162">
        <v>0</v>
      </c>
      <c r="AJ88" s="162">
        <v>0</v>
      </c>
      <c r="AK88" s="162">
        <v>0</v>
      </c>
      <c r="AL88" s="162">
        <v>0</v>
      </c>
      <c r="AM88" s="162">
        <v>0</v>
      </c>
      <c r="AN88" s="162">
        <v>0</v>
      </c>
      <c r="AO88" s="162">
        <v>0</v>
      </c>
      <c r="AP88" s="162">
        <v>0</v>
      </c>
      <c r="AQ88" s="162">
        <v>0</v>
      </c>
      <c r="AR88" s="162">
        <v>0</v>
      </c>
      <c r="AS88" s="162">
        <v>0</v>
      </c>
    </row>
    <row r="89" spans="1:45" x14ac:dyDescent="0.3">
      <c r="A89" s="163" t="s">
        <v>168</v>
      </c>
      <c r="B89" s="43" t="s">
        <v>159</v>
      </c>
      <c r="J89" s="164">
        <v>0</v>
      </c>
      <c r="K89" s="164">
        <v>0</v>
      </c>
      <c r="L89" s="164">
        <v>0</v>
      </c>
      <c r="M89" s="164">
        <v>0</v>
      </c>
      <c r="N89" s="164">
        <v>0</v>
      </c>
      <c r="O89" s="164">
        <v>0</v>
      </c>
      <c r="P89" s="164">
        <v>0</v>
      </c>
      <c r="Q89" s="164">
        <v>0</v>
      </c>
      <c r="R89" s="164">
        <v>0</v>
      </c>
      <c r="S89" s="164">
        <v>1425</v>
      </c>
      <c r="T89" s="164">
        <v>665</v>
      </c>
      <c r="U89" s="164">
        <v>109</v>
      </c>
      <c r="V89" s="164">
        <v>245.71428571428555</v>
      </c>
      <c r="W89" s="164">
        <v>283</v>
      </c>
      <c r="X89" s="164">
        <v>0</v>
      </c>
      <c r="Y89">
        <v>0</v>
      </c>
      <c r="Z89">
        <v>0</v>
      </c>
      <c r="AA89" s="164">
        <v>0</v>
      </c>
      <c r="AB89" s="164">
        <v>0</v>
      </c>
      <c r="AC89" s="164">
        <v>0</v>
      </c>
      <c r="AD89" s="164">
        <v>0</v>
      </c>
      <c r="AE89" s="164">
        <v>0</v>
      </c>
      <c r="AF89" s="164">
        <v>0</v>
      </c>
      <c r="AG89" s="164">
        <v>0</v>
      </c>
      <c r="AH89" s="164">
        <v>0</v>
      </c>
      <c r="AI89" s="164">
        <v>0</v>
      </c>
      <c r="AJ89" s="164">
        <v>0</v>
      </c>
      <c r="AK89" s="164">
        <v>0</v>
      </c>
      <c r="AL89" s="164">
        <v>0</v>
      </c>
      <c r="AM89" s="164">
        <v>0</v>
      </c>
      <c r="AN89" s="164">
        <v>0</v>
      </c>
      <c r="AO89" s="164">
        <v>0</v>
      </c>
      <c r="AP89" s="164">
        <v>0</v>
      </c>
      <c r="AQ89" s="164">
        <v>0</v>
      </c>
      <c r="AR89" s="164">
        <v>0</v>
      </c>
      <c r="AS89" s="164">
        <v>0</v>
      </c>
    </row>
    <row r="90" spans="1:45" ht="17.25" thickBot="1" x14ac:dyDescent="0.35">
      <c r="A90" s="165" t="s">
        <v>169</v>
      </c>
      <c r="B90" s="55" t="s">
        <v>160</v>
      </c>
      <c r="J90" s="166">
        <v>0</v>
      </c>
      <c r="K90" s="166">
        <v>0</v>
      </c>
      <c r="L90" s="166">
        <v>0</v>
      </c>
      <c r="M90" s="166">
        <v>0</v>
      </c>
      <c r="N90" s="166">
        <v>0</v>
      </c>
      <c r="O90" s="166">
        <v>0</v>
      </c>
      <c r="P90" s="166">
        <v>0</v>
      </c>
      <c r="Q90" s="166">
        <v>0</v>
      </c>
      <c r="R90" s="166">
        <v>0</v>
      </c>
      <c r="S90" s="166">
        <v>2022</v>
      </c>
      <c r="T90" s="166">
        <v>962</v>
      </c>
      <c r="U90" s="166">
        <v>362</v>
      </c>
      <c r="V90" s="166">
        <v>930.42857142857133</v>
      </c>
      <c r="W90" s="166">
        <v>793</v>
      </c>
      <c r="X90" s="166">
        <v>0</v>
      </c>
      <c r="Y90">
        <v>0</v>
      </c>
      <c r="Z90">
        <v>0</v>
      </c>
      <c r="AA90" s="166">
        <v>0</v>
      </c>
      <c r="AB90" s="166">
        <v>0</v>
      </c>
      <c r="AC90" s="166">
        <v>0</v>
      </c>
      <c r="AD90" s="166">
        <v>0</v>
      </c>
      <c r="AE90" s="166">
        <v>0</v>
      </c>
      <c r="AF90" s="166">
        <v>0</v>
      </c>
      <c r="AG90" s="166">
        <v>0</v>
      </c>
      <c r="AH90" s="166">
        <v>0</v>
      </c>
      <c r="AI90" s="166">
        <v>0</v>
      </c>
      <c r="AJ90" s="166">
        <v>0</v>
      </c>
      <c r="AK90" s="166">
        <v>0</v>
      </c>
      <c r="AL90" s="166">
        <v>0</v>
      </c>
      <c r="AM90" s="166">
        <v>0</v>
      </c>
      <c r="AN90" s="166">
        <v>0</v>
      </c>
      <c r="AO90" s="166">
        <v>0</v>
      </c>
      <c r="AP90" s="166">
        <v>0</v>
      </c>
      <c r="AQ90" s="166">
        <v>0</v>
      </c>
      <c r="AR90" s="166">
        <v>0</v>
      </c>
      <c r="AS90" s="166">
        <v>0</v>
      </c>
    </row>
    <row r="91" spans="1:45" ht="17.25" thickBot="1" x14ac:dyDescent="0.35">
      <c r="A91" s="208" t="s">
        <v>52</v>
      </c>
      <c r="B91" s="211" t="s">
        <v>187</v>
      </c>
      <c r="J91" s="212">
        <v>1076</v>
      </c>
      <c r="K91" s="209">
        <v>953</v>
      </c>
      <c r="L91" s="209">
        <v>675</v>
      </c>
      <c r="M91" s="209">
        <v>47</v>
      </c>
      <c r="N91" s="209">
        <v>0</v>
      </c>
      <c r="O91" s="209">
        <v>0</v>
      </c>
      <c r="P91" s="209">
        <v>0</v>
      </c>
      <c r="Q91" s="209">
        <v>0</v>
      </c>
      <c r="R91" s="209">
        <v>0</v>
      </c>
      <c r="S91" s="209">
        <v>13</v>
      </c>
      <c r="T91" s="209">
        <v>203</v>
      </c>
      <c r="U91" s="209">
        <v>0</v>
      </c>
      <c r="V91" s="209">
        <v>0</v>
      </c>
      <c r="W91" s="209">
        <v>0</v>
      </c>
      <c r="X91" s="209">
        <v>0</v>
      </c>
      <c r="Y91">
        <v>0</v>
      </c>
      <c r="Z91">
        <v>0</v>
      </c>
      <c r="AA91" s="209">
        <v>0</v>
      </c>
      <c r="AB91" s="209">
        <v>0</v>
      </c>
      <c r="AC91" s="209">
        <v>0</v>
      </c>
      <c r="AD91" s="209">
        <v>0</v>
      </c>
      <c r="AE91" s="209">
        <v>0</v>
      </c>
      <c r="AF91" s="209">
        <v>0</v>
      </c>
      <c r="AG91" s="209">
        <v>0</v>
      </c>
      <c r="AH91" s="209">
        <v>0</v>
      </c>
      <c r="AI91" s="209">
        <v>0</v>
      </c>
      <c r="AJ91" s="209">
        <v>0</v>
      </c>
      <c r="AK91" s="209">
        <v>0</v>
      </c>
      <c r="AL91" s="209">
        <v>0</v>
      </c>
      <c r="AM91" s="209">
        <v>281.14285714285711</v>
      </c>
      <c r="AN91" s="209">
        <v>325.14285714285711</v>
      </c>
      <c r="AO91" s="209">
        <v>0</v>
      </c>
      <c r="AP91" s="209">
        <v>121.71428571428555</v>
      </c>
      <c r="AQ91" s="209">
        <v>0</v>
      </c>
      <c r="AR91" s="209">
        <v>0</v>
      </c>
      <c r="AS91" s="209">
        <v>0</v>
      </c>
    </row>
    <row r="92" spans="1:45" ht="17.25" thickBot="1" x14ac:dyDescent="0.35">
      <c r="A92" s="208" t="s">
        <v>218</v>
      </c>
      <c r="B92" s="211" t="s">
        <v>188</v>
      </c>
      <c r="J92" s="212">
        <v>1076</v>
      </c>
      <c r="K92" s="209">
        <v>953</v>
      </c>
      <c r="L92" s="209">
        <v>675</v>
      </c>
      <c r="M92" s="209">
        <v>47</v>
      </c>
      <c r="N92" s="209">
        <v>0</v>
      </c>
      <c r="O92" s="209">
        <v>0</v>
      </c>
      <c r="P92" s="209">
        <v>0</v>
      </c>
      <c r="Q92" s="209">
        <v>0</v>
      </c>
      <c r="R92" s="209">
        <v>0</v>
      </c>
      <c r="S92" s="209">
        <v>13</v>
      </c>
      <c r="T92" s="209">
        <v>203</v>
      </c>
      <c r="U92" s="209">
        <v>0</v>
      </c>
      <c r="V92" s="209">
        <v>0</v>
      </c>
      <c r="W92" s="209">
        <v>0</v>
      </c>
      <c r="X92" s="209">
        <v>0</v>
      </c>
      <c r="Y92">
        <v>0</v>
      </c>
      <c r="Z92">
        <v>0</v>
      </c>
      <c r="AA92" s="209">
        <v>0</v>
      </c>
      <c r="AB92" s="209">
        <v>0</v>
      </c>
      <c r="AC92" s="209">
        <v>0</v>
      </c>
      <c r="AD92" s="209">
        <v>0</v>
      </c>
      <c r="AE92" s="209">
        <v>0</v>
      </c>
      <c r="AF92" s="209">
        <v>0</v>
      </c>
      <c r="AG92" s="209">
        <v>0</v>
      </c>
      <c r="AH92" s="209">
        <v>0</v>
      </c>
      <c r="AI92" s="209">
        <v>0</v>
      </c>
      <c r="AJ92" s="209">
        <v>0</v>
      </c>
      <c r="AK92" s="209">
        <v>0</v>
      </c>
      <c r="AL92" s="209">
        <v>0</v>
      </c>
      <c r="AM92" s="209">
        <v>0</v>
      </c>
      <c r="AN92" s="209">
        <v>0</v>
      </c>
      <c r="AO92" s="209">
        <v>0</v>
      </c>
      <c r="AP92" s="209">
        <v>0</v>
      </c>
      <c r="AQ92" s="209">
        <v>0</v>
      </c>
      <c r="AR92" s="209">
        <v>202.42857142857144</v>
      </c>
      <c r="AS92" s="209">
        <v>212.71428571428567</v>
      </c>
    </row>
    <row r="126" spans="1:44" ht="24" x14ac:dyDescent="0.3">
      <c r="A126" s="167" t="s">
        <v>130</v>
      </c>
    </row>
    <row r="127" spans="1:44" ht="17.25" thickBot="1" x14ac:dyDescent="0.35">
      <c r="A127" s="69" t="s">
        <v>96</v>
      </c>
      <c r="B127" s="204" t="s">
        <v>2</v>
      </c>
      <c r="J127" s="83" t="s">
        <v>131</v>
      </c>
      <c r="K127" s="83" t="s">
        <v>132</v>
      </c>
      <c r="L127" s="83" t="s">
        <v>125</v>
      </c>
      <c r="M127" s="83" t="s">
        <v>127</v>
      </c>
      <c r="N127" s="83" t="s">
        <v>133</v>
      </c>
      <c r="O127" s="83" t="s">
        <v>143</v>
      </c>
      <c r="P127" s="83" t="s">
        <v>147</v>
      </c>
      <c r="Q127" s="83" t="s">
        <v>154</v>
      </c>
      <c r="R127" s="83" t="s">
        <v>153</v>
      </c>
      <c r="S127" s="83" t="s">
        <v>155</v>
      </c>
      <c r="T127" s="83" t="s">
        <v>157</v>
      </c>
      <c r="U127" s="83" t="s">
        <v>165</v>
      </c>
      <c r="V127" s="83" t="s">
        <v>166</v>
      </c>
      <c r="W127" s="83" t="s">
        <v>170</v>
      </c>
      <c r="X127" s="83" t="s">
        <v>173</v>
      </c>
      <c r="AA127" s="83" t="s">
        <v>174</v>
      </c>
      <c r="AB127" s="83" t="s">
        <v>180</v>
      </c>
      <c r="AC127" s="83" t="s">
        <v>181</v>
      </c>
      <c r="AD127" s="83" t="s">
        <v>182</v>
      </c>
      <c r="AE127" s="83" t="s">
        <v>183</v>
      </c>
      <c r="AF127" s="83" t="s">
        <v>184</v>
      </c>
      <c r="AG127" s="83" t="s">
        <v>185</v>
      </c>
      <c r="AH127" s="83" t="s">
        <v>186</v>
      </c>
      <c r="AI127" s="83" t="s">
        <v>190</v>
      </c>
      <c r="AJ127" s="83" t="s">
        <v>191</v>
      </c>
      <c r="AK127" s="83" t="s">
        <v>192</v>
      </c>
      <c r="AL127" s="83" t="s">
        <v>193</v>
      </c>
      <c r="AM127" s="83" t="s">
        <v>195</v>
      </c>
      <c r="AN127" s="83" t="s">
        <v>213</v>
      </c>
      <c r="AO127" s="83" t="s">
        <v>214</v>
      </c>
      <c r="AP127" s="83" t="s">
        <v>215</v>
      </c>
      <c r="AQ127" s="83" t="s">
        <v>216</v>
      </c>
      <c r="AR127" s="83" t="s">
        <v>217</v>
      </c>
    </row>
    <row r="128" spans="1:44" ht="17.25" thickBot="1" x14ac:dyDescent="0.35">
      <c r="A128" s="161" t="s">
        <v>4</v>
      </c>
      <c r="B128" s="191">
        <v>46103</v>
      </c>
      <c r="J128" s="193">
        <v>66</v>
      </c>
      <c r="K128" s="162">
        <v>84</v>
      </c>
      <c r="L128" s="162">
        <v>87</v>
      </c>
      <c r="M128" s="162">
        <v>82</v>
      </c>
      <c r="N128" s="162">
        <v>74</v>
      </c>
      <c r="O128" s="162">
        <v>54</v>
      </c>
      <c r="P128" s="162">
        <v>61</v>
      </c>
      <c r="Q128" s="162">
        <v>77</v>
      </c>
      <c r="R128" s="162">
        <v>68</v>
      </c>
      <c r="S128" s="162">
        <v>53</v>
      </c>
      <c r="T128" s="162">
        <v>50</v>
      </c>
      <c r="U128" s="162">
        <v>44</v>
      </c>
      <c r="V128" s="162">
        <v>57</v>
      </c>
      <c r="W128" s="162">
        <v>66</v>
      </c>
      <c r="X128" s="162">
        <v>49</v>
      </c>
      <c r="AA128" s="162">
        <v>61</v>
      </c>
      <c r="AB128" s="162">
        <v>60</v>
      </c>
      <c r="AC128" s="162">
        <v>51</v>
      </c>
      <c r="AD128" s="162">
        <v>72</v>
      </c>
      <c r="AE128" s="162">
        <v>86</v>
      </c>
      <c r="AF128" s="162">
        <v>65.5</v>
      </c>
      <c r="AG128" s="162">
        <v>64</v>
      </c>
      <c r="AH128" s="162">
        <v>81</v>
      </c>
      <c r="AI128" s="162">
        <v>80.5</v>
      </c>
      <c r="AJ128" s="162">
        <v>79</v>
      </c>
      <c r="AK128" s="162">
        <v>63</v>
      </c>
      <c r="AL128" s="162">
        <v>62.5</v>
      </c>
      <c r="AM128" s="162">
        <v>74</v>
      </c>
      <c r="AN128" s="162">
        <v>83</v>
      </c>
      <c r="AO128" s="162">
        <v>95</v>
      </c>
      <c r="AP128" s="162">
        <v>96.5</v>
      </c>
      <c r="AQ128" s="162">
        <v>122.5</v>
      </c>
      <c r="AR128" s="162">
        <v>115</v>
      </c>
    </row>
    <row r="129" spans="1:44" ht="17.25" thickBot="1" x14ac:dyDescent="0.35">
      <c r="A129" s="208" t="s">
        <v>128</v>
      </c>
      <c r="B129" s="211">
        <v>45895</v>
      </c>
      <c r="J129" s="212">
        <v>177</v>
      </c>
      <c r="K129" s="209">
        <v>181</v>
      </c>
      <c r="L129" s="209">
        <v>207</v>
      </c>
      <c r="M129" s="209">
        <v>242</v>
      </c>
      <c r="N129" s="209">
        <v>289</v>
      </c>
      <c r="O129" s="209">
        <v>281</v>
      </c>
      <c r="P129" s="251">
        <v>300</v>
      </c>
      <c r="Q129" s="251">
        <v>299</v>
      </c>
      <c r="R129" s="251">
        <v>268.5</v>
      </c>
      <c r="S129" s="251">
        <v>233</v>
      </c>
      <c r="T129" s="251">
        <v>209</v>
      </c>
      <c r="U129" s="251">
        <v>219</v>
      </c>
      <c r="V129" s="251">
        <v>184</v>
      </c>
      <c r="W129" s="251">
        <v>195</v>
      </c>
      <c r="X129" s="251">
        <v>201</v>
      </c>
      <c r="AA129" s="251">
        <v>201</v>
      </c>
      <c r="AB129" s="251">
        <v>199</v>
      </c>
      <c r="AC129" s="251">
        <v>245</v>
      </c>
      <c r="AD129" s="251">
        <v>302</v>
      </c>
      <c r="AE129" s="251">
        <v>340</v>
      </c>
      <c r="AF129" s="251">
        <v>413</v>
      </c>
      <c r="AG129" s="251">
        <v>428</v>
      </c>
      <c r="AH129" s="251">
        <v>341.5</v>
      </c>
      <c r="AI129" s="251">
        <v>270.5</v>
      </c>
      <c r="AJ129" s="251">
        <v>288</v>
      </c>
      <c r="AK129" s="251">
        <v>285.5</v>
      </c>
      <c r="AL129" s="251">
        <v>284.5</v>
      </c>
      <c r="AM129" s="251">
        <v>324</v>
      </c>
      <c r="AN129" s="251">
        <v>350.5</v>
      </c>
      <c r="AO129" s="251">
        <v>466</v>
      </c>
      <c r="AP129" s="251">
        <v>477.5</v>
      </c>
      <c r="AQ129" s="251">
        <v>396.5</v>
      </c>
      <c r="AR129" s="251">
        <v>387.5</v>
      </c>
    </row>
    <row r="130" spans="1:44" x14ac:dyDescent="0.3">
      <c r="A130" s="213" t="s">
        <v>129</v>
      </c>
      <c r="B130" s="214">
        <v>45976</v>
      </c>
      <c r="J130" s="215">
        <v>119</v>
      </c>
      <c r="K130" s="216">
        <v>84</v>
      </c>
      <c r="L130" s="216">
        <v>124</v>
      </c>
      <c r="M130" s="216">
        <v>217</v>
      </c>
      <c r="N130" s="216">
        <v>222</v>
      </c>
      <c r="O130" s="216">
        <v>170</v>
      </c>
      <c r="P130" s="216">
        <v>196</v>
      </c>
      <c r="Q130" s="216">
        <v>223</v>
      </c>
      <c r="R130" s="216">
        <v>223.5</v>
      </c>
      <c r="S130" s="216">
        <v>210</v>
      </c>
      <c r="T130" s="216">
        <v>249</v>
      </c>
      <c r="U130" s="216">
        <v>272</v>
      </c>
      <c r="V130" s="216">
        <v>235</v>
      </c>
      <c r="W130" s="216">
        <v>229</v>
      </c>
      <c r="X130" s="216">
        <v>204</v>
      </c>
      <c r="AA130" s="216">
        <v>202</v>
      </c>
      <c r="AB130" s="216">
        <v>186</v>
      </c>
      <c r="AC130" s="216">
        <v>173</v>
      </c>
      <c r="AD130" s="216">
        <v>198</v>
      </c>
      <c r="AE130" s="216">
        <v>251</v>
      </c>
      <c r="AF130" s="216">
        <v>239.5</v>
      </c>
      <c r="AG130" s="216">
        <v>177</v>
      </c>
      <c r="AH130" s="216">
        <v>183</v>
      </c>
      <c r="AI130" s="216">
        <v>199.5</v>
      </c>
      <c r="AJ130" s="216">
        <v>230</v>
      </c>
      <c r="AK130" s="216">
        <v>207</v>
      </c>
      <c r="AL130" s="216">
        <v>192</v>
      </c>
      <c r="AM130" s="216">
        <v>216.5</v>
      </c>
      <c r="AN130" s="216">
        <v>254</v>
      </c>
      <c r="AO130" s="216">
        <v>389</v>
      </c>
      <c r="AP130" s="216">
        <v>418.5</v>
      </c>
      <c r="AQ130" s="216">
        <v>324</v>
      </c>
      <c r="AR130" s="216">
        <v>298.5</v>
      </c>
    </row>
    <row r="131" spans="1:44" x14ac:dyDescent="0.3">
      <c r="A131" s="163" t="s">
        <v>129</v>
      </c>
      <c r="B131" s="192">
        <v>46022</v>
      </c>
      <c r="J131" s="195">
        <v>119</v>
      </c>
      <c r="K131" s="164">
        <v>84</v>
      </c>
      <c r="L131" s="164">
        <v>124</v>
      </c>
      <c r="M131" s="164">
        <v>217</v>
      </c>
      <c r="N131" s="164">
        <v>222</v>
      </c>
      <c r="O131" s="164">
        <v>170</v>
      </c>
      <c r="P131" s="164">
        <v>196</v>
      </c>
      <c r="Q131" s="164">
        <v>223</v>
      </c>
      <c r="R131" s="164">
        <v>223.5</v>
      </c>
      <c r="S131" s="164">
        <v>210</v>
      </c>
      <c r="T131" s="164">
        <v>249</v>
      </c>
      <c r="U131" s="216">
        <v>272</v>
      </c>
      <c r="V131" s="216">
        <v>235</v>
      </c>
      <c r="W131" s="216">
        <v>229</v>
      </c>
      <c r="X131" s="216">
        <v>204</v>
      </c>
      <c r="AA131" s="216">
        <v>202</v>
      </c>
      <c r="AB131" s="216">
        <v>186</v>
      </c>
      <c r="AC131" s="216">
        <v>173</v>
      </c>
      <c r="AD131" s="216">
        <v>198</v>
      </c>
      <c r="AE131" s="216">
        <v>251</v>
      </c>
      <c r="AF131" s="216">
        <v>239.5</v>
      </c>
      <c r="AG131" s="216">
        <v>177</v>
      </c>
      <c r="AH131" s="216">
        <v>183</v>
      </c>
      <c r="AI131" s="216">
        <v>199.5</v>
      </c>
      <c r="AJ131" s="216">
        <v>230</v>
      </c>
      <c r="AK131" s="216">
        <v>207</v>
      </c>
      <c r="AL131" s="216">
        <v>192</v>
      </c>
      <c r="AM131" s="216">
        <v>216.5</v>
      </c>
      <c r="AN131" s="216">
        <v>254</v>
      </c>
      <c r="AO131" s="216">
        <v>389</v>
      </c>
      <c r="AP131" s="216">
        <v>418.5</v>
      </c>
      <c r="AQ131" s="216">
        <v>324</v>
      </c>
      <c r="AR131" s="216">
        <v>298.5</v>
      </c>
    </row>
    <row r="132" spans="1:44" ht="17.25" thickBot="1" x14ac:dyDescent="0.35">
      <c r="A132" s="234" t="s">
        <v>129</v>
      </c>
      <c r="B132" s="235">
        <v>46085</v>
      </c>
      <c r="J132" s="236">
        <v>119</v>
      </c>
      <c r="K132" s="237">
        <v>84</v>
      </c>
      <c r="L132" s="237">
        <v>124</v>
      </c>
      <c r="M132" s="237">
        <v>217</v>
      </c>
      <c r="N132" s="237">
        <v>222</v>
      </c>
      <c r="O132" s="237">
        <v>170</v>
      </c>
      <c r="P132" s="237">
        <v>196</v>
      </c>
      <c r="Q132" s="237">
        <v>223</v>
      </c>
      <c r="R132" s="237">
        <v>223.5</v>
      </c>
      <c r="S132" s="237">
        <v>210</v>
      </c>
      <c r="T132" s="237">
        <v>249</v>
      </c>
      <c r="U132" s="216">
        <v>272</v>
      </c>
      <c r="V132" s="216">
        <v>235</v>
      </c>
      <c r="W132" s="216">
        <v>229</v>
      </c>
      <c r="X132" s="216">
        <v>204</v>
      </c>
      <c r="AA132" s="216">
        <v>202</v>
      </c>
      <c r="AB132" s="216">
        <v>186</v>
      </c>
      <c r="AC132" s="216">
        <v>173</v>
      </c>
      <c r="AD132" s="216">
        <v>198</v>
      </c>
      <c r="AE132" s="216">
        <v>251</v>
      </c>
      <c r="AF132" s="216">
        <v>239.5</v>
      </c>
      <c r="AG132" s="216">
        <v>177</v>
      </c>
      <c r="AH132" s="216">
        <v>183</v>
      </c>
      <c r="AI132" s="216">
        <v>199.5</v>
      </c>
      <c r="AJ132" s="216">
        <v>230</v>
      </c>
      <c r="AK132" s="216">
        <v>207</v>
      </c>
      <c r="AL132" s="216">
        <v>192</v>
      </c>
      <c r="AM132" s="216">
        <v>216.5</v>
      </c>
      <c r="AN132" s="216">
        <v>254</v>
      </c>
      <c r="AO132" s="216">
        <v>389</v>
      </c>
      <c r="AP132" s="216">
        <v>418.5</v>
      </c>
      <c r="AQ132" s="216">
        <v>324</v>
      </c>
      <c r="AR132" s="216">
        <v>298.5</v>
      </c>
    </row>
    <row r="133" spans="1:44" x14ac:dyDescent="0.3">
      <c r="A133" s="161" t="s">
        <v>161</v>
      </c>
      <c r="B133" s="239">
        <v>46129</v>
      </c>
      <c r="J133" s="240">
        <v>62</v>
      </c>
      <c r="K133" s="238">
        <v>72</v>
      </c>
      <c r="L133" s="238">
        <v>81</v>
      </c>
      <c r="M133" s="238">
        <v>106</v>
      </c>
      <c r="N133" s="238">
        <v>106</v>
      </c>
      <c r="O133" s="238">
        <v>98</v>
      </c>
      <c r="P133" s="238">
        <v>50</v>
      </c>
      <c r="Q133" s="238">
        <v>43</v>
      </c>
      <c r="R133" s="238">
        <v>97</v>
      </c>
      <c r="S133" s="238">
        <v>91</v>
      </c>
      <c r="T133" s="238">
        <v>106</v>
      </c>
      <c r="U133" s="238">
        <v>125</v>
      </c>
      <c r="V133" s="238">
        <v>97</v>
      </c>
      <c r="W133" s="238">
        <v>102</v>
      </c>
      <c r="X133" s="238">
        <v>111</v>
      </c>
      <c r="AA133" s="238">
        <v>119</v>
      </c>
      <c r="AB133" s="238">
        <v>129</v>
      </c>
      <c r="AC133" s="238">
        <v>103</v>
      </c>
      <c r="AD133" s="238">
        <v>88</v>
      </c>
      <c r="AE133" s="238">
        <v>96</v>
      </c>
      <c r="AF133" s="238">
        <v>94</v>
      </c>
      <c r="AG133" s="238">
        <v>106.5</v>
      </c>
      <c r="AH133" s="238">
        <v>105.5</v>
      </c>
      <c r="AI133" s="238">
        <v>102</v>
      </c>
      <c r="AJ133" s="238">
        <v>115</v>
      </c>
      <c r="AK133" s="238">
        <v>115.5</v>
      </c>
      <c r="AL133" s="238">
        <v>112</v>
      </c>
      <c r="AM133" s="238">
        <v>112</v>
      </c>
      <c r="AN133" s="238">
        <v>117</v>
      </c>
      <c r="AO133" s="238">
        <v>124</v>
      </c>
      <c r="AP133" s="238">
        <v>129.5</v>
      </c>
      <c r="AQ133" s="238">
        <v>137</v>
      </c>
      <c r="AR133" s="238">
        <v>149.5</v>
      </c>
    </row>
    <row r="134" spans="1:44" ht="17.25" thickBot="1" x14ac:dyDescent="0.35">
      <c r="A134" s="165" t="s">
        <v>162</v>
      </c>
      <c r="B134" s="205">
        <v>46213</v>
      </c>
      <c r="J134" s="206">
        <v>38</v>
      </c>
      <c r="K134" s="210">
        <v>43</v>
      </c>
      <c r="L134" s="210">
        <v>63</v>
      </c>
      <c r="M134" s="210">
        <v>79</v>
      </c>
      <c r="N134" s="210">
        <v>105</v>
      </c>
      <c r="O134" s="210">
        <v>83</v>
      </c>
      <c r="P134" s="210">
        <v>58</v>
      </c>
      <c r="Q134" s="210">
        <v>98</v>
      </c>
      <c r="R134" s="210">
        <v>97</v>
      </c>
      <c r="S134" s="210">
        <v>72</v>
      </c>
      <c r="T134" s="210">
        <v>82</v>
      </c>
      <c r="U134" s="210">
        <v>92</v>
      </c>
      <c r="V134" s="210">
        <v>82</v>
      </c>
      <c r="W134" s="210">
        <v>77</v>
      </c>
      <c r="X134" s="210">
        <v>91</v>
      </c>
      <c r="AA134" s="210">
        <v>95</v>
      </c>
      <c r="AB134" s="210">
        <v>87</v>
      </c>
      <c r="AC134" s="210">
        <v>100.5</v>
      </c>
      <c r="AD134" s="210">
        <v>120</v>
      </c>
      <c r="AE134" s="210">
        <v>126</v>
      </c>
      <c r="AF134" s="210">
        <v>102</v>
      </c>
      <c r="AG134" s="210">
        <v>78</v>
      </c>
      <c r="AH134" s="210">
        <v>105</v>
      </c>
      <c r="AI134" s="210">
        <v>115</v>
      </c>
      <c r="AJ134" s="210">
        <v>121</v>
      </c>
      <c r="AK134" s="210">
        <v>129.5</v>
      </c>
      <c r="AL134" s="210">
        <v>116.5</v>
      </c>
      <c r="AM134" s="210">
        <v>107.5</v>
      </c>
      <c r="AN134" s="210">
        <v>122.5</v>
      </c>
      <c r="AO134" s="210">
        <v>137</v>
      </c>
      <c r="AP134" s="210">
        <v>109.5</v>
      </c>
      <c r="AQ134" s="210">
        <v>102.5</v>
      </c>
      <c r="AR134" s="210">
        <v>134.5</v>
      </c>
    </row>
    <row r="135" spans="1:44" x14ac:dyDescent="0.3">
      <c r="A135" s="161" t="s">
        <v>163</v>
      </c>
      <c r="B135" s="191">
        <v>46264</v>
      </c>
      <c r="C135" s="276"/>
      <c r="D135" s="276"/>
      <c r="E135" s="276"/>
      <c r="F135" s="276"/>
      <c r="G135" s="276"/>
      <c r="H135" s="276"/>
      <c r="I135" s="276"/>
      <c r="J135" s="193">
        <v>40</v>
      </c>
      <c r="K135" s="162">
        <v>34</v>
      </c>
      <c r="L135" s="162">
        <v>20</v>
      </c>
      <c r="M135" s="162">
        <v>30</v>
      </c>
      <c r="N135" s="162">
        <v>37</v>
      </c>
      <c r="O135" s="162">
        <v>38</v>
      </c>
      <c r="P135" s="162">
        <v>43</v>
      </c>
      <c r="Q135" s="162">
        <v>37</v>
      </c>
      <c r="R135" s="162">
        <v>20</v>
      </c>
      <c r="S135" s="162">
        <v>16</v>
      </c>
      <c r="T135" s="162">
        <v>27</v>
      </c>
      <c r="U135" s="162">
        <v>32</v>
      </c>
      <c r="V135" s="162">
        <v>32</v>
      </c>
      <c r="W135" s="162">
        <v>32</v>
      </c>
      <c r="X135" s="162">
        <v>27</v>
      </c>
      <c r="Y135" s="276"/>
      <c r="Z135" s="276"/>
      <c r="AA135" s="162">
        <v>35</v>
      </c>
      <c r="AB135" s="162">
        <v>46</v>
      </c>
      <c r="AC135" s="162">
        <v>50</v>
      </c>
      <c r="AD135" s="162">
        <v>45</v>
      </c>
      <c r="AE135" s="162">
        <v>46</v>
      </c>
      <c r="AF135" s="162">
        <v>36.5</v>
      </c>
      <c r="AG135" s="162">
        <v>26</v>
      </c>
      <c r="AH135" s="162">
        <v>34.5</v>
      </c>
      <c r="AI135" s="162">
        <v>34</v>
      </c>
      <c r="AJ135" s="162">
        <v>39</v>
      </c>
      <c r="AK135" s="162">
        <v>43</v>
      </c>
      <c r="AL135" s="162">
        <v>34.5</v>
      </c>
      <c r="AM135" s="162">
        <v>40</v>
      </c>
      <c r="AN135" s="162">
        <v>48.5</v>
      </c>
      <c r="AO135" s="162">
        <v>46</v>
      </c>
      <c r="AP135" s="162">
        <v>40.5</v>
      </c>
      <c r="AQ135" s="162">
        <v>50.5</v>
      </c>
      <c r="AR135" s="162">
        <v>48.5</v>
      </c>
    </row>
    <row r="136" spans="1:44" ht="17.25" thickBot="1" x14ac:dyDescent="0.35">
      <c r="A136" s="248" t="s">
        <v>163</v>
      </c>
      <c r="B136" s="273" t="s">
        <v>178</v>
      </c>
      <c r="J136" s="274">
        <v>40</v>
      </c>
      <c r="K136" s="275">
        <v>34</v>
      </c>
      <c r="L136" s="275">
        <v>20</v>
      </c>
      <c r="M136" s="275">
        <v>30</v>
      </c>
      <c r="N136" s="275">
        <v>37</v>
      </c>
      <c r="O136" s="275">
        <v>38</v>
      </c>
      <c r="P136" s="275">
        <v>43</v>
      </c>
      <c r="Q136" s="275">
        <v>37</v>
      </c>
      <c r="R136" s="275">
        <v>20</v>
      </c>
      <c r="S136" s="275">
        <v>16</v>
      </c>
      <c r="T136" s="275">
        <v>27</v>
      </c>
      <c r="U136" s="275">
        <v>32</v>
      </c>
      <c r="V136" s="275">
        <v>32</v>
      </c>
      <c r="W136" s="275">
        <v>32</v>
      </c>
      <c r="X136" s="275">
        <v>27</v>
      </c>
      <c r="AA136" s="275">
        <v>35</v>
      </c>
      <c r="AB136" s="275">
        <v>46</v>
      </c>
      <c r="AC136" s="275">
        <v>50</v>
      </c>
      <c r="AD136" s="275">
        <v>45</v>
      </c>
      <c r="AE136" s="275">
        <v>46</v>
      </c>
      <c r="AF136" s="275">
        <v>36.5</v>
      </c>
      <c r="AG136" s="275">
        <v>26</v>
      </c>
      <c r="AH136" s="275">
        <v>34.5</v>
      </c>
      <c r="AI136" s="275">
        <v>34</v>
      </c>
      <c r="AJ136" s="275">
        <v>39</v>
      </c>
      <c r="AK136" s="275">
        <v>43</v>
      </c>
      <c r="AL136" s="275">
        <v>34.5</v>
      </c>
      <c r="AM136" s="275">
        <v>40</v>
      </c>
      <c r="AN136" s="275">
        <v>48.5</v>
      </c>
      <c r="AO136" s="275">
        <v>46</v>
      </c>
      <c r="AP136" s="275">
        <v>40.5</v>
      </c>
      <c r="AQ136" s="275">
        <v>50.5</v>
      </c>
      <c r="AR136" s="275">
        <v>48.5</v>
      </c>
    </row>
    <row r="137" spans="1:44" x14ac:dyDescent="0.3">
      <c r="A137" s="161" t="s">
        <v>168</v>
      </c>
      <c r="B137" s="128" t="s">
        <v>158</v>
      </c>
      <c r="J137" s="162">
        <v>0</v>
      </c>
      <c r="K137" s="162">
        <v>0</v>
      </c>
      <c r="L137" s="162">
        <v>0</v>
      </c>
      <c r="M137" s="162">
        <v>0</v>
      </c>
      <c r="N137" s="162">
        <v>0</v>
      </c>
      <c r="O137" s="162">
        <v>0</v>
      </c>
      <c r="P137" s="162">
        <v>0</v>
      </c>
      <c r="Q137" s="162">
        <v>0</v>
      </c>
      <c r="R137" s="162">
        <v>0</v>
      </c>
      <c r="S137" s="162">
        <v>15</v>
      </c>
      <c r="T137" s="162">
        <v>33</v>
      </c>
      <c r="U137" s="162">
        <v>46</v>
      </c>
      <c r="V137" s="162">
        <v>44</v>
      </c>
      <c r="W137" s="162">
        <v>44</v>
      </c>
      <c r="X137" s="162">
        <v>106</v>
      </c>
      <c r="AA137" s="162">
        <v>127</v>
      </c>
      <c r="AB137" s="162">
        <v>97</v>
      </c>
      <c r="AC137" s="162">
        <v>79</v>
      </c>
      <c r="AD137" s="162">
        <v>113</v>
      </c>
      <c r="AE137" s="162">
        <v>166.5</v>
      </c>
      <c r="AF137" s="162">
        <v>146.5</v>
      </c>
      <c r="AG137" s="162">
        <v>317.5</v>
      </c>
      <c r="AH137" s="162">
        <v>458.5</v>
      </c>
      <c r="AI137" s="162">
        <v>372</v>
      </c>
      <c r="AJ137" s="162">
        <v>391</v>
      </c>
      <c r="AK137" s="162">
        <v>410.5</v>
      </c>
      <c r="AL137" s="162">
        <v>381</v>
      </c>
      <c r="AM137" s="162">
        <v>379.5</v>
      </c>
      <c r="AN137" s="162">
        <v>422.5</v>
      </c>
      <c r="AO137" s="162">
        <v>497</v>
      </c>
      <c r="AP137" s="162">
        <v>514.5</v>
      </c>
      <c r="AQ137" s="162">
        <v>524.5</v>
      </c>
      <c r="AR137" s="162">
        <v>531</v>
      </c>
    </row>
    <row r="138" spans="1:44" x14ac:dyDescent="0.3">
      <c r="A138" s="163" t="s">
        <v>168</v>
      </c>
      <c r="B138" s="43" t="s">
        <v>159</v>
      </c>
      <c r="J138" s="164">
        <v>0</v>
      </c>
      <c r="K138" s="164">
        <v>0</v>
      </c>
      <c r="L138" s="164">
        <v>0</v>
      </c>
      <c r="M138" s="164">
        <v>0</v>
      </c>
      <c r="N138" s="164">
        <v>0</v>
      </c>
      <c r="O138" s="164">
        <v>0</v>
      </c>
      <c r="P138" s="164">
        <v>0</v>
      </c>
      <c r="Q138" s="164">
        <v>0</v>
      </c>
      <c r="R138" s="164">
        <v>0</v>
      </c>
      <c r="S138" s="164">
        <v>15</v>
      </c>
      <c r="T138" s="164">
        <v>33</v>
      </c>
      <c r="U138" s="164">
        <v>46</v>
      </c>
      <c r="V138" s="164">
        <v>44</v>
      </c>
      <c r="W138" s="164">
        <v>44</v>
      </c>
      <c r="X138" s="164">
        <v>106</v>
      </c>
      <c r="AA138" s="164">
        <v>127</v>
      </c>
      <c r="AB138" s="164">
        <v>97</v>
      </c>
      <c r="AC138" s="164">
        <v>79</v>
      </c>
      <c r="AD138" s="164">
        <v>113</v>
      </c>
      <c r="AE138" s="164">
        <v>166.5</v>
      </c>
      <c r="AF138" s="164">
        <v>146.5</v>
      </c>
      <c r="AG138" s="164">
        <v>317.5</v>
      </c>
      <c r="AH138" s="164">
        <v>458.5</v>
      </c>
      <c r="AI138" s="164">
        <v>372</v>
      </c>
      <c r="AJ138" s="164">
        <v>391</v>
      </c>
      <c r="AK138" s="164">
        <v>410.5</v>
      </c>
      <c r="AL138" s="164">
        <v>381</v>
      </c>
      <c r="AM138" s="164">
        <v>379.5</v>
      </c>
      <c r="AN138" s="164">
        <v>422.5</v>
      </c>
      <c r="AO138" s="164">
        <v>497</v>
      </c>
      <c r="AP138" s="164">
        <v>514.5</v>
      </c>
      <c r="AQ138" s="164">
        <v>524.5</v>
      </c>
      <c r="AR138" s="164">
        <v>531</v>
      </c>
    </row>
    <row r="139" spans="1:44" ht="17.25" thickBot="1" x14ac:dyDescent="0.35">
      <c r="A139" s="165" t="s">
        <v>169</v>
      </c>
      <c r="B139" s="55" t="s">
        <v>160</v>
      </c>
      <c r="J139" s="166">
        <v>0</v>
      </c>
      <c r="K139" s="166">
        <v>0</v>
      </c>
      <c r="L139" s="166">
        <v>0</v>
      </c>
      <c r="M139" s="166">
        <v>0</v>
      </c>
      <c r="N139" s="166">
        <v>0</v>
      </c>
      <c r="O139" s="166">
        <v>0</v>
      </c>
      <c r="P139" s="166">
        <v>0</v>
      </c>
      <c r="Q139" s="166">
        <v>0</v>
      </c>
      <c r="R139" s="166">
        <v>0</v>
      </c>
      <c r="S139" s="166">
        <v>7</v>
      </c>
      <c r="T139" s="166">
        <v>32</v>
      </c>
      <c r="U139" s="166">
        <v>47</v>
      </c>
      <c r="V139" s="166">
        <v>33</v>
      </c>
      <c r="W139" s="166">
        <v>35</v>
      </c>
      <c r="X139" s="166">
        <v>111</v>
      </c>
      <c r="AA139" s="166">
        <v>150</v>
      </c>
      <c r="AB139" s="166">
        <v>125</v>
      </c>
      <c r="AC139" s="166">
        <v>98</v>
      </c>
      <c r="AD139" s="166">
        <v>110</v>
      </c>
      <c r="AE139" s="166">
        <v>154.5</v>
      </c>
      <c r="AF139" s="166">
        <v>147.5</v>
      </c>
      <c r="AG139" s="166">
        <v>301.5</v>
      </c>
      <c r="AH139" s="166">
        <v>454</v>
      </c>
      <c r="AI139" s="166">
        <v>355</v>
      </c>
      <c r="AJ139" s="166">
        <v>339</v>
      </c>
      <c r="AK139" s="166">
        <v>394.5</v>
      </c>
      <c r="AL139" s="166">
        <v>380</v>
      </c>
      <c r="AM139" s="166">
        <v>352</v>
      </c>
      <c r="AN139" s="166">
        <v>407.5</v>
      </c>
      <c r="AO139" s="166">
        <v>454</v>
      </c>
      <c r="AP139" s="166">
        <v>498.5</v>
      </c>
      <c r="AQ139" s="166">
        <v>542</v>
      </c>
      <c r="AR139" s="166">
        <v>528</v>
      </c>
    </row>
    <row r="140" spans="1:44" ht="17.25" thickBot="1" x14ac:dyDescent="0.35">
      <c r="A140" s="161" t="s">
        <v>52</v>
      </c>
      <c r="B140" s="191">
        <v>46103</v>
      </c>
      <c r="J140" s="193">
        <v>66</v>
      </c>
      <c r="K140" s="162">
        <v>84</v>
      </c>
      <c r="L140" s="162">
        <v>87</v>
      </c>
      <c r="M140" s="162">
        <v>82</v>
      </c>
      <c r="N140" s="162">
        <v>74</v>
      </c>
      <c r="O140" s="162">
        <v>54</v>
      </c>
      <c r="P140" s="162">
        <v>61</v>
      </c>
      <c r="Q140" s="162">
        <v>77</v>
      </c>
      <c r="R140" s="162">
        <v>68</v>
      </c>
      <c r="S140" s="162">
        <v>53</v>
      </c>
      <c r="T140" s="162">
        <v>50</v>
      </c>
      <c r="U140" s="162">
        <v>54</v>
      </c>
      <c r="V140" s="162">
        <v>96</v>
      </c>
      <c r="W140" s="162">
        <v>105</v>
      </c>
      <c r="X140" s="162">
        <v>98</v>
      </c>
      <c r="AA140" s="162">
        <v>82</v>
      </c>
      <c r="AB140" s="162">
        <v>103</v>
      </c>
      <c r="AC140" s="162">
        <v>101</v>
      </c>
      <c r="AD140" s="162">
        <v>84</v>
      </c>
      <c r="AE140" s="162">
        <v>72</v>
      </c>
      <c r="AF140" s="162">
        <v>60</v>
      </c>
      <c r="AG140" s="162">
        <v>56</v>
      </c>
      <c r="AH140" s="162">
        <v>66</v>
      </c>
      <c r="AI140" s="162">
        <v>65</v>
      </c>
      <c r="AJ140" s="162">
        <v>64</v>
      </c>
      <c r="AK140" s="162">
        <v>63</v>
      </c>
      <c r="AL140" s="162">
        <v>57</v>
      </c>
      <c r="AM140" s="162">
        <v>44</v>
      </c>
      <c r="AN140" s="162">
        <v>44</v>
      </c>
      <c r="AO140" s="162">
        <v>58</v>
      </c>
      <c r="AP140" s="162">
        <v>52</v>
      </c>
      <c r="AQ140" s="162">
        <v>66</v>
      </c>
      <c r="AR140" s="162">
        <v>77</v>
      </c>
    </row>
    <row r="141" spans="1:44" x14ac:dyDescent="0.3">
      <c r="A141" s="161" t="s">
        <v>218</v>
      </c>
      <c r="B141" s="191" t="s">
        <v>188</v>
      </c>
      <c r="J141" s="193">
        <v>66</v>
      </c>
      <c r="K141" s="162">
        <v>84</v>
      </c>
      <c r="L141" s="162">
        <v>87</v>
      </c>
      <c r="M141" s="162">
        <v>82</v>
      </c>
      <c r="N141" s="162">
        <v>74</v>
      </c>
      <c r="O141" s="162">
        <v>54</v>
      </c>
      <c r="P141" s="162">
        <v>61</v>
      </c>
      <c r="Q141" s="162">
        <v>77</v>
      </c>
      <c r="R141" s="162">
        <v>68</v>
      </c>
      <c r="S141" s="162">
        <v>53</v>
      </c>
      <c r="T141" s="162">
        <v>50</v>
      </c>
      <c r="U141" s="162">
        <v>54</v>
      </c>
      <c r="V141" s="162">
        <v>96</v>
      </c>
      <c r="W141" s="162">
        <v>105</v>
      </c>
      <c r="X141" s="162">
        <v>98</v>
      </c>
      <c r="AA141" s="162">
        <v>82</v>
      </c>
      <c r="AB141" s="162">
        <v>34</v>
      </c>
      <c r="AC141" s="162">
        <v>37</v>
      </c>
      <c r="AD141" s="162">
        <v>29</v>
      </c>
      <c r="AE141" s="162">
        <v>24</v>
      </c>
      <c r="AF141" s="162">
        <v>39</v>
      </c>
      <c r="AG141" s="162">
        <v>57</v>
      </c>
      <c r="AH141" s="162">
        <v>46</v>
      </c>
      <c r="AI141" s="162">
        <v>35</v>
      </c>
      <c r="AJ141" s="162">
        <v>39</v>
      </c>
      <c r="AK141" s="162">
        <v>54</v>
      </c>
      <c r="AL141" s="162">
        <v>59</v>
      </c>
      <c r="AM141" s="162">
        <v>44</v>
      </c>
      <c r="AN141" s="162">
        <v>46</v>
      </c>
      <c r="AO141" s="162">
        <v>45</v>
      </c>
      <c r="AP141" s="162">
        <v>40</v>
      </c>
      <c r="AQ141" s="162">
        <v>38</v>
      </c>
      <c r="AR141" s="162">
        <v>25</v>
      </c>
    </row>
  </sheetData>
  <phoneticPr fontId="3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267B-3B0B-4C31-B123-E3EFD272B004}">
  <dimension ref="A1:H21"/>
  <sheetViews>
    <sheetView workbookViewId="0"/>
  </sheetViews>
  <sheetFormatPr defaultRowHeight="16.5" x14ac:dyDescent="0.3"/>
  <cols>
    <col min="1" max="1" width="15.125" style="1" bestFit="1" customWidth="1"/>
    <col min="2" max="2" width="16.875" style="1" bestFit="1" customWidth="1"/>
    <col min="3" max="3" width="11.125" style="1" bestFit="1" customWidth="1"/>
    <col min="4" max="4" width="9" style="2"/>
    <col min="6" max="6" width="16.875" bestFit="1" customWidth="1"/>
    <col min="7" max="7" width="11.125" bestFit="1" customWidth="1"/>
  </cols>
  <sheetData>
    <row r="1" spans="1:8" ht="8.25" customHeight="1" x14ac:dyDescent="0.3"/>
    <row r="2" spans="1:8" ht="24" x14ac:dyDescent="0.3">
      <c r="A2" s="167" t="s">
        <v>167</v>
      </c>
    </row>
    <row r="3" spans="1:8" x14ac:dyDescent="0.3">
      <c r="A3" s="381" t="s">
        <v>134</v>
      </c>
      <c r="B3" s="381"/>
      <c r="C3" s="381"/>
      <c r="D3" s="381"/>
      <c r="E3" s="5"/>
      <c r="F3" s="378" t="s">
        <v>140</v>
      </c>
      <c r="G3" s="379"/>
      <c r="H3" s="380"/>
    </row>
    <row r="4" spans="1:8" x14ac:dyDescent="0.3">
      <c r="A4" s="220" t="s">
        <v>135</v>
      </c>
      <c r="B4" s="220" t="s">
        <v>0</v>
      </c>
      <c r="C4" s="220" t="s">
        <v>2</v>
      </c>
      <c r="D4" s="221" t="s">
        <v>136</v>
      </c>
      <c r="E4" s="72"/>
      <c r="F4" s="220" t="s">
        <v>0</v>
      </c>
      <c r="G4" s="220" t="s">
        <v>2</v>
      </c>
      <c r="H4" s="221" t="s">
        <v>136</v>
      </c>
    </row>
    <row r="5" spans="1:8" x14ac:dyDescent="0.3">
      <c r="A5" s="307" t="s">
        <v>137</v>
      </c>
      <c r="B5" s="10" t="s">
        <v>12</v>
      </c>
      <c r="C5" s="35">
        <v>45768</v>
      </c>
      <c r="D5" s="7">
        <v>4437</v>
      </c>
      <c r="E5" s="5"/>
      <c r="F5" s="10" t="s">
        <v>12</v>
      </c>
      <c r="G5" s="35">
        <v>45768</v>
      </c>
      <c r="H5" s="164">
        <f>SUMIFS($D:$D,$B:$B,F5,$C:$C,G5)</f>
        <v>4749</v>
      </c>
    </row>
    <row r="6" spans="1:8" x14ac:dyDescent="0.3">
      <c r="A6" s="307"/>
      <c r="B6" s="10" t="s">
        <v>16</v>
      </c>
      <c r="C6" s="35">
        <v>45861</v>
      </c>
      <c r="D6" s="7">
        <v>2800</v>
      </c>
      <c r="E6" s="5"/>
      <c r="F6" s="10" t="s">
        <v>16</v>
      </c>
      <c r="G6" s="35">
        <v>45861</v>
      </c>
      <c r="H6" s="164">
        <f>SUMIFS($D:$D,$B:$B,F6,$C:$C,G6)</f>
        <v>3000</v>
      </c>
    </row>
    <row r="7" spans="1:8" x14ac:dyDescent="0.3">
      <c r="A7" s="307"/>
      <c r="B7" s="10" t="s">
        <v>17</v>
      </c>
      <c r="C7" s="35">
        <v>45795</v>
      </c>
      <c r="D7" s="7">
        <v>718</v>
      </c>
      <c r="E7" s="5"/>
      <c r="F7" s="10" t="s">
        <v>17</v>
      </c>
      <c r="G7" s="35">
        <v>45795</v>
      </c>
      <c r="H7" s="164">
        <f>SUMIFS($D:$D,$B:$B,F7,$C:$C,G7)</f>
        <v>718</v>
      </c>
    </row>
    <row r="8" spans="1:8" x14ac:dyDescent="0.3">
      <c r="A8" s="307"/>
      <c r="B8" s="10" t="s">
        <v>17</v>
      </c>
      <c r="C8" s="35">
        <v>45850</v>
      </c>
      <c r="D8" s="7">
        <v>2282</v>
      </c>
      <c r="E8" s="5"/>
      <c r="F8" s="10" t="s">
        <v>17</v>
      </c>
      <c r="G8" s="35">
        <v>45850</v>
      </c>
      <c r="H8" s="164">
        <f>SUMIFS($D:$D,$B:$B,F8,$C:$C,G8)</f>
        <v>6682</v>
      </c>
    </row>
    <row r="9" spans="1:8" x14ac:dyDescent="0.3">
      <c r="A9" s="307" t="s">
        <v>138</v>
      </c>
      <c r="B9" s="10" t="s">
        <v>12</v>
      </c>
      <c r="C9" s="35">
        <v>45768</v>
      </c>
      <c r="D9" s="7">
        <v>300</v>
      </c>
      <c r="E9" s="5"/>
      <c r="F9" s="222"/>
      <c r="G9" s="5"/>
      <c r="H9" s="5"/>
    </row>
    <row r="10" spans="1:8" x14ac:dyDescent="0.3">
      <c r="A10" s="307"/>
      <c r="B10" s="10" t="s">
        <v>16</v>
      </c>
      <c r="C10" s="35">
        <v>45861</v>
      </c>
      <c r="D10" s="7">
        <v>182</v>
      </c>
      <c r="E10" s="5"/>
      <c r="F10" s="5"/>
      <c r="G10" s="5"/>
      <c r="H10" s="5"/>
    </row>
    <row r="11" spans="1:8" x14ac:dyDescent="0.3">
      <c r="A11" s="307"/>
      <c r="B11" s="10" t="s">
        <v>17</v>
      </c>
      <c r="C11" s="35">
        <v>45850</v>
      </c>
      <c r="D11" s="7">
        <v>600</v>
      </c>
      <c r="E11" s="5"/>
      <c r="F11" s="5"/>
      <c r="G11" s="5"/>
      <c r="H11" s="5"/>
    </row>
    <row r="12" spans="1:8" x14ac:dyDescent="0.3">
      <c r="A12" s="307" t="s">
        <v>139</v>
      </c>
      <c r="B12" s="10" t="s">
        <v>12</v>
      </c>
      <c r="C12" s="35">
        <v>45768</v>
      </c>
      <c r="D12" s="7">
        <v>12</v>
      </c>
      <c r="E12" s="5"/>
      <c r="F12" s="5"/>
      <c r="G12" s="5"/>
      <c r="H12" s="5"/>
    </row>
    <row r="13" spans="1:8" x14ac:dyDescent="0.3">
      <c r="A13" s="307"/>
      <c r="B13" s="10" t="s">
        <v>16</v>
      </c>
      <c r="C13" s="35">
        <v>45861</v>
      </c>
      <c r="D13" s="7">
        <v>18</v>
      </c>
      <c r="E13" s="5"/>
      <c r="F13" s="5"/>
      <c r="G13" s="5"/>
      <c r="H13" s="5"/>
    </row>
    <row r="14" spans="1:8" x14ac:dyDescent="0.3">
      <c r="A14" s="72"/>
      <c r="B14" s="72"/>
      <c r="C14" s="72"/>
      <c r="D14" s="223"/>
      <c r="E14" s="5"/>
      <c r="F14" s="5"/>
      <c r="G14" s="5"/>
      <c r="H14" s="5"/>
    </row>
    <row r="15" spans="1:8" x14ac:dyDescent="0.3">
      <c r="A15" s="376" t="s">
        <v>150</v>
      </c>
      <c r="B15" s="376"/>
      <c r="C15" s="376"/>
      <c r="D15" s="376"/>
      <c r="E15" s="5"/>
      <c r="F15" s="5"/>
      <c r="G15" s="5"/>
      <c r="H15" s="5"/>
    </row>
    <row r="16" spans="1:8" x14ac:dyDescent="0.3">
      <c r="A16" s="220" t="s">
        <v>135</v>
      </c>
      <c r="B16" s="220" t="s">
        <v>0</v>
      </c>
      <c r="C16" s="220" t="s">
        <v>2</v>
      </c>
      <c r="D16" s="221" t="s">
        <v>136</v>
      </c>
      <c r="E16" s="5"/>
      <c r="F16" s="5"/>
      <c r="G16" s="5"/>
      <c r="H16" s="5"/>
    </row>
    <row r="17" spans="1:8" x14ac:dyDescent="0.3">
      <c r="A17" s="10" t="s">
        <v>137</v>
      </c>
      <c r="B17" s="10" t="s">
        <v>17</v>
      </c>
      <c r="C17" s="35">
        <v>45850</v>
      </c>
      <c r="D17" s="7">
        <v>2500</v>
      </c>
      <c r="E17" s="5"/>
      <c r="F17" s="5"/>
      <c r="G17" s="5"/>
      <c r="H17" s="5"/>
    </row>
    <row r="18" spans="1:8" x14ac:dyDescent="0.3">
      <c r="A18" s="72"/>
      <c r="B18" s="72"/>
      <c r="C18" s="72"/>
      <c r="D18" s="223"/>
      <c r="E18" s="5"/>
      <c r="F18" s="5"/>
      <c r="G18" s="5"/>
      <c r="H18" s="5"/>
    </row>
    <row r="19" spans="1:8" x14ac:dyDescent="0.3">
      <c r="A19" s="377" t="s">
        <v>151</v>
      </c>
      <c r="B19" s="377"/>
      <c r="C19" s="377"/>
      <c r="D19" s="377"/>
      <c r="E19" s="5"/>
      <c r="F19" s="5"/>
      <c r="G19" s="5"/>
      <c r="H19" s="5"/>
    </row>
    <row r="20" spans="1:8" x14ac:dyDescent="0.3">
      <c r="A20" s="220" t="s">
        <v>135</v>
      </c>
      <c r="B20" s="220" t="s">
        <v>0</v>
      </c>
      <c r="C20" s="220" t="s">
        <v>2</v>
      </c>
      <c r="D20" s="221" t="s">
        <v>136</v>
      </c>
      <c r="E20" s="5"/>
      <c r="F20" s="5"/>
      <c r="G20" s="5"/>
      <c r="H20" s="5"/>
    </row>
    <row r="21" spans="1:8" x14ac:dyDescent="0.3">
      <c r="A21" s="10" t="s">
        <v>137</v>
      </c>
      <c r="B21" s="10" t="s">
        <v>17</v>
      </c>
      <c r="C21" s="35">
        <v>45850</v>
      </c>
      <c r="D21" s="7">
        <v>1300</v>
      </c>
      <c r="E21" s="5"/>
      <c r="F21" s="5"/>
      <c r="G21" s="5"/>
      <c r="H21" s="5"/>
    </row>
  </sheetData>
  <mergeCells count="7">
    <mergeCell ref="A12:A13"/>
    <mergeCell ref="A15:D15"/>
    <mergeCell ref="A19:D19"/>
    <mergeCell ref="F3:H3"/>
    <mergeCell ref="A3:D3"/>
    <mergeCell ref="A5:A8"/>
    <mergeCell ref="A9:A11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28BB-F69E-441B-8001-DC650BDB048C}">
  <dimension ref="A1:AR75"/>
  <sheetViews>
    <sheetView topLeftCell="B1" workbookViewId="0"/>
  </sheetViews>
  <sheetFormatPr defaultRowHeight="16.5" x14ac:dyDescent="0.3"/>
  <cols>
    <col min="1" max="1" width="15.25" hidden="1" customWidth="1"/>
    <col min="2" max="2" width="20.625" bestFit="1" customWidth="1"/>
    <col min="3" max="3" width="10.25" style="41" bestFit="1" customWidth="1"/>
    <col min="4" max="4" width="16.25" style="1" bestFit="1" customWidth="1"/>
    <col min="5" max="5" width="5.875" bestFit="1" customWidth="1"/>
    <col min="6" max="11" width="5.375" bestFit="1" customWidth="1"/>
    <col min="12" max="14" width="7.125" bestFit="1" customWidth="1"/>
    <col min="15" max="21" width="5.375" bestFit="1" customWidth="1"/>
    <col min="22" max="24" width="7.125" bestFit="1" customWidth="1"/>
    <col min="25" max="25" width="6.25" bestFit="1" customWidth="1"/>
    <col min="26" max="31" width="5.5" bestFit="1" customWidth="1"/>
    <col min="32" max="34" width="7.125" bestFit="1" customWidth="1"/>
    <col min="35" max="41" width="5.375" bestFit="1" customWidth="1"/>
    <col min="42" max="43" width="7.125" bestFit="1" customWidth="1"/>
    <col min="44" max="44" width="7.125" customWidth="1"/>
  </cols>
  <sheetData>
    <row r="1" spans="1:44" x14ac:dyDescent="0.3">
      <c r="A1" s="19"/>
      <c r="B1" s="19"/>
      <c r="C1" s="42"/>
      <c r="D1" s="19"/>
      <c r="E1" s="22">
        <v>28</v>
      </c>
      <c r="F1" s="22">
        <v>29</v>
      </c>
      <c r="G1" s="22">
        <v>30</v>
      </c>
      <c r="H1" s="22">
        <v>31</v>
      </c>
      <c r="I1" s="22">
        <v>1</v>
      </c>
      <c r="J1" s="22">
        <v>2</v>
      </c>
      <c r="K1" s="23">
        <v>3</v>
      </c>
      <c r="L1" s="24" t="s">
        <v>21</v>
      </c>
      <c r="M1" s="24" t="s">
        <v>13</v>
      </c>
      <c r="N1" s="133" t="s">
        <v>7</v>
      </c>
      <c r="O1" s="22">
        <v>4</v>
      </c>
      <c r="P1" s="22">
        <v>5</v>
      </c>
      <c r="Q1" s="22">
        <v>6</v>
      </c>
      <c r="R1" s="22">
        <v>7</v>
      </c>
      <c r="S1" s="22">
        <v>8</v>
      </c>
      <c r="T1" s="22">
        <v>9</v>
      </c>
      <c r="U1" s="23">
        <v>10</v>
      </c>
      <c r="V1" s="24" t="s">
        <v>22</v>
      </c>
      <c r="W1" s="24" t="s">
        <v>13</v>
      </c>
      <c r="X1" s="133" t="s">
        <v>7</v>
      </c>
      <c r="Y1" s="22">
        <v>11</v>
      </c>
      <c r="Z1" s="22">
        <v>12</v>
      </c>
      <c r="AA1" s="22">
        <v>13</v>
      </c>
      <c r="AB1" s="22">
        <v>14</v>
      </c>
      <c r="AC1" s="22">
        <v>15</v>
      </c>
      <c r="AD1" s="22">
        <v>16</v>
      </c>
      <c r="AE1" s="23">
        <v>17</v>
      </c>
      <c r="AF1" s="24" t="s">
        <v>23</v>
      </c>
      <c r="AG1" s="24" t="s">
        <v>13</v>
      </c>
      <c r="AH1" s="133" t="s">
        <v>7</v>
      </c>
      <c r="AI1" s="22">
        <v>18</v>
      </c>
      <c r="AJ1" s="22">
        <v>19</v>
      </c>
      <c r="AK1" s="22">
        <v>20</v>
      </c>
      <c r="AL1" s="22">
        <v>21</v>
      </c>
      <c r="AM1" s="22">
        <v>22</v>
      </c>
      <c r="AN1" s="22">
        <v>23</v>
      </c>
      <c r="AO1" s="23">
        <v>24</v>
      </c>
      <c r="AP1" s="24" t="s">
        <v>24</v>
      </c>
      <c r="AQ1" s="24" t="s">
        <v>13</v>
      </c>
      <c r="AR1" s="133" t="s">
        <v>7</v>
      </c>
    </row>
    <row r="2" spans="1:44" x14ac:dyDescent="0.3">
      <c r="A2" s="367" t="s">
        <v>13</v>
      </c>
      <c r="B2" s="367" t="s">
        <v>13</v>
      </c>
      <c r="C2" s="364"/>
      <c r="D2" s="19" t="s">
        <v>12</v>
      </c>
      <c r="E2" s="18">
        <f t="shared" ref="E2:K7" si="0">SUMIF($D$8:$D$54,$D2,E$8:E$54)-SUMIF($D$41:$D$47,$D2,E$41:E$47)</f>
        <v>109</v>
      </c>
      <c r="F2" s="18">
        <f t="shared" si="0"/>
        <v>61</v>
      </c>
      <c r="G2" s="18">
        <f t="shared" si="0"/>
        <v>112</v>
      </c>
      <c r="H2" s="18">
        <f t="shared" si="0"/>
        <v>117</v>
      </c>
      <c r="I2" s="18">
        <f t="shared" si="0"/>
        <v>100</v>
      </c>
      <c r="J2" s="18">
        <f t="shared" si="0"/>
        <v>101</v>
      </c>
      <c r="K2" s="18">
        <f t="shared" si="0"/>
        <v>85</v>
      </c>
      <c r="L2" s="25">
        <f>SUM(E2:K2)</f>
        <v>685</v>
      </c>
      <c r="M2" s="25">
        <v>1489</v>
      </c>
      <c r="N2" s="25">
        <f t="shared" ref="N2:N7" si="1">M2-L2</f>
        <v>804</v>
      </c>
      <c r="O2" s="18">
        <f t="shared" ref="O2:U7" si="2">SUMIF($D$8:$D$54,$D2,O$8:O$54)-SUMIF($D$41:$D$47,$D2,O$41:O$47)</f>
        <v>76</v>
      </c>
      <c r="P2" s="18">
        <f t="shared" si="2"/>
        <v>90</v>
      </c>
      <c r="Q2" s="18">
        <f t="shared" si="2"/>
        <v>99</v>
      </c>
      <c r="R2" s="18">
        <f t="shared" si="2"/>
        <v>93</v>
      </c>
      <c r="S2" s="18">
        <f t="shared" si="2"/>
        <v>135</v>
      </c>
      <c r="T2" s="18">
        <f t="shared" si="2"/>
        <v>78</v>
      </c>
      <c r="U2" s="18">
        <f t="shared" si="2"/>
        <v>123</v>
      </c>
      <c r="V2" s="25">
        <f t="shared" ref="V2:V52" si="3">SUM(O2:U2)</f>
        <v>694</v>
      </c>
      <c r="W2" s="25">
        <v>1697</v>
      </c>
      <c r="X2" s="25">
        <f t="shared" ref="X2:X7" si="4">W2-V2</f>
        <v>1003</v>
      </c>
      <c r="Y2" s="115">
        <f t="shared" ref="Y2:AE7" si="5">SUMIF($D$8:$D$54,$D2,Y$8:Y$54)-SUMIF($D$41:$D$47,$D2,Y$41:Y$47)</f>
        <v>89</v>
      </c>
      <c r="Z2" s="18">
        <f t="shared" si="5"/>
        <v>88</v>
      </c>
      <c r="AA2" s="18">
        <f t="shared" si="5"/>
        <v>86</v>
      </c>
      <c r="AB2" s="18">
        <f t="shared" si="5"/>
        <v>80</v>
      </c>
      <c r="AC2" s="18">
        <f t="shared" si="5"/>
        <v>82</v>
      </c>
      <c r="AD2" s="18">
        <f t="shared" si="5"/>
        <v>96</v>
      </c>
      <c r="AE2" s="62">
        <f t="shared" si="5"/>
        <v>88</v>
      </c>
      <c r="AF2" s="25">
        <f>SUM(Y2:AE2)</f>
        <v>609</v>
      </c>
      <c r="AG2" s="25">
        <v>1871</v>
      </c>
      <c r="AH2" s="25">
        <f t="shared" ref="AH2:AH7" si="6">AG2-AF2</f>
        <v>1262</v>
      </c>
      <c r="AI2" s="115">
        <f t="shared" ref="AI2:AI7" si="7">SUMIF($D$8:$D$54,$D2,AI$8:AI$54)-SUMIF($D$41:$D$47,$D2,AI$41:AI$47)</f>
        <v>69</v>
      </c>
      <c r="AJ2" s="18">
        <f t="shared" ref="AJ2:AO7" si="8">SUMIF($D$8:$D$54,$D2,AJ$8:AJ$54)-SUMIF($D$41:$D$47,$D2,AJ$41:AJ$47)</f>
        <v>95</v>
      </c>
      <c r="AK2" s="18">
        <f t="shared" si="8"/>
        <v>71</v>
      </c>
      <c r="AL2" s="18">
        <f t="shared" si="8"/>
        <v>100</v>
      </c>
      <c r="AM2" s="18">
        <f t="shared" si="8"/>
        <v>94</v>
      </c>
      <c r="AN2" s="18">
        <f t="shared" si="8"/>
        <v>62</v>
      </c>
      <c r="AO2" s="62">
        <f t="shared" si="8"/>
        <v>75</v>
      </c>
      <c r="AP2" s="25">
        <f>SUM(AI2:AO2)</f>
        <v>566</v>
      </c>
      <c r="AQ2" s="25">
        <v>1875</v>
      </c>
      <c r="AR2" s="25">
        <f t="shared" ref="AR2:AR7" si="9">AQ2-AP2</f>
        <v>1309</v>
      </c>
    </row>
    <row r="3" spans="1:44" x14ac:dyDescent="0.3">
      <c r="A3" s="368"/>
      <c r="B3" s="368"/>
      <c r="C3" s="365"/>
      <c r="D3" s="19" t="s">
        <v>16</v>
      </c>
      <c r="E3" s="18">
        <f t="shared" si="0"/>
        <v>169</v>
      </c>
      <c r="F3" s="18">
        <f t="shared" si="0"/>
        <v>141</v>
      </c>
      <c r="G3" s="18">
        <f t="shared" si="0"/>
        <v>170</v>
      </c>
      <c r="H3" s="18">
        <f t="shared" si="0"/>
        <v>233</v>
      </c>
      <c r="I3" s="18">
        <f t="shared" si="0"/>
        <v>235</v>
      </c>
      <c r="J3" s="18">
        <f t="shared" si="0"/>
        <v>202</v>
      </c>
      <c r="K3" s="18">
        <f t="shared" si="0"/>
        <v>179</v>
      </c>
      <c r="L3" s="25">
        <f t="shared" ref="L3:L52" si="10">SUM(E3:K3)</f>
        <v>1329</v>
      </c>
      <c r="M3" s="25">
        <v>1857</v>
      </c>
      <c r="N3" s="25">
        <f t="shared" si="1"/>
        <v>528</v>
      </c>
      <c r="O3" s="18">
        <f t="shared" si="2"/>
        <v>195</v>
      </c>
      <c r="P3" s="18">
        <f t="shared" si="2"/>
        <v>162</v>
      </c>
      <c r="Q3" s="18">
        <f t="shared" si="2"/>
        <v>192</v>
      </c>
      <c r="R3" s="18">
        <f t="shared" si="2"/>
        <v>194</v>
      </c>
      <c r="S3" s="18">
        <f t="shared" si="2"/>
        <v>203</v>
      </c>
      <c r="T3" s="18">
        <f t="shared" si="2"/>
        <v>175</v>
      </c>
      <c r="U3" s="18">
        <f t="shared" si="2"/>
        <v>180</v>
      </c>
      <c r="V3" s="25">
        <f t="shared" si="3"/>
        <v>1301</v>
      </c>
      <c r="W3" s="25">
        <v>2011</v>
      </c>
      <c r="X3" s="25">
        <f t="shared" si="4"/>
        <v>710</v>
      </c>
      <c r="Y3" s="115">
        <f t="shared" si="5"/>
        <v>50</v>
      </c>
      <c r="Z3" s="18">
        <f t="shared" si="5"/>
        <v>43</v>
      </c>
      <c r="AA3" s="18">
        <f t="shared" si="5"/>
        <v>104</v>
      </c>
      <c r="AB3" s="18">
        <f t="shared" si="5"/>
        <v>158</v>
      </c>
      <c r="AC3" s="18">
        <f t="shared" si="5"/>
        <v>125</v>
      </c>
      <c r="AD3" s="18">
        <f t="shared" si="5"/>
        <v>119</v>
      </c>
      <c r="AE3" s="62">
        <f t="shared" si="5"/>
        <v>140</v>
      </c>
      <c r="AF3" s="25">
        <f t="shared" ref="AF3:AF52" si="11">SUM(Y3:AE3)</f>
        <v>739</v>
      </c>
      <c r="AG3" s="25">
        <v>1713</v>
      </c>
      <c r="AH3" s="25">
        <f t="shared" si="6"/>
        <v>974</v>
      </c>
      <c r="AI3" s="115">
        <f t="shared" si="7"/>
        <v>161</v>
      </c>
      <c r="AJ3" s="18">
        <f t="shared" si="8"/>
        <v>139</v>
      </c>
      <c r="AK3" s="18">
        <f t="shared" si="8"/>
        <v>156</v>
      </c>
      <c r="AL3" s="18">
        <f t="shared" si="8"/>
        <v>173</v>
      </c>
      <c r="AM3" s="18">
        <f t="shared" si="8"/>
        <v>134</v>
      </c>
      <c r="AN3" s="18">
        <f t="shared" si="8"/>
        <v>114</v>
      </c>
      <c r="AO3" s="62">
        <f t="shared" si="8"/>
        <v>134</v>
      </c>
      <c r="AP3" s="25">
        <f t="shared" ref="AP3:AP52" si="12">SUM(AI3:AO3)</f>
        <v>1011</v>
      </c>
      <c r="AQ3" s="25">
        <v>1901</v>
      </c>
      <c r="AR3" s="25">
        <f t="shared" si="9"/>
        <v>890</v>
      </c>
    </row>
    <row r="4" spans="1:44" x14ac:dyDescent="0.3">
      <c r="A4" s="368"/>
      <c r="B4" s="368"/>
      <c r="C4" s="365"/>
      <c r="D4" s="19" t="s">
        <v>17</v>
      </c>
      <c r="E4" s="18">
        <f t="shared" si="0"/>
        <v>79</v>
      </c>
      <c r="F4" s="18">
        <f t="shared" si="0"/>
        <v>78</v>
      </c>
      <c r="G4" s="18">
        <f t="shared" si="0"/>
        <v>69</v>
      </c>
      <c r="H4" s="18">
        <f t="shared" si="0"/>
        <v>84</v>
      </c>
      <c r="I4" s="18">
        <f t="shared" si="0"/>
        <v>86</v>
      </c>
      <c r="J4" s="18">
        <f t="shared" si="0"/>
        <v>63</v>
      </c>
      <c r="K4" s="18">
        <f t="shared" si="0"/>
        <v>86</v>
      </c>
      <c r="L4" s="25">
        <f t="shared" si="10"/>
        <v>545</v>
      </c>
      <c r="M4" s="25">
        <v>617</v>
      </c>
      <c r="N4" s="25">
        <f t="shared" si="1"/>
        <v>72</v>
      </c>
      <c r="O4" s="18">
        <f t="shared" si="2"/>
        <v>77</v>
      </c>
      <c r="P4" s="18">
        <f t="shared" si="2"/>
        <v>82</v>
      </c>
      <c r="Q4" s="18">
        <f t="shared" si="2"/>
        <v>80</v>
      </c>
      <c r="R4" s="18">
        <f t="shared" si="2"/>
        <v>74</v>
      </c>
      <c r="S4" s="18">
        <f t="shared" si="2"/>
        <v>42</v>
      </c>
      <c r="T4" s="18">
        <f t="shared" si="2"/>
        <v>26</v>
      </c>
      <c r="U4" s="18">
        <f t="shared" si="2"/>
        <v>63</v>
      </c>
      <c r="V4" s="25">
        <f t="shared" si="3"/>
        <v>444</v>
      </c>
      <c r="W4" s="25">
        <v>566</v>
      </c>
      <c r="X4" s="25">
        <f t="shared" si="4"/>
        <v>122</v>
      </c>
      <c r="Y4" s="115">
        <f t="shared" si="5"/>
        <v>67</v>
      </c>
      <c r="Z4" s="18">
        <f t="shared" si="5"/>
        <v>64</v>
      </c>
      <c r="AA4" s="18">
        <f t="shared" si="5"/>
        <v>69</v>
      </c>
      <c r="AB4" s="18">
        <f t="shared" si="5"/>
        <v>57</v>
      </c>
      <c r="AC4" s="18">
        <f t="shared" si="5"/>
        <v>66</v>
      </c>
      <c r="AD4" s="18">
        <f t="shared" si="5"/>
        <v>52</v>
      </c>
      <c r="AE4" s="62">
        <f t="shared" si="5"/>
        <v>60</v>
      </c>
      <c r="AF4" s="25">
        <f t="shared" si="11"/>
        <v>435</v>
      </c>
      <c r="AG4" s="25">
        <v>569</v>
      </c>
      <c r="AH4" s="25">
        <f t="shared" si="6"/>
        <v>134</v>
      </c>
      <c r="AI4" s="115">
        <f t="shared" si="7"/>
        <v>65</v>
      </c>
      <c r="AJ4" s="18">
        <f t="shared" si="8"/>
        <v>79</v>
      </c>
      <c r="AK4" s="18">
        <f t="shared" si="8"/>
        <v>89</v>
      </c>
      <c r="AL4" s="18">
        <f t="shared" si="8"/>
        <v>70</v>
      </c>
      <c r="AM4" s="18">
        <f t="shared" si="8"/>
        <v>60</v>
      </c>
      <c r="AN4" s="18">
        <f t="shared" si="8"/>
        <v>24</v>
      </c>
      <c r="AO4" s="62">
        <f t="shared" si="8"/>
        <v>61</v>
      </c>
      <c r="AP4" s="25">
        <f t="shared" si="12"/>
        <v>448</v>
      </c>
      <c r="AQ4" s="25">
        <v>587</v>
      </c>
      <c r="AR4" s="25">
        <f t="shared" si="9"/>
        <v>139</v>
      </c>
    </row>
    <row r="5" spans="1:44" x14ac:dyDescent="0.3">
      <c r="A5" s="368"/>
      <c r="B5" s="368"/>
      <c r="C5" s="365"/>
      <c r="D5" s="19" t="s">
        <v>42</v>
      </c>
      <c r="E5" s="18">
        <f t="shared" si="0"/>
        <v>102</v>
      </c>
      <c r="F5" s="18">
        <f t="shared" si="0"/>
        <v>76</v>
      </c>
      <c r="G5" s="18">
        <f t="shared" si="0"/>
        <v>180</v>
      </c>
      <c r="H5" s="18">
        <f t="shared" si="0"/>
        <v>150</v>
      </c>
      <c r="I5" s="18">
        <f t="shared" si="0"/>
        <v>191</v>
      </c>
      <c r="J5" s="18">
        <f t="shared" si="0"/>
        <v>179</v>
      </c>
      <c r="K5" s="18">
        <f t="shared" si="0"/>
        <v>179</v>
      </c>
      <c r="L5" s="25">
        <f t="shared" si="10"/>
        <v>1057</v>
      </c>
      <c r="M5" s="25">
        <v>2630</v>
      </c>
      <c r="N5" s="25">
        <f t="shared" si="1"/>
        <v>1573</v>
      </c>
      <c r="O5" s="18">
        <f t="shared" si="2"/>
        <v>155</v>
      </c>
      <c r="P5" s="18">
        <f t="shared" si="2"/>
        <v>214</v>
      </c>
      <c r="Q5" s="18">
        <f t="shared" si="2"/>
        <v>154</v>
      </c>
      <c r="R5" s="18">
        <f t="shared" si="2"/>
        <v>247</v>
      </c>
      <c r="S5" s="18">
        <f t="shared" si="2"/>
        <v>164</v>
      </c>
      <c r="T5" s="18">
        <f t="shared" si="2"/>
        <v>136</v>
      </c>
      <c r="U5" s="18">
        <f t="shared" si="2"/>
        <v>169</v>
      </c>
      <c r="V5" s="25">
        <f t="shared" si="3"/>
        <v>1239</v>
      </c>
      <c r="W5" s="25">
        <v>2923</v>
      </c>
      <c r="X5" s="25">
        <f t="shared" si="4"/>
        <v>1684</v>
      </c>
      <c r="Y5" s="115">
        <f t="shared" si="5"/>
        <v>164</v>
      </c>
      <c r="Z5" s="18">
        <f t="shared" si="5"/>
        <v>121</v>
      </c>
      <c r="AA5" s="18">
        <f t="shared" si="5"/>
        <v>157</v>
      </c>
      <c r="AB5" s="18">
        <f t="shared" si="5"/>
        <v>158</v>
      </c>
      <c r="AC5" s="18">
        <f t="shared" si="5"/>
        <v>174</v>
      </c>
      <c r="AD5" s="18">
        <f t="shared" si="5"/>
        <v>130</v>
      </c>
      <c r="AE5" s="62">
        <f t="shared" si="5"/>
        <v>140</v>
      </c>
      <c r="AF5" s="25">
        <f t="shared" si="11"/>
        <v>1044</v>
      </c>
      <c r="AG5" s="25">
        <v>2578</v>
      </c>
      <c r="AH5" s="25">
        <f t="shared" si="6"/>
        <v>1534</v>
      </c>
      <c r="AI5" s="115">
        <f t="shared" si="7"/>
        <v>145</v>
      </c>
      <c r="AJ5" s="18">
        <f t="shared" si="8"/>
        <v>123</v>
      </c>
      <c r="AK5" s="18">
        <f t="shared" si="8"/>
        <v>128</v>
      </c>
      <c r="AL5" s="18">
        <f t="shared" si="8"/>
        <v>156</v>
      </c>
      <c r="AM5" s="18">
        <f t="shared" si="8"/>
        <v>168</v>
      </c>
      <c r="AN5" s="18">
        <f t="shared" si="8"/>
        <v>98</v>
      </c>
      <c r="AO5" s="62">
        <f t="shared" si="8"/>
        <v>138</v>
      </c>
      <c r="AP5" s="25">
        <f t="shared" si="12"/>
        <v>956</v>
      </c>
      <c r="AQ5" s="25">
        <v>2930</v>
      </c>
      <c r="AR5" s="25">
        <f t="shared" si="9"/>
        <v>1974</v>
      </c>
    </row>
    <row r="6" spans="1:44" x14ac:dyDescent="0.3">
      <c r="A6" s="368"/>
      <c r="B6" s="368"/>
      <c r="C6" s="365"/>
      <c r="D6" s="19" t="s">
        <v>43</v>
      </c>
      <c r="E6" s="18">
        <f t="shared" si="0"/>
        <v>142</v>
      </c>
      <c r="F6" s="18">
        <f t="shared" si="0"/>
        <v>61</v>
      </c>
      <c r="G6" s="18">
        <f t="shared" si="0"/>
        <v>140</v>
      </c>
      <c r="H6" s="18">
        <f t="shared" si="0"/>
        <v>130</v>
      </c>
      <c r="I6" s="18">
        <f t="shared" si="0"/>
        <v>157</v>
      </c>
      <c r="J6" s="18">
        <f t="shared" si="0"/>
        <v>132</v>
      </c>
      <c r="K6" s="18">
        <f t="shared" si="0"/>
        <v>114</v>
      </c>
      <c r="L6" s="25">
        <f t="shared" si="10"/>
        <v>876</v>
      </c>
      <c r="M6" s="25">
        <v>1711</v>
      </c>
      <c r="N6" s="25">
        <f t="shared" si="1"/>
        <v>835</v>
      </c>
      <c r="O6" s="18">
        <f t="shared" si="2"/>
        <v>128</v>
      </c>
      <c r="P6" s="18">
        <f t="shared" si="2"/>
        <v>161</v>
      </c>
      <c r="Q6" s="18">
        <f t="shared" si="2"/>
        <v>146</v>
      </c>
      <c r="R6" s="18">
        <f t="shared" si="2"/>
        <v>244</v>
      </c>
      <c r="S6" s="18">
        <f t="shared" si="2"/>
        <v>175</v>
      </c>
      <c r="T6" s="18">
        <f t="shared" si="2"/>
        <v>113</v>
      </c>
      <c r="U6" s="18">
        <f t="shared" si="2"/>
        <v>145</v>
      </c>
      <c r="V6" s="25">
        <f t="shared" si="3"/>
        <v>1112</v>
      </c>
      <c r="W6" s="25">
        <v>2020</v>
      </c>
      <c r="X6" s="25">
        <f t="shared" si="4"/>
        <v>908</v>
      </c>
      <c r="Y6" s="115">
        <f t="shared" si="5"/>
        <v>155</v>
      </c>
      <c r="Z6" s="18">
        <f t="shared" si="5"/>
        <v>116</v>
      </c>
      <c r="AA6" s="18">
        <f t="shared" si="5"/>
        <v>141</v>
      </c>
      <c r="AB6" s="18">
        <f t="shared" si="5"/>
        <v>127</v>
      </c>
      <c r="AC6" s="18">
        <f t="shared" si="5"/>
        <v>121</v>
      </c>
      <c r="AD6" s="18">
        <f t="shared" si="5"/>
        <v>129</v>
      </c>
      <c r="AE6" s="62">
        <f t="shared" si="5"/>
        <v>108</v>
      </c>
      <c r="AF6" s="25">
        <f t="shared" si="11"/>
        <v>897</v>
      </c>
      <c r="AG6" s="25">
        <v>1648</v>
      </c>
      <c r="AH6" s="25">
        <f t="shared" si="6"/>
        <v>751</v>
      </c>
      <c r="AI6" s="115">
        <f t="shared" si="7"/>
        <v>139</v>
      </c>
      <c r="AJ6" s="18">
        <f t="shared" si="8"/>
        <v>114</v>
      </c>
      <c r="AK6" s="18">
        <f t="shared" si="8"/>
        <v>182</v>
      </c>
      <c r="AL6" s="18">
        <f t="shared" si="8"/>
        <v>203</v>
      </c>
      <c r="AM6" s="18">
        <f t="shared" si="8"/>
        <v>165</v>
      </c>
      <c r="AN6" s="18">
        <f t="shared" si="8"/>
        <v>94</v>
      </c>
      <c r="AO6" s="62">
        <f t="shared" si="8"/>
        <v>143</v>
      </c>
      <c r="AP6" s="25">
        <f t="shared" si="12"/>
        <v>1040</v>
      </c>
      <c r="AQ6" s="25">
        <v>2177</v>
      </c>
      <c r="AR6" s="25">
        <f t="shared" si="9"/>
        <v>1137</v>
      </c>
    </row>
    <row r="7" spans="1:44" ht="17.25" thickBot="1" x14ac:dyDescent="0.35">
      <c r="A7" s="371"/>
      <c r="B7" s="369"/>
      <c r="C7" s="366"/>
      <c r="D7" s="53" t="s">
        <v>44</v>
      </c>
      <c r="E7" s="54">
        <f t="shared" si="0"/>
        <v>81</v>
      </c>
      <c r="F7" s="54">
        <f t="shared" si="0"/>
        <v>31</v>
      </c>
      <c r="G7" s="54">
        <f t="shared" si="0"/>
        <v>80</v>
      </c>
      <c r="H7" s="54">
        <f t="shared" si="0"/>
        <v>82</v>
      </c>
      <c r="I7" s="54">
        <f t="shared" si="0"/>
        <v>72</v>
      </c>
      <c r="J7" s="54">
        <f t="shared" si="0"/>
        <v>82</v>
      </c>
      <c r="K7" s="54">
        <f t="shared" si="0"/>
        <v>77</v>
      </c>
      <c r="L7" s="26">
        <f t="shared" si="10"/>
        <v>505</v>
      </c>
      <c r="M7" s="26">
        <v>648</v>
      </c>
      <c r="N7" s="26">
        <f t="shared" si="1"/>
        <v>143</v>
      </c>
      <c r="O7" s="54">
        <f t="shared" si="2"/>
        <v>88</v>
      </c>
      <c r="P7" s="54">
        <f t="shared" si="2"/>
        <v>88</v>
      </c>
      <c r="Q7" s="54">
        <f t="shared" si="2"/>
        <v>79</v>
      </c>
      <c r="R7" s="54">
        <f t="shared" si="2"/>
        <v>79</v>
      </c>
      <c r="S7" s="54">
        <f t="shared" si="2"/>
        <v>100</v>
      </c>
      <c r="T7" s="54">
        <f t="shared" si="2"/>
        <v>55</v>
      </c>
      <c r="U7" s="54">
        <f t="shared" si="2"/>
        <v>89</v>
      </c>
      <c r="V7" s="26">
        <f t="shared" si="3"/>
        <v>578</v>
      </c>
      <c r="W7" s="26">
        <v>754</v>
      </c>
      <c r="X7" s="26">
        <f t="shared" si="4"/>
        <v>176</v>
      </c>
      <c r="Y7" s="116">
        <f t="shared" si="5"/>
        <v>102</v>
      </c>
      <c r="Z7" s="54">
        <f t="shared" si="5"/>
        <v>69</v>
      </c>
      <c r="AA7" s="54">
        <f t="shared" si="5"/>
        <v>98</v>
      </c>
      <c r="AB7" s="54">
        <f t="shared" si="5"/>
        <v>78</v>
      </c>
      <c r="AC7" s="54">
        <f t="shared" si="5"/>
        <v>61</v>
      </c>
      <c r="AD7" s="54">
        <f t="shared" si="5"/>
        <v>96</v>
      </c>
      <c r="AE7" s="63">
        <f t="shared" si="5"/>
        <v>77</v>
      </c>
      <c r="AF7" s="26">
        <f t="shared" si="11"/>
        <v>581</v>
      </c>
      <c r="AG7" s="26">
        <v>739</v>
      </c>
      <c r="AH7" s="26">
        <f t="shared" si="6"/>
        <v>158</v>
      </c>
      <c r="AI7" s="116">
        <f t="shared" si="7"/>
        <v>93</v>
      </c>
      <c r="AJ7" s="54">
        <f t="shared" si="8"/>
        <v>76</v>
      </c>
      <c r="AK7" s="54">
        <f t="shared" si="8"/>
        <v>73</v>
      </c>
      <c r="AL7" s="54">
        <f t="shared" si="8"/>
        <v>67</v>
      </c>
      <c r="AM7" s="54">
        <f t="shared" si="8"/>
        <v>88</v>
      </c>
      <c r="AN7" s="54">
        <f t="shared" si="8"/>
        <v>64</v>
      </c>
      <c r="AO7" s="63">
        <f t="shared" si="8"/>
        <v>94</v>
      </c>
      <c r="AP7" s="26">
        <f t="shared" si="12"/>
        <v>555</v>
      </c>
      <c r="AQ7" s="26">
        <v>697</v>
      </c>
      <c r="AR7" s="26">
        <f t="shared" si="9"/>
        <v>142</v>
      </c>
    </row>
    <row r="8" spans="1:44" x14ac:dyDescent="0.3">
      <c r="A8" s="47" t="s">
        <v>77</v>
      </c>
      <c r="B8" s="368" t="s">
        <v>146</v>
      </c>
      <c r="C8" s="43">
        <v>46030</v>
      </c>
      <c r="D8" s="19" t="s">
        <v>54</v>
      </c>
      <c r="E8" s="18">
        <v>23</v>
      </c>
      <c r="F8" s="18">
        <v>23</v>
      </c>
      <c r="G8" s="18">
        <v>24</v>
      </c>
      <c r="H8" s="18">
        <v>24</v>
      </c>
      <c r="I8" s="18">
        <v>29</v>
      </c>
      <c r="J8" s="18">
        <v>29</v>
      </c>
      <c r="K8" s="20">
        <v>30</v>
      </c>
      <c r="L8" s="25">
        <f t="shared" si="10"/>
        <v>182</v>
      </c>
      <c r="M8" s="25"/>
      <c r="N8" s="25"/>
      <c r="O8" s="173">
        <v>44</v>
      </c>
      <c r="P8" s="174">
        <v>29</v>
      </c>
      <c r="Q8" s="174">
        <v>39</v>
      </c>
      <c r="R8" s="172">
        <v>46</v>
      </c>
      <c r="S8" s="172">
        <v>36</v>
      </c>
      <c r="T8" s="172">
        <v>36</v>
      </c>
      <c r="U8" s="175">
        <v>37</v>
      </c>
      <c r="V8" s="25">
        <f t="shared" si="3"/>
        <v>267</v>
      </c>
      <c r="W8" s="25"/>
      <c r="X8" s="25"/>
      <c r="Y8" s="217">
        <v>58</v>
      </c>
      <c r="Z8" s="218">
        <v>58</v>
      </c>
      <c r="AA8" s="218">
        <v>50</v>
      </c>
      <c r="AB8" s="218">
        <v>42</v>
      </c>
      <c r="AC8" s="218">
        <v>33</v>
      </c>
      <c r="AD8" s="218">
        <v>33</v>
      </c>
      <c r="AE8" s="219">
        <v>33</v>
      </c>
      <c r="AF8" s="25">
        <f t="shared" si="11"/>
        <v>307</v>
      </c>
      <c r="AG8" s="25"/>
      <c r="AH8" s="25"/>
      <c r="AI8" s="228">
        <v>25</v>
      </c>
      <c r="AJ8" s="172">
        <v>44</v>
      </c>
      <c r="AK8" s="172">
        <v>28</v>
      </c>
      <c r="AL8" s="172">
        <v>56</v>
      </c>
      <c r="AM8" s="172">
        <v>30</v>
      </c>
      <c r="AN8" s="172">
        <v>30</v>
      </c>
      <c r="AO8" s="175">
        <v>31</v>
      </c>
      <c r="AP8" s="25">
        <f t="shared" si="12"/>
        <v>244</v>
      </c>
      <c r="AQ8" s="25"/>
      <c r="AR8" s="25"/>
    </row>
    <row r="9" spans="1:44" x14ac:dyDescent="0.3">
      <c r="A9" s="47" t="s">
        <v>77</v>
      </c>
      <c r="B9" s="368"/>
      <c r="C9" s="43">
        <v>45843</v>
      </c>
      <c r="D9" s="19" t="s">
        <v>55</v>
      </c>
      <c r="E9" s="18">
        <v>115</v>
      </c>
      <c r="F9" s="18">
        <v>127</v>
      </c>
      <c r="G9" s="18">
        <v>132</v>
      </c>
      <c r="H9" s="18">
        <v>163</v>
      </c>
      <c r="I9" s="18">
        <v>198</v>
      </c>
      <c r="J9" s="18">
        <v>146</v>
      </c>
      <c r="K9" s="20">
        <v>145</v>
      </c>
      <c r="L9" s="25">
        <f t="shared" si="10"/>
        <v>1026</v>
      </c>
      <c r="M9" s="25"/>
      <c r="N9" s="25"/>
      <c r="O9" s="173">
        <v>155</v>
      </c>
      <c r="P9" s="174">
        <v>135</v>
      </c>
      <c r="Q9" s="174">
        <v>145</v>
      </c>
      <c r="R9" s="174">
        <v>145</v>
      </c>
      <c r="S9" s="174">
        <v>145</v>
      </c>
      <c r="T9" s="174">
        <v>145</v>
      </c>
      <c r="U9" s="176">
        <v>145</v>
      </c>
      <c r="V9" s="25">
        <f t="shared" si="3"/>
        <v>1015</v>
      </c>
      <c r="W9" s="25"/>
      <c r="X9" s="25"/>
      <c r="Y9" s="21">
        <v>6</v>
      </c>
      <c r="Z9" s="18">
        <v>9</v>
      </c>
      <c r="AA9" s="18">
        <v>51</v>
      </c>
      <c r="AB9" s="18">
        <v>74</v>
      </c>
      <c r="AC9" s="18">
        <v>54</v>
      </c>
      <c r="AD9" s="18">
        <v>55</v>
      </c>
      <c r="AE9" s="20">
        <v>55</v>
      </c>
      <c r="AF9" s="51">
        <f t="shared" si="11"/>
        <v>304</v>
      </c>
      <c r="AG9" s="25"/>
      <c r="AH9" s="25"/>
      <c r="AI9" s="21">
        <v>115</v>
      </c>
      <c r="AJ9" s="18">
        <v>72</v>
      </c>
      <c r="AK9" s="18">
        <v>105</v>
      </c>
      <c r="AL9" s="18">
        <v>116</v>
      </c>
      <c r="AM9" s="18">
        <v>60</v>
      </c>
      <c r="AN9" s="18">
        <v>70</v>
      </c>
      <c r="AO9" s="20">
        <v>74</v>
      </c>
      <c r="AP9" s="51">
        <f t="shared" si="12"/>
        <v>612</v>
      </c>
      <c r="AQ9" s="25"/>
      <c r="AR9" s="25"/>
    </row>
    <row r="10" spans="1:44" x14ac:dyDescent="0.3">
      <c r="A10" s="47" t="s">
        <v>77</v>
      </c>
      <c r="B10" s="368"/>
      <c r="C10" s="43">
        <v>45850</v>
      </c>
      <c r="D10" s="19" t="s">
        <v>56</v>
      </c>
      <c r="E10" s="18">
        <v>45</v>
      </c>
      <c r="F10" s="18">
        <v>50</v>
      </c>
      <c r="G10" s="18">
        <v>44</v>
      </c>
      <c r="H10" s="18">
        <v>61</v>
      </c>
      <c r="I10" s="18">
        <v>60</v>
      </c>
      <c r="J10" s="18">
        <v>41</v>
      </c>
      <c r="K10" s="20">
        <v>74</v>
      </c>
      <c r="L10" s="25">
        <f t="shared" si="10"/>
        <v>375</v>
      </c>
      <c r="M10" s="25"/>
      <c r="N10" s="25"/>
      <c r="O10" s="173">
        <v>57</v>
      </c>
      <c r="P10" s="174">
        <v>56</v>
      </c>
      <c r="Q10" s="174">
        <v>55</v>
      </c>
      <c r="R10" s="174">
        <v>55</v>
      </c>
      <c r="S10" s="174">
        <v>13</v>
      </c>
      <c r="T10" s="174">
        <v>13</v>
      </c>
      <c r="U10" s="176">
        <v>13</v>
      </c>
      <c r="V10" s="25">
        <f t="shared" si="3"/>
        <v>262</v>
      </c>
      <c r="W10" s="25"/>
      <c r="X10" s="25"/>
      <c r="Y10" s="21">
        <v>41</v>
      </c>
      <c r="Z10" s="18">
        <v>41</v>
      </c>
      <c r="AA10" s="18">
        <v>28</v>
      </c>
      <c r="AB10" s="18">
        <v>29</v>
      </c>
      <c r="AC10" s="18">
        <v>21</v>
      </c>
      <c r="AD10" s="18">
        <v>21</v>
      </c>
      <c r="AE10" s="20">
        <v>22</v>
      </c>
      <c r="AF10" s="25">
        <f t="shared" si="11"/>
        <v>203</v>
      </c>
      <c r="AG10" s="25"/>
      <c r="AH10" s="25"/>
      <c r="AI10" s="21">
        <v>45</v>
      </c>
      <c r="AJ10" s="18">
        <v>39</v>
      </c>
      <c r="AK10" s="18">
        <v>45</v>
      </c>
      <c r="AL10" s="18">
        <v>36</v>
      </c>
      <c r="AM10" s="18">
        <v>19</v>
      </c>
      <c r="AN10" s="18">
        <v>19</v>
      </c>
      <c r="AO10" s="20">
        <v>19</v>
      </c>
      <c r="AP10" s="25">
        <f t="shared" si="12"/>
        <v>222</v>
      </c>
      <c r="AQ10" s="25"/>
      <c r="AR10" s="25"/>
    </row>
    <row r="11" spans="1:44" x14ac:dyDescent="0.3">
      <c r="A11" s="47" t="s">
        <v>77</v>
      </c>
      <c r="B11" s="368"/>
      <c r="C11" s="43">
        <v>46122</v>
      </c>
      <c r="D11" s="19" t="s">
        <v>57</v>
      </c>
      <c r="E11" s="18">
        <v>22</v>
      </c>
      <c r="F11" s="18">
        <v>22</v>
      </c>
      <c r="G11" s="18">
        <v>22</v>
      </c>
      <c r="H11" s="18">
        <v>22</v>
      </c>
      <c r="I11" s="18">
        <v>60</v>
      </c>
      <c r="J11" s="18">
        <v>61</v>
      </c>
      <c r="K11" s="20">
        <v>61</v>
      </c>
      <c r="L11" s="25">
        <f t="shared" si="10"/>
        <v>270</v>
      </c>
      <c r="M11" s="25"/>
      <c r="N11" s="25"/>
      <c r="O11" s="173">
        <v>60</v>
      </c>
      <c r="P11" s="174">
        <v>104</v>
      </c>
      <c r="Q11" s="174">
        <v>66</v>
      </c>
      <c r="R11" s="174">
        <v>109</v>
      </c>
      <c r="S11" s="174">
        <v>61</v>
      </c>
      <c r="T11" s="174">
        <v>61</v>
      </c>
      <c r="U11" s="176">
        <v>62</v>
      </c>
      <c r="V11" s="25">
        <f t="shared" si="3"/>
        <v>523</v>
      </c>
      <c r="W11" s="25"/>
      <c r="X11" s="25"/>
      <c r="Y11" s="21">
        <v>76</v>
      </c>
      <c r="Z11" s="18">
        <v>81</v>
      </c>
      <c r="AA11" s="18">
        <v>79</v>
      </c>
      <c r="AB11" s="18">
        <v>83</v>
      </c>
      <c r="AC11" s="18">
        <v>34</v>
      </c>
      <c r="AD11" s="18">
        <v>35</v>
      </c>
      <c r="AE11" s="20">
        <v>35</v>
      </c>
      <c r="AF11" s="25">
        <f t="shared" si="11"/>
        <v>423</v>
      </c>
      <c r="AG11" s="25"/>
      <c r="AH11" s="25"/>
      <c r="AI11" s="21">
        <v>76</v>
      </c>
      <c r="AJ11" s="18">
        <v>47</v>
      </c>
      <c r="AK11" s="18">
        <v>74</v>
      </c>
      <c r="AL11" s="18">
        <v>86</v>
      </c>
      <c r="AM11" s="18">
        <v>47</v>
      </c>
      <c r="AN11" s="18">
        <v>47</v>
      </c>
      <c r="AO11" s="20">
        <v>46</v>
      </c>
      <c r="AP11" s="25">
        <f t="shared" si="12"/>
        <v>423</v>
      </c>
      <c r="AQ11" s="25"/>
      <c r="AR11" s="25"/>
    </row>
    <row r="12" spans="1:44" x14ac:dyDescent="0.3">
      <c r="A12" s="47" t="s">
        <v>77</v>
      </c>
      <c r="B12" s="368"/>
      <c r="C12" s="83">
        <v>46159</v>
      </c>
      <c r="D12" s="19" t="s">
        <v>58</v>
      </c>
      <c r="E12" s="84">
        <v>13</v>
      </c>
      <c r="F12" s="84">
        <v>13</v>
      </c>
      <c r="G12" s="84">
        <v>13</v>
      </c>
      <c r="H12" s="84">
        <v>13</v>
      </c>
      <c r="I12" s="84">
        <v>35</v>
      </c>
      <c r="J12" s="84">
        <v>35</v>
      </c>
      <c r="K12" s="85">
        <v>35</v>
      </c>
      <c r="L12" s="25">
        <f t="shared" si="10"/>
        <v>157</v>
      </c>
      <c r="M12" s="25"/>
      <c r="N12" s="25"/>
      <c r="O12" s="177">
        <v>51</v>
      </c>
      <c r="P12" s="178">
        <v>81</v>
      </c>
      <c r="Q12" s="178">
        <v>58</v>
      </c>
      <c r="R12" s="178">
        <v>94</v>
      </c>
      <c r="S12" s="178">
        <v>50</v>
      </c>
      <c r="T12" s="178">
        <v>51</v>
      </c>
      <c r="U12" s="179">
        <v>51</v>
      </c>
      <c r="V12" s="25">
        <f t="shared" si="3"/>
        <v>436</v>
      </c>
      <c r="W12" s="25"/>
      <c r="X12" s="25"/>
      <c r="Y12" s="86">
        <v>70</v>
      </c>
      <c r="Z12" s="84">
        <v>66</v>
      </c>
      <c r="AA12" s="84">
        <v>73</v>
      </c>
      <c r="AB12" s="84">
        <v>70</v>
      </c>
      <c r="AC12" s="84">
        <v>34</v>
      </c>
      <c r="AD12" s="84">
        <v>34</v>
      </c>
      <c r="AE12" s="85">
        <v>35</v>
      </c>
      <c r="AF12" s="25">
        <f t="shared" si="11"/>
        <v>382</v>
      </c>
      <c r="AG12" s="25"/>
      <c r="AH12" s="25"/>
      <c r="AI12" s="86">
        <v>82</v>
      </c>
      <c r="AJ12" s="84">
        <v>57</v>
      </c>
      <c r="AK12" s="84">
        <v>97</v>
      </c>
      <c r="AL12" s="84">
        <v>109</v>
      </c>
      <c r="AM12" s="84">
        <v>50</v>
      </c>
      <c r="AN12" s="84">
        <v>53</v>
      </c>
      <c r="AO12" s="85">
        <v>53</v>
      </c>
      <c r="AP12" s="25">
        <f t="shared" si="12"/>
        <v>501</v>
      </c>
      <c r="AQ12" s="25"/>
      <c r="AR12" s="25"/>
    </row>
    <row r="13" spans="1:44" ht="17.25" thickBot="1" x14ac:dyDescent="0.35">
      <c r="A13" s="48" t="s">
        <v>77</v>
      </c>
      <c r="B13" s="369"/>
      <c r="C13" s="55">
        <v>46158</v>
      </c>
      <c r="D13" s="53" t="s">
        <v>59</v>
      </c>
      <c r="E13" s="54">
        <v>13</v>
      </c>
      <c r="F13" s="54">
        <v>13</v>
      </c>
      <c r="G13" s="54">
        <v>14</v>
      </c>
      <c r="H13" s="54">
        <v>14</v>
      </c>
      <c r="I13" s="54">
        <v>22</v>
      </c>
      <c r="J13" s="54">
        <v>22</v>
      </c>
      <c r="K13" s="56">
        <v>23</v>
      </c>
      <c r="L13" s="26">
        <f t="shared" si="10"/>
        <v>121</v>
      </c>
      <c r="M13" s="26"/>
      <c r="N13" s="26"/>
      <c r="O13" s="180">
        <v>23</v>
      </c>
      <c r="P13" s="181">
        <v>36</v>
      </c>
      <c r="Q13" s="181">
        <v>39</v>
      </c>
      <c r="R13" s="181">
        <v>34</v>
      </c>
      <c r="S13" s="181">
        <v>25</v>
      </c>
      <c r="T13" s="181">
        <v>26</v>
      </c>
      <c r="U13" s="182">
        <v>26</v>
      </c>
      <c r="V13" s="26">
        <f t="shared" si="3"/>
        <v>209</v>
      </c>
      <c r="W13" s="26"/>
      <c r="X13" s="26"/>
      <c r="Y13" s="57">
        <v>44</v>
      </c>
      <c r="Z13" s="54">
        <v>29</v>
      </c>
      <c r="AA13" s="54">
        <v>27</v>
      </c>
      <c r="AB13" s="54">
        <v>40</v>
      </c>
      <c r="AC13" s="54">
        <v>19</v>
      </c>
      <c r="AD13" s="54">
        <v>19</v>
      </c>
      <c r="AE13" s="56">
        <v>20</v>
      </c>
      <c r="AF13" s="26">
        <f t="shared" si="11"/>
        <v>198</v>
      </c>
      <c r="AG13" s="26"/>
      <c r="AH13" s="26"/>
      <c r="AI13" s="57">
        <v>51</v>
      </c>
      <c r="AJ13" s="54">
        <v>25</v>
      </c>
      <c r="AK13" s="54">
        <v>28</v>
      </c>
      <c r="AL13" s="54">
        <v>17</v>
      </c>
      <c r="AM13" s="54">
        <v>30</v>
      </c>
      <c r="AN13" s="54">
        <v>31</v>
      </c>
      <c r="AO13" s="56">
        <v>31</v>
      </c>
      <c r="AP13" s="26">
        <f t="shared" si="12"/>
        <v>213</v>
      </c>
      <c r="AQ13" s="26"/>
      <c r="AR13" s="26"/>
    </row>
    <row r="14" spans="1:44" hidden="1" x14ac:dyDescent="0.3">
      <c r="A14" s="46" t="s">
        <v>35</v>
      </c>
      <c r="B14" s="337" t="s">
        <v>35</v>
      </c>
      <c r="C14" s="43">
        <v>45915</v>
      </c>
      <c r="D14" s="19" t="s">
        <v>54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20"/>
      <c r="L14" s="25">
        <f t="shared" si="10"/>
        <v>0</v>
      </c>
      <c r="M14" s="25"/>
      <c r="N14" s="25"/>
      <c r="O14" s="21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20">
        <v>0</v>
      </c>
      <c r="V14" s="25">
        <f t="shared" si="3"/>
        <v>0</v>
      </c>
      <c r="W14" s="25"/>
      <c r="X14" s="25"/>
      <c r="Y14" s="21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20">
        <v>0</v>
      </c>
      <c r="AF14" s="25">
        <f t="shared" si="11"/>
        <v>0</v>
      </c>
      <c r="AG14" s="25"/>
      <c r="AH14" s="25"/>
      <c r="AI14" s="21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20">
        <v>0</v>
      </c>
      <c r="AP14" s="51">
        <f t="shared" si="12"/>
        <v>0</v>
      </c>
      <c r="AQ14" s="25"/>
      <c r="AR14" s="25"/>
    </row>
    <row r="15" spans="1:44" hidden="1" x14ac:dyDescent="0.3">
      <c r="A15" s="47" t="s">
        <v>35</v>
      </c>
      <c r="B15" s="350"/>
      <c r="C15" s="43">
        <v>45843</v>
      </c>
      <c r="D15" s="19" t="s">
        <v>55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20"/>
      <c r="L15" s="25">
        <f t="shared" si="10"/>
        <v>0</v>
      </c>
      <c r="M15" s="25"/>
      <c r="N15" s="25"/>
      <c r="O15" s="21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20">
        <v>0</v>
      </c>
      <c r="V15" s="25">
        <f t="shared" si="3"/>
        <v>0</v>
      </c>
      <c r="W15" s="25"/>
      <c r="X15" s="25"/>
      <c r="Y15" s="21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20">
        <v>0</v>
      </c>
      <c r="AF15" s="25">
        <f t="shared" si="11"/>
        <v>0</v>
      </c>
      <c r="AG15" s="25"/>
      <c r="AH15" s="25"/>
      <c r="AI15" s="21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20">
        <v>0</v>
      </c>
      <c r="AP15" s="25">
        <f t="shared" si="12"/>
        <v>0</v>
      </c>
      <c r="AQ15" s="25"/>
      <c r="AR15" s="25"/>
    </row>
    <row r="16" spans="1:44" hidden="1" x14ac:dyDescent="0.3">
      <c r="A16" s="47" t="s">
        <v>35</v>
      </c>
      <c r="B16" s="350"/>
      <c r="C16" s="43">
        <v>45850</v>
      </c>
      <c r="D16" s="19" t="s">
        <v>56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20"/>
      <c r="L16" s="25">
        <f t="shared" si="10"/>
        <v>0</v>
      </c>
      <c r="M16" s="25"/>
      <c r="N16" s="25"/>
      <c r="O16" s="21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20">
        <v>0</v>
      </c>
      <c r="V16" s="25">
        <f t="shared" si="3"/>
        <v>0</v>
      </c>
      <c r="W16" s="25"/>
      <c r="X16" s="25"/>
      <c r="Y16" s="21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20">
        <v>0</v>
      </c>
      <c r="AF16" s="25">
        <f t="shared" si="11"/>
        <v>0</v>
      </c>
      <c r="AG16" s="25"/>
      <c r="AH16" s="25"/>
      <c r="AI16" s="21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20">
        <v>0</v>
      </c>
      <c r="AP16" s="25">
        <f t="shared" si="12"/>
        <v>0</v>
      </c>
      <c r="AQ16" s="25"/>
      <c r="AR16" s="25"/>
    </row>
    <row r="17" spans="1:44" hidden="1" x14ac:dyDescent="0.3">
      <c r="A17" s="47" t="s">
        <v>35</v>
      </c>
      <c r="B17" s="350"/>
      <c r="C17" s="43">
        <v>46122</v>
      </c>
      <c r="D17" s="19" t="s">
        <v>57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20"/>
      <c r="L17" s="25">
        <f t="shared" si="10"/>
        <v>0</v>
      </c>
      <c r="M17" s="25"/>
      <c r="N17" s="25"/>
      <c r="O17" s="21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20">
        <v>0</v>
      </c>
      <c r="V17" s="25">
        <f t="shared" si="3"/>
        <v>0</v>
      </c>
      <c r="W17" s="25"/>
      <c r="X17" s="25"/>
      <c r="Y17" s="21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20">
        <v>0</v>
      </c>
      <c r="AF17" s="25">
        <f t="shared" si="11"/>
        <v>0</v>
      </c>
      <c r="AG17" s="25"/>
      <c r="AH17" s="25"/>
      <c r="AI17" s="21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20">
        <v>0</v>
      </c>
      <c r="AP17" s="25">
        <f t="shared" si="12"/>
        <v>0</v>
      </c>
      <c r="AQ17" s="25"/>
      <c r="AR17" s="25"/>
    </row>
    <row r="18" spans="1:44" hidden="1" x14ac:dyDescent="0.3">
      <c r="A18" s="47" t="s">
        <v>35</v>
      </c>
      <c r="B18" s="350"/>
      <c r="C18" s="43">
        <v>46159</v>
      </c>
      <c r="D18" s="19" t="s">
        <v>58</v>
      </c>
      <c r="E18" s="84">
        <v>0</v>
      </c>
      <c r="F18" s="84">
        <v>0</v>
      </c>
      <c r="G18" s="84">
        <v>0</v>
      </c>
      <c r="H18" s="84">
        <v>0</v>
      </c>
      <c r="I18" s="84">
        <v>0</v>
      </c>
      <c r="J18" s="84">
        <v>0</v>
      </c>
      <c r="K18" s="85"/>
      <c r="L18" s="25">
        <f t="shared" si="10"/>
        <v>0</v>
      </c>
      <c r="M18" s="25"/>
      <c r="N18" s="25"/>
      <c r="O18" s="86">
        <v>0</v>
      </c>
      <c r="P18" s="84">
        <v>0</v>
      </c>
      <c r="Q18" s="84">
        <v>0</v>
      </c>
      <c r="R18" s="84">
        <v>0</v>
      </c>
      <c r="S18" s="84">
        <v>0</v>
      </c>
      <c r="T18" s="84">
        <v>0</v>
      </c>
      <c r="U18" s="85">
        <v>0</v>
      </c>
      <c r="V18" s="25">
        <f t="shared" si="3"/>
        <v>0</v>
      </c>
      <c r="W18" s="25"/>
      <c r="X18" s="25"/>
      <c r="Y18" s="86">
        <v>0</v>
      </c>
      <c r="Z18" s="84">
        <v>0</v>
      </c>
      <c r="AA18" s="84">
        <v>0</v>
      </c>
      <c r="AB18" s="84">
        <v>0</v>
      </c>
      <c r="AC18" s="84">
        <v>0</v>
      </c>
      <c r="AD18" s="84">
        <v>0</v>
      </c>
      <c r="AE18" s="85">
        <v>0</v>
      </c>
      <c r="AF18" s="25">
        <f t="shared" si="11"/>
        <v>0</v>
      </c>
      <c r="AG18" s="25"/>
      <c r="AH18" s="25"/>
      <c r="AI18" s="86">
        <v>0</v>
      </c>
      <c r="AJ18" s="84">
        <v>0</v>
      </c>
      <c r="AK18" s="84">
        <v>0</v>
      </c>
      <c r="AL18" s="84">
        <v>0</v>
      </c>
      <c r="AM18" s="84">
        <v>0</v>
      </c>
      <c r="AN18" s="84">
        <v>0</v>
      </c>
      <c r="AO18" s="85">
        <v>0</v>
      </c>
      <c r="AP18" s="25">
        <f t="shared" si="12"/>
        <v>0</v>
      </c>
      <c r="AQ18" s="25"/>
      <c r="AR18" s="25"/>
    </row>
    <row r="19" spans="1:44" ht="17.25" hidden="1" thickBot="1" x14ac:dyDescent="0.35">
      <c r="A19" s="48" t="str">
        <f>A18</f>
        <v>컬리</v>
      </c>
      <c r="B19" s="338"/>
      <c r="C19" s="55">
        <v>46158</v>
      </c>
      <c r="D19" s="53" t="s">
        <v>59</v>
      </c>
      <c r="E19" s="54">
        <v>0</v>
      </c>
      <c r="F19" s="54">
        <v>0</v>
      </c>
      <c r="G19" s="54">
        <v>0</v>
      </c>
      <c r="H19" s="54">
        <v>0</v>
      </c>
      <c r="I19" s="54">
        <v>0</v>
      </c>
      <c r="J19" s="54">
        <v>0</v>
      </c>
      <c r="K19" s="56"/>
      <c r="L19" s="26">
        <f t="shared" si="10"/>
        <v>0</v>
      </c>
      <c r="M19" s="26"/>
      <c r="N19" s="26"/>
      <c r="O19" s="57">
        <v>0</v>
      </c>
      <c r="P19" s="54">
        <v>0</v>
      </c>
      <c r="Q19" s="54">
        <v>0</v>
      </c>
      <c r="R19" s="54">
        <v>0</v>
      </c>
      <c r="S19" s="54">
        <v>0</v>
      </c>
      <c r="T19" s="54">
        <v>0</v>
      </c>
      <c r="U19" s="56">
        <v>0</v>
      </c>
      <c r="V19" s="26">
        <f t="shared" si="3"/>
        <v>0</v>
      </c>
      <c r="W19" s="26"/>
      <c r="X19" s="26"/>
      <c r="Y19" s="57">
        <v>0</v>
      </c>
      <c r="Z19" s="54">
        <v>0</v>
      </c>
      <c r="AA19" s="54">
        <v>0</v>
      </c>
      <c r="AB19" s="54">
        <v>0</v>
      </c>
      <c r="AC19" s="54">
        <v>0</v>
      </c>
      <c r="AD19" s="54">
        <v>0</v>
      </c>
      <c r="AE19" s="56">
        <v>0</v>
      </c>
      <c r="AF19" s="26">
        <f t="shared" si="11"/>
        <v>0</v>
      </c>
      <c r="AG19" s="26"/>
      <c r="AH19" s="26"/>
      <c r="AI19" s="57">
        <v>0</v>
      </c>
      <c r="AJ19" s="54">
        <v>0</v>
      </c>
      <c r="AK19" s="54">
        <v>0</v>
      </c>
      <c r="AL19" s="54">
        <v>0</v>
      </c>
      <c r="AM19" s="54">
        <v>0</v>
      </c>
      <c r="AN19" s="54">
        <v>0</v>
      </c>
      <c r="AO19" s="56">
        <v>0</v>
      </c>
      <c r="AP19" s="26">
        <f t="shared" si="12"/>
        <v>0</v>
      </c>
      <c r="AQ19" s="26"/>
      <c r="AR19" s="26"/>
    </row>
    <row r="20" spans="1:44" x14ac:dyDescent="0.3">
      <c r="A20" s="47" t="s">
        <v>36</v>
      </c>
      <c r="B20" s="350" t="s">
        <v>102</v>
      </c>
      <c r="C20" s="43">
        <v>45915</v>
      </c>
      <c r="D20" s="19" t="s">
        <v>54</v>
      </c>
      <c r="E20" s="18">
        <v>6</v>
      </c>
      <c r="F20" s="18">
        <v>0</v>
      </c>
      <c r="G20" s="18">
        <v>27</v>
      </c>
      <c r="H20" s="18">
        <v>27</v>
      </c>
      <c r="I20" s="18">
        <v>23</v>
      </c>
      <c r="J20" s="18">
        <v>15</v>
      </c>
      <c r="K20" s="20">
        <v>24</v>
      </c>
      <c r="L20" s="25">
        <f t="shared" si="10"/>
        <v>122</v>
      </c>
      <c r="M20" s="25"/>
      <c r="N20" s="25"/>
      <c r="O20" s="21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20">
        <v>0</v>
      </c>
      <c r="V20" s="25">
        <f t="shared" si="3"/>
        <v>0</v>
      </c>
      <c r="W20" s="25"/>
      <c r="X20" s="25"/>
      <c r="Y20" s="21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20">
        <v>0</v>
      </c>
      <c r="AF20" s="25">
        <f t="shared" si="11"/>
        <v>0</v>
      </c>
      <c r="AG20" s="25"/>
      <c r="AH20" s="25"/>
      <c r="AI20" s="21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20">
        <v>0</v>
      </c>
      <c r="AP20" s="25">
        <f t="shared" si="12"/>
        <v>0</v>
      </c>
      <c r="AQ20" s="25"/>
      <c r="AR20" s="25"/>
    </row>
    <row r="21" spans="1:44" x14ac:dyDescent="0.3">
      <c r="A21" s="47" t="s">
        <v>36</v>
      </c>
      <c r="B21" s="350"/>
      <c r="C21" s="43">
        <v>46030</v>
      </c>
      <c r="D21" s="19" t="s">
        <v>54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20">
        <v>0</v>
      </c>
      <c r="L21" s="25">
        <f>SUM(E21:K21)</f>
        <v>0</v>
      </c>
      <c r="M21" s="25"/>
      <c r="N21" s="25"/>
      <c r="O21" s="21">
        <v>14</v>
      </c>
      <c r="P21" s="18">
        <v>13</v>
      </c>
      <c r="Q21" s="18">
        <v>18</v>
      </c>
      <c r="R21" s="18">
        <v>13</v>
      </c>
      <c r="S21" s="18">
        <v>12</v>
      </c>
      <c r="T21" s="18">
        <v>1</v>
      </c>
      <c r="U21" s="20">
        <v>24</v>
      </c>
      <c r="V21" s="25">
        <f>SUM(O21:U21)</f>
        <v>95</v>
      </c>
      <c r="W21" s="25"/>
      <c r="X21" s="25"/>
      <c r="Y21" s="21">
        <v>14</v>
      </c>
      <c r="Z21" s="18">
        <v>6</v>
      </c>
      <c r="AA21" s="18">
        <v>10</v>
      </c>
      <c r="AB21" s="18">
        <v>9</v>
      </c>
      <c r="AC21" s="18">
        <v>3</v>
      </c>
      <c r="AD21" s="18">
        <v>13</v>
      </c>
      <c r="AE21" s="20">
        <v>16</v>
      </c>
      <c r="AF21" s="25">
        <f>SUM(Y21:AE21)</f>
        <v>71</v>
      </c>
      <c r="AG21" s="25"/>
      <c r="AH21" s="25"/>
      <c r="AI21" s="21">
        <v>7</v>
      </c>
      <c r="AJ21" s="18">
        <v>11</v>
      </c>
      <c r="AK21" s="18">
        <v>19</v>
      </c>
      <c r="AL21" s="18">
        <v>9</v>
      </c>
      <c r="AM21" s="18">
        <v>12</v>
      </c>
      <c r="AN21" s="18">
        <v>10</v>
      </c>
      <c r="AO21" s="20">
        <v>4</v>
      </c>
      <c r="AP21" s="25">
        <f>SUM(AI21:AO21)</f>
        <v>72</v>
      </c>
      <c r="AQ21" s="25"/>
      <c r="AR21" s="25"/>
    </row>
    <row r="22" spans="1:44" x14ac:dyDescent="0.3">
      <c r="A22" s="47" t="str">
        <f>A21</f>
        <v>이마트-온라인</v>
      </c>
      <c r="B22" s="350"/>
      <c r="C22" s="43">
        <v>45861</v>
      </c>
      <c r="D22" s="19" t="s">
        <v>55</v>
      </c>
      <c r="E22" s="18">
        <v>4</v>
      </c>
      <c r="F22" s="18">
        <v>0</v>
      </c>
      <c r="G22" s="18">
        <v>9</v>
      </c>
      <c r="H22" s="18">
        <v>14</v>
      </c>
      <c r="I22" s="18">
        <v>6</v>
      </c>
      <c r="J22" s="18">
        <v>4</v>
      </c>
      <c r="K22" s="20">
        <v>8</v>
      </c>
      <c r="L22" s="25">
        <f>SUM(E22:K22)</f>
        <v>45</v>
      </c>
      <c r="M22" s="25"/>
      <c r="N22" s="25"/>
      <c r="O22" s="21">
        <v>9</v>
      </c>
      <c r="P22" s="18">
        <v>8</v>
      </c>
      <c r="Q22" s="18">
        <v>5</v>
      </c>
      <c r="R22" s="18">
        <v>21</v>
      </c>
      <c r="S22" s="18">
        <v>3</v>
      </c>
      <c r="T22" s="18">
        <v>3</v>
      </c>
      <c r="U22" s="20">
        <v>13</v>
      </c>
      <c r="V22" s="25">
        <f>SUM(O22:U22)</f>
        <v>62</v>
      </c>
      <c r="W22" s="25"/>
      <c r="X22" s="25"/>
      <c r="Y22" s="21">
        <v>8</v>
      </c>
      <c r="Z22" s="18">
        <v>10</v>
      </c>
      <c r="AA22" s="18">
        <v>7</v>
      </c>
      <c r="AB22" s="18">
        <v>18</v>
      </c>
      <c r="AC22" s="18">
        <v>4</v>
      </c>
      <c r="AD22" s="18">
        <v>16</v>
      </c>
      <c r="AE22" s="20">
        <v>27</v>
      </c>
      <c r="AF22" s="25">
        <f>SUM(Y22:AE22)</f>
        <v>90</v>
      </c>
      <c r="AG22" s="25"/>
      <c r="AH22" s="25"/>
      <c r="AI22" s="21">
        <v>5</v>
      </c>
      <c r="AJ22" s="18">
        <v>9</v>
      </c>
      <c r="AK22" s="18">
        <v>17</v>
      </c>
      <c r="AL22" s="18">
        <v>13</v>
      </c>
      <c r="AM22" s="18">
        <v>16</v>
      </c>
      <c r="AN22" s="18">
        <v>10</v>
      </c>
      <c r="AO22" s="20">
        <v>12</v>
      </c>
      <c r="AP22" s="25">
        <f>SUM(AI22:AO22)</f>
        <v>82</v>
      </c>
      <c r="AQ22" s="25"/>
      <c r="AR22" s="25"/>
    </row>
    <row r="23" spans="1:44" x14ac:dyDescent="0.3">
      <c r="A23" s="47" t="str">
        <f>A22</f>
        <v>이마트-온라인</v>
      </c>
      <c r="B23" s="350"/>
      <c r="C23" s="43">
        <v>45850</v>
      </c>
      <c r="D23" s="19" t="s">
        <v>56</v>
      </c>
      <c r="E23" s="18">
        <v>1</v>
      </c>
      <c r="F23" s="18">
        <v>0</v>
      </c>
      <c r="G23" s="18">
        <v>3</v>
      </c>
      <c r="H23" s="18">
        <v>7</v>
      </c>
      <c r="I23" s="18">
        <v>6</v>
      </c>
      <c r="J23" s="18">
        <v>2</v>
      </c>
      <c r="K23" s="20">
        <v>7</v>
      </c>
      <c r="L23" s="25">
        <f t="shared" si="10"/>
        <v>26</v>
      </c>
      <c r="M23" s="25"/>
      <c r="N23" s="25"/>
      <c r="O23" s="21">
        <v>5</v>
      </c>
      <c r="P23" s="18">
        <v>8</v>
      </c>
      <c r="Q23" s="18">
        <v>5</v>
      </c>
      <c r="R23" s="18">
        <v>3</v>
      </c>
      <c r="S23" s="18">
        <v>4</v>
      </c>
      <c r="T23" s="18">
        <v>0</v>
      </c>
      <c r="U23" s="20">
        <v>6</v>
      </c>
      <c r="V23" s="25">
        <f t="shared" si="3"/>
        <v>31</v>
      </c>
      <c r="W23" s="25"/>
      <c r="X23" s="25"/>
      <c r="Y23" s="21">
        <v>9</v>
      </c>
      <c r="Z23" s="18">
        <v>4</v>
      </c>
      <c r="AA23" s="18">
        <v>5</v>
      </c>
      <c r="AB23" s="18">
        <v>2</v>
      </c>
      <c r="AC23" s="18">
        <v>3</v>
      </c>
      <c r="AD23" s="18">
        <v>4</v>
      </c>
      <c r="AE23" s="20">
        <v>6</v>
      </c>
      <c r="AF23" s="25">
        <f t="shared" si="11"/>
        <v>33</v>
      </c>
      <c r="AG23" s="25"/>
      <c r="AH23" s="25"/>
      <c r="AI23" s="21">
        <v>6</v>
      </c>
      <c r="AJ23" s="18">
        <v>5</v>
      </c>
      <c r="AK23" s="18">
        <v>7</v>
      </c>
      <c r="AL23" s="18">
        <v>7</v>
      </c>
      <c r="AM23" s="18">
        <v>6</v>
      </c>
      <c r="AN23" s="18">
        <v>2</v>
      </c>
      <c r="AO23" s="20">
        <v>5</v>
      </c>
      <c r="AP23" s="25">
        <f t="shared" si="12"/>
        <v>38</v>
      </c>
      <c r="AQ23" s="25"/>
      <c r="AR23" s="25"/>
    </row>
    <row r="24" spans="1:44" x14ac:dyDescent="0.3">
      <c r="A24" s="47" t="str">
        <f>A23</f>
        <v>이마트-온라인</v>
      </c>
      <c r="B24" s="350"/>
      <c r="C24" s="43">
        <v>46159</v>
      </c>
      <c r="D24" s="19" t="s">
        <v>57</v>
      </c>
      <c r="E24" s="18">
        <v>6</v>
      </c>
      <c r="F24" s="18">
        <v>0</v>
      </c>
      <c r="G24" s="18">
        <v>22</v>
      </c>
      <c r="H24" s="18">
        <v>29</v>
      </c>
      <c r="I24" s="18">
        <v>22</v>
      </c>
      <c r="J24" s="18">
        <v>17</v>
      </c>
      <c r="K24" s="20">
        <v>19</v>
      </c>
      <c r="L24" s="25">
        <f t="shared" si="10"/>
        <v>115</v>
      </c>
      <c r="M24" s="25"/>
      <c r="N24" s="25"/>
      <c r="O24" s="21">
        <v>24</v>
      </c>
      <c r="P24" s="18">
        <v>18</v>
      </c>
      <c r="Q24" s="18">
        <v>25</v>
      </c>
      <c r="R24" s="18">
        <v>29</v>
      </c>
      <c r="S24" s="18">
        <v>14</v>
      </c>
      <c r="T24" s="18">
        <v>11</v>
      </c>
      <c r="U24" s="20">
        <v>11</v>
      </c>
      <c r="V24" s="25">
        <f t="shared" si="3"/>
        <v>132</v>
      </c>
      <c r="W24" s="25"/>
      <c r="X24" s="25"/>
      <c r="Y24" s="21">
        <v>21</v>
      </c>
      <c r="Z24" s="18">
        <v>8</v>
      </c>
      <c r="AA24" s="18">
        <v>9</v>
      </c>
      <c r="AB24" s="18">
        <v>16</v>
      </c>
      <c r="AC24" s="18">
        <v>27</v>
      </c>
      <c r="AD24" s="18">
        <v>9</v>
      </c>
      <c r="AE24" s="20">
        <v>24</v>
      </c>
      <c r="AF24" s="25">
        <f t="shared" si="11"/>
        <v>114</v>
      </c>
      <c r="AG24" s="25"/>
      <c r="AH24" s="25"/>
      <c r="AI24" s="21">
        <v>19</v>
      </c>
      <c r="AJ24" s="18">
        <v>15</v>
      </c>
      <c r="AK24" s="18">
        <v>14</v>
      </c>
      <c r="AL24" s="18">
        <v>11</v>
      </c>
      <c r="AM24" s="18">
        <v>14</v>
      </c>
      <c r="AN24" s="18">
        <v>7</v>
      </c>
      <c r="AO24" s="20">
        <v>23</v>
      </c>
      <c r="AP24" s="25">
        <f t="shared" si="12"/>
        <v>103</v>
      </c>
      <c r="AQ24" s="25"/>
      <c r="AR24" s="25"/>
    </row>
    <row r="25" spans="1:44" x14ac:dyDescent="0.3">
      <c r="A25" s="47" t="str">
        <f>A24</f>
        <v>이마트-온라인</v>
      </c>
      <c r="B25" s="350"/>
      <c r="C25" s="83">
        <v>46159</v>
      </c>
      <c r="D25" s="81" t="s">
        <v>58</v>
      </c>
      <c r="E25" s="84">
        <v>17</v>
      </c>
      <c r="F25" s="84">
        <v>0</v>
      </c>
      <c r="G25" s="84">
        <v>14</v>
      </c>
      <c r="H25" s="84">
        <v>20</v>
      </c>
      <c r="I25" s="84">
        <v>20</v>
      </c>
      <c r="J25" s="84">
        <v>12</v>
      </c>
      <c r="K25" s="85">
        <v>18</v>
      </c>
      <c r="L25" s="25">
        <f t="shared" si="10"/>
        <v>101</v>
      </c>
      <c r="M25" s="25"/>
      <c r="N25" s="25"/>
      <c r="O25" s="86">
        <v>10</v>
      </c>
      <c r="P25" s="84">
        <v>17</v>
      </c>
      <c r="Q25" s="84">
        <v>24</v>
      </c>
      <c r="R25" s="84">
        <v>21</v>
      </c>
      <c r="S25" s="84">
        <v>14</v>
      </c>
      <c r="T25" s="84">
        <v>3</v>
      </c>
      <c r="U25" s="85">
        <v>18</v>
      </c>
      <c r="V25" s="25">
        <f t="shared" si="3"/>
        <v>107</v>
      </c>
      <c r="W25" s="25"/>
      <c r="X25" s="25"/>
      <c r="Y25" s="86">
        <v>17</v>
      </c>
      <c r="Z25" s="84">
        <v>13</v>
      </c>
      <c r="AA25" s="84">
        <v>16</v>
      </c>
      <c r="AB25" s="84">
        <v>10</v>
      </c>
      <c r="AC25" s="84">
        <v>14</v>
      </c>
      <c r="AD25" s="84">
        <v>11</v>
      </c>
      <c r="AE25" s="85">
        <v>18</v>
      </c>
      <c r="AF25" s="25">
        <f t="shared" si="11"/>
        <v>99</v>
      </c>
      <c r="AG25" s="25"/>
      <c r="AH25" s="25"/>
      <c r="AI25" s="86">
        <v>10</v>
      </c>
      <c r="AJ25" s="84">
        <v>14</v>
      </c>
      <c r="AK25" s="84">
        <v>19</v>
      </c>
      <c r="AL25" s="84">
        <v>18</v>
      </c>
      <c r="AM25" s="84">
        <v>24</v>
      </c>
      <c r="AN25" s="84">
        <v>8</v>
      </c>
      <c r="AO25" s="85">
        <v>15</v>
      </c>
      <c r="AP25" s="25">
        <f t="shared" si="12"/>
        <v>108</v>
      </c>
      <c r="AQ25" s="25"/>
      <c r="AR25" s="25"/>
    </row>
    <row r="26" spans="1:44" ht="17.25" thickBot="1" x14ac:dyDescent="0.35">
      <c r="A26" s="47" t="str">
        <f>A25</f>
        <v>이마트-온라인</v>
      </c>
      <c r="B26" s="338"/>
      <c r="C26" s="55">
        <v>46158</v>
      </c>
      <c r="D26" s="53" t="s">
        <v>59</v>
      </c>
      <c r="E26" s="54">
        <v>5</v>
      </c>
      <c r="F26" s="54">
        <v>0</v>
      </c>
      <c r="G26" s="54">
        <v>6</v>
      </c>
      <c r="H26" s="54">
        <v>9</v>
      </c>
      <c r="I26" s="54">
        <v>6</v>
      </c>
      <c r="J26" s="54">
        <v>3</v>
      </c>
      <c r="K26" s="56">
        <v>7</v>
      </c>
      <c r="L26" s="26">
        <f t="shared" si="10"/>
        <v>36</v>
      </c>
      <c r="M26" s="26"/>
      <c r="N26" s="26"/>
      <c r="O26" s="57">
        <v>6</v>
      </c>
      <c r="P26" s="54">
        <v>8</v>
      </c>
      <c r="Q26" s="54">
        <v>14</v>
      </c>
      <c r="R26" s="54">
        <v>6</v>
      </c>
      <c r="S26" s="54">
        <v>9</v>
      </c>
      <c r="T26" s="54">
        <v>1</v>
      </c>
      <c r="U26" s="56">
        <v>10</v>
      </c>
      <c r="V26" s="26">
        <f t="shared" si="3"/>
        <v>54</v>
      </c>
      <c r="W26" s="26"/>
      <c r="X26" s="26"/>
      <c r="Y26" s="57">
        <v>10</v>
      </c>
      <c r="Z26" s="54">
        <v>4</v>
      </c>
      <c r="AA26" s="54">
        <v>9</v>
      </c>
      <c r="AB26" s="54">
        <v>2</v>
      </c>
      <c r="AC26" s="54">
        <v>2</v>
      </c>
      <c r="AD26" s="54">
        <v>6</v>
      </c>
      <c r="AE26" s="56">
        <v>9</v>
      </c>
      <c r="AF26" s="26">
        <f t="shared" si="11"/>
        <v>42</v>
      </c>
      <c r="AG26" s="26"/>
      <c r="AH26" s="26"/>
      <c r="AI26" s="57">
        <v>4</v>
      </c>
      <c r="AJ26" s="54">
        <v>9</v>
      </c>
      <c r="AK26" s="54">
        <v>5</v>
      </c>
      <c r="AL26" s="54">
        <v>8</v>
      </c>
      <c r="AM26" s="54">
        <v>4</v>
      </c>
      <c r="AN26" s="54">
        <v>3</v>
      </c>
      <c r="AO26" s="56">
        <v>8</v>
      </c>
      <c r="AP26" s="26">
        <f t="shared" si="12"/>
        <v>41</v>
      </c>
      <c r="AQ26" s="26"/>
      <c r="AR26" s="26"/>
    </row>
    <row r="27" spans="1:44" x14ac:dyDescent="0.3">
      <c r="A27" s="47" t="s">
        <v>37</v>
      </c>
      <c r="B27" s="350" t="s">
        <v>103</v>
      </c>
      <c r="C27" s="43">
        <v>45915</v>
      </c>
      <c r="D27" s="19" t="s">
        <v>54</v>
      </c>
      <c r="E27" s="18">
        <v>18</v>
      </c>
      <c r="F27" s="18">
        <v>0</v>
      </c>
      <c r="G27" s="18">
        <v>7</v>
      </c>
      <c r="H27" s="18">
        <v>5</v>
      </c>
      <c r="I27" s="18">
        <v>6</v>
      </c>
      <c r="J27" s="18">
        <v>6</v>
      </c>
      <c r="K27" s="20">
        <v>7</v>
      </c>
      <c r="L27" s="25">
        <f t="shared" si="10"/>
        <v>49</v>
      </c>
      <c r="M27" s="25"/>
      <c r="N27" s="25"/>
      <c r="O27" s="21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20">
        <v>0</v>
      </c>
      <c r="V27" s="25">
        <f t="shared" si="3"/>
        <v>0</v>
      </c>
      <c r="W27" s="25"/>
      <c r="X27" s="25"/>
      <c r="Y27" s="21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20">
        <v>0</v>
      </c>
      <c r="AF27" s="25">
        <f t="shared" si="11"/>
        <v>0</v>
      </c>
      <c r="AG27" s="25"/>
      <c r="AH27" s="25"/>
      <c r="AI27" s="21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20">
        <v>0</v>
      </c>
      <c r="AP27" s="25">
        <f t="shared" si="12"/>
        <v>0</v>
      </c>
      <c r="AQ27" s="25"/>
      <c r="AR27" s="25"/>
    </row>
    <row r="28" spans="1:44" x14ac:dyDescent="0.3">
      <c r="A28" s="47" t="s">
        <v>37</v>
      </c>
      <c r="B28" s="350"/>
      <c r="C28" s="43">
        <v>46030</v>
      </c>
      <c r="D28" s="19" t="s">
        <v>54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20">
        <v>0</v>
      </c>
      <c r="L28" s="25">
        <f>SUM(E28:K28)</f>
        <v>0</v>
      </c>
      <c r="M28" s="25"/>
      <c r="N28" s="25"/>
      <c r="O28" s="21">
        <v>3</v>
      </c>
      <c r="P28" s="18">
        <v>7</v>
      </c>
      <c r="Q28" s="18">
        <v>7</v>
      </c>
      <c r="R28" s="18">
        <v>4</v>
      </c>
      <c r="S28" s="18">
        <v>11</v>
      </c>
      <c r="T28" s="18">
        <v>13</v>
      </c>
      <c r="U28" s="20">
        <v>14</v>
      </c>
      <c r="V28" s="25">
        <f>SUM(O28:U28)</f>
        <v>59</v>
      </c>
      <c r="W28" s="25"/>
      <c r="X28" s="25"/>
      <c r="Y28" s="21">
        <v>5</v>
      </c>
      <c r="Z28" s="18">
        <v>7</v>
      </c>
      <c r="AA28" s="18">
        <v>6</v>
      </c>
      <c r="AB28" s="18">
        <v>4</v>
      </c>
      <c r="AC28" s="18">
        <v>13</v>
      </c>
      <c r="AD28" s="18">
        <v>7</v>
      </c>
      <c r="AE28" s="20">
        <v>7</v>
      </c>
      <c r="AF28" s="25">
        <f>SUM(Y28:AE28)</f>
        <v>49</v>
      </c>
      <c r="AG28" s="25"/>
      <c r="AH28" s="25"/>
      <c r="AI28" s="21">
        <v>8</v>
      </c>
      <c r="AJ28" s="18">
        <v>7</v>
      </c>
      <c r="AK28" s="18">
        <v>1</v>
      </c>
      <c r="AL28" s="18">
        <v>4</v>
      </c>
      <c r="AM28" s="18">
        <v>3</v>
      </c>
      <c r="AN28" s="18">
        <v>5</v>
      </c>
      <c r="AO28" s="20">
        <v>3</v>
      </c>
      <c r="AP28" s="25">
        <f>SUM(AI28:AO28)</f>
        <v>31</v>
      </c>
      <c r="AQ28" s="25"/>
      <c r="AR28" s="25"/>
    </row>
    <row r="29" spans="1:44" x14ac:dyDescent="0.3">
      <c r="A29" s="47" t="str">
        <f>A28</f>
        <v>이마트-ssg</v>
      </c>
      <c r="B29" s="350"/>
      <c r="C29" s="43">
        <v>45861</v>
      </c>
      <c r="D29" s="19" t="s">
        <v>55</v>
      </c>
      <c r="E29" s="18">
        <v>6</v>
      </c>
      <c r="F29" s="18">
        <v>0</v>
      </c>
      <c r="G29" s="18">
        <v>8</v>
      </c>
      <c r="H29" s="18">
        <v>7</v>
      </c>
      <c r="I29" s="18">
        <v>3</v>
      </c>
      <c r="J29" s="18">
        <v>6</v>
      </c>
      <c r="K29" s="20">
        <v>3</v>
      </c>
      <c r="L29" s="25">
        <f>SUM(E29:K29)</f>
        <v>33</v>
      </c>
      <c r="M29" s="25"/>
      <c r="N29" s="25"/>
      <c r="O29" s="21">
        <v>4</v>
      </c>
      <c r="P29" s="18">
        <v>1</v>
      </c>
      <c r="Q29" s="18">
        <v>4</v>
      </c>
      <c r="R29" s="18">
        <v>5</v>
      </c>
      <c r="S29" s="18">
        <v>7</v>
      </c>
      <c r="T29" s="18">
        <v>3</v>
      </c>
      <c r="U29" s="20">
        <v>8</v>
      </c>
      <c r="V29" s="25">
        <f>SUM(O29:U29)</f>
        <v>32</v>
      </c>
      <c r="W29" s="25"/>
      <c r="X29" s="25"/>
      <c r="Y29" s="21">
        <v>9</v>
      </c>
      <c r="Z29" s="18">
        <v>4</v>
      </c>
      <c r="AA29" s="18">
        <v>12</v>
      </c>
      <c r="AB29" s="18">
        <v>22</v>
      </c>
      <c r="AC29" s="18">
        <v>10</v>
      </c>
      <c r="AD29" s="18">
        <v>5</v>
      </c>
      <c r="AE29" s="20">
        <v>17</v>
      </c>
      <c r="AF29" s="25">
        <f>SUM(Y29:AE29)</f>
        <v>79</v>
      </c>
      <c r="AG29" s="25"/>
      <c r="AH29" s="25"/>
      <c r="AI29" s="21">
        <v>8</v>
      </c>
      <c r="AJ29" s="18">
        <v>10</v>
      </c>
      <c r="AK29" s="18">
        <v>4</v>
      </c>
      <c r="AL29" s="18">
        <v>8</v>
      </c>
      <c r="AM29" s="18">
        <v>5</v>
      </c>
      <c r="AN29" s="18">
        <v>3</v>
      </c>
      <c r="AO29" s="20">
        <v>3</v>
      </c>
      <c r="AP29" s="25">
        <f>SUM(AI29:AO29)</f>
        <v>41</v>
      </c>
      <c r="AQ29" s="25"/>
      <c r="AR29" s="25"/>
    </row>
    <row r="30" spans="1:44" x14ac:dyDescent="0.3">
      <c r="A30" s="47" t="str">
        <f>A29</f>
        <v>이마트-ssg</v>
      </c>
      <c r="B30" s="350"/>
      <c r="C30" s="43">
        <v>45850</v>
      </c>
      <c r="D30" s="19" t="s">
        <v>56</v>
      </c>
      <c r="E30" s="18">
        <v>2</v>
      </c>
      <c r="F30" s="18">
        <v>0</v>
      </c>
      <c r="G30" s="18">
        <v>0</v>
      </c>
      <c r="H30" s="18">
        <v>4</v>
      </c>
      <c r="I30" s="18">
        <v>0</v>
      </c>
      <c r="J30" s="18">
        <v>1</v>
      </c>
      <c r="K30" s="20">
        <v>0</v>
      </c>
      <c r="L30" s="25">
        <f t="shared" si="10"/>
        <v>7</v>
      </c>
      <c r="M30" s="25"/>
      <c r="N30" s="25"/>
      <c r="O30" s="21">
        <v>3</v>
      </c>
      <c r="P30" s="18">
        <v>5</v>
      </c>
      <c r="Q30" s="18">
        <v>4</v>
      </c>
      <c r="R30" s="18">
        <v>0</v>
      </c>
      <c r="S30" s="18">
        <v>0</v>
      </c>
      <c r="T30" s="18">
        <v>-1</v>
      </c>
      <c r="U30" s="20">
        <v>3</v>
      </c>
      <c r="V30" s="25">
        <f t="shared" si="3"/>
        <v>14</v>
      </c>
      <c r="W30" s="25"/>
      <c r="X30" s="25"/>
      <c r="Y30" s="21">
        <v>2</v>
      </c>
      <c r="Z30" s="18">
        <v>2</v>
      </c>
      <c r="AA30" s="18">
        <v>3</v>
      </c>
      <c r="AB30" s="18">
        <v>3</v>
      </c>
      <c r="AC30" s="18">
        <v>5</v>
      </c>
      <c r="AD30" s="18">
        <v>1</v>
      </c>
      <c r="AE30" s="20">
        <v>3</v>
      </c>
      <c r="AF30" s="25">
        <f t="shared" si="11"/>
        <v>19</v>
      </c>
      <c r="AG30" s="25"/>
      <c r="AH30" s="25"/>
      <c r="AI30" s="21">
        <v>1</v>
      </c>
      <c r="AJ30" s="18">
        <v>4</v>
      </c>
      <c r="AK30" s="18">
        <v>4</v>
      </c>
      <c r="AL30" s="18">
        <v>3</v>
      </c>
      <c r="AM30" s="18">
        <v>7</v>
      </c>
      <c r="AN30" s="18">
        <v>3</v>
      </c>
      <c r="AO30" s="20">
        <v>5</v>
      </c>
      <c r="AP30" s="25">
        <f t="shared" si="12"/>
        <v>27</v>
      </c>
      <c r="AQ30" s="25"/>
      <c r="AR30" s="25"/>
    </row>
    <row r="31" spans="1:44" x14ac:dyDescent="0.3">
      <c r="A31" s="47" t="str">
        <f>A30</f>
        <v>이마트-ssg</v>
      </c>
      <c r="B31" s="350"/>
      <c r="C31" s="43">
        <v>46159</v>
      </c>
      <c r="D31" s="19" t="s">
        <v>57</v>
      </c>
      <c r="E31" s="18">
        <v>3</v>
      </c>
      <c r="F31" s="18">
        <v>0</v>
      </c>
      <c r="G31" s="18">
        <v>17</v>
      </c>
      <c r="H31" s="18">
        <v>14</v>
      </c>
      <c r="I31" s="18">
        <v>21</v>
      </c>
      <c r="J31" s="18">
        <v>3</v>
      </c>
      <c r="K31" s="20">
        <v>15</v>
      </c>
      <c r="L31" s="25">
        <f t="shared" si="10"/>
        <v>73</v>
      </c>
      <c r="M31" s="25"/>
      <c r="N31" s="25"/>
      <c r="O31" s="21">
        <v>8</v>
      </c>
      <c r="P31" s="18">
        <v>21</v>
      </c>
      <c r="Q31" s="18">
        <v>6</v>
      </c>
      <c r="R31" s="18">
        <v>14</v>
      </c>
      <c r="S31" s="18">
        <v>4</v>
      </c>
      <c r="T31" s="18">
        <v>17</v>
      </c>
      <c r="U31" s="20">
        <v>2</v>
      </c>
      <c r="V31" s="25">
        <f t="shared" si="3"/>
        <v>72</v>
      </c>
      <c r="W31" s="25"/>
      <c r="X31" s="25"/>
      <c r="Y31" s="21">
        <v>3</v>
      </c>
      <c r="Z31" s="18">
        <v>3</v>
      </c>
      <c r="AA31" s="18">
        <v>11</v>
      </c>
      <c r="AB31" s="18">
        <v>9</v>
      </c>
      <c r="AC31" s="18">
        <v>4</v>
      </c>
      <c r="AD31" s="18">
        <v>10</v>
      </c>
      <c r="AE31" s="20">
        <v>18</v>
      </c>
      <c r="AF31" s="25">
        <f t="shared" si="11"/>
        <v>58</v>
      </c>
      <c r="AG31" s="25"/>
      <c r="AH31" s="25"/>
      <c r="AI31" s="21">
        <v>7</v>
      </c>
      <c r="AJ31" s="18">
        <v>2</v>
      </c>
      <c r="AK31" s="18">
        <v>1</v>
      </c>
      <c r="AL31" s="18">
        <v>5</v>
      </c>
      <c r="AM31" s="18">
        <v>12</v>
      </c>
      <c r="AN31" s="18">
        <v>4</v>
      </c>
      <c r="AO31" s="20">
        <v>8</v>
      </c>
      <c r="AP31" s="25">
        <f t="shared" si="12"/>
        <v>39</v>
      </c>
      <c r="AQ31" s="25"/>
      <c r="AR31" s="25"/>
    </row>
    <row r="32" spans="1:44" x14ac:dyDescent="0.3">
      <c r="A32" s="47" t="str">
        <f>A31</f>
        <v>이마트-ssg</v>
      </c>
      <c r="B32" s="350"/>
      <c r="C32" s="83">
        <v>46159</v>
      </c>
      <c r="D32" s="81" t="s">
        <v>58</v>
      </c>
      <c r="E32" s="84">
        <v>6</v>
      </c>
      <c r="F32" s="84">
        <v>0</v>
      </c>
      <c r="G32" s="84">
        <v>10</v>
      </c>
      <c r="H32" s="84">
        <v>13</v>
      </c>
      <c r="I32" s="84">
        <v>9</v>
      </c>
      <c r="J32" s="84">
        <v>2</v>
      </c>
      <c r="K32" s="85">
        <v>22</v>
      </c>
      <c r="L32" s="25">
        <f t="shared" si="10"/>
        <v>62</v>
      </c>
      <c r="M32" s="25"/>
      <c r="N32" s="25"/>
      <c r="O32" s="86">
        <v>13</v>
      </c>
      <c r="P32" s="84">
        <v>10</v>
      </c>
      <c r="Q32" s="84">
        <v>5</v>
      </c>
      <c r="R32" s="84">
        <v>9</v>
      </c>
      <c r="S32" s="84">
        <v>10</v>
      </c>
      <c r="T32" s="84">
        <v>13</v>
      </c>
      <c r="U32" s="85">
        <v>2</v>
      </c>
      <c r="V32" s="25">
        <f t="shared" si="3"/>
        <v>62</v>
      </c>
      <c r="W32" s="25"/>
      <c r="X32" s="25"/>
      <c r="Y32" s="86">
        <v>4</v>
      </c>
      <c r="Z32" s="84">
        <v>6</v>
      </c>
      <c r="AA32" s="84">
        <v>12</v>
      </c>
      <c r="AB32" s="84">
        <v>1</v>
      </c>
      <c r="AC32" s="84">
        <v>4</v>
      </c>
      <c r="AD32" s="84">
        <v>5</v>
      </c>
      <c r="AE32" s="85">
        <v>11</v>
      </c>
      <c r="AF32" s="25">
        <f t="shared" si="11"/>
        <v>43</v>
      </c>
      <c r="AG32" s="25"/>
      <c r="AH32" s="25"/>
      <c r="AI32" s="86">
        <v>6</v>
      </c>
      <c r="AJ32" s="84">
        <v>3</v>
      </c>
      <c r="AK32" s="84">
        <v>7</v>
      </c>
      <c r="AL32" s="84">
        <v>8</v>
      </c>
      <c r="AM32" s="84">
        <v>5</v>
      </c>
      <c r="AN32" s="84">
        <v>0</v>
      </c>
      <c r="AO32" s="85">
        <v>3</v>
      </c>
      <c r="AP32" s="25">
        <f t="shared" si="12"/>
        <v>32</v>
      </c>
      <c r="AQ32" s="25"/>
      <c r="AR32" s="25"/>
    </row>
    <row r="33" spans="1:44" ht="17.25" thickBot="1" x14ac:dyDescent="0.35">
      <c r="A33" s="47" t="str">
        <f>A32</f>
        <v>이마트-ssg</v>
      </c>
      <c r="B33" s="338"/>
      <c r="C33" s="55">
        <v>46158</v>
      </c>
      <c r="D33" s="53" t="s">
        <v>59</v>
      </c>
      <c r="E33" s="54">
        <v>0</v>
      </c>
      <c r="F33" s="54">
        <v>0</v>
      </c>
      <c r="G33" s="54">
        <v>2</v>
      </c>
      <c r="H33" s="54">
        <v>7</v>
      </c>
      <c r="I33" s="54">
        <v>0</v>
      </c>
      <c r="J33" s="54">
        <v>2</v>
      </c>
      <c r="K33" s="56">
        <v>6</v>
      </c>
      <c r="L33" s="26">
        <f t="shared" si="10"/>
        <v>17</v>
      </c>
      <c r="M33" s="26"/>
      <c r="N33" s="26"/>
      <c r="O33" s="57">
        <v>7</v>
      </c>
      <c r="P33" s="54">
        <v>1</v>
      </c>
      <c r="Q33" s="54">
        <v>1</v>
      </c>
      <c r="R33" s="54">
        <v>2</v>
      </c>
      <c r="S33" s="54">
        <v>2</v>
      </c>
      <c r="T33" s="54">
        <v>0</v>
      </c>
      <c r="U33" s="56">
        <v>4</v>
      </c>
      <c r="V33" s="26">
        <f t="shared" si="3"/>
        <v>17</v>
      </c>
      <c r="W33" s="26"/>
      <c r="X33" s="26"/>
      <c r="Y33" s="57">
        <v>13</v>
      </c>
      <c r="Z33" s="54">
        <v>3</v>
      </c>
      <c r="AA33" s="54">
        <v>5</v>
      </c>
      <c r="AB33" s="54">
        <v>5</v>
      </c>
      <c r="AC33" s="54">
        <v>1</v>
      </c>
      <c r="AD33" s="54">
        <v>9</v>
      </c>
      <c r="AE33" s="56">
        <v>1</v>
      </c>
      <c r="AF33" s="26">
        <f t="shared" si="11"/>
        <v>37</v>
      </c>
      <c r="AG33" s="26"/>
      <c r="AH33" s="26"/>
      <c r="AI33" s="57">
        <v>1</v>
      </c>
      <c r="AJ33" s="54">
        <v>2</v>
      </c>
      <c r="AK33" s="54">
        <v>3</v>
      </c>
      <c r="AL33" s="54">
        <v>5</v>
      </c>
      <c r="AM33" s="54">
        <v>1</v>
      </c>
      <c r="AN33" s="54">
        <v>1</v>
      </c>
      <c r="AO33" s="56">
        <v>3</v>
      </c>
      <c r="AP33" s="26">
        <f t="shared" si="12"/>
        <v>16</v>
      </c>
      <c r="AQ33" s="26"/>
      <c r="AR33" s="26"/>
    </row>
    <row r="34" spans="1:44" x14ac:dyDescent="0.3">
      <c r="A34" s="47" t="s">
        <v>38</v>
      </c>
      <c r="B34" s="350" t="s">
        <v>104</v>
      </c>
      <c r="C34" s="43">
        <v>45915</v>
      </c>
      <c r="D34" s="19" t="s">
        <v>54</v>
      </c>
      <c r="E34" s="18">
        <v>52</v>
      </c>
      <c r="F34" s="18">
        <v>30</v>
      </c>
      <c r="G34" s="18">
        <v>45</v>
      </c>
      <c r="H34" s="18">
        <v>45</v>
      </c>
      <c r="I34" s="18">
        <v>34</v>
      </c>
      <c r="J34" s="18">
        <v>33</v>
      </c>
      <c r="K34" s="20">
        <v>13</v>
      </c>
      <c r="L34" s="25">
        <f t="shared" si="10"/>
        <v>252</v>
      </c>
      <c r="M34" s="25"/>
      <c r="N34" s="25"/>
      <c r="O34" s="21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20">
        <v>0</v>
      </c>
      <c r="V34" s="25">
        <f t="shared" si="3"/>
        <v>0</v>
      </c>
      <c r="W34" s="25"/>
      <c r="X34" s="25"/>
      <c r="Y34" s="21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20">
        <v>0</v>
      </c>
      <c r="AF34" s="25">
        <f t="shared" si="11"/>
        <v>0</v>
      </c>
      <c r="AG34" s="25"/>
      <c r="AH34" s="25"/>
      <c r="AI34" s="21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20">
        <v>0</v>
      </c>
      <c r="AP34" s="25">
        <f t="shared" si="12"/>
        <v>0</v>
      </c>
      <c r="AQ34" s="25"/>
      <c r="AR34" s="25"/>
    </row>
    <row r="35" spans="1:44" x14ac:dyDescent="0.3">
      <c r="A35" s="47" t="s">
        <v>38</v>
      </c>
      <c r="B35" s="350"/>
      <c r="C35" s="43">
        <v>46030</v>
      </c>
      <c r="D35" s="19" t="s">
        <v>54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20">
        <v>0</v>
      </c>
      <c r="L35" s="25">
        <f>SUM(E35:K35)</f>
        <v>0</v>
      </c>
      <c r="M35" s="25"/>
      <c r="N35" s="25"/>
      <c r="O35" s="21">
        <v>13</v>
      </c>
      <c r="P35" s="18">
        <v>26</v>
      </c>
      <c r="Q35" s="18">
        <v>29</v>
      </c>
      <c r="R35" s="18">
        <v>24</v>
      </c>
      <c r="S35" s="18">
        <v>51</v>
      </c>
      <c r="T35" s="18">
        <v>23</v>
      </c>
      <c r="U35" s="20">
        <v>36</v>
      </c>
      <c r="V35" s="25">
        <f>SUM(O35:U35)</f>
        <v>202</v>
      </c>
      <c r="W35" s="25"/>
      <c r="X35" s="25"/>
      <c r="Y35" s="21">
        <v>11</v>
      </c>
      <c r="Z35" s="18">
        <v>14</v>
      </c>
      <c r="AA35" s="18">
        <v>16</v>
      </c>
      <c r="AB35" s="18">
        <v>24</v>
      </c>
      <c r="AC35" s="18">
        <v>31</v>
      </c>
      <c r="AD35" s="18">
        <v>30</v>
      </c>
      <c r="AE35" s="20">
        <v>26</v>
      </c>
      <c r="AF35" s="25">
        <f>SUM(Y35:AE35)</f>
        <v>152</v>
      </c>
      <c r="AG35" s="25"/>
      <c r="AH35" s="25"/>
      <c r="AI35" s="21">
        <v>26</v>
      </c>
      <c r="AJ35" s="18">
        <v>28</v>
      </c>
      <c r="AK35" s="18">
        <v>20</v>
      </c>
      <c r="AL35" s="18">
        <v>26</v>
      </c>
      <c r="AM35" s="18">
        <v>39</v>
      </c>
      <c r="AN35" s="18">
        <v>14</v>
      </c>
      <c r="AO35" s="20">
        <v>31</v>
      </c>
      <c r="AP35" s="25">
        <f>SUM(AI35:AO35)</f>
        <v>184</v>
      </c>
      <c r="AQ35" s="25"/>
      <c r="AR35" s="25"/>
    </row>
    <row r="36" spans="1:44" x14ac:dyDescent="0.3">
      <c r="A36" s="47" t="str">
        <f>A35</f>
        <v>이마트-오프라인</v>
      </c>
      <c r="B36" s="350"/>
      <c r="C36" s="43">
        <v>45861</v>
      </c>
      <c r="D36" s="19" t="s">
        <v>55</v>
      </c>
      <c r="E36" s="18">
        <v>33</v>
      </c>
      <c r="F36" s="18">
        <v>12</v>
      </c>
      <c r="G36" s="18">
        <v>19</v>
      </c>
      <c r="H36" s="18">
        <v>40</v>
      </c>
      <c r="I36" s="18">
        <v>18</v>
      </c>
      <c r="J36" s="18">
        <v>37</v>
      </c>
      <c r="K36" s="20">
        <v>15</v>
      </c>
      <c r="L36" s="25">
        <f>SUM(E36:K36)</f>
        <v>174</v>
      </c>
      <c r="M36" s="25"/>
      <c r="N36" s="25"/>
      <c r="O36" s="21">
        <v>23</v>
      </c>
      <c r="P36" s="18">
        <v>12</v>
      </c>
      <c r="Q36" s="18">
        <v>12</v>
      </c>
      <c r="R36" s="18">
        <v>11</v>
      </c>
      <c r="S36" s="18">
        <v>36</v>
      </c>
      <c r="T36" s="18">
        <v>16</v>
      </c>
      <c r="U36" s="20">
        <v>9</v>
      </c>
      <c r="V36" s="25">
        <f>SUM(O36:U36)</f>
        <v>119</v>
      </c>
      <c r="W36" s="25"/>
      <c r="X36" s="25"/>
      <c r="Y36" s="21">
        <v>14</v>
      </c>
      <c r="Z36" s="18">
        <v>13</v>
      </c>
      <c r="AA36" s="18">
        <v>25</v>
      </c>
      <c r="AB36" s="18">
        <v>36</v>
      </c>
      <c r="AC36" s="18">
        <v>38</v>
      </c>
      <c r="AD36" s="18">
        <v>38</v>
      </c>
      <c r="AE36" s="20">
        <v>33</v>
      </c>
      <c r="AF36" s="25">
        <f>SUM(Y36:AE36)</f>
        <v>197</v>
      </c>
      <c r="AG36" s="25"/>
      <c r="AH36" s="25"/>
      <c r="AI36" s="21">
        <v>25</v>
      </c>
      <c r="AJ36" s="18">
        <v>31</v>
      </c>
      <c r="AK36" s="18">
        <v>21</v>
      </c>
      <c r="AL36" s="18">
        <v>26</v>
      </c>
      <c r="AM36" s="18">
        <v>37</v>
      </c>
      <c r="AN36" s="18">
        <v>25</v>
      </c>
      <c r="AO36" s="20">
        <v>29</v>
      </c>
      <c r="AP36" s="25">
        <f>SUM(AI36:AO36)</f>
        <v>194</v>
      </c>
      <c r="AQ36" s="25"/>
      <c r="AR36" s="25"/>
    </row>
    <row r="37" spans="1:44" x14ac:dyDescent="0.3">
      <c r="A37" s="47" t="str">
        <f>A36</f>
        <v>이마트-오프라인</v>
      </c>
      <c r="B37" s="350"/>
      <c r="C37" s="43">
        <v>45850</v>
      </c>
      <c r="D37" s="19" t="s">
        <v>56</v>
      </c>
      <c r="E37" s="18">
        <v>27</v>
      </c>
      <c r="F37" s="18">
        <v>13</v>
      </c>
      <c r="G37" s="18">
        <v>15</v>
      </c>
      <c r="H37" s="18">
        <v>9</v>
      </c>
      <c r="I37" s="18">
        <v>15</v>
      </c>
      <c r="J37" s="18">
        <v>16</v>
      </c>
      <c r="K37" s="20">
        <v>3</v>
      </c>
      <c r="L37" s="25">
        <f t="shared" si="10"/>
        <v>98</v>
      </c>
      <c r="M37" s="25"/>
      <c r="N37" s="25"/>
      <c r="O37" s="21">
        <v>7</v>
      </c>
      <c r="P37" s="18">
        <v>9</v>
      </c>
      <c r="Q37" s="18">
        <v>11</v>
      </c>
      <c r="R37" s="18">
        <v>10</v>
      </c>
      <c r="S37" s="18">
        <v>19</v>
      </c>
      <c r="T37" s="18">
        <v>8</v>
      </c>
      <c r="U37" s="20">
        <v>21</v>
      </c>
      <c r="V37" s="25">
        <f t="shared" si="3"/>
        <v>85</v>
      </c>
      <c r="W37" s="25"/>
      <c r="X37" s="25"/>
      <c r="Y37" s="21">
        <v>8</v>
      </c>
      <c r="Z37" s="18">
        <v>13</v>
      </c>
      <c r="AA37" s="18">
        <v>25</v>
      </c>
      <c r="AB37" s="18">
        <v>18</v>
      </c>
      <c r="AC37" s="18">
        <v>30</v>
      </c>
      <c r="AD37" s="18">
        <v>17</v>
      </c>
      <c r="AE37" s="20">
        <v>20</v>
      </c>
      <c r="AF37" s="25">
        <f t="shared" si="11"/>
        <v>131</v>
      </c>
      <c r="AG37" s="25"/>
      <c r="AH37" s="25"/>
      <c r="AI37" s="21">
        <v>9</v>
      </c>
      <c r="AJ37" s="18">
        <v>28</v>
      </c>
      <c r="AK37" s="18">
        <v>14</v>
      </c>
      <c r="AL37" s="18">
        <v>14</v>
      </c>
      <c r="AM37" s="18">
        <v>20</v>
      </c>
      <c r="AN37" s="18">
        <v>5</v>
      </c>
      <c r="AO37" s="20">
        <v>22</v>
      </c>
      <c r="AP37" s="25">
        <f t="shared" si="12"/>
        <v>112</v>
      </c>
      <c r="AQ37" s="25"/>
      <c r="AR37" s="25"/>
    </row>
    <row r="38" spans="1:44" x14ac:dyDescent="0.3">
      <c r="A38" s="47" t="str">
        <f>A37</f>
        <v>이마트-오프라인</v>
      </c>
      <c r="B38" s="350"/>
      <c r="C38" s="43">
        <v>46159</v>
      </c>
      <c r="D38" s="19" t="s">
        <v>57</v>
      </c>
      <c r="E38" s="18">
        <v>52</v>
      </c>
      <c r="F38" s="18">
        <v>43</v>
      </c>
      <c r="G38" s="18">
        <v>82</v>
      </c>
      <c r="H38" s="18">
        <v>58</v>
      </c>
      <c r="I38" s="18">
        <v>66</v>
      </c>
      <c r="J38" s="18">
        <v>69</v>
      </c>
      <c r="K38" s="20">
        <v>67</v>
      </c>
      <c r="L38" s="25">
        <f t="shared" si="10"/>
        <v>437</v>
      </c>
      <c r="M38" s="25"/>
      <c r="N38" s="25"/>
      <c r="O38" s="21">
        <v>43</v>
      </c>
      <c r="P38" s="18">
        <v>57</v>
      </c>
      <c r="Q38" s="18">
        <v>34</v>
      </c>
      <c r="R38" s="18">
        <v>72</v>
      </c>
      <c r="S38" s="18">
        <v>56</v>
      </c>
      <c r="T38" s="18">
        <v>40</v>
      </c>
      <c r="U38" s="20">
        <v>69</v>
      </c>
      <c r="V38" s="25">
        <f t="shared" si="3"/>
        <v>371</v>
      </c>
      <c r="W38" s="25"/>
      <c r="X38" s="25"/>
      <c r="Y38" s="21">
        <v>48</v>
      </c>
      <c r="Z38" s="18">
        <v>20</v>
      </c>
      <c r="AA38" s="18">
        <v>45</v>
      </c>
      <c r="AB38" s="18">
        <v>42</v>
      </c>
      <c r="AC38" s="18">
        <v>82</v>
      </c>
      <c r="AD38" s="18">
        <v>58</v>
      </c>
      <c r="AE38" s="20">
        <v>48</v>
      </c>
      <c r="AF38" s="25">
        <f t="shared" si="11"/>
        <v>343</v>
      </c>
      <c r="AG38" s="25"/>
      <c r="AH38" s="25"/>
      <c r="AI38" s="21">
        <v>26</v>
      </c>
      <c r="AJ38" s="18">
        <v>41</v>
      </c>
      <c r="AK38" s="18">
        <v>22</v>
      </c>
      <c r="AL38" s="18">
        <v>33</v>
      </c>
      <c r="AM38" s="18">
        <v>82</v>
      </c>
      <c r="AN38" s="18">
        <v>38</v>
      </c>
      <c r="AO38" s="20">
        <v>48</v>
      </c>
      <c r="AP38" s="25">
        <f t="shared" si="12"/>
        <v>290</v>
      </c>
      <c r="AQ38" s="25"/>
      <c r="AR38" s="25"/>
    </row>
    <row r="39" spans="1:44" x14ac:dyDescent="0.3">
      <c r="A39" s="47" t="str">
        <f>A38</f>
        <v>이마트-오프라인</v>
      </c>
      <c r="B39" s="350"/>
      <c r="C39" s="83">
        <v>46159</v>
      </c>
      <c r="D39" s="81" t="s">
        <v>58</v>
      </c>
      <c r="E39" s="84">
        <v>77</v>
      </c>
      <c r="F39" s="84">
        <v>41</v>
      </c>
      <c r="G39" s="84">
        <v>77</v>
      </c>
      <c r="H39" s="84">
        <v>56</v>
      </c>
      <c r="I39" s="84">
        <v>62</v>
      </c>
      <c r="J39" s="84">
        <v>45</v>
      </c>
      <c r="K39" s="85">
        <v>26</v>
      </c>
      <c r="L39" s="25">
        <f t="shared" si="10"/>
        <v>384</v>
      </c>
      <c r="M39" s="25"/>
      <c r="N39" s="25"/>
      <c r="O39" s="86">
        <v>36</v>
      </c>
      <c r="P39" s="84">
        <v>28</v>
      </c>
      <c r="Q39" s="84">
        <v>35</v>
      </c>
      <c r="R39" s="84">
        <v>92</v>
      </c>
      <c r="S39" s="84">
        <v>81</v>
      </c>
      <c r="T39" s="84">
        <v>37</v>
      </c>
      <c r="U39" s="85">
        <v>48</v>
      </c>
      <c r="V39" s="25">
        <f t="shared" si="3"/>
        <v>357</v>
      </c>
      <c r="W39" s="25"/>
      <c r="X39" s="25"/>
      <c r="Y39" s="86">
        <v>31</v>
      </c>
      <c r="Z39" s="84">
        <v>23</v>
      </c>
      <c r="AA39" s="84">
        <v>26</v>
      </c>
      <c r="AB39" s="84">
        <v>34</v>
      </c>
      <c r="AC39" s="84">
        <v>45</v>
      </c>
      <c r="AD39" s="84">
        <v>58</v>
      </c>
      <c r="AE39" s="85">
        <v>31</v>
      </c>
      <c r="AF39" s="25">
        <f t="shared" si="11"/>
        <v>248</v>
      </c>
      <c r="AG39" s="25"/>
      <c r="AH39" s="25"/>
      <c r="AI39" s="86">
        <v>24</v>
      </c>
      <c r="AJ39" s="84">
        <v>31</v>
      </c>
      <c r="AK39" s="84">
        <v>45</v>
      </c>
      <c r="AL39" s="84">
        <v>50</v>
      </c>
      <c r="AM39" s="84">
        <v>56</v>
      </c>
      <c r="AN39" s="84">
        <v>30</v>
      </c>
      <c r="AO39" s="85">
        <v>45</v>
      </c>
      <c r="AP39" s="25">
        <f t="shared" si="12"/>
        <v>281</v>
      </c>
      <c r="AQ39" s="25"/>
      <c r="AR39" s="25"/>
    </row>
    <row r="40" spans="1:44" ht="17.25" thickBot="1" x14ac:dyDescent="0.35">
      <c r="A40" s="47" t="str">
        <f>A39</f>
        <v>이마트-오프라인</v>
      </c>
      <c r="B40" s="338"/>
      <c r="C40" s="55">
        <v>46158</v>
      </c>
      <c r="D40" s="53" t="s">
        <v>59</v>
      </c>
      <c r="E40" s="54">
        <v>42</v>
      </c>
      <c r="F40" s="54">
        <v>12</v>
      </c>
      <c r="G40" s="54">
        <v>41</v>
      </c>
      <c r="H40" s="54">
        <v>30</v>
      </c>
      <c r="I40" s="54">
        <v>31</v>
      </c>
      <c r="J40" s="54">
        <v>41</v>
      </c>
      <c r="K40" s="56">
        <v>30</v>
      </c>
      <c r="L40" s="26">
        <f t="shared" si="10"/>
        <v>227</v>
      </c>
      <c r="M40" s="26"/>
      <c r="N40" s="26"/>
      <c r="O40" s="57">
        <v>42</v>
      </c>
      <c r="P40" s="54">
        <v>27</v>
      </c>
      <c r="Q40" s="54">
        <v>18</v>
      </c>
      <c r="R40" s="54">
        <v>27</v>
      </c>
      <c r="S40" s="54">
        <v>44</v>
      </c>
      <c r="T40" s="54">
        <v>17</v>
      </c>
      <c r="U40" s="56">
        <v>35</v>
      </c>
      <c r="V40" s="26">
        <f t="shared" si="3"/>
        <v>210</v>
      </c>
      <c r="W40" s="26"/>
      <c r="X40" s="26"/>
      <c r="Y40" s="57">
        <v>20</v>
      </c>
      <c r="Z40" s="54">
        <v>22</v>
      </c>
      <c r="AA40" s="54">
        <v>43</v>
      </c>
      <c r="AB40" s="54">
        <v>24</v>
      </c>
      <c r="AC40" s="54">
        <v>28</v>
      </c>
      <c r="AD40" s="54">
        <v>49</v>
      </c>
      <c r="AE40" s="56">
        <v>39</v>
      </c>
      <c r="AF40" s="26">
        <f t="shared" si="11"/>
        <v>225</v>
      </c>
      <c r="AG40" s="26"/>
      <c r="AH40" s="26"/>
      <c r="AI40" s="57">
        <v>23</v>
      </c>
      <c r="AJ40" s="54">
        <v>21</v>
      </c>
      <c r="AK40" s="54">
        <v>27</v>
      </c>
      <c r="AL40" s="54">
        <v>23</v>
      </c>
      <c r="AM40" s="54">
        <v>38</v>
      </c>
      <c r="AN40" s="54">
        <v>24</v>
      </c>
      <c r="AO40" s="56">
        <v>34</v>
      </c>
      <c r="AP40" s="26">
        <f t="shared" si="12"/>
        <v>190</v>
      </c>
      <c r="AQ40" s="26"/>
      <c r="AR40" s="26"/>
    </row>
    <row r="41" spans="1:44" x14ac:dyDescent="0.3">
      <c r="A41" s="47" t="s">
        <v>76</v>
      </c>
      <c r="B41" s="350" t="s">
        <v>14</v>
      </c>
      <c r="C41" s="43">
        <v>45915</v>
      </c>
      <c r="D41" s="19" t="s">
        <v>54</v>
      </c>
      <c r="E41" s="49">
        <f t="shared" ref="E41:K41" si="13">E20+E27+E34</f>
        <v>76</v>
      </c>
      <c r="F41" s="49">
        <f t="shared" si="13"/>
        <v>30</v>
      </c>
      <c r="G41" s="49">
        <f t="shared" si="13"/>
        <v>79</v>
      </c>
      <c r="H41" s="49">
        <f t="shared" si="13"/>
        <v>77</v>
      </c>
      <c r="I41" s="49">
        <f t="shared" si="13"/>
        <v>63</v>
      </c>
      <c r="J41" s="49">
        <f t="shared" si="13"/>
        <v>54</v>
      </c>
      <c r="K41" s="123">
        <f t="shared" si="13"/>
        <v>44</v>
      </c>
      <c r="L41" s="25">
        <f t="shared" si="10"/>
        <v>423</v>
      </c>
      <c r="M41" s="25"/>
      <c r="N41" s="25"/>
      <c r="O41" s="49">
        <f t="shared" ref="O41:U42" si="14">O20+O27+O34</f>
        <v>0</v>
      </c>
      <c r="P41" s="49">
        <f t="shared" si="14"/>
        <v>0</v>
      </c>
      <c r="Q41" s="49">
        <f t="shared" si="14"/>
        <v>0</v>
      </c>
      <c r="R41" s="49">
        <f t="shared" si="14"/>
        <v>0</v>
      </c>
      <c r="S41" s="49">
        <f t="shared" si="14"/>
        <v>0</v>
      </c>
      <c r="T41" s="49">
        <f t="shared" si="14"/>
        <v>0</v>
      </c>
      <c r="U41" s="123">
        <f t="shared" si="14"/>
        <v>0</v>
      </c>
      <c r="V41" s="25">
        <f t="shared" si="3"/>
        <v>0</v>
      </c>
      <c r="W41" s="25"/>
      <c r="X41" s="25"/>
      <c r="Y41" s="49">
        <f t="shared" ref="Y41:AE42" si="15">Y20+Y27+Y34</f>
        <v>0</v>
      </c>
      <c r="Z41" s="49">
        <f t="shared" si="15"/>
        <v>0</v>
      </c>
      <c r="AA41" s="49">
        <f t="shared" si="15"/>
        <v>0</v>
      </c>
      <c r="AB41" s="49">
        <f t="shared" si="15"/>
        <v>0</v>
      </c>
      <c r="AC41" s="49">
        <f t="shared" si="15"/>
        <v>0</v>
      </c>
      <c r="AD41" s="49">
        <f t="shared" si="15"/>
        <v>0</v>
      </c>
      <c r="AE41" s="123">
        <f t="shared" si="15"/>
        <v>0</v>
      </c>
      <c r="AF41" s="25">
        <f t="shared" si="11"/>
        <v>0</v>
      </c>
      <c r="AG41" s="25"/>
      <c r="AH41" s="25"/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123">
        <v>0</v>
      </c>
      <c r="AP41" s="25">
        <f t="shared" si="12"/>
        <v>0</v>
      </c>
      <c r="AQ41" s="25"/>
      <c r="AR41" s="25"/>
    </row>
    <row r="42" spans="1:44" x14ac:dyDescent="0.3">
      <c r="A42" s="47" t="str">
        <f t="shared" ref="A42:A47" si="16">A41</f>
        <v>이마트</v>
      </c>
      <c r="B42" s="350"/>
      <c r="C42" s="43">
        <v>46030</v>
      </c>
      <c r="D42" s="19" t="s">
        <v>54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20">
        <v>0</v>
      </c>
      <c r="L42" s="25">
        <f t="shared" si="10"/>
        <v>0</v>
      </c>
      <c r="M42" s="25"/>
      <c r="N42" s="25"/>
      <c r="O42" s="21">
        <f t="shared" si="14"/>
        <v>30</v>
      </c>
      <c r="P42" s="18">
        <f t="shared" si="14"/>
        <v>46</v>
      </c>
      <c r="Q42" s="18">
        <f t="shared" si="14"/>
        <v>54</v>
      </c>
      <c r="R42" s="18">
        <f t="shared" si="14"/>
        <v>41</v>
      </c>
      <c r="S42" s="18">
        <f t="shared" si="14"/>
        <v>74</v>
      </c>
      <c r="T42" s="18">
        <f t="shared" si="14"/>
        <v>37</v>
      </c>
      <c r="U42" s="20">
        <f t="shared" si="14"/>
        <v>74</v>
      </c>
      <c r="V42" s="25">
        <f t="shared" si="3"/>
        <v>356</v>
      </c>
      <c r="W42" s="25"/>
      <c r="X42" s="25"/>
      <c r="Y42" s="21">
        <f t="shared" si="15"/>
        <v>30</v>
      </c>
      <c r="Z42" s="18">
        <f t="shared" si="15"/>
        <v>27</v>
      </c>
      <c r="AA42" s="18">
        <f t="shared" si="15"/>
        <v>32</v>
      </c>
      <c r="AB42" s="18">
        <f t="shared" si="15"/>
        <v>37</v>
      </c>
      <c r="AC42" s="18">
        <f t="shared" si="15"/>
        <v>47</v>
      </c>
      <c r="AD42" s="18">
        <f t="shared" si="15"/>
        <v>50</v>
      </c>
      <c r="AE42" s="20">
        <f t="shared" si="15"/>
        <v>49</v>
      </c>
      <c r="AF42" s="25">
        <f t="shared" si="11"/>
        <v>272</v>
      </c>
      <c r="AG42" s="25"/>
      <c r="AH42" s="25"/>
      <c r="AI42" s="21">
        <f t="shared" ref="AI42:AO42" si="17">AI21+AI28+AI35</f>
        <v>41</v>
      </c>
      <c r="AJ42" s="18">
        <f t="shared" si="17"/>
        <v>46</v>
      </c>
      <c r="AK42" s="18">
        <f t="shared" si="17"/>
        <v>40</v>
      </c>
      <c r="AL42" s="18">
        <f t="shared" si="17"/>
        <v>39</v>
      </c>
      <c r="AM42" s="18">
        <f t="shared" si="17"/>
        <v>54</v>
      </c>
      <c r="AN42" s="18">
        <f t="shared" si="17"/>
        <v>29</v>
      </c>
      <c r="AO42" s="20">
        <f t="shared" si="17"/>
        <v>38</v>
      </c>
      <c r="AP42" s="25">
        <f t="shared" si="12"/>
        <v>287</v>
      </c>
      <c r="AQ42" s="25"/>
      <c r="AR42" s="25"/>
    </row>
    <row r="43" spans="1:44" x14ac:dyDescent="0.3">
      <c r="A43" s="47" t="str">
        <f t="shared" si="16"/>
        <v>이마트</v>
      </c>
      <c r="B43" s="350"/>
      <c r="C43" s="43">
        <v>45861</v>
      </c>
      <c r="D43" s="19" t="s">
        <v>55</v>
      </c>
      <c r="E43" s="18">
        <v>43</v>
      </c>
      <c r="F43" s="18">
        <v>12</v>
      </c>
      <c r="G43" s="18">
        <v>36</v>
      </c>
      <c r="H43" s="18">
        <v>61</v>
      </c>
      <c r="I43" s="18">
        <v>26</v>
      </c>
      <c r="J43" s="18">
        <v>47</v>
      </c>
      <c r="K43" s="62">
        <v>26</v>
      </c>
      <c r="L43" s="25">
        <f>SUM(E43:K43)</f>
        <v>251</v>
      </c>
      <c r="M43" s="25"/>
      <c r="N43" s="25"/>
      <c r="O43" s="18">
        <f t="shared" ref="O43:U47" si="18">O22+O29+O36</f>
        <v>36</v>
      </c>
      <c r="P43" s="18">
        <f t="shared" si="18"/>
        <v>21</v>
      </c>
      <c r="Q43" s="18">
        <f t="shared" si="18"/>
        <v>21</v>
      </c>
      <c r="R43" s="18">
        <f t="shared" si="18"/>
        <v>37</v>
      </c>
      <c r="S43" s="18">
        <f t="shared" si="18"/>
        <v>46</v>
      </c>
      <c r="T43" s="18">
        <f t="shared" si="18"/>
        <v>22</v>
      </c>
      <c r="U43" s="62">
        <f t="shared" si="18"/>
        <v>30</v>
      </c>
      <c r="V43" s="25">
        <f>SUM(O43:U43)</f>
        <v>213</v>
      </c>
      <c r="W43" s="25"/>
      <c r="X43" s="25"/>
      <c r="Y43" s="18">
        <f t="shared" ref="Y43:AE47" si="19">Y22+Y29+Y36</f>
        <v>31</v>
      </c>
      <c r="Z43" s="18">
        <f t="shared" si="19"/>
        <v>27</v>
      </c>
      <c r="AA43" s="18">
        <f t="shared" si="19"/>
        <v>44</v>
      </c>
      <c r="AB43" s="18">
        <f t="shared" si="19"/>
        <v>76</v>
      </c>
      <c r="AC43" s="18">
        <f t="shared" si="19"/>
        <v>52</v>
      </c>
      <c r="AD43" s="18">
        <f t="shared" si="19"/>
        <v>59</v>
      </c>
      <c r="AE43" s="62">
        <f t="shared" si="19"/>
        <v>77</v>
      </c>
      <c r="AF43" s="25">
        <f>SUM(Y43:AE43)</f>
        <v>366</v>
      </c>
      <c r="AG43" s="25"/>
      <c r="AH43" s="25"/>
      <c r="AI43" s="18">
        <f t="shared" ref="AI43:AO43" si="20">AI22+AI29+AI36</f>
        <v>38</v>
      </c>
      <c r="AJ43" s="18">
        <f t="shared" si="20"/>
        <v>50</v>
      </c>
      <c r="AK43" s="18">
        <f t="shared" si="20"/>
        <v>42</v>
      </c>
      <c r="AL43" s="18">
        <f t="shared" si="20"/>
        <v>47</v>
      </c>
      <c r="AM43" s="18">
        <f t="shared" si="20"/>
        <v>58</v>
      </c>
      <c r="AN43" s="18">
        <f t="shared" si="20"/>
        <v>38</v>
      </c>
      <c r="AO43" s="62">
        <f t="shared" si="20"/>
        <v>44</v>
      </c>
      <c r="AP43" s="25">
        <f>SUM(AI43:AO43)</f>
        <v>317</v>
      </c>
      <c r="AQ43" s="25"/>
      <c r="AR43" s="25"/>
    </row>
    <row r="44" spans="1:44" x14ac:dyDescent="0.3">
      <c r="A44" s="47" t="str">
        <f t="shared" si="16"/>
        <v>이마트</v>
      </c>
      <c r="B44" s="350"/>
      <c r="C44" s="43">
        <v>45850</v>
      </c>
      <c r="D44" s="19" t="s">
        <v>56</v>
      </c>
      <c r="E44" s="18">
        <f t="shared" ref="E44:K47" si="21">E23+E30+E37</f>
        <v>30</v>
      </c>
      <c r="F44" s="18">
        <f t="shared" si="21"/>
        <v>13</v>
      </c>
      <c r="G44" s="18">
        <f t="shared" si="21"/>
        <v>18</v>
      </c>
      <c r="H44" s="18">
        <f t="shared" si="21"/>
        <v>20</v>
      </c>
      <c r="I44" s="18">
        <f t="shared" si="21"/>
        <v>21</v>
      </c>
      <c r="J44" s="18">
        <f t="shared" si="21"/>
        <v>19</v>
      </c>
      <c r="K44" s="62">
        <f t="shared" si="21"/>
        <v>10</v>
      </c>
      <c r="L44" s="25">
        <f t="shared" si="10"/>
        <v>131</v>
      </c>
      <c r="M44" s="25"/>
      <c r="N44" s="25"/>
      <c r="O44" s="18">
        <f t="shared" si="18"/>
        <v>15</v>
      </c>
      <c r="P44" s="18">
        <f t="shared" si="18"/>
        <v>22</v>
      </c>
      <c r="Q44" s="18">
        <f t="shared" si="18"/>
        <v>20</v>
      </c>
      <c r="R44" s="18">
        <f t="shared" si="18"/>
        <v>13</v>
      </c>
      <c r="S44" s="18">
        <f t="shared" si="18"/>
        <v>23</v>
      </c>
      <c r="T44" s="18">
        <f t="shared" si="18"/>
        <v>7</v>
      </c>
      <c r="U44" s="62">
        <f t="shared" si="18"/>
        <v>30</v>
      </c>
      <c r="V44" s="25">
        <f t="shared" si="3"/>
        <v>130</v>
      </c>
      <c r="W44" s="25"/>
      <c r="X44" s="25"/>
      <c r="Y44" s="18">
        <f t="shared" si="19"/>
        <v>19</v>
      </c>
      <c r="Z44" s="18">
        <f t="shared" si="19"/>
        <v>19</v>
      </c>
      <c r="AA44" s="18">
        <f t="shared" si="19"/>
        <v>33</v>
      </c>
      <c r="AB44" s="18">
        <f t="shared" si="19"/>
        <v>23</v>
      </c>
      <c r="AC44" s="18">
        <f t="shared" si="19"/>
        <v>38</v>
      </c>
      <c r="AD44" s="18">
        <f t="shared" si="19"/>
        <v>22</v>
      </c>
      <c r="AE44" s="62">
        <f t="shared" si="19"/>
        <v>29</v>
      </c>
      <c r="AF44" s="25">
        <f t="shared" si="11"/>
        <v>183</v>
      </c>
      <c r="AG44" s="25"/>
      <c r="AH44" s="25"/>
      <c r="AI44" s="18">
        <f t="shared" ref="AI44:AO44" si="22">AI23+AI30+AI37</f>
        <v>16</v>
      </c>
      <c r="AJ44" s="18">
        <f t="shared" si="22"/>
        <v>37</v>
      </c>
      <c r="AK44" s="18">
        <f t="shared" si="22"/>
        <v>25</v>
      </c>
      <c r="AL44" s="18">
        <f t="shared" si="22"/>
        <v>24</v>
      </c>
      <c r="AM44" s="18">
        <f t="shared" si="22"/>
        <v>33</v>
      </c>
      <c r="AN44" s="18">
        <f t="shared" si="22"/>
        <v>10</v>
      </c>
      <c r="AO44" s="62">
        <f t="shared" si="22"/>
        <v>32</v>
      </c>
      <c r="AP44" s="25">
        <f t="shared" si="12"/>
        <v>177</v>
      </c>
      <c r="AQ44" s="25"/>
      <c r="AR44" s="25"/>
    </row>
    <row r="45" spans="1:44" x14ac:dyDescent="0.3">
      <c r="A45" s="47" t="str">
        <f t="shared" si="16"/>
        <v>이마트</v>
      </c>
      <c r="B45" s="350"/>
      <c r="C45" s="43">
        <v>46159</v>
      </c>
      <c r="D45" s="19" t="s">
        <v>57</v>
      </c>
      <c r="E45" s="18">
        <f t="shared" si="21"/>
        <v>61</v>
      </c>
      <c r="F45" s="18">
        <f t="shared" si="21"/>
        <v>43</v>
      </c>
      <c r="G45" s="18">
        <f t="shared" si="21"/>
        <v>121</v>
      </c>
      <c r="H45" s="18">
        <f t="shared" si="21"/>
        <v>101</v>
      </c>
      <c r="I45" s="18">
        <f t="shared" si="21"/>
        <v>109</v>
      </c>
      <c r="J45" s="18">
        <f t="shared" si="21"/>
        <v>89</v>
      </c>
      <c r="K45" s="62">
        <f t="shared" si="21"/>
        <v>101</v>
      </c>
      <c r="L45" s="25">
        <f t="shared" si="10"/>
        <v>625</v>
      </c>
      <c r="M45" s="25"/>
      <c r="N45" s="25"/>
      <c r="O45" s="18">
        <f t="shared" si="18"/>
        <v>75</v>
      </c>
      <c r="P45" s="18">
        <f t="shared" si="18"/>
        <v>96</v>
      </c>
      <c r="Q45" s="18">
        <f t="shared" si="18"/>
        <v>65</v>
      </c>
      <c r="R45" s="18">
        <f t="shared" si="18"/>
        <v>115</v>
      </c>
      <c r="S45" s="18">
        <f t="shared" si="18"/>
        <v>74</v>
      </c>
      <c r="T45" s="18">
        <f t="shared" si="18"/>
        <v>68</v>
      </c>
      <c r="U45" s="62">
        <f t="shared" si="18"/>
        <v>82</v>
      </c>
      <c r="V45" s="25">
        <f t="shared" si="3"/>
        <v>575</v>
      </c>
      <c r="W45" s="25"/>
      <c r="X45" s="25"/>
      <c r="Y45" s="18">
        <f t="shared" si="19"/>
        <v>72</v>
      </c>
      <c r="Z45" s="18">
        <f t="shared" si="19"/>
        <v>31</v>
      </c>
      <c r="AA45" s="18">
        <f t="shared" si="19"/>
        <v>65</v>
      </c>
      <c r="AB45" s="18">
        <f t="shared" si="19"/>
        <v>67</v>
      </c>
      <c r="AC45" s="18">
        <f t="shared" si="19"/>
        <v>113</v>
      </c>
      <c r="AD45" s="18">
        <f t="shared" si="19"/>
        <v>77</v>
      </c>
      <c r="AE45" s="62">
        <f t="shared" si="19"/>
        <v>90</v>
      </c>
      <c r="AF45" s="25">
        <f t="shared" si="11"/>
        <v>515</v>
      </c>
      <c r="AG45" s="25"/>
      <c r="AH45" s="25"/>
      <c r="AI45" s="18">
        <f t="shared" ref="AI45:AO47" si="23">AI24+AI31+AI38</f>
        <v>52</v>
      </c>
      <c r="AJ45" s="18">
        <f t="shared" si="23"/>
        <v>58</v>
      </c>
      <c r="AK45" s="18">
        <f t="shared" si="23"/>
        <v>37</v>
      </c>
      <c r="AL45" s="18">
        <f t="shared" si="23"/>
        <v>49</v>
      </c>
      <c r="AM45" s="18">
        <f t="shared" si="23"/>
        <v>108</v>
      </c>
      <c r="AN45" s="18">
        <f t="shared" si="23"/>
        <v>49</v>
      </c>
      <c r="AO45" s="62">
        <f t="shared" si="23"/>
        <v>79</v>
      </c>
      <c r="AP45" s="25">
        <f t="shared" si="12"/>
        <v>432</v>
      </c>
      <c r="AQ45" s="25"/>
      <c r="AR45" s="25"/>
    </row>
    <row r="46" spans="1:44" x14ac:dyDescent="0.3">
      <c r="A46" s="47" t="str">
        <f t="shared" si="16"/>
        <v>이마트</v>
      </c>
      <c r="B46" s="350"/>
      <c r="C46" s="83">
        <v>46159</v>
      </c>
      <c r="D46" s="81" t="s">
        <v>58</v>
      </c>
      <c r="E46" s="18">
        <f t="shared" si="21"/>
        <v>100</v>
      </c>
      <c r="F46" s="18">
        <f t="shared" si="21"/>
        <v>41</v>
      </c>
      <c r="G46" s="18">
        <f t="shared" si="21"/>
        <v>101</v>
      </c>
      <c r="H46" s="18">
        <f t="shared" si="21"/>
        <v>89</v>
      </c>
      <c r="I46" s="18">
        <f t="shared" si="21"/>
        <v>91</v>
      </c>
      <c r="J46" s="18">
        <f t="shared" si="21"/>
        <v>59</v>
      </c>
      <c r="K46" s="62">
        <f t="shared" si="21"/>
        <v>66</v>
      </c>
      <c r="L46" s="25">
        <f t="shared" si="10"/>
        <v>547</v>
      </c>
      <c r="M46" s="25"/>
      <c r="N46" s="25"/>
      <c r="O46" s="18">
        <f t="shared" si="18"/>
        <v>59</v>
      </c>
      <c r="P46" s="18">
        <f t="shared" si="18"/>
        <v>55</v>
      </c>
      <c r="Q46" s="18">
        <f t="shared" si="18"/>
        <v>64</v>
      </c>
      <c r="R46" s="18">
        <f t="shared" si="18"/>
        <v>122</v>
      </c>
      <c r="S46" s="18">
        <f t="shared" si="18"/>
        <v>105</v>
      </c>
      <c r="T46" s="18">
        <f t="shared" si="18"/>
        <v>53</v>
      </c>
      <c r="U46" s="62">
        <f t="shared" si="18"/>
        <v>68</v>
      </c>
      <c r="V46" s="25">
        <f t="shared" si="3"/>
        <v>526</v>
      </c>
      <c r="W46" s="25"/>
      <c r="X46" s="25"/>
      <c r="Y46" s="18">
        <f t="shared" si="19"/>
        <v>52</v>
      </c>
      <c r="Z46" s="18">
        <f t="shared" si="19"/>
        <v>42</v>
      </c>
      <c r="AA46" s="18">
        <f t="shared" si="19"/>
        <v>54</v>
      </c>
      <c r="AB46" s="18">
        <f t="shared" si="19"/>
        <v>45</v>
      </c>
      <c r="AC46" s="18">
        <f t="shared" si="19"/>
        <v>63</v>
      </c>
      <c r="AD46" s="18">
        <f t="shared" si="19"/>
        <v>74</v>
      </c>
      <c r="AE46" s="62">
        <f t="shared" si="19"/>
        <v>60</v>
      </c>
      <c r="AF46" s="25">
        <f t="shared" si="11"/>
        <v>390</v>
      </c>
      <c r="AG46" s="25"/>
      <c r="AH46" s="25"/>
      <c r="AI46" s="18">
        <f t="shared" si="23"/>
        <v>40</v>
      </c>
      <c r="AJ46" s="18">
        <f t="shared" si="23"/>
        <v>48</v>
      </c>
      <c r="AK46" s="18">
        <f t="shared" si="23"/>
        <v>71</v>
      </c>
      <c r="AL46" s="18">
        <f t="shared" si="23"/>
        <v>76</v>
      </c>
      <c r="AM46" s="18">
        <f t="shared" si="23"/>
        <v>85</v>
      </c>
      <c r="AN46" s="18">
        <f t="shared" si="23"/>
        <v>38</v>
      </c>
      <c r="AO46" s="62">
        <f t="shared" si="23"/>
        <v>63</v>
      </c>
      <c r="AP46" s="25">
        <f t="shared" si="12"/>
        <v>421</v>
      </c>
      <c r="AQ46" s="25"/>
      <c r="AR46" s="25"/>
    </row>
    <row r="47" spans="1:44" ht="17.25" thickBot="1" x14ac:dyDescent="0.35">
      <c r="A47" s="47" t="str">
        <f t="shared" si="16"/>
        <v>이마트</v>
      </c>
      <c r="B47" s="338"/>
      <c r="C47" s="55">
        <v>46158</v>
      </c>
      <c r="D47" s="53" t="s">
        <v>59</v>
      </c>
      <c r="E47" s="54">
        <f t="shared" si="21"/>
        <v>47</v>
      </c>
      <c r="F47" s="54">
        <f t="shared" si="21"/>
        <v>12</v>
      </c>
      <c r="G47" s="54">
        <f t="shared" si="21"/>
        <v>49</v>
      </c>
      <c r="H47" s="54">
        <f t="shared" si="21"/>
        <v>46</v>
      </c>
      <c r="I47" s="54">
        <f t="shared" si="21"/>
        <v>37</v>
      </c>
      <c r="J47" s="54">
        <f t="shared" si="21"/>
        <v>46</v>
      </c>
      <c r="K47" s="63">
        <f t="shared" si="21"/>
        <v>43</v>
      </c>
      <c r="L47" s="26">
        <f t="shared" si="10"/>
        <v>280</v>
      </c>
      <c r="M47" s="26"/>
      <c r="N47" s="26"/>
      <c r="O47" s="54">
        <f t="shared" si="18"/>
        <v>55</v>
      </c>
      <c r="P47" s="54">
        <f t="shared" si="18"/>
        <v>36</v>
      </c>
      <c r="Q47" s="54">
        <f t="shared" si="18"/>
        <v>33</v>
      </c>
      <c r="R47" s="54">
        <f t="shared" si="18"/>
        <v>35</v>
      </c>
      <c r="S47" s="54">
        <f t="shared" si="18"/>
        <v>55</v>
      </c>
      <c r="T47" s="54">
        <f t="shared" si="18"/>
        <v>18</v>
      </c>
      <c r="U47" s="63">
        <f t="shared" si="18"/>
        <v>49</v>
      </c>
      <c r="V47" s="26">
        <f t="shared" si="3"/>
        <v>281</v>
      </c>
      <c r="W47" s="26"/>
      <c r="X47" s="26"/>
      <c r="Y47" s="54">
        <f t="shared" si="19"/>
        <v>43</v>
      </c>
      <c r="Z47" s="54">
        <f t="shared" si="19"/>
        <v>29</v>
      </c>
      <c r="AA47" s="54">
        <f t="shared" si="19"/>
        <v>57</v>
      </c>
      <c r="AB47" s="54">
        <f t="shared" si="19"/>
        <v>31</v>
      </c>
      <c r="AC47" s="54">
        <f t="shared" si="19"/>
        <v>31</v>
      </c>
      <c r="AD47" s="54">
        <f t="shared" si="19"/>
        <v>64</v>
      </c>
      <c r="AE47" s="63">
        <f t="shared" si="19"/>
        <v>49</v>
      </c>
      <c r="AF47" s="26">
        <f t="shared" si="11"/>
        <v>304</v>
      </c>
      <c r="AG47" s="26"/>
      <c r="AH47" s="26"/>
      <c r="AI47" s="54">
        <f t="shared" si="23"/>
        <v>28</v>
      </c>
      <c r="AJ47" s="54">
        <f t="shared" si="23"/>
        <v>32</v>
      </c>
      <c r="AK47" s="54">
        <f t="shared" si="23"/>
        <v>35</v>
      </c>
      <c r="AL47" s="54">
        <f t="shared" si="23"/>
        <v>36</v>
      </c>
      <c r="AM47" s="54">
        <f t="shared" si="23"/>
        <v>43</v>
      </c>
      <c r="AN47" s="54">
        <f t="shared" si="23"/>
        <v>28</v>
      </c>
      <c r="AO47" s="63">
        <f t="shared" si="23"/>
        <v>45</v>
      </c>
      <c r="AP47" s="26">
        <f t="shared" si="12"/>
        <v>247</v>
      </c>
      <c r="AQ47" s="26"/>
      <c r="AR47" s="26"/>
    </row>
    <row r="48" spans="1:44" x14ac:dyDescent="0.3">
      <c r="A48" s="46" t="s">
        <v>34</v>
      </c>
      <c r="B48" s="337" t="s">
        <v>34</v>
      </c>
      <c r="C48" s="128">
        <v>45915</v>
      </c>
      <c r="D48" s="129" t="s">
        <v>54</v>
      </c>
      <c r="E48" s="60">
        <v>10</v>
      </c>
      <c r="F48" s="60">
        <v>8</v>
      </c>
      <c r="G48" s="60">
        <v>9</v>
      </c>
      <c r="H48" s="60">
        <v>16</v>
      </c>
      <c r="I48" s="60">
        <v>8</v>
      </c>
      <c r="J48" s="60">
        <v>18</v>
      </c>
      <c r="K48" s="130">
        <v>11</v>
      </c>
      <c r="L48" s="131">
        <f t="shared" si="10"/>
        <v>80</v>
      </c>
      <c r="M48" s="131"/>
      <c r="N48" s="131"/>
      <c r="O48" s="132">
        <v>0</v>
      </c>
      <c r="P48" s="60">
        <v>0</v>
      </c>
      <c r="Q48" s="60">
        <v>0</v>
      </c>
      <c r="R48" s="60">
        <v>0</v>
      </c>
      <c r="S48" s="60">
        <v>0</v>
      </c>
      <c r="T48" s="60">
        <v>0</v>
      </c>
      <c r="U48" s="130">
        <v>0</v>
      </c>
      <c r="V48" s="131">
        <f t="shared" si="3"/>
        <v>0</v>
      </c>
      <c r="W48" s="131"/>
      <c r="X48" s="131"/>
      <c r="Y48" s="132">
        <v>0</v>
      </c>
      <c r="Z48" s="60">
        <v>0</v>
      </c>
      <c r="AA48" s="60">
        <v>0</v>
      </c>
      <c r="AB48" s="60">
        <v>0</v>
      </c>
      <c r="AC48" s="60">
        <v>0</v>
      </c>
      <c r="AD48" s="60">
        <v>0</v>
      </c>
      <c r="AE48" s="130">
        <v>0</v>
      </c>
      <c r="AF48" s="131">
        <f t="shared" si="11"/>
        <v>0</v>
      </c>
      <c r="AG48" s="131"/>
      <c r="AH48" s="131"/>
      <c r="AI48" s="132">
        <v>0</v>
      </c>
      <c r="AJ48" s="60">
        <v>0</v>
      </c>
      <c r="AK48" s="60">
        <v>0</v>
      </c>
      <c r="AL48" s="60">
        <v>0</v>
      </c>
      <c r="AM48" s="60">
        <v>0</v>
      </c>
      <c r="AN48" s="60">
        <v>0</v>
      </c>
      <c r="AO48" s="130">
        <v>0</v>
      </c>
      <c r="AP48" s="131">
        <f t="shared" si="12"/>
        <v>0</v>
      </c>
      <c r="AQ48" s="131"/>
      <c r="AR48" s="131"/>
    </row>
    <row r="49" spans="1:44" x14ac:dyDescent="0.3">
      <c r="A49" s="47" t="str">
        <f t="shared" ref="A49:A54" si="24">A48</f>
        <v>롯데마트</v>
      </c>
      <c r="B49" s="350"/>
      <c r="C49" s="43">
        <v>46030</v>
      </c>
      <c r="D49" s="19" t="s">
        <v>54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20">
        <v>0</v>
      </c>
      <c r="L49" s="25">
        <f>SUM(E49:K49)</f>
        <v>0</v>
      </c>
      <c r="M49" s="25"/>
      <c r="N49" s="25"/>
      <c r="O49" s="21">
        <v>2</v>
      </c>
      <c r="P49" s="18">
        <v>15</v>
      </c>
      <c r="Q49" s="18">
        <v>6</v>
      </c>
      <c r="R49" s="18">
        <v>6</v>
      </c>
      <c r="S49" s="18">
        <v>25</v>
      </c>
      <c r="T49" s="18">
        <v>5</v>
      </c>
      <c r="U49" s="20">
        <v>12</v>
      </c>
      <c r="V49" s="25">
        <f>SUM(O49:U49)</f>
        <v>71</v>
      </c>
      <c r="W49" s="25"/>
      <c r="X49" s="25"/>
      <c r="Y49" s="21">
        <v>1</v>
      </c>
      <c r="Z49" s="18">
        <v>3</v>
      </c>
      <c r="AA49" s="18">
        <v>4</v>
      </c>
      <c r="AB49" s="18">
        <v>1</v>
      </c>
      <c r="AC49" s="18">
        <v>2</v>
      </c>
      <c r="AD49" s="18">
        <v>13</v>
      </c>
      <c r="AE49" s="20">
        <v>6</v>
      </c>
      <c r="AF49" s="25">
        <f>SUM(Y49:AE49)</f>
        <v>30</v>
      </c>
      <c r="AG49" s="25"/>
      <c r="AH49" s="25"/>
      <c r="AI49" s="21">
        <v>3</v>
      </c>
      <c r="AJ49" s="18">
        <v>5</v>
      </c>
      <c r="AK49" s="18">
        <v>3</v>
      </c>
      <c r="AL49" s="18">
        <v>5</v>
      </c>
      <c r="AM49" s="18">
        <v>10</v>
      </c>
      <c r="AN49" s="18">
        <v>3</v>
      </c>
      <c r="AO49" s="20">
        <v>6</v>
      </c>
      <c r="AP49" s="25">
        <f>SUM(AI49:AO49)</f>
        <v>35</v>
      </c>
      <c r="AQ49" s="25"/>
      <c r="AR49" s="25"/>
    </row>
    <row r="50" spans="1:44" x14ac:dyDescent="0.3">
      <c r="A50" s="47" t="str">
        <f t="shared" si="24"/>
        <v>롯데마트</v>
      </c>
      <c r="B50" s="350"/>
      <c r="C50" s="43">
        <v>46050</v>
      </c>
      <c r="D50" s="19" t="s">
        <v>55</v>
      </c>
      <c r="E50" s="18">
        <v>11</v>
      </c>
      <c r="F50" s="18">
        <v>2</v>
      </c>
      <c r="G50" s="18">
        <v>2</v>
      </c>
      <c r="H50" s="18">
        <v>9</v>
      </c>
      <c r="I50" s="18">
        <v>10</v>
      </c>
      <c r="J50" s="18">
        <v>9</v>
      </c>
      <c r="K50" s="20">
        <v>8</v>
      </c>
      <c r="L50" s="25">
        <f>SUM(E50:K50)</f>
        <v>51</v>
      </c>
      <c r="M50" s="25"/>
      <c r="N50" s="25"/>
      <c r="O50" s="21">
        <v>4</v>
      </c>
      <c r="P50" s="18">
        <v>6</v>
      </c>
      <c r="Q50" s="18">
        <v>26</v>
      </c>
      <c r="R50" s="18">
        <v>12</v>
      </c>
      <c r="S50" s="18">
        <v>12</v>
      </c>
      <c r="T50" s="18">
        <v>8</v>
      </c>
      <c r="U50" s="20">
        <v>5</v>
      </c>
      <c r="V50" s="25">
        <f t="shared" si="3"/>
        <v>73</v>
      </c>
      <c r="W50" s="25"/>
      <c r="X50" s="25"/>
      <c r="Y50" s="21">
        <v>13</v>
      </c>
      <c r="Z50" s="18">
        <v>7</v>
      </c>
      <c r="AA50" s="18">
        <v>9</v>
      </c>
      <c r="AB50" s="18">
        <v>8</v>
      </c>
      <c r="AC50" s="18">
        <v>19</v>
      </c>
      <c r="AD50" s="18">
        <v>5</v>
      </c>
      <c r="AE50" s="20">
        <v>8</v>
      </c>
      <c r="AF50" s="25">
        <f>SUM(Y50:AE50)</f>
        <v>69</v>
      </c>
      <c r="AG50" s="25"/>
      <c r="AH50" s="25"/>
      <c r="AI50" s="21">
        <v>8</v>
      </c>
      <c r="AJ50" s="18">
        <v>17</v>
      </c>
      <c r="AK50" s="18">
        <v>9</v>
      </c>
      <c r="AL50" s="18">
        <v>10</v>
      </c>
      <c r="AM50" s="18">
        <v>16</v>
      </c>
      <c r="AN50" s="18">
        <v>6</v>
      </c>
      <c r="AO50" s="20">
        <v>16</v>
      </c>
      <c r="AP50" s="25">
        <f>SUM(AI50:AO50)</f>
        <v>82</v>
      </c>
      <c r="AQ50" s="25"/>
      <c r="AR50" s="25"/>
    </row>
    <row r="51" spans="1:44" x14ac:dyDescent="0.3">
      <c r="A51" s="47" t="str">
        <f t="shared" si="24"/>
        <v>롯데마트</v>
      </c>
      <c r="B51" s="350"/>
      <c r="C51" s="43">
        <v>45874</v>
      </c>
      <c r="D51" s="19" t="s">
        <v>56</v>
      </c>
      <c r="E51" s="18">
        <v>4</v>
      </c>
      <c r="F51" s="18">
        <v>15</v>
      </c>
      <c r="G51" s="18">
        <v>7</v>
      </c>
      <c r="H51" s="18">
        <v>3</v>
      </c>
      <c r="I51" s="18">
        <v>5</v>
      </c>
      <c r="J51" s="18">
        <v>3</v>
      </c>
      <c r="K51" s="20">
        <v>2</v>
      </c>
      <c r="L51" s="25">
        <f>SUM(E51:K51)</f>
        <v>39</v>
      </c>
      <c r="M51" s="25"/>
      <c r="N51" s="25"/>
      <c r="O51" s="21">
        <v>5</v>
      </c>
      <c r="P51" s="18">
        <v>4</v>
      </c>
      <c r="Q51" s="18">
        <v>5</v>
      </c>
      <c r="R51" s="18">
        <v>6</v>
      </c>
      <c r="S51" s="18">
        <v>6</v>
      </c>
      <c r="T51" s="18">
        <v>6</v>
      </c>
      <c r="U51" s="20">
        <v>20</v>
      </c>
      <c r="V51" s="25">
        <f t="shared" si="3"/>
        <v>52</v>
      </c>
      <c r="W51" s="25"/>
      <c r="X51" s="25"/>
      <c r="Y51" s="21">
        <v>7</v>
      </c>
      <c r="Z51" s="18">
        <v>4</v>
      </c>
      <c r="AA51" s="18">
        <v>8</v>
      </c>
      <c r="AB51" s="18">
        <v>5</v>
      </c>
      <c r="AC51" s="18">
        <v>7</v>
      </c>
      <c r="AD51" s="18">
        <v>9</v>
      </c>
      <c r="AE51" s="20">
        <v>9</v>
      </c>
      <c r="AF51" s="25">
        <f>SUM(Y51:AE51)</f>
        <v>49</v>
      </c>
      <c r="AG51" s="25"/>
      <c r="AH51" s="25"/>
      <c r="AI51" s="21">
        <v>4</v>
      </c>
      <c r="AJ51" s="18">
        <v>3</v>
      </c>
      <c r="AK51" s="18">
        <v>19</v>
      </c>
      <c r="AL51" s="18">
        <v>10</v>
      </c>
      <c r="AM51" s="18">
        <v>8</v>
      </c>
      <c r="AN51" s="18">
        <v>-5</v>
      </c>
      <c r="AO51" s="20">
        <v>10</v>
      </c>
      <c r="AP51" s="25">
        <f>SUM(AI51:AO51)</f>
        <v>49</v>
      </c>
      <c r="AQ51" s="25"/>
      <c r="AR51" s="25"/>
    </row>
    <row r="52" spans="1:44" x14ac:dyDescent="0.3">
      <c r="A52" s="47" t="str">
        <f t="shared" si="24"/>
        <v>롯데마트</v>
      </c>
      <c r="B52" s="350"/>
      <c r="C52" s="43">
        <v>46159</v>
      </c>
      <c r="D52" s="19" t="s">
        <v>57</v>
      </c>
      <c r="E52" s="18">
        <v>19</v>
      </c>
      <c r="F52" s="18">
        <v>11</v>
      </c>
      <c r="G52" s="18">
        <v>37</v>
      </c>
      <c r="H52" s="18">
        <v>27</v>
      </c>
      <c r="I52" s="18">
        <v>22</v>
      </c>
      <c r="J52" s="18">
        <v>29</v>
      </c>
      <c r="K52" s="20">
        <v>17</v>
      </c>
      <c r="L52" s="25">
        <f t="shared" si="10"/>
        <v>162</v>
      </c>
      <c r="M52" s="25"/>
      <c r="N52" s="25"/>
      <c r="O52" s="21">
        <v>20</v>
      </c>
      <c r="P52" s="18">
        <v>14</v>
      </c>
      <c r="Q52" s="18">
        <v>23</v>
      </c>
      <c r="R52" s="18">
        <v>23</v>
      </c>
      <c r="S52" s="18">
        <v>29</v>
      </c>
      <c r="T52" s="18">
        <v>7</v>
      </c>
      <c r="U52" s="20">
        <v>25</v>
      </c>
      <c r="V52" s="25">
        <f t="shared" si="3"/>
        <v>141</v>
      </c>
      <c r="W52" s="25"/>
      <c r="X52" s="25"/>
      <c r="Y52" s="21">
        <v>16</v>
      </c>
      <c r="Z52" s="18">
        <v>9</v>
      </c>
      <c r="AA52" s="18">
        <v>13</v>
      </c>
      <c r="AB52" s="18">
        <v>8</v>
      </c>
      <c r="AC52" s="18">
        <v>27</v>
      </c>
      <c r="AD52" s="18">
        <v>18</v>
      </c>
      <c r="AE52" s="20">
        <v>15</v>
      </c>
      <c r="AF52" s="25">
        <f t="shared" si="11"/>
        <v>106</v>
      </c>
      <c r="AG52" s="25"/>
      <c r="AH52" s="25"/>
      <c r="AI52" s="21">
        <v>17</v>
      </c>
      <c r="AJ52" s="18">
        <v>18</v>
      </c>
      <c r="AK52" s="18">
        <v>17</v>
      </c>
      <c r="AL52" s="18">
        <v>21</v>
      </c>
      <c r="AM52" s="18">
        <v>13</v>
      </c>
      <c r="AN52" s="18">
        <v>2</v>
      </c>
      <c r="AO52" s="20">
        <v>13</v>
      </c>
      <c r="AP52" s="25">
        <f t="shared" si="12"/>
        <v>101</v>
      </c>
      <c r="AQ52" s="25"/>
      <c r="AR52" s="25"/>
    </row>
    <row r="53" spans="1:44" x14ac:dyDescent="0.3">
      <c r="A53" s="47" t="str">
        <f t="shared" si="24"/>
        <v>롯데마트</v>
      </c>
      <c r="B53" s="350"/>
      <c r="C53" s="43">
        <v>46159</v>
      </c>
      <c r="D53" s="19" t="s">
        <v>58</v>
      </c>
      <c r="E53" s="18">
        <v>29</v>
      </c>
      <c r="F53" s="18">
        <v>7</v>
      </c>
      <c r="G53" s="18">
        <v>26</v>
      </c>
      <c r="H53" s="18">
        <v>28</v>
      </c>
      <c r="I53" s="18">
        <v>31</v>
      </c>
      <c r="J53" s="18">
        <v>38</v>
      </c>
      <c r="K53" s="20">
        <v>13</v>
      </c>
      <c r="L53" s="25">
        <f t="shared" ref="L53:L65" si="25">SUM(E53:K53)</f>
        <v>172</v>
      </c>
      <c r="M53" s="25"/>
      <c r="N53" s="25"/>
      <c r="O53" s="21">
        <v>18</v>
      </c>
      <c r="P53" s="18">
        <v>25</v>
      </c>
      <c r="Q53" s="18">
        <v>24</v>
      </c>
      <c r="R53" s="18">
        <v>28</v>
      </c>
      <c r="S53" s="18">
        <v>20</v>
      </c>
      <c r="T53" s="18">
        <v>9</v>
      </c>
      <c r="U53" s="20">
        <v>26</v>
      </c>
      <c r="V53" s="25">
        <f t="shared" ref="V53:V65" si="26">SUM(O53:U53)</f>
        <v>150</v>
      </c>
      <c r="W53" s="25"/>
      <c r="X53" s="25"/>
      <c r="Y53" s="21">
        <v>33</v>
      </c>
      <c r="Z53" s="18">
        <v>8</v>
      </c>
      <c r="AA53" s="18">
        <v>14</v>
      </c>
      <c r="AB53" s="18">
        <v>12</v>
      </c>
      <c r="AC53" s="18">
        <v>24</v>
      </c>
      <c r="AD53" s="18">
        <v>21</v>
      </c>
      <c r="AE53" s="20">
        <v>13</v>
      </c>
      <c r="AF53" s="25">
        <f t="shared" ref="AF53:AF65" si="27">SUM(Y53:AE53)</f>
        <v>125</v>
      </c>
      <c r="AG53" s="25"/>
      <c r="AH53" s="25"/>
      <c r="AI53" s="21">
        <v>17</v>
      </c>
      <c r="AJ53" s="18">
        <v>9</v>
      </c>
      <c r="AK53" s="18">
        <v>14</v>
      </c>
      <c r="AL53" s="18">
        <v>18</v>
      </c>
      <c r="AM53" s="18">
        <v>30</v>
      </c>
      <c r="AN53" s="18">
        <v>3</v>
      </c>
      <c r="AO53" s="20">
        <v>27</v>
      </c>
      <c r="AP53" s="25">
        <f t="shared" ref="AP53:AP65" si="28">SUM(AI53:AO53)</f>
        <v>118</v>
      </c>
      <c r="AQ53" s="25"/>
      <c r="AR53" s="25"/>
    </row>
    <row r="54" spans="1:44" ht="17.25" thickBot="1" x14ac:dyDescent="0.35">
      <c r="A54" s="47" t="str">
        <f t="shared" si="24"/>
        <v>롯데마트</v>
      </c>
      <c r="B54" s="338"/>
      <c r="C54" s="55">
        <v>46158</v>
      </c>
      <c r="D54" s="53" t="s">
        <v>59</v>
      </c>
      <c r="E54" s="54">
        <v>21</v>
      </c>
      <c r="F54" s="54">
        <v>6</v>
      </c>
      <c r="G54" s="54">
        <v>17</v>
      </c>
      <c r="H54" s="54">
        <v>22</v>
      </c>
      <c r="I54" s="54">
        <v>13</v>
      </c>
      <c r="J54" s="54">
        <v>14</v>
      </c>
      <c r="K54" s="56">
        <v>11</v>
      </c>
      <c r="L54" s="26">
        <f t="shared" si="25"/>
        <v>104</v>
      </c>
      <c r="M54" s="26"/>
      <c r="N54" s="26"/>
      <c r="O54" s="57">
        <v>10</v>
      </c>
      <c r="P54" s="54">
        <v>16</v>
      </c>
      <c r="Q54" s="54">
        <v>7</v>
      </c>
      <c r="R54" s="54">
        <v>10</v>
      </c>
      <c r="S54" s="54">
        <v>20</v>
      </c>
      <c r="T54" s="54">
        <v>11</v>
      </c>
      <c r="U54" s="56">
        <v>14</v>
      </c>
      <c r="V54" s="26">
        <f t="shared" si="26"/>
        <v>88</v>
      </c>
      <c r="W54" s="26"/>
      <c r="X54" s="26"/>
      <c r="Y54" s="57">
        <v>15</v>
      </c>
      <c r="Z54" s="54">
        <v>11</v>
      </c>
      <c r="AA54" s="54">
        <v>14</v>
      </c>
      <c r="AB54" s="54">
        <v>7</v>
      </c>
      <c r="AC54" s="54">
        <v>11</v>
      </c>
      <c r="AD54" s="54">
        <v>13</v>
      </c>
      <c r="AE54" s="56">
        <v>8</v>
      </c>
      <c r="AF54" s="26">
        <f t="shared" si="27"/>
        <v>79</v>
      </c>
      <c r="AG54" s="26"/>
      <c r="AH54" s="26"/>
      <c r="AI54" s="57">
        <v>14</v>
      </c>
      <c r="AJ54" s="54">
        <v>19</v>
      </c>
      <c r="AK54" s="54">
        <v>10</v>
      </c>
      <c r="AL54" s="54">
        <v>14</v>
      </c>
      <c r="AM54" s="54">
        <v>15</v>
      </c>
      <c r="AN54" s="54">
        <v>5</v>
      </c>
      <c r="AO54" s="56">
        <v>18</v>
      </c>
      <c r="AP54" s="26">
        <f t="shared" si="28"/>
        <v>95</v>
      </c>
      <c r="AQ54" s="26"/>
      <c r="AR54" s="26"/>
    </row>
    <row r="55" spans="1:44" hidden="1" x14ac:dyDescent="0.3">
      <c r="A55" s="46"/>
      <c r="B55" s="337" t="s">
        <v>92</v>
      </c>
      <c r="C55" s="44">
        <v>45768</v>
      </c>
      <c r="D55" s="45" t="s">
        <v>54</v>
      </c>
      <c r="E55" s="49"/>
      <c r="F55" s="49"/>
      <c r="G55" s="49"/>
      <c r="H55" s="49"/>
      <c r="I55" s="49"/>
      <c r="J55" s="49"/>
      <c r="K55" s="123"/>
      <c r="L55" s="51">
        <f t="shared" si="25"/>
        <v>0</v>
      </c>
      <c r="M55" s="51"/>
      <c r="N55" s="51"/>
      <c r="O55" s="49"/>
      <c r="P55" s="49"/>
      <c r="Q55" s="49"/>
      <c r="R55" s="49"/>
      <c r="S55" s="49"/>
      <c r="T55" s="49"/>
      <c r="U55" s="123"/>
      <c r="V55" s="51">
        <f t="shared" si="26"/>
        <v>0</v>
      </c>
      <c r="W55" s="51"/>
      <c r="X55" s="51"/>
      <c r="Y55" s="49"/>
      <c r="Z55" s="49"/>
      <c r="AA55" s="49"/>
      <c r="AB55" s="49"/>
      <c r="AC55" s="49"/>
      <c r="AD55" s="49"/>
      <c r="AE55" s="123"/>
      <c r="AF55" s="51">
        <f t="shared" si="27"/>
        <v>0</v>
      </c>
      <c r="AG55" s="51"/>
      <c r="AH55" s="51"/>
      <c r="AI55" s="49">
        <v>120</v>
      </c>
      <c r="AJ55" s="49">
        <v>32</v>
      </c>
      <c r="AK55" s="49">
        <v>76</v>
      </c>
      <c r="AL55" s="49">
        <v>20</v>
      </c>
      <c r="AM55" s="49">
        <v>104</v>
      </c>
      <c r="AN55" s="49">
        <v>0</v>
      </c>
      <c r="AO55" s="123">
        <v>0</v>
      </c>
      <c r="AP55" s="51">
        <f t="shared" si="28"/>
        <v>352</v>
      </c>
      <c r="AQ55" s="51"/>
      <c r="AR55" s="51"/>
    </row>
    <row r="56" spans="1:44" hidden="1" x14ac:dyDescent="0.3">
      <c r="A56" s="47"/>
      <c r="B56" s="350"/>
      <c r="C56" s="43">
        <v>45915</v>
      </c>
      <c r="D56" s="19" t="s">
        <v>54</v>
      </c>
      <c r="E56" s="49"/>
      <c r="F56" s="49"/>
      <c r="G56" s="49"/>
      <c r="H56" s="49"/>
      <c r="I56" s="49"/>
      <c r="J56" s="49"/>
      <c r="K56" s="123"/>
      <c r="L56" s="25">
        <f t="shared" si="25"/>
        <v>0</v>
      </c>
      <c r="M56" s="25"/>
      <c r="N56" s="25"/>
      <c r="O56" s="49"/>
      <c r="P56" s="49"/>
      <c r="Q56" s="49"/>
      <c r="R56" s="49"/>
      <c r="S56" s="49"/>
      <c r="T56" s="49"/>
      <c r="U56" s="123"/>
      <c r="V56" s="25">
        <f t="shared" si="26"/>
        <v>0</v>
      </c>
      <c r="W56" s="25"/>
      <c r="X56" s="25"/>
      <c r="Y56" s="49"/>
      <c r="Z56" s="49"/>
      <c r="AA56" s="49"/>
      <c r="AB56" s="49"/>
      <c r="AC56" s="49"/>
      <c r="AD56" s="49"/>
      <c r="AE56" s="123"/>
      <c r="AF56" s="25">
        <f t="shared" si="27"/>
        <v>0</v>
      </c>
      <c r="AG56" s="25"/>
      <c r="AH56" s="25"/>
      <c r="AI56" s="49">
        <v>0</v>
      </c>
      <c r="AJ56" s="49">
        <v>0</v>
      </c>
      <c r="AK56" s="49">
        <v>0</v>
      </c>
      <c r="AL56" s="49">
        <v>0</v>
      </c>
      <c r="AM56" s="49">
        <v>0</v>
      </c>
      <c r="AN56" s="49">
        <v>0</v>
      </c>
      <c r="AO56" s="123">
        <v>0</v>
      </c>
      <c r="AP56" s="25">
        <f t="shared" si="28"/>
        <v>0</v>
      </c>
      <c r="AQ56" s="25"/>
      <c r="AR56" s="25"/>
    </row>
    <row r="57" spans="1:44" hidden="1" x14ac:dyDescent="0.3">
      <c r="A57" s="47"/>
      <c r="B57" s="350"/>
      <c r="C57" s="43">
        <v>45803</v>
      </c>
      <c r="D57" s="19" t="s">
        <v>55</v>
      </c>
      <c r="E57" s="18"/>
      <c r="F57" s="18"/>
      <c r="G57" s="18"/>
      <c r="H57" s="18"/>
      <c r="I57" s="18"/>
      <c r="J57" s="18"/>
      <c r="K57" s="62"/>
      <c r="L57" s="25">
        <f t="shared" si="25"/>
        <v>0</v>
      </c>
      <c r="M57" s="25"/>
      <c r="N57" s="25"/>
      <c r="O57" s="18"/>
      <c r="P57" s="18"/>
      <c r="Q57" s="18"/>
      <c r="R57" s="18"/>
      <c r="S57" s="18"/>
      <c r="T57" s="18"/>
      <c r="U57" s="62"/>
      <c r="V57" s="25">
        <f t="shared" si="26"/>
        <v>0</v>
      </c>
      <c r="W57" s="25"/>
      <c r="X57" s="25"/>
      <c r="Y57" s="18"/>
      <c r="Z57" s="18"/>
      <c r="AA57" s="18"/>
      <c r="AB57" s="18"/>
      <c r="AC57" s="18"/>
      <c r="AD57" s="18"/>
      <c r="AE57" s="62"/>
      <c r="AF57" s="25">
        <f t="shared" si="27"/>
        <v>0</v>
      </c>
      <c r="AG57" s="25"/>
      <c r="AH57" s="25"/>
      <c r="AI57" s="18">
        <v>96</v>
      </c>
      <c r="AJ57" s="18">
        <v>12</v>
      </c>
      <c r="AK57" s="18">
        <v>56</v>
      </c>
      <c r="AL57" s="18">
        <v>8</v>
      </c>
      <c r="AM57" s="18">
        <v>24</v>
      </c>
      <c r="AN57" s="18">
        <v>0</v>
      </c>
      <c r="AO57" s="62">
        <v>0</v>
      </c>
      <c r="AP57" s="25">
        <f t="shared" si="28"/>
        <v>196</v>
      </c>
      <c r="AQ57" s="25"/>
      <c r="AR57" s="25"/>
    </row>
    <row r="58" spans="1:44" hidden="1" x14ac:dyDescent="0.3">
      <c r="A58" s="47"/>
      <c r="B58" s="350"/>
      <c r="C58" s="43">
        <v>45843</v>
      </c>
      <c r="D58" s="19" t="s">
        <v>55</v>
      </c>
      <c r="E58" s="18"/>
      <c r="F58" s="18"/>
      <c r="G58" s="18"/>
      <c r="H58" s="18"/>
      <c r="I58" s="18"/>
      <c r="J58" s="18"/>
      <c r="K58" s="62"/>
      <c r="L58" s="25">
        <f t="shared" si="25"/>
        <v>0</v>
      </c>
      <c r="M58" s="25"/>
      <c r="N58" s="25"/>
      <c r="O58" s="18"/>
      <c r="P58" s="18"/>
      <c r="Q58" s="18"/>
      <c r="R58" s="18"/>
      <c r="S58" s="18"/>
      <c r="T58" s="18"/>
      <c r="U58" s="62"/>
      <c r="V58" s="25">
        <f t="shared" si="26"/>
        <v>0</v>
      </c>
      <c r="W58" s="25"/>
      <c r="X58" s="25"/>
      <c r="Y58" s="18"/>
      <c r="Z58" s="18"/>
      <c r="AA58" s="18"/>
      <c r="AB58" s="18"/>
      <c r="AC58" s="18"/>
      <c r="AD58" s="18"/>
      <c r="AE58" s="62"/>
      <c r="AF58" s="25">
        <f t="shared" si="27"/>
        <v>0</v>
      </c>
      <c r="AG58" s="25"/>
      <c r="AH58" s="25"/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62">
        <v>0</v>
      </c>
      <c r="AP58" s="25">
        <f t="shared" si="28"/>
        <v>0</v>
      </c>
      <c r="AQ58" s="25"/>
      <c r="AR58" s="25"/>
    </row>
    <row r="59" spans="1:44" hidden="1" x14ac:dyDescent="0.3">
      <c r="A59" s="47"/>
      <c r="B59" s="350"/>
      <c r="C59" s="43">
        <v>45795</v>
      </c>
      <c r="D59" s="19" t="s">
        <v>56</v>
      </c>
      <c r="E59" s="18"/>
      <c r="F59" s="18"/>
      <c r="G59" s="18"/>
      <c r="H59" s="18"/>
      <c r="I59" s="18"/>
      <c r="J59" s="18"/>
      <c r="K59" s="62"/>
      <c r="L59" s="25">
        <f t="shared" si="25"/>
        <v>0</v>
      </c>
      <c r="M59" s="25"/>
      <c r="N59" s="25"/>
      <c r="O59" s="18"/>
      <c r="P59" s="18"/>
      <c r="Q59" s="18"/>
      <c r="R59" s="18"/>
      <c r="S59" s="18"/>
      <c r="T59" s="18"/>
      <c r="U59" s="62"/>
      <c r="V59" s="25">
        <f t="shared" si="26"/>
        <v>0</v>
      </c>
      <c r="W59" s="25"/>
      <c r="X59" s="25"/>
      <c r="Y59" s="18"/>
      <c r="Z59" s="18"/>
      <c r="AA59" s="18"/>
      <c r="AB59" s="18"/>
      <c r="AC59" s="18"/>
      <c r="AD59" s="18"/>
      <c r="AE59" s="62"/>
      <c r="AF59" s="25">
        <f t="shared" si="27"/>
        <v>0</v>
      </c>
      <c r="AG59" s="25"/>
      <c r="AH59" s="25"/>
      <c r="AI59" s="18">
        <v>20</v>
      </c>
      <c r="AJ59" s="18">
        <v>0</v>
      </c>
      <c r="AK59" s="18">
        <v>32</v>
      </c>
      <c r="AL59" s="18">
        <v>0</v>
      </c>
      <c r="AM59" s="18">
        <v>48</v>
      </c>
      <c r="AN59" s="18">
        <v>0</v>
      </c>
      <c r="AO59" s="62">
        <v>0</v>
      </c>
      <c r="AP59" s="25">
        <f t="shared" si="28"/>
        <v>100</v>
      </c>
      <c r="AQ59" s="25"/>
      <c r="AR59" s="25"/>
    </row>
    <row r="60" spans="1:44" hidden="1" x14ac:dyDescent="0.3">
      <c r="A60" s="47"/>
      <c r="B60" s="350"/>
      <c r="C60" s="43">
        <v>45850</v>
      </c>
      <c r="D60" s="19" t="s">
        <v>56</v>
      </c>
      <c r="E60" s="18"/>
      <c r="F60" s="18"/>
      <c r="G60" s="18"/>
      <c r="H60" s="18"/>
      <c r="I60" s="18"/>
      <c r="J60" s="18"/>
      <c r="K60" s="62"/>
      <c r="L60" s="25">
        <f t="shared" si="25"/>
        <v>0</v>
      </c>
      <c r="M60" s="25"/>
      <c r="N60" s="25"/>
      <c r="O60" s="18"/>
      <c r="P60" s="18"/>
      <c r="Q60" s="18"/>
      <c r="R60" s="18"/>
      <c r="S60" s="18"/>
      <c r="T60" s="18"/>
      <c r="U60" s="62"/>
      <c r="V60" s="25">
        <f t="shared" si="26"/>
        <v>0</v>
      </c>
      <c r="W60" s="25"/>
      <c r="X60" s="25"/>
      <c r="Y60" s="18"/>
      <c r="Z60" s="18"/>
      <c r="AA60" s="18"/>
      <c r="AB60" s="18"/>
      <c r="AC60" s="18"/>
      <c r="AD60" s="18"/>
      <c r="AE60" s="62"/>
      <c r="AF60" s="25">
        <f t="shared" si="27"/>
        <v>0</v>
      </c>
      <c r="AG60" s="25"/>
      <c r="AH60" s="25"/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62">
        <v>0</v>
      </c>
      <c r="AP60" s="25">
        <f t="shared" si="28"/>
        <v>0</v>
      </c>
      <c r="AQ60" s="25"/>
      <c r="AR60" s="25"/>
    </row>
    <row r="61" spans="1:44" hidden="1" x14ac:dyDescent="0.3">
      <c r="A61" s="47"/>
      <c r="B61" s="350"/>
      <c r="C61" s="43">
        <v>46122</v>
      </c>
      <c r="D61" s="19" t="s">
        <v>57</v>
      </c>
      <c r="E61" s="18"/>
      <c r="F61" s="18"/>
      <c r="G61" s="18"/>
      <c r="H61" s="18"/>
      <c r="I61" s="18"/>
      <c r="J61" s="18"/>
      <c r="K61" s="62"/>
      <c r="L61" s="25">
        <f t="shared" si="25"/>
        <v>0</v>
      </c>
      <c r="M61" s="25"/>
      <c r="N61" s="25"/>
      <c r="O61" s="18"/>
      <c r="P61" s="18"/>
      <c r="Q61" s="18"/>
      <c r="R61" s="18"/>
      <c r="S61" s="18"/>
      <c r="T61" s="18"/>
      <c r="U61" s="62"/>
      <c r="V61" s="25">
        <f t="shared" si="26"/>
        <v>0</v>
      </c>
      <c r="W61" s="25"/>
      <c r="X61" s="25"/>
      <c r="Y61" s="18"/>
      <c r="Z61" s="18"/>
      <c r="AA61" s="18"/>
      <c r="AB61" s="18"/>
      <c r="AC61" s="18"/>
      <c r="AD61" s="18"/>
      <c r="AE61" s="62"/>
      <c r="AF61" s="25">
        <f t="shared" si="27"/>
        <v>0</v>
      </c>
      <c r="AG61" s="25"/>
      <c r="AH61" s="25"/>
      <c r="AI61" s="18">
        <v>112</v>
      </c>
      <c r="AJ61" s="18">
        <v>56</v>
      </c>
      <c r="AK61" s="18">
        <v>76</v>
      </c>
      <c r="AL61" s="18">
        <v>12</v>
      </c>
      <c r="AM61" s="18">
        <v>112</v>
      </c>
      <c r="AN61" s="18">
        <v>0</v>
      </c>
      <c r="AO61" s="62">
        <v>0</v>
      </c>
      <c r="AP61" s="25">
        <f t="shared" si="28"/>
        <v>368</v>
      </c>
      <c r="AQ61" s="25"/>
      <c r="AR61" s="25"/>
    </row>
    <row r="62" spans="1:44" hidden="1" x14ac:dyDescent="0.3">
      <c r="A62" s="47"/>
      <c r="B62" s="350"/>
      <c r="C62" s="83">
        <v>46159</v>
      </c>
      <c r="D62" s="81" t="s">
        <v>58</v>
      </c>
      <c r="E62" s="18"/>
      <c r="F62" s="18"/>
      <c r="G62" s="18"/>
      <c r="H62" s="18"/>
      <c r="I62" s="18"/>
      <c r="J62" s="18"/>
      <c r="K62" s="62"/>
      <c r="L62" s="25">
        <f t="shared" si="25"/>
        <v>0</v>
      </c>
      <c r="M62" s="25"/>
      <c r="N62" s="25"/>
      <c r="O62" s="18"/>
      <c r="P62" s="18"/>
      <c r="Q62" s="18"/>
      <c r="R62" s="18"/>
      <c r="S62" s="18"/>
      <c r="T62" s="18"/>
      <c r="U62" s="62"/>
      <c r="V62" s="25">
        <f t="shared" si="26"/>
        <v>0</v>
      </c>
      <c r="W62" s="25"/>
      <c r="X62" s="25"/>
      <c r="Y62" s="18"/>
      <c r="Z62" s="18"/>
      <c r="AA62" s="18"/>
      <c r="AB62" s="18"/>
      <c r="AC62" s="18"/>
      <c r="AD62" s="18"/>
      <c r="AE62" s="62"/>
      <c r="AF62" s="25">
        <f t="shared" si="27"/>
        <v>0</v>
      </c>
      <c r="AG62" s="25"/>
      <c r="AH62" s="25"/>
      <c r="AI62" s="18">
        <v>100</v>
      </c>
      <c r="AJ62" s="18">
        <v>32</v>
      </c>
      <c r="AK62" s="18">
        <v>128</v>
      </c>
      <c r="AL62" s="18">
        <v>32</v>
      </c>
      <c r="AM62" s="18">
        <v>88</v>
      </c>
      <c r="AN62" s="18">
        <v>0</v>
      </c>
      <c r="AO62" s="62">
        <v>0</v>
      </c>
      <c r="AP62" s="25">
        <f t="shared" si="28"/>
        <v>380</v>
      </c>
      <c r="AQ62" s="25"/>
      <c r="AR62" s="25"/>
    </row>
    <row r="63" spans="1:44" ht="17.25" hidden="1" thickBot="1" x14ac:dyDescent="0.35">
      <c r="A63" s="48"/>
      <c r="B63" s="338"/>
      <c r="C63" s="55">
        <v>46158</v>
      </c>
      <c r="D63" s="53" t="s">
        <v>59</v>
      </c>
      <c r="E63" s="54"/>
      <c r="F63" s="54"/>
      <c r="G63" s="54"/>
      <c r="H63" s="54"/>
      <c r="I63" s="54"/>
      <c r="J63" s="54"/>
      <c r="K63" s="63"/>
      <c r="L63" s="26">
        <f t="shared" si="25"/>
        <v>0</v>
      </c>
      <c r="M63" s="26"/>
      <c r="N63" s="26"/>
      <c r="O63" s="54"/>
      <c r="P63" s="54"/>
      <c r="Q63" s="54"/>
      <c r="R63" s="54"/>
      <c r="S63" s="54"/>
      <c r="T63" s="54"/>
      <c r="U63" s="63"/>
      <c r="V63" s="26">
        <f t="shared" si="26"/>
        <v>0</v>
      </c>
      <c r="W63" s="26"/>
      <c r="X63" s="26"/>
      <c r="Y63" s="54"/>
      <c r="Z63" s="54"/>
      <c r="AA63" s="54"/>
      <c r="AB63" s="54"/>
      <c r="AC63" s="54"/>
      <c r="AD63" s="54"/>
      <c r="AE63" s="63"/>
      <c r="AF63" s="26">
        <f t="shared" si="27"/>
        <v>0</v>
      </c>
      <c r="AG63" s="26"/>
      <c r="AH63" s="26"/>
      <c r="AI63" s="54">
        <v>96</v>
      </c>
      <c r="AJ63" s="54">
        <v>20</v>
      </c>
      <c r="AK63" s="54">
        <v>52</v>
      </c>
      <c r="AL63" s="54">
        <v>12</v>
      </c>
      <c r="AM63" s="54">
        <v>28</v>
      </c>
      <c r="AN63" s="54">
        <v>0</v>
      </c>
      <c r="AO63" s="63">
        <v>0</v>
      </c>
      <c r="AP63" s="26">
        <f t="shared" si="28"/>
        <v>208</v>
      </c>
      <c r="AQ63" s="26"/>
      <c r="AR63" s="26"/>
    </row>
    <row r="64" spans="1:44" hidden="1" x14ac:dyDescent="0.3">
      <c r="A64" s="46"/>
      <c r="B64" s="337" t="s">
        <v>93</v>
      </c>
      <c r="C64" s="128">
        <v>45915</v>
      </c>
      <c r="D64" s="129" t="s">
        <v>54</v>
      </c>
      <c r="E64" s="60"/>
      <c r="F64" s="60"/>
      <c r="G64" s="60"/>
      <c r="H64" s="60"/>
      <c r="I64" s="60"/>
      <c r="J64" s="60"/>
      <c r="K64" s="130"/>
      <c r="L64" s="131">
        <f t="shared" si="25"/>
        <v>0</v>
      </c>
      <c r="M64" s="131"/>
      <c r="N64" s="131"/>
      <c r="O64" s="132"/>
      <c r="P64" s="60"/>
      <c r="Q64" s="60"/>
      <c r="R64" s="60"/>
      <c r="S64" s="60"/>
      <c r="T64" s="60"/>
      <c r="U64" s="130"/>
      <c r="V64" s="131">
        <f t="shared" si="26"/>
        <v>0</v>
      </c>
      <c r="W64" s="131"/>
      <c r="X64" s="131"/>
      <c r="Y64" s="132"/>
      <c r="Z64" s="60"/>
      <c r="AA64" s="60"/>
      <c r="AB64" s="60"/>
      <c r="AC64" s="60"/>
      <c r="AD64" s="60"/>
      <c r="AE64" s="130"/>
      <c r="AF64" s="131">
        <f t="shared" si="27"/>
        <v>0</v>
      </c>
      <c r="AG64" s="131"/>
      <c r="AH64" s="131"/>
      <c r="AI64" s="132">
        <v>28</v>
      </c>
      <c r="AJ64" s="60">
        <v>0</v>
      </c>
      <c r="AK64" s="60">
        <v>28</v>
      </c>
      <c r="AL64" s="60">
        <v>0</v>
      </c>
      <c r="AM64" s="60">
        <v>16</v>
      </c>
      <c r="AN64" s="60">
        <v>0</v>
      </c>
      <c r="AO64" s="130">
        <v>0</v>
      </c>
      <c r="AP64" s="131">
        <f t="shared" si="28"/>
        <v>72</v>
      </c>
      <c r="AQ64" s="131"/>
      <c r="AR64" s="131"/>
    </row>
    <row r="65" spans="1:44" hidden="1" x14ac:dyDescent="0.3">
      <c r="A65" s="47"/>
      <c r="B65" s="350"/>
      <c r="C65" s="43">
        <v>45843</v>
      </c>
      <c r="D65" s="19" t="s">
        <v>55</v>
      </c>
      <c r="E65" s="18"/>
      <c r="F65" s="18"/>
      <c r="G65" s="18"/>
      <c r="H65" s="18"/>
      <c r="I65" s="18"/>
      <c r="J65" s="18"/>
      <c r="K65" s="20"/>
      <c r="L65" s="25">
        <f t="shared" si="25"/>
        <v>0</v>
      </c>
      <c r="M65" s="25"/>
      <c r="N65" s="25"/>
      <c r="O65" s="21"/>
      <c r="P65" s="18"/>
      <c r="Q65" s="18"/>
      <c r="R65" s="18"/>
      <c r="S65" s="18"/>
      <c r="T65" s="18"/>
      <c r="U65" s="20"/>
      <c r="V65" s="25">
        <f t="shared" si="26"/>
        <v>0</v>
      </c>
      <c r="W65" s="25"/>
      <c r="X65" s="25"/>
      <c r="Y65" s="21"/>
      <c r="Z65" s="18"/>
      <c r="AA65" s="18"/>
      <c r="AB65" s="18"/>
      <c r="AC65" s="18"/>
      <c r="AD65" s="18"/>
      <c r="AE65" s="20"/>
      <c r="AF65" s="25">
        <f t="shared" si="27"/>
        <v>0</v>
      </c>
      <c r="AG65" s="25"/>
      <c r="AH65" s="25"/>
      <c r="AI65" s="21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20">
        <v>0</v>
      </c>
      <c r="AP65" s="25">
        <f t="shared" si="28"/>
        <v>0</v>
      </c>
      <c r="AQ65" s="25"/>
      <c r="AR65" s="25"/>
    </row>
    <row r="66" spans="1:44" hidden="1" x14ac:dyDescent="0.3">
      <c r="A66" s="47"/>
      <c r="B66" s="350"/>
      <c r="C66" s="43">
        <v>45861</v>
      </c>
      <c r="D66" s="19" t="s">
        <v>55</v>
      </c>
      <c r="E66" s="18"/>
      <c r="F66" s="18"/>
      <c r="G66" s="18"/>
      <c r="H66" s="18"/>
      <c r="I66" s="18"/>
      <c r="J66" s="18"/>
      <c r="K66" s="20"/>
      <c r="L66" s="25">
        <f t="shared" ref="L66:L72" si="29">SUM(E66:K66)</f>
        <v>0</v>
      </c>
      <c r="M66" s="25"/>
      <c r="N66" s="25"/>
      <c r="O66" s="21"/>
      <c r="P66" s="18"/>
      <c r="Q66" s="18"/>
      <c r="R66" s="18"/>
      <c r="S66" s="18"/>
      <c r="T66" s="18"/>
      <c r="U66" s="20"/>
      <c r="V66" s="25">
        <f t="shared" ref="V66:V72" si="30">SUM(O66:U66)</f>
        <v>0</v>
      </c>
      <c r="W66" s="25"/>
      <c r="X66" s="25"/>
      <c r="Y66" s="21"/>
      <c r="Z66" s="18"/>
      <c r="AA66" s="18"/>
      <c r="AB66" s="18"/>
      <c r="AC66" s="18"/>
      <c r="AD66" s="18"/>
      <c r="AE66" s="20"/>
      <c r="AF66" s="25">
        <f t="shared" ref="AF66:AF72" si="31">SUM(Y66:AE66)</f>
        <v>0</v>
      </c>
      <c r="AG66" s="25"/>
      <c r="AH66" s="25"/>
      <c r="AI66" s="21">
        <v>8</v>
      </c>
      <c r="AJ66" s="18">
        <v>0</v>
      </c>
      <c r="AK66" s="18">
        <v>28</v>
      </c>
      <c r="AL66" s="18">
        <v>0</v>
      </c>
      <c r="AM66" s="18">
        <v>20</v>
      </c>
      <c r="AN66" s="18">
        <v>0</v>
      </c>
      <c r="AO66" s="20">
        <v>0</v>
      </c>
      <c r="AP66" s="25">
        <f t="shared" ref="AP66:AP72" si="32">SUM(AI66:AO66)</f>
        <v>56</v>
      </c>
      <c r="AQ66" s="25"/>
      <c r="AR66" s="25"/>
    </row>
    <row r="67" spans="1:44" hidden="1" x14ac:dyDescent="0.3">
      <c r="A67" s="47"/>
      <c r="B67" s="350"/>
      <c r="C67" s="43">
        <v>46050</v>
      </c>
      <c r="D67" s="19" t="s">
        <v>55</v>
      </c>
      <c r="E67" s="18"/>
      <c r="F67" s="18"/>
      <c r="G67" s="18"/>
      <c r="H67" s="18"/>
      <c r="I67" s="18"/>
      <c r="J67" s="18"/>
      <c r="K67" s="20"/>
      <c r="L67" s="25">
        <f t="shared" si="29"/>
        <v>0</v>
      </c>
      <c r="M67" s="25"/>
      <c r="N67" s="25"/>
      <c r="O67" s="21"/>
      <c r="P67" s="18"/>
      <c r="Q67" s="18"/>
      <c r="R67" s="18"/>
      <c r="S67" s="18"/>
      <c r="T67" s="18"/>
      <c r="U67" s="20"/>
      <c r="V67" s="25">
        <f t="shared" si="30"/>
        <v>0</v>
      </c>
      <c r="W67" s="25"/>
      <c r="X67" s="25"/>
      <c r="Y67" s="21"/>
      <c r="Z67" s="18"/>
      <c r="AA67" s="18"/>
      <c r="AB67" s="18"/>
      <c r="AC67" s="18"/>
      <c r="AD67" s="18"/>
      <c r="AE67" s="20"/>
      <c r="AF67" s="25">
        <f t="shared" si="31"/>
        <v>0</v>
      </c>
      <c r="AG67" s="25"/>
      <c r="AH67" s="25"/>
      <c r="AI67" s="21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20">
        <v>0</v>
      </c>
      <c r="AP67" s="25">
        <f t="shared" si="32"/>
        <v>0</v>
      </c>
      <c r="AQ67" s="25"/>
      <c r="AR67" s="25"/>
    </row>
    <row r="68" spans="1:44" hidden="1" x14ac:dyDescent="0.3">
      <c r="A68" s="47"/>
      <c r="B68" s="350"/>
      <c r="C68" s="43">
        <v>45850</v>
      </c>
      <c r="D68" s="19" t="s">
        <v>56</v>
      </c>
      <c r="E68" s="18"/>
      <c r="F68" s="18"/>
      <c r="G68" s="18"/>
      <c r="H68" s="18"/>
      <c r="I68" s="18"/>
      <c r="J68" s="18"/>
      <c r="K68" s="20"/>
      <c r="L68" s="25">
        <f t="shared" si="29"/>
        <v>0</v>
      </c>
      <c r="M68" s="25"/>
      <c r="N68" s="25"/>
      <c r="O68" s="21"/>
      <c r="P68" s="18"/>
      <c r="Q68" s="18"/>
      <c r="R68" s="18"/>
      <c r="S68" s="18"/>
      <c r="T68" s="18"/>
      <c r="U68" s="20"/>
      <c r="V68" s="25">
        <f t="shared" si="30"/>
        <v>0</v>
      </c>
      <c r="W68" s="25"/>
      <c r="X68" s="25"/>
      <c r="Y68" s="21"/>
      <c r="Z68" s="18"/>
      <c r="AA68" s="18"/>
      <c r="AB68" s="18"/>
      <c r="AC68" s="18"/>
      <c r="AD68" s="18"/>
      <c r="AE68" s="20"/>
      <c r="AF68" s="25">
        <f t="shared" si="31"/>
        <v>0</v>
      </c>
      <c r="AG68" s="25"/>
      <c r="AH68" s="25"/>
      <c r="AI68" s="21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20">
        <v>0</v>
      </c>
      <c r="AP68" s="25">
        <f t="shared" si="32"/>
        <v>0</v>
      </c>
      <c r="AQ68" s="25"/>
      <c r="AR68" s="25"/>
    </row>
    <row r="69" spans="1:44" hidden="1" x14ac:dyDescent="0.3">
      <c r="A69" s="47"/>
      <c r="B69" s="350"/>
      <c r="C69" s="43">
        <v>45874</v>
      </c>
      <c r="D69" s="19" t="s">
        <v>56</v>
      </c>
      <c r="E69" s="18"/>
      <c r="F69" s="18"/>
      <c r="G69" s="18"/>
      <c r="H69" s="18"/>
      <c r="I69" s="18"/>
      <c r="J69" s="18"/>
      <c r="K69" s="20"/>
      <c r="L69" s="25">
        <f t="shared" si="29"/>
        <v>0</v>
      </c>
      <c r="M69" s="25"/>
      <c r="N69" s="25"/>
      <c r="O69" s="21"/>
      <c r="P69" s="18"/>
      <c r="Q69" s="18"/>
      <c r="R69" s="18"/>
      <c r="S69" s="18"/>
      <c r="T69" s="18"/>
      <c r="U69" s="20"/>
      <c r="V69" s="25">
        <f t="shared" si="30"/>
        <v>0</v>
      </c>
      <c r="W69" s="25"/>
      <c r="X69" s="25"/>
      <c r="Y69" s="21"/>
      <c r="Z69" s="18"/>
      <c r="AA69" s="18"/>
      <c r="AB69" s="18"/>
      <c r="AC69" s="18"/>
      <c r="AD69" s="18"/>
      <c r="AE69" s="20"/>
      <c r="AF69" s="25">
        <f t="shared" si="31"/>
        <v>0</v>
      </c>
      <c r="AG69" s="25"/>
      <c r="AH69" s="25"/>
      <c r="AI69" s="21">
        <v>16</v>
      </c>
      <c r="AJ69" s="18">
        <v>0</v>
      </c>
      <c r="AK69" s="18">
        <v>16</v>
      </c>
      <c r="AL69" s="18">
        <v>0</v>
      </c>
      <c r="AM69" s="18">
        <v>12</v>
      </c>
      <c r="AN69" s="18">
        <v>0</v>
      </c>
      <c r="AO69" s="20">
        <v>0</v>
      </c>
      <c r="AP69" s="25">
        <f t="shared" si="32"/>
        <v>44</v>
      </c>
      <c r="AQ69" s="25"/>
      <c r="AR69" s="25"/>
    </row>
    <row r="70" spans="1:44" hidden="1" x14ac:dyDescent="0.3">
      <c r="A70" s="47"/>
      <c r="B70" s="350"/>
      <c r="C70" s="43">
        <v>46122</v>
      </c>
      <c r="D70" s="19" t="s">
        <v>57</v>
      </c>
      <c r="E70" s="18"/>
      <c r="F70" s="18"/>
      <c r="G70" s="18"/>
      <c r="H70" s="18"/>
      <c r="I70" s="18"/>
      <c r="J70" s="18"/>
      <c r="K70" s="20"/>
      <c r="L70" s="25">
        <f t="shared" si="29"/>
        <v>0</v>
      </c>
      <c r="M70" s="25"/>
      <c r="N70" s="25"/>
      <c r="O70" s="21"/>
      <c r="P70" s="18"/>
      <c r="Q70" s="18"/>
      <c r="R70" s="18"/>
      <c r="S70" s="18"/>
      <c r="T70" s="18"/>
      <c r="U70" s="20"/>
      <c r="V70" s="25">
        <f t="shared" si="30"/>
        <v>0</v>
      </c>
      <c r="W70" s="25"/>
      <c r="X70" s="25"/>
      <c r="Y70" s="21"/>
      <c r="Z70" s="18"/>
      <c r="AA70" s="18"/>
      <c r="AB70" s="18"/>
      <c r="AC70" s="18"/>
      <c r="AD70" s="18"/>
      <c r="AE70" s="20"/>
      <c r="AF70" s="25">
        <f t="shared" si="31"/>
        <v>0</v>
      </c>
      <c r="AG70" s="25"/>
      <c r="AH70" s="25"/>
      <c r="AI70" s="21">
        <v>48</v>
      </c>
      <c r="AJ70" s="18">
        <v>0</v>
      </c>
      <c r="AK70" s="18">
        <v>16</v>
      </c>
      <c r="AL70" s="18">
        <v>0</v>
      </c>
      <c r="AM70" s="18">
        <v>32</v>
      </c>
      <c r="AN70" s="18">
        <v>0</v>
      </c>
      <c r="AO70" s="20">
        <v>0</v>
      </c>
      <c r="AP70" s="25">
        <f t="shared" si="32"/>
        <v>96</v>
      </c>
      <c r="AQ70" s="25"/>
      <c r="AR70" s="25"/>
    </row>
    <row r="71" spans="1:44" hidden="1" x14ac:dyDescent="0.3">
      <c r="A71" s="47"/>
      <c r="B71" s="350"/>
      <c r="C71" s="43">
        <v>46159</v>
      </c>
      <c r="D71" s="19" t="s">
        <v>58</v>
      </c>
      <c r="E71" s="18"/>
      <c r="F71" s="18"/>
      <c r="G71" s="18"/>
      <c r="H71" s="18"/>
      <c r="I71" s="18"/>
      <c r="J71" s="18"/>
      <c r="K71" s="20"/>
      <c r="L71" s="25">
        <f t="shared" si="29"/>
        <v>0</v>
      </c>
      <c r="M71" s="25"/>
      <c r="N71" s="25"/>
      <c r="O71" s="21"/>
      <c r="P71" s="18"/>
      <c r="Q71" s="18"/>
      <c r="R71" s="18"/>
      <c r="S71" s="18"/>
      <c r="T71" s="18"/>
      <c r="U71" s="20"/>
      <c r="V71" s="25">
        <f t="shared" si="30"/>
        <v>0</v>
      </c>
      <c r="W71" s="25"/>
      <c r="X71" s="25"/>
      <c r="Y71" s="21"/>
      <c r="Z71" s="18"/>
      <c r="AA71" s="18"/>
      <c r="AB71" s="18"/>
      <c r="AC71" s="18"/>
      <c r="AD71" s="18"/>
      <c r="AE71" s="20"/>
      <c r="AF71" s="25">
        <f t="shared" si="31"/>
        <v>0</v>
      </c>
      <c r="AG71" s="25"/>
      <c r="AH71" s="25"/>
      <c r="AI71" s="21">
        <v>44</v>
      </c>
      <c r="AJ71" s="18">
        <v>0</v>
      </c>
      <c r="AK71" s="18">
        <v>20</v>
      </c>
      <c r="AL71" s="18">
        <v>0</v>
      </c>
      <c r="AM71" s="18">
        <v>48</v>
      </c>
      <c r="AN71" s="18">
        <v>0</v>
      </c>
      <c r="AO71" s="20">
        <v>0</v>
      </c>
      <c r="AP71" s="25">
        <f t="shared" si="32"/>
        <v>112</v>
      </c>
      <c r="AQ71" s="25"/>
      <c r="AR71" s="25"/>
    </row>
    <row r="72" spans="1:44" ht="17.25" hidden="1" thickBot="1" x14ac:dyDescent="0.35">
      <c r="A72" s="47"/>
      <c r="B72" s="338"/>
      <c r="C72" s="55">
        <v>46158</v>
      </c>
      <c r="D72" s="53" t="s">
        <v>59</v>
      </c>
      <c r="E72" s="54"/>
      <c r="F72" s="54"/>
      <c r="G72" s="54"/>
      <c r="H72" s="54"/>
      <c r="I72" s="54"/>
      <c r="J72" s="54"/>
      <c r="K72" s="56"/>
      <c r="L72" s="26">
        <f t="shared" si="29"/>
        <v>0</v>
      </c>
      <c r="M72" s="26"/>
      <c r="N72" s="26"/>
      <c r="O72" s="57"/>
      <c r="P72" s="54"/>
      <c r="Q72" s="54"/>
      <c r="R72" s="54"/>
      <c r="S72" s="54"/>
      <c r="T72" s="54"/>
      <c r="U72" s="56"/>
      <c r="V72" s="26">
        <f t="shared" si="30"/>
        <v>0</v>
      </c>
      <c r="W72" s="26"/>
      <c r="X72" s="26"/>
      <c r="Y72" s="57"/>
      <c r="Z72" s="54"/>
      <c r="AA72" s="54"/>
      <c r="AB72" s="54"/>
      <c r="AC72" s="54"/>
      <c r="AD72" s="54"/>
      <c r="AE72" s="56"/>
      <c r="AF72" s="26">
        <f t="shared" si="31"/>
        <v>0</v>
      </c>
      <c r="AG72" s="26"/>
      <c r="AH72" s="26"/>
      <c r="AI72" s="57">
        <v>28</v>
      </c>
      <c r="AJ72" s="54">
        <v>0</v>
      </c>
      <c r="AK72" s="54">
        <v>24</v>
      </c>
      <c r="AL72" s="54">
        <v>0</v>
      </c>
      <c r="AM72" s="54">
        <v>24</v>
      </c>
      <c r="AN72" s="54">
        <v>0</v>
      </c>
      <c r="AO72" s="56">
        <v>0</v>
      </c>
      <c r="AP72" s="26">
        <f t="shared" si="32"/>
        <v>76</v>
      </c>
      <c r="AQ72" s="26"/>
      <c r="AR72" s="26"/>
    </row>
    <row r="73" spans="1:44" x14ac:dyDescent="0.3">
      <c r="A73" s="124"/>
      <c r="B73" s="100"/>
      <c r="C73" s="58"/>
      <c r="D73" s="125"/>
      <c r="E73" s="126"/>
      <c r="F73" s="126"/>
      <c r="G73" s="126"/>
      <c r="H73" s="126"/>
      <c r="I73" s="126"/>
      <c r="J73" s="126"/>
      <c r="K73" s="126"/>
      <c r="L73" s="127"/>
      <c r="M73" s="127"/>
      <c r="N73" s="127"/>
      <c r="O73" s="126"/>
      <c r="P73" s="126"/>
      <c r="Q73" s="126"/>
      <c r="R73" s="126"/>
      <c r="S73" s="126"/>
      <c r="T73" s="126"/>
      <c r="U73" s="126"/>
      <c r="V73" s="127"/>
      <c r="W73" s="127"/>
      <c r="X73" s="127"/>
      <c r="Y73" s="126"/>
      <c r="Z73" s="126"/>
      <c r="AA73" s="126"/>
      <c r="AB73" s="126"/>
      <c r="AC73" s="126"/>
      <c r="AD73" s="126"/>
      <c r="AE73" s="126"/>
      <c r="AF73" s="127"/>
      <c r="AG73" s="127"/>
      <c r="AH73" s="127"/>
      <c r="AI73" s="126"/>
      <c r="AJ73" s="126"/>
      <c r="AK73" s="126"/>
      <c r="AL73" s="126"/>
      <c r="AM73" s="126"/>
      <c r="AN73" s="126"/>
      <c r="AO73" s="126"/>
      <c r="AP73" s="127"/>
      <c r="AQ73" s="127"/>
      <c r="AR73" s="127"/>
    </row>
    <row r="74" spans="1:44" x14ac:dyDescent="0.3">
      <c r="A74" s="124"/>
      <c r="B74" s="100"/>
      <c r="C74" s="58"/>
      <c r="D74" s="125"/>
      <c r="E74" s="126"/>
      <c r="F74" s="126"/>
      <c r="G74" s="126"/>
      <c r="H74" s="126"/>
      <c r="I74" s="126"/>
      <c r="J74" s="126"/>
      <c r="K74" s="126"/>
      <c r="L74" s="127"/>
      <c r="M74" s="127"/>
      <c r="N74" s="127"/>
      <c r="O74" s="126"/>
      <c r="P74" s="126"/>
      <c r="Q74" s="126"/>
      <c r="R74" s="126"/>
      <c r="S74" s="126"/>
      <c r="T74" s="126"/>
      <c r="U74" s="126"/>
      <c r="V74" s="127"/>
      <c r="W74" s="127"/>
      <c r="X74" s="127"/>
      <c r="Y74" s="126"/>
      <c r="Z74" s="126"/>
      <c r="AA74" s="126"/>
      <c r="AB74" s="126"/>
      <c r="AC74" s="126"/>
      <c r="AD74" s="126"/>
      <c r="AE74" s="126"/>
      <c r="AF74" s="127"/>
      <c r="AG74" s="127"/>
      <c r="AH74" s="127"/>
      <c r="AI74" s="126"/>
      <c r="AJ74" s="126"/>
      <c r="AK74" s="126"/>
      <c r="AL74" s="126"/>
      <c r="AM74" s="126"/>
      <c r="AN74" s="126"/>
      <c r="AO74" s="126"/>
      <c r="AP74" s="127"/>
      <c r="AQ74" s="127"/>
      <c r="AR74" s="127"/>
    </row>
    <row r="75" spans="1:44" x14ac:dyDescent="0.3">
      <c r="A75" s="124"/>
      <c r="B75" s="100"/>
      <c r="C75" s="58"/>
      <c r="D75" s="125"/>
      <c r="E75" s="126"/>
      <c r="F75" s="126"/>
      <c r="G75" s="126"/>
      <c r="H75" s="126"/>
      <c r="I75" s="126"/>
      <c r="J75" s="126"/>
      <c r="K75" s="126"/>
      <c r="L75" s="127"/>
      <c r="M75" s="127"/>
      <c r="N75" s="127"/>
      <c r="O75" s="126"/>
      <c r="P75" s="126"/>
      <c r="Q75" s="126"/>
      <c r="R75" s="126"/>
      <c r="S75" s="126"/>
      <c r="T75" s="126"/>
      <c r="U75" s="126"/>
      <c r="V75" s="127"/>
      <c r="W75" s="127"/>
      <c r="X75" s="127"/>
      <c r="Y75" s="126"/>
      <c r="Z75" s="126"/>
      <c r="AA75" s="126"/>
      <c r="AB75" s="126"/>
      <c r="AC75" s="126"/>
      <c r="AD75" s="126"/>
      <c r="AE75" s="126"/>
      <c r="AF75" s="127"/>
      <c r="AG75" s="127"/>
      <c r="AH75" s="127"/>
      <c r="AI75" s="126"/>
      <c r="AJ75" s="126"/>
      <c r="AK75" s="126"/>
      <c r="AL75" s="126"/>
      <c r="AM75" s="126"/>
      <c r="AN75" s="126"/>
      <c r="AO75" s="126"/>
      <c r="AP75" s="127"/>
      <c r="AQ75" s="127"/>
      <c r="AR75" s="127"/>
    </row>
  </sheetData>
  <mergeCells count="12">
    <mergeCell ref="B64:B72"/>
    <mergeCell ref="B20:B26"/>
    <mergeCell ref="A2:A7"/>
    <mergeCell ref="B2:B7"/>
    <mergeCell ref="C2:C7"/>
    <mergeCell ref="B8:B13"/>
    <mergeCell ref="B14:B19"/>
    <mergeCell ref="B27:B33"/>
    <mergeCell ref="B34:B40"/>
    <mergeCell ref="B41:B47"/>
    <mergeCell ref="B48:B54"/>
    <mergeCell ref="B55:B6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6개월</vt:lpstr>
      <vt:lpstr>전체재고</vt:lpstr>
      <vt:lpstr>재고</vt:lpstr>
      <vt:lpstr>sim</vt:lpstr>
      <vt:lpstr>오프라인 판매량</vt:lpstr>
      <vt:lpstr>10월</vt:lpstr>
      <vt:lpstr>11월</vt:lpstr>
      <vt:lpstr>12월 판매량-raw</vt:lpstr>
      <vt:lpstr>1월 판매량-raw</vt:lpstr>
      <vt:lpstr>3월 판매량-raw</vt:lpstr>
      <vt:lpstr>4월 판매량-raw</vt:lpstr>
      <vt:lpstr>6월 판매량-raw</vt:lpstr>
      <vt:lpstr>5월 판매량-raw</vt:lpstr>
      <vt:lpstr>7월 판매량-raw</vt:lpstr>
      <vt:lpstr>8월 판매량-raw</vt:lpstr>
      <vt:lpstr>9월 판매량-raw</vt:lpstr>
      <vt:lpstr>폐기변동추이</vt:lpstr>
      <vt:lpstr>기부 수량</vt:lpstr>
      <vt:lpstr>2월 판매량-raw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지혜 이</dc:creator>
  <cp:lastModifiedBy>종혁 박</cp:lastModifiedBy>
  <dcterms:created xsi:type="dcterms:W3CDTF">2024-10-23T06:15:05Z</dcterms:created>
  <dcterms:modified xsi:type="dcterms:W3CDTF">2025-09-24T07:22:11Z</dcterms:modified>
</cp:coreProperties>
</file>