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\\192.168.10.200\Nutricia\99. Sales\박종혁\내수\"/>
    </mc:Choice>
  </mc:AlternateContent>
  <xr:revisionPtr revIDLastSave="0" documentId="13_ncr:1_{41B2CC1B-436E-497A-862C-B0ADF8206649}" xr6:coauthVersionLast="47" xr6:coauthVersionMax="47" xr10:uidLastSave="{00000000-0000-0000-0000-000000000000}"/>
  <bookViews>
    <workbookView xWindow="-120" yWindow="-120" windowWidth="29040" windowHeight="15720" firstSheet="13" activeTab="15" xr2:uid="{1FAFAA5D-3B8D-46B0-A7DB-BB11CB03127E}"/>
  </bookViews>
  <sheets>
    <sheet name="09.11 1st PO" sheetId="1" state="hidden" r:id="rId1"/>
    <sheet name="09.24 2nd PO" sheetId="2" state="hidden" r:id="rId2"/>
    <sheet name="10.17 1st PO " sheetId="3" state="hidden" r:id="rId3"/>
    <sheet name="10.29 2nd PO " sheetId="4" state="hidden" r:id="rId4"/>
    <sheet name="11.22 1st PO " sheetId="5" state="hidden" r:id="rId5"/>
    <sheet name="11.27 2nd PO" sheetId="6" state="hidden" r:id="rId6"/>
    <sheet name="12.13 1st PO " sheetId="7" state="hidden" r:id="rId7"/>
    <sheet name="12.30 2nd PO" sheetId="9" state="hidden" r:id="rId8"/>
    <sheet name="02.27 2nd PO " sheetId="16" state="hidden" r:id="rId9"/>
    <sheet name="02.13 1st PO" sheetId="15" state="hidden" r:id="rId10"/>
    <sheet name="Summary" sheetId="13" state="hidden" r:id="rId11"/>
    <sheet name="02.11 PO " sheetId="14" state="hidden" r:id="rId12"/>
    <sheet name="01.21 Revised PO분석" sheetId="11" state="hidden" r:id="rId13"/>
    <sheet name="CJ" sheetId="18" r:id="rId14"/>
    <sheet name="디앤비" sheetId="28" r:id="rId15"/>
    <sheet name="아르고" sheetId="29" r:id="rId16"/>
    <sheet name="행사미포함 판매량" sheetId="27" state="hidden" r:id="rId17"/>
    <sheet name="Product Info" sheetId="19" state="hidden" r:id="rId18"/>
    <sheet name="01.21 Origin PO" sheetId="10" state="hidden" r:id="rId19"/>
  </sheets>
  <definedNames>
    <definedName name="_xlnm._FilterDatabase" localSheetId="18" hidden="1">'01.21 Origin PO'!$B$4:$M$115</definedName>
    <definedName name="_xlnm._FilterDatabase" localSheetId="12" hidden="1">'01.21 Revised PO분석'!$B$4:$AD$4</definedName>
    <definedName name="_xlnm._FilterDatabase" localSheetId="11" hidden="1">'02.11 PO '!$B$4:$AD$4</definedName>
    <definedName name="_xlnm._FilterDatabase" localSheetId="9" hidden="1">'02.13 1st PO'!$B$4:$M$115</definedName>
    <definedName name="_xlnm._FilterDatabase" localSheetId="8" hidden="1">'02.27 2nd PO '!$B$4:$M$115</definedName>
    <definedName name="_xlnm._FilterDatabase" localSheetId="0" hidden="1">'09.11 1st PO'!$B$4:$N$94</definedName>
    <definedName name="_xlnm._FilterDatabase" localSheetId="1" hidden="1">'09.24 2nd PO'!$B$4:$N$94</definedName>
    <definedName name="_xlnm._FilterDatabase" localSheetId="2" hidden="1">'10.17 1st PO '!$B$4:$M$94</definedName>
    <definedName name="_xlnm._FilterDatabase" localSheetId="3" hidden="1">'10.29 2nd PO '!$B$4:$M$94</definedName>
    <definedName name="_xlnm._FilterDatabase" localSheetId="4" hidden="1">'11.22 1st PO '!$B$4:$M$94</definedName>
    <definedName name="_xlnm._FilterDatabase" localSheetId="5" hidden="1">'11.27 2nd PO'!$B$4:$M$96</definedName>
    <definedName name="_xlnm._FilterDatabase" localSheetId="6" hidden="1">'12.13 1st PO '!$B$4:$M$96</definedName>
    <definedName name="_xlnm._FilterDatabase" localSheetId="7" hidden="1">'12.30 2nd PO'!$B$4:$M$115</definedName>
    <definedName name="_xlnm._FilterDatabase" localSheetId="13" hidden="1">CJ!$G$4:$L$26</definedName>
    <definedName name="_xlnm._FilterDatabase" localSheetId="14" hidden="1">디앤비!$B$7:$V$20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8" l="1"/>
  <c r="Q5" i="18"/>
  <c r="N26" i="18" l="1"/>
  <c r="G6" i="29" l="1"/>
  <c r="H6" i="18" l="1"/>
  <c r="G19" i="29" l="1"/>
  <c r="G22" i="29"/>
  <c r="G20" i="29"/>
  <c r="G21" i="29"/>
  <c r="G11" i="28" l="1"/>
  <c r="K16" i="29"/>
  <c r="I22" i="18" l="1"/>
  <c r="I23" i="18"/>
  <c r="M6" i="29"/>
  <c r="M15" i="29"/>
  <c r="M14" i="29"/>
  <c r="M13" i="29"/>
  <c r="M12" i="29"/>
  <c r="M11" i="29"/>
  <c r="M10" i="29"/>
  <c r="M9" i="29"/>
  <c r="M8" i="29"/>
  <c r="M7" i="29"/>
  <c r="L15" i="29"/>
  <c r="N15" i="29" s="1"/>
  <c r="L14" i="29"/>
  <c r="N14" i="29" s="1"/>
  <c r="L13" i="29"/>
  <c r="N13" i="29" s="1"/>
  <c r="L12" i="29"/>
  <c r="N12" i="29" s="1"/>
  <c r="L11" i="29"/>
  <c r="N11" i="29" s="1"/>
  <c r="L10" i="29"/>
  <c r="N10" i="29" s="1"/>
  <c r="L9" i="29"/>
  <c r="N9" i="29" s="1"/>
  <c r="L8" i="29"/>
  <c r="N8" i="29" s="1"/>
  <c r="L7" i="29"/>
  <c r="N7" i="29" s="1"/>
  <c r="L6" i="29"/>
  <c r="N6" i="29" s="1"/>
  <c r="O16" i="29"/>
  <c r="N16" i="29" l="1"/>
  <c r="O8" i="28" l="1"/>
  <c r="J8" i="28"/>
  <c r="K9" i="28"/>
  <c r="J9" i="28"/>
  <c r="O10" i="28"/>
  <c r="J10" i="28"/>
  <c r="O11" i="28"/>
  <c r="J11" i="28"/>
  <c r="K12" i="28"/>
  <c r="J12" i="28"/>
  <c r="O13" i="28"/>
  <c r="J13" i="28"/>
  <c r="O14" i="28"/>
  <c r="J14" i="28"/>
  <c r="K15" i="28"/>
  <c r="J15" i="28"/>
  <c r="J16" i="28"/>
  <c r="O17" i="28"/>
  <c r="J17" i="28"/>
  <c r="O18" i="28"/>
  <c r="J18" i="28"/>
  <c r="K18" i="28"/>
  <c r="O19" i="28"/>
  <c r="J19" i="28"/>
  <c r="L16" i="28" l="1"/>
  <c r="L9" i="28"/>
  <c r="L15" i="28"/>
  <c r="L12" i="28"/>
  <c r="L10" i="28"/>
  <c r="L19" i="28"/>
  <c r="H17" i="28"/>
  <c r="H14" i="28"/>
  <c r="L13" i="28"/>
  <c r="H19" i="28"/>
  <c r="H10" i="28"/>
  <c r="L18" i="28"/>
  <c r="H16" i="28"/>
  <c r="M18" i="28"/>
  <c r="M15" i="28"/>
  <c r="H13" i="28"/>
  <c r="M12" i="28"/>
  <c r="H18" i="28"/>
  <c r="H15" i="28"/>
  <c r="M9" i="28"/>
  <c r="H12" i="28"/>
  <c r="O16" i="28"/>
  <c r="H11" i="28"/>
  <c r="H8" i="28"/>
  <c r="K19" i="28"/>
  <c r="M19" i="28" s="1"/>
  <c r="K16" i="28"/>
  <c r="M16" i="28" s="1"/>
  <c r="K13" i="28"/>
  <c r="M13" i="28" s="1"/>
  <c r="K10" i="28"/>
  <c r="M10" i="28" s="1"/>
  <c r="L17" i="28"/>
  <c r="L11" i="28"/>
  <c r="L8" i="28"/>
  <c r="K17" i="28"/>
  <c r="M17" i="28" s="1"/>
  <c r="K8" i="28"/>
  <c r="M8" i="28" s="1"/>
  <c r="L14" i="28"/>
  <c r="K14" i="28"/>
  <c r="M14" i="28" s="1"/>
  <c r="K11" i="28"/>
  <c r="M11" i="28" s="1"/>
  <c r="O15" i="28"/>
  <c r="O12" i="28"/>
  <c r="O9" i="28"/>
  <c r="H9" i="28"/>
  <c r="G26" i="18" l="1"/>
  <c r="I6" i="18"/>
  <c r="I2" i="29"/>
  <c r="C5" i="28"/>
  <c r="M2" i="18"/>
  <c r="N20" i="28" l="1"/>
  <c r="I20" i="28"/>
  <c r="G20" i="28"/>
  <c r="F20" i="28"/>
  <c r="J20" i="28" l="1"/>
  <c r="G14" i="29"/>
  <c r="J14" i="29" s="1"/>
  <c r="G13" i="29"/>
  <c r="G12" i="29"/>
  <c r="J10" i="29"/>
  <c r="G10" i="29"/>
  <c r="J9" i="29"/>
  <c r="G9" i="29"/>
  <c r="H9" i="29" s="1"/>
  <c r="I9" i="29" s="1"/>
  <c r="G8" i="29"/>
  <c r="G7" i="29"/>
  <c r="J7" i="29" s="1"/>
  <c r="R16" i="29"/>
  <c r="J6" i="29"/>
  <c r="M3" i="29"/>
  <c r="G15" i="29" l="1"/>
  <c r="J15" i="29" s="1"/>
  <c r="G11" i="29"/>
  <c r="H11" i="29" s="1"/>
  <c r="I11" i="29" s="1"/>
  <c r="H10" i="29"/>
  <c r="I10" i="29" s="1"/>
  <c r="J13" i="29"/>
  <c r="H13" i="29"/>
  <c r="I13" i="29" s="1"/>
  <c r="J12" i="29"/>
  <c r="H12" i="29"/>
  <c r="I12" i="29" s="1"/>
  <c r="H14" i="29"/>
  <c r="I14" i="29" s="1"/>
  <c r="J8" i="29"/>
  <c r="H8" i="29"/>
  <c r="I8" i="29" s="1"/>
  <c r="H6" i="29"/>
  <c r="I6" i="29" s="1"/>
  <c r="F16" i="29"/>
  <c r="M16" i="29"/>
  <c r="H7" i="29"/>
  <c r="I7" i="29" s="1"/>
  <c r="Q16" i="29"/>
  <c r="L16" i="29" l="1"/>
  <c r="J11" i="29"/>
  <c r="G16" i="29"/>
  <c r="H16" i="29" s="1"/>
  <c r="H15" i="29"/>
  <c r="I15" i="29" s="1"/>
  <c r="H11" i="18"/>
  <c r="I11" i="18" s="1"/>
  <c r="J11" i="18" l="1"/>
  <c r="K11" i="18"/>
  <c r="L26" i="18" l="1"/>
  <c r="H10" i="18" l="1"/>
  <c r="I10" i="18" s="1"/>
  <c r="H24" i="18"/>
  <c r="I24" i="18" s="1"/>
  <c r="D24" i="27" l="1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24" i="27" l="1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24" i="27" l="1"/>
  <c r="H7" i="18" l="1"/>
  <c r="I7" i="18" s="1"/>
  <c r="H8" i="18"/>
  <c r="I8" i="18" s="1"/>
  <c r="H9" i="18"/>
  <c r="I9" i="18" s="1"/>
  <c r="H12" i="18"/>
  <c r="I12" i="18" s="1"/>
  <c r="H13" i="18"/>
  <c r="I13" i="18" s="1"/>
  <c r="H14" i="18"/>
  <c r="I14" i="18" s="1"/>
  <c r="H15" i="18"/>
  <c r="I15" i="18" s="1"/>
  <c r="H16" i="18"/>
  <c r="I16" i="18" s="1"/>
  <c r="H17" i="18"/>
  <c r="I17" i="18" s="1"/>
  <c r="H18" i="18"/>
  <c r="I18" i="18" s="1"/>
  <c r="H19" i="18"/>
  <c r="I19" i="18" s="1"/>
  <c r="H20" i="18"/>
  <c r="I20" i="18" s="1"/>
  <c r="H21" i="18"/>
  <c r="I21" i="18" s="1"/>
  <c r="H22" i="18"/>
  <c r="H23" i="18"/>
  <c r="H25" i="18"/>
  <c r="I25" i="18" s="1"/>
  <c r="H3" i="27" l="1"/>
  <c r="G3" i="27"/>
  <c r="G22" i="27" s="1"/>
  <c r="H15" i="27" l="1"/>
  <c r="H13" i="27"/>
  <c r="H12" i="27"/>
  <c r="H23" i="27"/>
  <c r="H11" i="27"/>
  <c r="H4" i="27"/>
  <c r="H22" i="27"/>
  <c r="H10" i="27"/>
  <c r="H21" i="27"/>
  <c r="H9" i="27"/>
  <c r="H20" i="27"/>
  <c r="H8" i="27"/>
  <c r="H19" i="27"/>
  <c r="H7" i="27"/>
  <c r="H17" i="27"/>
  <c r="H14" i="27"/>
  <c r="H16" i="27"/>
  <c r="H18" i="27"/>
  <c r="H6" i="27"/>
  <c r="H5" i="27"/>
  <c r="G4" i="27"/>
  <c r="G16" i="27"/>
  <c r="G10" i="27"/>
  <c r="G5" i="27"/>
  <c r="G7" i="27"/>
  <c r="G9" i="27"/>
  <c r="G13" i="27"/>
  <c r="G6" i="27"/>
  <c r="G8" i="27"/>
  <c r="I9" i="27"/>
  <c r="I5" i="27"/>
  <c r="I20" i="27"/>
  <c r="I8" i="27"/>
  <c r="I11" i="27"/>
  <c r="I7" i="27"/>
  <c r="I10" i="27"/>
  <c r="I6" i="27"/>
  <c r="I21" i="27"/>
  <c r="I22" i="27"/>
  <c r="I18" i="27"/>
  <c r="I19" i="27"/>
  <c r="I15" i="27"/>
  <c r="I17" i="27"/>
  <c r="I4" i="27"/>
  <c r="I14" i="27"/>
  <c r="I16" i="27"/>
  <c r="I12" i="27"/>
  <c r="I13" i="27"/>
  <c r="I23" i="27"/>
  <c r="G11" i="27"/>
  <c r="G17" i="27"/>
  <c r="G23" i="27"/>
  <c r="G14" i="27"/>
  <c r="G20" i="27"/>
  <c r="G12" i="27"/>
  <c r="G15" i="27"/>
  <c r="G18" i="27"/>
  <c r="G21" i="27"/>
  <c r="G19" i="27"/>
  <c r="C12" i="27" l="1"/>
  <c r="C11" i="27"/>
  <c r="C14" i="27"/>
  <c r="C9" i="27"/>
  <c r="C23" i="27"/>
  <c r="C22" i="27"/>
  <c r="C15" i="27"/>
  <c r="H24" i="27"/>
  <c r="C7" i="27"/>
  <c r="G24" i="27"/>
  <c r="C17" i="27"/>
  <c r="C21" i="27"/>
  <c r="C18" i="27"/>
  <c r="C10" i="27"/>
  <c r="C13" i="27"/>
  <c r="C8" i="27"/>
  <c r="C19" i="27"/>
  <c r="C5" i="27"/>
  <c r="C4" i="27"/>
  <c r="C6" i="27"/>
  <c r="C20" i="27"/>
  <c r="C16" i="27"/>
  <c r="J13" i="18" l="1"/>
  <c r="J9" i="18"/>
  <c r="J24" i="18"/>
  <c r="J17" i="18"/>
  <c r="J12" i="18"/>
  <c r="J16" i="18"/>
  <c r="J15" i="18"/>
  <c r="K24" i="18" l="1"/>
  <c r="J10" i="18"/>
  <c r="K10" i="18"/>
  <c r="K9" i="18"/>
  <c r="K14" i="18"/>
  <c r="J14" i="18"/>
  <c r="K22" i="18"/>
  <c r="K23" i="18"/>
  <c r="K15" i="18"/>
  <c r="K12" i="18"/>
  <c r="K13" i="18"/>
  <c r="K17" i="18"/>
  <c r="K16" i="18"/>
  <c r="J6" i="18" l="1"/>
  <c r="J7" i="18"/>
  <c r="J18" i="18"/>
  <c r="J19" i="18"/>
  <c r="J20" i="18"/>
  <c r="J21" i="18"/>
  <c r="J25" i="18"/>
  <c r="J8" i="18" l="1"/>
  <c r="K8" i="18"/>
  <c r="K6" i="18"/>
  <c r="K20" i="18"/>
  <c r="K21" i="18"/>
  <c r="K19" i="18"/>
  <c r="K18" i="18"/>
  <c r="K7" i="18"/>
  <c r="H26" i="18" l="1"/>
  <c r="L114" i="16" l="1"/>
  <c r="H114" i="16"/>
  <c r="P113" i="16"/>
  <c r="N113" i="16"/>
  <c r="I113" i="16"/>
  <c r="O113" i="16" s="1"/>
  <c r="P112" i="16"/>
  <c r="N112" i="16"/>
  <c r="I112" i="16"/>
  <c r="O112" i="16" s="1"/>
  <c r="N111" i="16"/>
  <c r="M111" i="16"/>
  <c r="P111" i="16"/>
  <c r="I111" i="16"/>
  <c r="N110" i="16"/>
  <c r="M110" i="16"/>
  <c r="P110" i="16"/>
  <c r="I110" i="16"/>
  <c r="O110" i="16" s="1"/>
  <c r="M109" i="16"/>
  <c r="N109" i="16"/>
  <c r="I109" i="16"/>
  <c r="O109" i="16" s="1"/>
  <c r="P108" i="16"/>
  <c r="N108" i="16"/>
  <c r="I108" i="16"/>
  <c r="Q108" i="16" s="1"/>
  <c r="N107" i="16"/>
  <c r="M107" i="16"/>
  <c r="I107" i="16"/>
  <c r="M106" i="16"/>
  <c r="I106" i="16"/>
  <c r="M105" i="16"/>
  <c r="I105" i="16"/>
  <c r="M104" i="16"/>
  <c r="I104" i="16"/>
  <c r="O104" i="16" s="1"/>
  <c r="M103" i="16"/>
  <c r="I103" i="16"/>
  <c r="O103" i="16" s="1"/>
  <c r="M102" i="16"/>
  <c r="N102" i="16"/>
  <c r="I102" i="16"/>
  <c r="O102" i="16" s="1"/>
  <c r="M101" i="16"/>
  <c r="N101" i="16"/>
  <c r="I101" i="16"/>
  <c r="M100" i="16"/>
  <c r="N100" i="16"/>
  <c r="I100" i="16"/>
  <c r="M99" i="16"/>
  <c r="N99" i="16"/>
  <c r="I99" i="16"/>
  <c r="M98" i="16"/>
  <c r="N98" i="16"/>
  <c r="I98" i="16"/>
  <c r="M97" i="16"/>
  <c r="N97" i="16"/>
  <c r="I97" i="16"/>
  <c r="M96" i="16"/>
  <c r="N96" i="16"/>
  <c r="I96" i="16"/>
  <c r="M95" i="16"/>
  <c r="N95" i="16"/>
  <c r="I95" i="16"/>
  <c r="M94" i="16"/>
  <c r="N94" i="16"/>
  <c r="I94" i="16"/>
  <c r="M93" i="16"/>
  <c r="N93" i="16"/>
  <c r="I93" i="16"/>
  <c r="M92" i="16"/>
  <c r="N92" i="16"/>
  <c r="I92" i="16"/>
  <c r="M91" i="16"/>
  <c r="N91" i="16"/>
  <c r="I91" i="16"/>
  <c r="M90" i="16"/>
  <c r="N90" i="16"/>
  <c r="I90" i="16"/>
  <c r="M89" i="16"/>
  <c r="N89" i="16"/>
  <c r="I89" i="16"/>
  <c r="M88" i="16"/>
  <c r="N88" i="16"/>
  <c r="I88" i="16"/>
  <c r="M87" i="16"/>
  <c r="N87" i="16"/>
  <c r="I87" i="16"/>
  <c r="M86" i="16"/>
  <c r="N86" i="16"/>
  <c r="I86" i="16"/>
  <c r="M85" i="16"/>
  <c r="N85" i="16"/>
  <c r="I85" i="16"/>
  <c r="M84" i="16"/>
  <c r="N84" i="16"/>
  <c r="I84" i="16"/>
  <c r="M83" i="16"/>
  <c r="N83" i="16"/>
  <c r="I83" i="16"/>
  <c r="M82" i="16"/>
  <c r="N82" i="16"/>
  <c r="I82" i="16"/>
  <c r="M81" i="16"/>
  <c r="N81" i="16"/>
  <c r="I81" i="16"/>
  <c r="M80" i="16"/>
  <c r="N80" i="16"/>
  <c r="I80" i="16"/>
  <c r="P79" i="16"/>
  <c r="M79" i="16"/>
  <c r="N79" i="16"/>
  <c r="I79" i="16"/>
  <c r="P78" i="16"/>
  <c r="M78" i="16"/>
  <c r="N78" i="16"/>
  <c r="I78" i="16"/>
  <c r="P77" i="16"/>
  <c r="M77" i="16"/>
  <c r="N77" i="16"/>
  <c r="I77" i="16"/>
  <c r="P76" i="16"/>
  <c r="M76" i="16"/>
  <c r="N76" i="16"/>
  <c r="I76" i="16"/>
  <c r="M75" i="16"/>
  <c r="N75" i="16"/>
  <c r="I75" i="16"/>
  <c r="M74" i="16"/>
  <c r="N74" i="16"/>
  <c r="I74" i="16"/>
  <c r="M73" i="16"/>
  <c r="N73" i="16"/>
  <c r="I73" i="16"/>
  <c r="M72" i="16"/>
  <c r="N72" i="16"/>
  <c r="I72" i="16"/>
  <c r="P71" i="16"/>
  <c r="M71" i="16"/>
  <c r="N71" i="16"/>
  <c r="I71" i="16"/>
  <c r="P70" i="16"/>
  <c r="M70" i="16"/>
  <c r="N70" i="16"/>
  <c r="I70" i="16"/>
  <c r="P69" i="16"/>
  <c r="M69" i="16"/>
  <c r="N69" i="16"/>
  <c r="I69" i="16"/>
  <c r="P68" i="16"/>
  <c r="M68" i="16"/>
  <c r="N68" i="16"/>
  <c r="I68" i="16"/>
  <c r="M67" i="16"/>
  <c r="N67" i="16"/>
  <c r="I67" i="16"/>
  <c r="M66" i="16"/>
  <c r="N66" i="16"/>
  <c r="I66" i="16"/>
  <c r="M65" i="16"/>
  <c r="N65" i="16"/>
  <c r="I65" i="16"/>
  <c r="M64" i="16"/>
  <c r="N64" i="16"/>
  <c r="I64" i="16"/>
  <c r="M63" i="16"/>
  <c r="N63" i="16"/>
  <c r="I63" i="16"/>
  <c r="P62" i="16"/>
  <c r="M62" i="16"/>
  <c r="N62" i="16"/>
  <c r="I62" i="16"/>
  <c r="P61" i="16"/>
  <c r="M61" i="16"/>
  <c r="N61" i="16"/>
  <c r="I61" i="16"/>
  <c r="O61" i="16" s="1"/>
  <c r="P60" i="16"/>
  <c r="M60" i="16"/>
  <c r="N60" i="16"/>
  <c r="I60" i="16"/>
  <c r="M59" i="16"/>
  <c r="N59" i="16"/>
  <c r="I59" i="16"/>
  <c r="M58" i="16"/>
  <c r="N58" i="16"/>
  <c r="I58" i="16"/>
  <c r="M57" i="16"/>
  <c r="N57" i="16"/>
  <c r="I57" i="16"/>
  <c r="M56" i="16"/>
  <c r="N56" i="16"/>
  <c r="I56" i="16"/>
  <c r="M55" i="16"/>
  <c r="N55" i="16"/>
  <c r="I55" i="16"/>
  <c r="P54" i="16"/>
  <c r="M54" i="16"/>
  <c r="N54" i="16"/>
  <c r="I54" i="16"/>
  <c r="P53" i="16"/>
  <c r="M53" i="16"/>
  <c r="N53" i="16"/>
  <c r="I53" i="16"/>
  <c r="P52" i="16"/>
  <c r="M52" i="16"/>
  <c r="N52" i="16"/>
  <c r="I52" i="16"/>
  <c r="M51" i="16"/>
  <c r="N51" i="16"/>
  <c r="I51" i="16"/>
  <c r="M50" i="16"/>
  <c r="N50" i="16"/>
  <c r="I50" i="16"/>
  <c r="M49" i="16"/>
  <c r="N49" i="16"/>
  <c r="I49" i="16"/>
  <c r="M48" i="16"/>
  <c r="N48" i="16"/>
  <c r="I48" i="16"/>
  <c r="M47" i="16"/>
  <c r="N47" i="16"/>
  <c r="I47" i="16"/>
  <c r="P46" i="16"/>
  <c r="M46" i="16"/>
  <c r="N46" i="16"/>
  <c r="I46" i="16"/>
  <c r="P45" i="16"/>
  <c r="M45" i="16"/>
  <c r="N45" i="16"/>
  <c r="I45" i="16"/>
  <c r="O45" i="16" s="1"/>
  <c r="P44" i="16"/>
  <c r="M44" i="16"/>
  <c r="N44" i="16"/>
  <c r="I44" i="16"/>
  <c r="M43" i="16"/>
  <c r="N43" i="16"/>
  <c r="I43" i="16"/>
  <c r="M42" i="16"/>
  <c r="N42" i="16"/>
  <c r="I42" i="16"/>
  <c r="M41" i="16"/>
  <c r="N41" i="16"/>
  <c r="I41" i="16"/>
  <c r="M40" i="16"/>
  <c r="N40" i="16"/>
  <c r="I40" i="16"/>
  <c r="M39" i="16"/>
  <c r="N39" i="16"/>
  <c r="I39" i="16"/>
  <c r="P38" i="16"/>
  <c r="M38" i="16"/>
  <c r="N38" i="16"/>
  <c r="I38" i="16"/>
  <c r="P37" i="16"/>
  <c r="M37" i="16"/>
  <c r="N37" i="16"/>
  <c r="I37" i="16"/>
  <c r="P36" i="16"/>
  <c r="M36" i="16"/>
  <c r="N36" i="16"/>
  <c r="I36" i="16"/>
  <c r="M35" i="16"/>
  <c r="N35" i="16"/>
  <c r="I35" i="16"/>
  <c r="M34" i="16"/>
  <c r="N34" i="16"/>
  <c r="I34" i="16"/>
  <c r="M33" i="16"/>
  <c r="N33" i="16"/>
  <c r="I33" i="16"/>
  <c r="M32" i="16"/>
  <c r="N32" i="16"/>
  <c r="I32" i="16"/>
  <c r="P31" i="16"/>
  <c r="M31" i="16"/>
  <c r="N31" i="16"/>
  <c r="I31" i="16"/>
  <c r="P30" i="16"/>
  <c r="M30" i="16"/>
  <c r="N30" i="16"/>
  <c r="I30" i="16"/>
  <c r="P29" i="16"/>
  <c r="M29" i="16"/>
  <c r="N29" i="16"/>
  <c r="I29" i="16"/>
  <c r="M28" i="16"/>
  <c r="N28" i="16"/>
  <c r="I28" i="16"/>
  <c r="M27" i="16"/>
  <c r="N27" i="16"/>
  <c r="I27" i="16"/>
  <c r="O27" i="16" s="1"/>
  <c r="M26" i="16"/>
  <c r="N26" i="16"/>
  <c r="I26" i="16"/>
  <c r="M25" i="16"/>
  <c r="N25" i="16"/>
  <c r="I25" i="16"/>
  <c r="M24" i="16"/>
  <c r="N24" i="16"/>
  <c r="I24" i="16"/>
  <c r="P23" i="16"/>
  <c r="M23" i="16"/>
  <c r="N23" i="16"/>
  <c r="I23" i="16"/>
  <c r="P22" i="16"/>
  <c r="M22" i="16"/>
  <c r="N22" i="16"/>
  <c r="I22" i="16"/>
  <c r="P21" i="16"/>
  <c r="M21" i="16"/>
  <c r="N21" i="16"/>
  <c r="I21" i="16"/>
  <c r="O21" i="16" s="1"/>
  <c r="M20" i="16"/>
  <c r="N20" i="16"/>
  <c r="I20" i="16"/>
  <c r="M19" i="16"/>
  <c r="N19" i="16"/>
  <c r="I19" i="16"/>
  <c r="M18" i="16"/>
  <c r="N18" i="16"/>
  <c r="I18" i="16"/>
  <c r="M17" i="16"/>
  <c r="N17" i="16"/>
  <c r="I17" i="16"/>
  <c r="M16" i="16"/>
  <c r="N16" i="16"/>
  <c r="I16" i="16"/>
  <c r="P15" i="16"/>
  <c r="M15" i="16"/>
  <c r="N15" i="16"/>
  <c r="I15" i="16"/>
  <c r="P14" i="16"/>
  <c r="M14" i="16"/>
  <c r="N14" i="16"/>
  <c r="I14" i="16"/>
  <c r="P13" i="16"/>
  <c r="M13" i="16"/>
  <c r="N13" i="16"/>
  <c r="I13" i="16"/>
  <c r="O13" i="16" s="1"/>
  <c r="M12" i="16"/>
  <c r="N12" i="16"/>
  <c r="I12" i="16"/>
  <c r="M11" i="16"/>
  <c r="N11" i="16"/>
  <c r="I11" i="16"/>
  <c r="O11" i="16" s="1"/>
  <c r="M10" i="16"/>
  <c r="N10" i="16"/>
  <c r="I10" i="16"/>
  <c r="M9" i="16"/>
  <c r="N9" i="16"/>
  <c r="I9" i="16"/>
  <c r="M8" i="16"/>
  <c r="N8" i="16"/>
  <c r="I8" i="16"/>
  <c r="M7" i="16"/>
  <c r="N7" i="16"/>
  <c r="I7" i="16"/>
  <c r="M6" i="16"/>
  <c r="N6" i="16"/>
  <c r="I6" i="16"/>
  <c r="M5" i="16"/>
  <c r="N5" i="16"/>
  <c r="I5" i="16"/>
  <c r="Q29" i="16" l="1"/>
  <c r="Q43" i="16"/>
  <c r="Q69" i="16"/>
  <c r="Q19" i="16"/>
  <c r="Q67" i="16"/>
  <c r="Q35" i="16"/>
  <c r="Q59" i="16"/>
  <c r="Q105" i="16"/>
  <c r="Q75" i="16"/>
  <c r="Q53" i="16"/>
  <c r="Q111" i="16"/>
  <c r="Q51" i="16"/>
  <c r="Q106" i="16"/>
  <c r="Q21" i="16"/>
  <c r="Q37" i="16"/>
  <c r="Q77" i="16"/>
  <c r="Q61" i="16"/>
  <c r="Q107" i="16"/>
  <c r="O29" i="16"/>
  <c r="O53" i="16"/>
  <c r="O43" i="16"/>
  <c r="O108" i="16"/>
  <c r="O51" i="16"/>
  <c r="Q45" i="16"/>
  <c r="O111" i="16"/>
  <c r="Q13" i="16"/>
  <c r="O75" i="16"/>
  <c r="O35" i="16"/>
  <c r="O67" i="16"/>
  <c r="O77" i="16"/>
  <c r="O37" i="16"/>
  <c r="O69" i="16"/>
  <c r="O59" i="16"/>
  <c r="Q113" i="16"/>
  <c r="O88" i="16"/>
  <c r="O17" i="16"/>
  <c r="O6" i="16"/>
  <c r="Q26" i="16"/>
  <c r="O97" i="16"/>
  <c r="O49" i="16"/>
  <c r="O98" i="16"/>
  <c r="P24" i="16"/>
  <c r="P32" i="16"/>
  <c r="P40" i="16"/>
  <c r="P48" i="16"/>
  <c r="P56" i="16"/>
  <c r="P64" i="16"/>
  <c r="P72" i="16"/>
  <c r="P80" i="16"/>
  <c r="P82" i="16"/>
  <c r="P83" i="16"/>
  <c r="P84" i="16"/>
  <c r="P85" i="16"/>
  <c r="P86" i="16"/>
  <c r="P87" i="16"/>
  <c r="P88" i="16"/>
  <c r="P89" i="16"/>
  <c r="P90" i="16"/>
  <c r="P91" i="16"/>
  <c r="P92" i="16"/>
  <c r="P93" i="16"/>
  <c r="P94" i="16"/>
  <c r="P95" i="16"/>
  <c r="P96" i="16"/>
  <c r="P97" i="16"/>
  <c r="P98" i="16"/>
  <c r="P99" i="16"/>
  <c r="P100" i="16"/>
  <c r="P101" i="16"/>
  <c r="P102" i="16"/>
  <c r="P103" i="16"/>
  <c r="Q104" i="16"/>
  <c r="Q18" i="16"/>
  <c r="P8" i="16"/>
  <c r="P16" i="16"/>
  <c r="P5" i="16"/>
  <c r="P6" i="16"/>
  <c r="P7" i="16"/>
  <c r="P39" i="16"/>
  <c r="P47" i="16"/>
  <c r="P55" i="16"/>
  <c r="P63" i="16"/>
  <c r="Q86" i="16"/>
  <c r="Q88" i="16"/>
  <c r="Q94" i="16"/>
  <c r="Q96" i="16"/>
  <c r="Q102" i="16"/>
  <c r="Q103" i="16"/>
  <c r="Q58" i="16"/>
  <c r="O66" i="16"/>
  <c r="N106" i="16"/>
  <c r="O107" i="16"/>
  <c r="J114" i="16"/>
  <c r="Q34" i="16"/>
  <c r="Q74" i="16"/>
  <c r="Q17" i="16"/>
  <c r="O19" i="16"/>
  <c r="P20" i="16"/>
  <c r="Q49" i="16"/>
  <c r="O57" i="16"/>
  <c r="O65" i="16"/>
  <c r="O73" i="16"/>
  <c r="Q81" i="16"/>
  <c r="O82" i="16"/>
  <c r="Q83" i="16"/>
  <c r="O84" i="16"/>
  <c r="Q85" i="16"/>
  <c r="O86" i="16"/>
  <c r="Q87" i="16"/>
  <c r="O89" i="16"/>
  <c r="O90" i="16"/>
  <c r="Q91" i="16"/>
  <c r="Q92" i="16"/>
  <c r="Q93" i="16"/>
  <c r="O94" i="16"/>
  <c r="O95" i="16"/>
  <c r="O96" i="16"/>
  <c r="Q97" i="16"/>
  <c r="Q98" i="16"/>
  <c r="Q99" i="16"/>
  <c r="K100" i="16"/>
  <c r="Q100" i="16" s="1"/>
  <c r="K101" i="16"/>
  <c r="O101" i="16" s="1"/>
  <c r="N105" i="16"/>
  <c r="O106" i="16"/>
  <c r="P107" i="16"/>
  <c r="Q110" i="16"/>
  <c r="O9" i="16"/>
  <c r="Q16" i="16"/>
  <c r="O18" i="16"/>
  <c r="P19" i="16"/>
  <c r="O24" i="16"/>
  <c r="O26" i="16"/>
  <c r="P27" i="16"/>
  <c r="Q32" i="16"/>
  <c r="O34" i="16"/>
  <c r="P35" i="16"/>
  <c r="Q40" i="16"/>
  <c r="P43" i="16"/>
  <c r="Q48" i="16"/>
  <c r="O50" i="16"/>
  <c r="P51" i="16"/>
  <c r="O56" i="16"/>
  <c r="O58" i="16"/>
  <c r="P59" i="16"/>
  <c r="Q64" i="16"/>
  <c r="P67" i="16"/>
  <c r="O72" i="16"/>
  <c r="O74" i="16"/>
  <c r="P75" i="16"/>
  <c r="O80" i="16"/>
  <c r="N104" i="16"/>
  <c r="O105" i="16"/>
  <c r="P106" i="16"/>
  <c r="Q112" i="16"/>
  <c r="I114" i="16"/>
  <c r="I115" i="16" s="1"/>
  <c r="Q10" i="16"/>
  <c r="Q6" i="16"/>
  <c r="O8" i="16"/>
  <c r="O10" i="16"/>
  <c r="M114" i="16"/>
  <c r="P10" i="16"/>
  <c r="Q11" i="16"/>
  <c r="P18" i="16"/>
  <c r="P26" i="16"/>
  <c r="Q27" i="16"/>
  <c r="Q31" i="16"/>
  <c r="P34" i="16"/>
  <c r="Q39" i="16"/>
  <c r="P42" i="16"/>
  <c r="Q47" i="16"/>
  <c r="P50" i="16"/>
  <c r="Q55" i="16"/>
  <c r="P58" i="16"/>
  <c r="Q63" i="16"/>
  <c r="P66" i="16"/>
  <c r="Q71" i="16"/>
  <c r="P74" i="16"/>
  <c r="Q79" i="16"/>
  <c r="N103" i="16"/>
  <c r="P105" i="16"/>
  <c r="P109" i="16"/>
  <c r="Q42" i="16"/>
  <c r="Q50" i="16"/>
  <c r="P12" i="16"/>
  <c r="O25" i="16"/>
  <c r="P28" i="16"/>
  <c r="Q33" i="16"/>
  <c r="Q41" i="16"/>
  <c r="Q7" i="16"/>
  <c r="P11" i="16"/>
  <c r="P9" i="16"/>
  <c r="P17" i="16"/>
  <c r="P25" i="16"/>
  <c r="P33" i="16"/>
  <c r="Q38" i="16"/>
  <c r="P41" i="16"/>
  <c r="Q46" i="16"/>
  <c r="P49" i="16"/>
  <c r="Q54" i="16"/>
  <c r="P57" i="16"/>
  <c r="Q62" i="16"/>
  <c r="P65" i="16"/>
  <c r="P73" i="16"/>
  <c r="P81" i="16"/>
  <c r="P104" i="16"/>
  <c r="Q109" i="16"/>
  <c r="K105" i="15"/>
  <c r="K104" i="15"/>
  <c r="K103" i="15"/>
  <c r="K102" i="15"/>
  <c r="K101" i="15"/>
  <c r="K97" i="15"/>
  <c r="K96" i="15"/>
  <c r="K95" i="15"/>
  <c r="K94" i="15"/>
  <c r="K93" i="15"/>
  <c r="K89" i="15"/>
  <c r="K88" i="15"/>
  <c r="K87" i="15"/>
  <c r="K86" i="15"/>
  <c r="K85" i="15"/>
  <c r="K81" i="15"/>
  <c r="K80" i="15"/>
  <c r="K79" i="15"/>
  <c r="K78" i="15"/>
  <c r="K77" i="15"/>
  <c r="K73" i="15"/>
  <c r="K72" i="15"/>
  <c r="K71" i="15"/>
  <c r="K70" i="15"/>
  <c r="K69" i="15"/>
  <c r="K68" i="15"/>
  <c r="K65" i="15"/>
  <c r="K64" i="15"/>
  <c r="K63" i="15"/>
  <c r="K62" i="15"/>
  <c r="K61" i="15"/>
  <c r="K57" i="15"/>
  <c r="K56" i="15"/>
  <c r="K55" i="15"/>
  <c r="K54" i="15"/>
  <c r="K53" i="15"/>
  <c r="K52" i="15"/>
  <c r="K50" i="15"/>
  <c r="K49" i="15"/>
  <c r="K48" i="15"/>
  <c r="K46" i="15"/>
  <c r="K45" i="15"/>
  <c r="K42" i="15"/>
  <c r="K41" i="15"/>
  <c r="K40" i="15"/>
  <c r="K39" i="15"/>
  <c r="K38" i="15"/>
  <c r="K37" i="15"/>
  <c r="K36" i="15"/>
  <c r="K34" i="15"/>
  <c r="K33" i="15"/>
  <c r="K32" i="15"/>
  <c r="K31" i="15"/>
  <c r="K30" i="15"/>
  <c r="K29" i="15"/>
  <c r="K28" i="15"/>
  <c r="K26" i="15"/>
  <c r="K25" i="15"/>
  <c r="K24" i="15"/>
  <c r="K23" i="15"/>
  <c r="K22" i="15"/>
  <c r="K21" i="15"/>
  <c r="K20" i="15"/>
  <c r="K18" i="15"/>
  <c r="K17" i="15"/>
  <c r="K16" i="15"/>
  <c r="K15" i="15"/>
  <c r="K14" i="15"/>
  <c r="K13" i="15"/>
  <c r="K12" i="15"/>
  <c r="K10" i="15"/>
  <c r="K9" i="15"/>
  <c r="K8" i="15"/>
  <c r="K7" i="15"/>
  <c r="K6" i="15"/>
  <c r="K5" i="15"/>
  <c r="K107" i="15"/>
  <c r="K106" i="15"/>
  <c r="K100" i="15"/>
  <c r="K99" i="15"/>
  <c r="K98" i="15"/>
  <c r="K92" i="15"/>
  <c r="K91" i="15"/>
  <c r="K90" i="15"/>
  <c r="K84" i="15"/>
  <c r="K83" i="15"/>
  <c r="K82" i="15"/>
  <c r="K76" i="15"/>
  <c r="K75" i="15"/>
  <c r="K74" i="15"/>
  <c r="K67" i="15"/>
  <c r="K66" i="15"/>
  <c r="K60" i="15"/>
  <c r="K59" i="15"/>
  <c r="K58" i="15"/>
  <c r="K51" i="15"/>
  <c r="K47" i="15"/>
  <c r="K44" i="15"/>
  <c r="K43" i="15"/>
  <c r="K35" i="15"/>
  <c r="K27" i="15"/>
  <c r="K19" i="15"/>
  <c r="K11" i="15"/>
  <c r="O100" i="16" l="1"/>
  <c r="N114" i="16"/>
  <c r="Q28" i="16"/>
  <c r="O28" i="16"/>
  <c r="O42" i="16"/>
  <c r="Q90" i="16"/>
  <c r="Q82" i="16"/>
  <c r="Q56" i="16"/>
  <c r="Q36" i="16"/>
  <c r="O36" i="16"/>
  <c r="O85" i="16"/>
  <c r="O41" i="16"/>
  <c r="O87" i="16"/>
  <c r="O32" i="16"/>
  <c r="O40" i="16"/>
  <c r="O48" i="16"/>
  <c r="O33" i="16"/>
  <c r="O30" i="16"/>
  <c r="Q30" i="16"/>
  <c r="Q5" i="16"/>
  <c r="K114" i="16"/>
  <c r="K115" i="16" s="1"/>
  <c r="Q89" i="16"/>
  <c r="Q80" i="16"/>
  <c r="Q73" i="16"/>
  <c r="O7" i="16"/>
  <c r="O63" i="16"/>
  <c r="O16" i="16"/>
  <c r="O99" i="16"/>
  <c r="Q76" i="16"/>
  <c r="O76" i="16"/>
  <c r="Q22" i="16"/>
  <c r="O22" i="16"/>
  <c r="Q23" i="16"/>
  <c r="O23" i="16"/>
  <c r="Q95" i="16"/>
  <c r="Q72" i="16"/>
  <c r="Q24" i="16"/>
  <c r="Q65" i="16"/>
  <c r="O79" i="16"/>
  <c r="O5" i="16"/>
  <c r="O83" i="16"/>
  <c r="Q68" i="16"/>
  <c r="O68" i="16"/>
  <c r="Q20" i="16"/>
  <c r="O20" i="16"/>
  <c r="O71" i="16"/>
  <c r="O81" i="16"/>
  <c r="O93" i="16"/>
  <c r="O64" i="16"/>
  <c r="O62" i="16"/>
  <c r="O39" i="16"/>
  <c r="Q52" i="16"/>
  <c r="O52" i="16"/>
  <c r="Q78" i="16"/>
  <c r="O78" i="16"/>
  <c r="Q14" i="16"/>
  <c r="O14" i="16"/>
  <c r="O15" i="16"/>
  <c r="Q15" i="16"/>
  <c r="Q101" i="16"/>
  <c r="O44" i="16"/>
  <c r="Q44" i="16"/>
  <c r="Q9" i="16"/>
  <c r="Q57" i="16"/>
  <c r="Q25" i="16"/>
  <c r="O38" i="16"/>
  <c r="O92" i="16"/>
  <c r="P114" i="16"/>
  <c r="O91" i="16"/>
  <c r="R81" i="16"/>
  <c r="Q84" i="16"/>
  <c r="Q12" i="16"/>
  <c r="O12" i="16"/>
  <c r="R102" i="16"/>
  <c r="Q66" i="16"/>
  <c r="O31" i="16"/>
  <c r="O47" i="16"/>
  <c r="Q70" i="16"/>
  <c r="O70" i="16"/>
  <c r="Q60" i="16"/>
  <c r="O60" i="16"/>
  <c r="Q8" i="16"/>
  <c r="O55" i="16"/>
  <c r="O46" i="16"/>
  <c r="O54" i="16"/>
  <c r="L114" i="15"/>
  <c r="H114" i="15"/>
  <c r="P113" i="15"/>
  <c r="N113" i="15"/>
  <c r="I113" i="15"/>
  <c r="O113" i="15" s="1"/>
  <c r="P112" i="15"/>
  <c r="N112" i="15"/>
  <c r="I112" i="15"/>
  <c r="Q112" i="15" s="1"/>
  <c r="P111" i="15"/>
  <c r="N111" i="15"/>
  <c r="M111" i="15"/>
  <c r="I111" i="15"/>
  <c r="P110" i="15"/>
  <c r="N110" i="15"/>
  <c r="M110" i="15"/>
  <c r="I110" i="15"/>
  <c r="O110" i="15" s="1"/>
  <c r="P109" i="15"/>
  <c r="N109" i="15"/>
  <c r="M109" i="15"/>
  <c r="I109" i="15"/>
  <c r="P108" i="15"/>
  <c r="N108" i="15"/>
  <c r="I108" i="15"/>
  <c r="O108" i="15" s="1"/>
  <c r="P107" i="15"/>
  <c r="N107" i="15"/>
  <c r="M107" i="15"/>
  <c r="I107" i="15"/>
  <c r="O107" i="15" s="1"/>
  <c r="P106" i="15"/>
  <c r="N106" i="15"/>
  <c r="M106" i="15"/>
  <c r="I106" i="15"/>
  <c r="P105" i="15"/>
  <c r="N105" i="15"/>
  <c r="M105" i="15"/>
  <c r="I105" i="15"/>
  <c r="P104" i="15"/>
  <c r="N104" i="15"/>
  <c r="M104" i="15"/>
  <c r="I104" i="15"/>
  <c r="O104" i="15" s="1"/>
  <c r="P103" i="15"/>
  <c r="N103" i="15"/>
  <c r="M103" i="15"/>
  <c r="I103" i="15"/>
  <c r="O103" i="15" s="1"/>
  <c r="P102" i="15"/>
  <c r="N102" i="15"/>
  <c r="M102" i="15"/>
  <c r="I102" i="15"/>
  <c r="O102" i="15" s="1"/>
  <c r="M101" i="15"/>
  <c r="N101" i="15"/>
  <c r="I101" i="15"/>
  <c r="M100" i="15"/>
  <c r="P100" i="15"/>
  <c r="I100" i="15"/>
  <c r="P99" i="15"/>
  <c r="N99" i="15"/>
  <c r="M99" i="15"/>
  <c r="I99" i="15"/>
  <c r="O99" i="15" s="1"/>
  <c r="P98" i="15"/>
  <c r="N98" i="15"/>
  <c r="M98" i="15"/>
  <c r="I98" i="15"/>
  <c r="O98" i="15" s="1"/>
  <c r="P97" i="15"/>
  <c r="N97" i="15"/>
  <c r="M97" i="15"/>
  <c r="I97" i="15"/>
  <c r="O97" i="15" s="1"/>
  <c r="P96" i="15"/>
  <c r="N96" i="15"/>
  <c r="M96" i="15"/>
  <c r="I96" i="15"/>
  <c r="P95" i="15"/>
  <c r="N95" i="15"/>
  <c r="M95" i="15"/>
  <c r="I95" i="15"/>
  <c r="O95" i="15" s="1"/>
  <c r="P94" i="15"/>
  <c r="N94" i="15"/>
  <c r="M94" i="15"/>
  <c r="I94" i="15"/>
  <c r="O94" i="15" s="1"/>
  <c r="P93" i="15"/>
  <c r="N93" i="15"/>
  <c r="M93" i="15"/>
  <c r="I93" i="15"/>
  <c r="O93" i="15" s="1"/>
  <c r="P92" i="15"/>
  <c r="N92" i="15"/>
  <c r="M92" i="15"/>
  <c r="I92" i="15"/>
  <c r="P91" i="15"/>
  <c r="N91" i="15"/>
  <c r="M91" i="15"/>
  <c r="I91" i="15"/>
  <c r="O91" i="15" s="1"/>
  <c r="P90" i="15"/>
  <c r="N90" i="15"/>
  <c r="M90" i="15"/>
  <c r="I90" i="15"/>
  <c r="O90" i="15" s="1"/>
  <c r="P89" i="15"/>
  <c r="N89" i="15"/>
  <c r="M89" i="15"/>
  <c r="I89" i="15"/>
  <c r="O89" i="15" s="1"/>
  <c r="P88" i="15"/>
  <c r="N88" i="15"/>
  <c r="M88" i="15"/>
  <c r="I88" i="15"/>
  <c r="P87" i="15"/>
  <c r="N87" i="15"/>
  <c r="M87" i="15"/>
  <c r="I87" i="15"/>
  <c r="O87" i="15" s="1"/>
  <c r="P86" i="15"/>
  <c r="N86" i="15"/>
  <c r="M86" i="15"/>
  <c r="I86" i="15"/>
  <c r="O86" i="15" s="1"/>
  <c r="P85" i="15"/>
  <c r="N85" i="15"/>
  <c r="M85" i="15"/>
  <c r="I85" i="15"/>
  <c r="O85" i="15" s="1"/>
  <c r="P84" i="15"/>
  <c r="N84" i="15"/>
  <c r="M84" i="15"/>
  <c r="I84" i="15"/>
  <c r="Q84" i="15" s="1"/>
  <c r="P83" i="15"/>
  <c r="N83" i="15"/>
  <c r="M83" i="15"/>
  <c r="I83" i="15"/>
  <c r="O83" i="15" s="1"/>
  <c r="P82" i="15"/>
  <c r="N82" i="15"/>
  <c r="M82" i="15"/>
  <c r="I82" i="15"/>
  <c r="O82" i="15" s="1"/>
  <c r="P81" i="15"/>
  <c r="N81" i="15"/>
  <c r="M81" i="15"/>
  <c r="I81" i="15"/>
  <c r="O81" i="15" s="1"/>
  <c r="P80" i="15"/>
  <c r="N80" i="15"/>
  <c r="M80" i="15"/>
  <c r="I80" i="15"/>
  <c r="O80" i="15" s="1"/>
  <c r="P79" i="15"/>
  <c r="N79" i="15"/>
  <c r="M79" i="15"/>
  <c r="I79" i="15"/>
  <c r="P78" i="15"/>
  <c r="N78" i="15"/>
  <c r="M78" i="15"/>
  <c r="I78" i="15"/>
  <c r="O78" i="15" s="1"/>
  <c r="P77" i="15"/>
  <c r="N77" i="15"/>
  <c r="M77" i="15"/>
  <c r="I77" i="15"/>
  <c r="O77" i="15" s="1"/>
  <c r="P76" i="15"/>
  <c r="N76" i="15"/>
  <c r="M76" i="15"/>
  <c r="I76" i="15"/>
  <c r="O76" i="15" s="1"/>
  <c r="P75" i="15"/>
  <c r="N75" i="15"/>
  <c r="M75" i="15"/>
  <c r="I75" i="15"/>
  <c r="P74" i="15"/>
  <c r="N74" i="15"/>
  <c r="M74" i="15"/>
  <c r="I74" i="15"/>
  <c r="O74" i="15" s="1"/>
  <c r="P73" i="15"/>
  <c r="N73" i="15"/>
  <c r="M73" i="15"/>
  <c r="I73" i="15"/>
  <c r="O73" i="15" s="1"/>
  <c r="P72" i="15"/>
  <c r="N72" i="15"/>
  <c r="M72" i="15"/>
  <c r="I72" i="15"/>
  <c r="O72" i="15" s="1"/>
  <c r="P71" i="15"/>
  <c r="N71" i="15"/>
  <c r="M71" i="15"/>
  <c r="I71" i="15"/>
  <c r="Q71" i="15" s="1"/>
  <c r="P70" i="15"/>
  <c r="N70" i="15"/>
  <c r="M70" i="15"/>
  <c r="I70" i="15"/>
  <c r="O70" i="15" s="1"/>
  <c r="P69" i="15"/>
  <c r="N69" i="15"/>
  <c r="M69" i="15"/>
  <c r="I69" i="15"/>
  <c r="O69" i="15" s="1"/>
  <c r="P68" i="15"/>
  <c r="N68" i="15"/>
  <c r="M68" i="15"/>
  <c r="I68" i="15"/>
  <c r="O68" i="15" s="1"/>
  <c r="P67" i="15"/>
  <c r="N67" i="15"/>
  <c r="M67" i="15"/>
  <c r="I67" i="15"/>
  <c r="O67" i="15" s="1"/>
  <c r="P66" i="15"/>
  <c r="N66" i="15"/>
  <c r="M66" i="15"/>
  <c r="I66" i="15"/>
  <c r="O66" i="15" s="1"/>
  <c r="P65" i="15"/>
  <c r="N65" i="15"/>
  <c r="M65" i="15"/>
  <c r="I65" i="15"/>
  <c r="O65" i="15" s="1"/>
  <c r="P64" i="15"/>
  <c r="N64" i="15"/>
  <c r="M64" i="15"/>
  <c r="I64" i="15"/>
  <c r="O64" i="15" s="1"/>
  <c r="P63" i="15"/>
  <c r="N63" i="15"/>
  <c r="M63" i="15"/>
  <c r="I63" i="15"/>
  <c r="O63" i="15" s="1"/>
  <c r="P62" i="15"/>
  <c r="N62" i="15"/>
  <c r="M62" i="15"/>
  <c r="I62" i="15"/>
  <c r="O62" i="15" s="1"/>
  <c r="P61" i="15"/>
  <c r="N61" i="15"/>
  <c r="M61" i="15"/>
  <c r="I61" i="15"/>
  <c r="O61" i="15" s="1"/>
  <c r="P60" i="15"/>
  <c r="N60" i="15"/>
  <c r="M60" i="15"/>
  <c r="I60" i="15"/>
  <c r="O60" i="15" s="1"/>
  <c r="P59" i="15"/>
  <c r="N59" i="15"/>
  <c r="M59" i="15"/>
  <c r="I59" i="15"/>
  <c r="O59" i="15" s="1"/>
  <c r="P58" i="15"/>
  <c r="N58" i="15"/>
  <c r="M58" i="15"/>
  <c r="I58" i="15"/>
  <c r="O58" i="15" s="1"/>
  <c r="P57" i="15"/>
  <c r="N57" i="15"/>
  <c r="M57" i="15"/>
  <c r="I57" i="15"/>
  <c r="O57" i="15" s="1"/>
  <c r="P56" i="15"/>
  <c r="N56" i="15"/>
  <c r="M56" i="15"/>
  <c r="I56" i="15"/>
  <c r="O56" i="15" s="1"/>
  <c r="P55" i="15"/>
  <c r="N55" i="15"/>
  <c r="M55" i="15"/>
  <c r="I55" i="15"/>
  <c r="O55" i="15" s="1"/>
  <c r="P54" i="15"/>
  <c r="N54" i="15"/>
  <c r="M54" i="15"/>
  <c r="I54" i="15"/>
  <c r="O54" i="15" s="1"/>
  <c r="P53" i="15"/>
  <c r="N53" i="15"/>
  <c r="M53" i="15"/>
  <c r="I53" i="15"/>
  <c r="O53" i="15" s="1"/>
  <c r="P52" i="15"/>
  <c r="N52" i="15"/>
  <c r="M52" i="15"/>
  <c r="I52" i="15"/>
  <c r="O52" i="15" s="1"/>
  <c r="P51" i="15"/>
  <c r="N51" i="15"/>
  <c r="M51" i="15"/>
  <c r="I51" i="15"/>
  <c r="O51" i="15" s="1"/>
  <c r="P50" i="15"/>
  <c r="N50" i="15"/>
  <c r="M50" i="15"/>
  <c r="I50" i="15"/>
  <c r="O50" i="15" s="1"/>
  <c r="P49" i="15"/>
  <c r="N49" i="15"/>
  <c r="M49" i="15"/>
  <c r="I49" i="15"/>
  <c r="O49" i="15" s="1"/>
  <c r="P48" i="15"/>
  <c r="N48" i="15"/>
  <c r="M48" i="15"/>
  <c r="I48" i="15"/>
  <c r="O48" i="15" s="1"/>
  <c r="P47" i="15"/>
  <c r="N47" i="15"/>
  <c r="M47" i="15"/>
  <c r="I47" i="15"/>
  <c r="O47" i="15" s="1"/>
  <c r="P46" i="15"/>
  <c r="N46" i="15"/>
  <c r="M46" i="15"/>
  <c r="I46" i="15"/>
  <c r="O46" i="15" s="1"/>
  <c r="P45" i="15"/>
  <c r="N45" i="15"/>
  <c r="M45" i="15"/>
  <c r="I45" i="15"/>
  <c r="O45" i="15" s="1"/>
  <c r="P44" i="15"/>
  <c r="N44" i="15"/>
  <c r="M44" i="15"/>
  <c r="I44" i="15"/>
  <c r="O44" i="15" s="1"/>
  <c r="P43" i="15"/>
  <c r="N43" i="15"/>
  <c r="M43" i="15"/>
  <c r="I43" i="15"/>
  <c r="O43" i="15" s="1"/>
  <c r="P42" i="15"/>
  <c r="N42" i="15"/>
  <c r="M42" i="15"/>
  <c r="I42" i="15"/>
  <c r="O42" i="15" s="1"/>
  <c r="P41" i="15"/>
  <c r="N41" i="15"/>
  <c r="M41" i="15"/>
  <c r="I41" i="15"/>
  <c r="O41" i="15" s="1"/>
  <c r="P40" i="15"/>
  <c r="N40" i="15"/>
  <c r="M40" i="15"/>
  <c r="I40" i="15"/>
  <c r="O40" i="15" s="1"/>
  <c r="P39" i="15"/>
  <c r="N39" i="15"/>
  <c r="M39" i="15"/>
  <c r="I39" i="15"/>
  <c r="O39" i="15" s="1"/>
  <c r="P38" i="15"/>
  <c r="N38" i="15"/>
  <c r="M38" i="15"/>
  <c r="I38" i="15"/>
  <c r="O38" i="15" s="1"/>
  <c r="P37" i="15"/>
  <c r="N37" i="15"/>
  <c r="M37" i="15"/>
  <c r="I37" i="15"/>
  <c r="O37" i="15" s="1"/>
  <c r="P36" i="15"/>
  <c r="N36" i="15"/>
  <c r="M36" i="15"/>
  <c r="I36" i="15"/>
  <c r="O36" i="15" s="1"/>
  <c r="P35" i="15"/>
  <c r="N35" i="15"/>
  <c r="M35" i="15"/>
  <c r="I35" i="15"/>
  <c r="Q35" i="15" s="1"/>
  <c r="P34" i="15"/>
  <c r="N34" i="15"/>
  <c r="M34" i="15"/>
  <c r="I34" i="15"/>
  <c r="O34" i="15" s="1"/>
  <c r="P33" i="15"/>
  <c r="N33" i="15"/>
  <c r="M33" i="15"/>
  <c r="I33" i="15"/>
  <c r="O33" i="15" s="1"/>
  <c r="P32" i="15"/>
  <c r="N32" i="15"/>
  <c r="M32" i="15"/>
  <c r="I32" i="15"/>
  <c r="O32" i="15" s="1"/>
  <c r="P31" i="15"/>
  <c r="N31" i="15"/>
  <c r="M31" i="15"/>
  <c r="I31" i="15"/>
  <c r="Q31" i="15" s="1"/>
  <c r="P30" i="15"/>
  <c r="N30" i="15"/>
  <c r="M30" i="15"/>
  <c r="I30" i="15"/>
  <c r="O30" i="15" s="1"/>
  <c r="P29" i="15"/>
  <c r="N29" i="15"/>
  <c r="M29" i="15"/>
  <c r="I29" i="15"/>
  <c r="Q29" i="15" s="1"/>
  <c r="P28" i="15"/>
  <c r="N28" i="15"/>
  <c r="M28" i="15"/>
  <c r="I28" i="15"/>
  <c r="O28" i="15" s="1"/>
  <c r="P27" i="15"/>
  <c r="N27" i="15"/>
  <c r="M27" i="15"/>
  <c r="I27" i="15"/>
  <c r="O27" i="15" s="1"/>
  <c r="P26" i="15"/>
  <c r="N26" i="15"/>
  <c r="M26" i="15"/>
  <c r="I26" i="15"/>
  <c r="O26" i="15" s="1"/>
  <c r="P25" i="15"/>
  <c r="N25" i="15"/>
  <c r="M25" i="15"/>
  <c r="I25" i="15"/>
  <c r="O25" i="15" s="1"/>
  <c r="P24" i="15"/>
  <c r="N24" i="15"/>
  <c r="M24" i="15"/>
  <c r="I24" i="15"/>
  <c r="O24" i="15" s="1"/>
  <c r="P23" i="15"/>
  <c r="N23" i="15"/>
  <c r="M23" i="15"/>
  <c r="I23" i="15"/>
  <c r="O23" i="15" s="1"/>
  <c r="P22" i="15"/>
  <c r="N22" i="15"/>
  <c r="M22" i="15"/>
  <c r="I22" i="15"/>
  <c r="O22" i="15" s="1"/>
  <c r="P21" i="15"/>
  <c r="N21" i="15"/>
  <c r="M21" i="15"/>
  <c r="I21" i="15"/>
  <c r="P20" i="15"/>
  <c r="N20" i="15"/>
  <c r="M20" i="15"/>
  <c r="I20" i="15"/>
  <c r="O20" i="15" s="1"/>
  <c r="P19" i="15"/>
  <c r="N19" i="15"/>
  <c r="M19" i="15"/>
  <c r="I19" i="15"/>
  <c r="P18" i="15"/>
  <c r="N18" i="15"/>
  <c r="M18" i="15"/>
  <c r="I18" i="15"/>
  <c r="O18" i="15" s="1"/>
  <c r="P17" i="15"/>
  <c r="N17" i="15"/>
  <c r="M17" i="15"/>
  <c r="I17" i="15"/>
  <c r="P16" i="15"/>
  <c r="N16" i="15"/>
  <c r="M16" i="15"/>
  <c r="I16" i="15"/>
  <c r="O16" i="15" s="1"/>
  <c r="P15" i="15"/>
  <c r="N15" i="15"/>
  <c r="M15" i="15"/>
  <c r="I15" i="15"/>
  <c r="Q15" i="15" s="1"/>
  <c r="P14" i="15"/>
  <c r="N14" i="15"/>
  <c r="M14" i="15"/>
  <c r="I14" i="15"/>
  <c r="O14" i="15" s="1"/>
  <c r="P13" i="15"/>
  <c r="N13" i="15"/>
  <c r="M13" i="15"/>
  <c r="I13" i="15"/>
  <c r="Q13" i="15" s="1"/>
  <c r="P12" i="15"/>
  <c r="N12" i="15"/>
  <c r="M12" i="15"/>
  <c r="I12" i="15"/>
  <c r="O12" i="15" s="1"/>
  <c r="P11" i="15"/>
  <c r="N11" i="15"/>
  <c r="M11" i="15"/>
  <c r="I11" i="15"/>
  <c r="O11" i="15" s="1"/>
  <c r="P10" i="15"/>
  <c r="N10" i="15"/>
  <c r="M10" i="15"/>
  <c r="I10" i="15"/>
  <c r="P9" i="15"/>
  <c r="N9" i="15"/>
  <c r="M9" i="15"/>
  <c r="I9" i="15"/>
  <c r="Q9" i="15" s="1"/>
  <c r="P8" i="15"/>
  <c r="N8" i="15"/>
  <c r="M8" i="15"/>
  <c r="I8" i="15"/>
  <c r="O8" i="15" s="1"/>
  <c r="P7" i="15"/>
  <c r="N7" i="15"/>
  <c r="M7" i="15"/>
  <c r="I7" i="15"/>
  <c r="O7" i="15" s="1"/>
  <c r="P6" i="15"/>
  <c r="N6" i="15"/>
  <c r="M6" i="15"/>
  <c r="I6" i="15"/>
  <c r="M5" i="15"/>
  <c r="I5" i="15"/>
  <c r="Q79" i="15" l="1"/>
  <c r="Q36" i="15"/>
  <c r="Q48" i="15"/>
  <c r="Q64" i="15"/>
  <c r="Q68" i="15"/>
  <c r="Q69" i="15"/>
  <c r="Q102" i="15"/>
  <c r="Q108" i="15"/>
  <c r="O112" i="15"/>
  <c r="Q12" i="15"/>
  <c r="Q16" i="15"/>
  <c r="Q88" i="15"/>
  <c r="Q100" i="15"/>
  <c r="Q73" i="15"/>
  <c r="Q85" i="15"/>
  <c r="Q90" i="15"/>
  <c r="Q105" i="15"/>
  <c r="Q21" i="15"/>
  <c r="Q56" i="15"/>
  <c r="Q89" i="15"/>
  <c r="Q94" i="15"/>
  <c r="O114" i="16"/>
  <c r="Q114" i="16"/>
  <c r="Q24" i="15"/>
  <c r="Q44" i="15"/>
  <c r="Q72" i="15"/>
  <c r="Q7" i="15"/>
  <c r="Q40" i="15"/>
  <c r="Q82" i="15"/>
  <c r="Q97" i="15"/>
  <c r="Q98" i="15"/>
  <c r="Q101" i="15"/>
  <c r="Q103" i="15"/>
  <c r="Q107" i="15"/>
  <c r="O29" i="15"/>
  <c r="Q6" i="15"/>
  <c r="Q17" i="15"/>
  <c r="Q19" i="15"/>
  <c r="Q28" i="15"/>
  <c r="Q52" i="15"/>
  <c r="Q76" i="15"/>
  <c r="Q77" i="15"/>
  <c r="Q92" i="15"/>
  <c r="Q93" i="15"/>
  <c r="O35" i="15"/>
  <c r="Q86" i="15"/>
  <c r="Q20" i="15"/>
  <c r="Q8" i="15"/>
  <c r="Q25" i="15"/>
  <c r="Q32" i="15"/>
  <c r="Q60" i="15"/>
  <c r="Q80" i="15"/>
  <c r="Q81" i="15"/>
  <c r="Q96" i="15"/>
  <c r="Q75" i="15"/>
  <c r="P5" i="15"/>
  <c r="J114" i="15"/>
  <c r="O9" i="15"/>
  <c r="O92" i="15"/>
  <c r="Q111" i="15"/>
  <c r="O111" i="15"/>
  <c r="M114" i="15"/>
  <c r="O6" i="15"/>
  <c r="O13" i="15"/>
  <c r="O15" i="15"/>
  <c r="O17" i="15"/>
  <c r="O19" i="15"/>
  <c r="O21" i="15"/>
  <c r="O31" i="15"/>
  <c r="N5" i="15"/>
  <c r="R81" i="15"/>
  <c r="O75" i="15"/>
  <c r="O88" i="15"/>
  <c r="O96" i="15"/>
  <c r="I114" i="15"/>
  <c r="I115" i="15" s="1"/>
  <c r="O5" i="15"/>
  <c r="Q10" i="15"/>
  <c r="O10" i="15"/>
  <c r="Q11" i="15"/>
  <c r="Q23" i="15"/>
  <c r="Q27" i="15"/>
  <c r="Q33" i="15"/>
  <c r="Q37" i="15"/>
  <c r="Q39" i="15"/>
  <c r="Q41" i="15"/>
  <c r="Q43" i="15"/>
  <c r="Q45" i="15"/>
  <c r="Q47" i="15"/>
  <c r="Q49" i="15"/>
  <c r="Q51" i="15"/>
  <c r="Q53" i="15"/>
  <c r="Q55" i="15"/>
  <c r="Q57" i="15"/>
  <c r="Q59" i="15"/>
  <c r="Q61" i="15"/>
  <c r="Q63" i="15"/>
  <c r="Q65" i="15"/>
  <c r="Q67" i="15"/>
  <c r="O100" i="15"/>
  <c r="P101" i="15"/>
  <c r="R102" i="15" s="1"/>
  <c r="Q106" i="15"/>
  <c r="Q109" i="15"/>
  <c r="O71" i="15"/>
  <c r="O79" i="15"/>
  <c r="O84" i="15"/>
  <c r="O105" i="15"/>
  <c r="Q14" i="15"/>
  <c r="Q18" i="15"/>
  <c r="Q22" i="15"/>
  <c r="Q26" i="15"/>
  <c r="Q30" i="15"/>
  <c r="Q34" i="15"/>
  <c r="Q38" i="15"/>
  <c r="Q42" i="15"/>
  <c r="Q46" i="15"/>
  <c r="Q50" i="15"/>
  <c r="Q54" i="15"/>
  <c r="Q58" i="15"/>
  <c r="Q62" i="15"/>
  <c r="Q66" i="15"/>
  <c r="Q70" i="15"/>
  <c r="Q74" i="15"/>
  <c r="Q78" i="15"/>
  <c r="Q83" i="15"/>
  <c r="Q87" i="15"/>
  <c r="Q91" i="15"/>
  <c r="Q95" i="15"/>
  <c r="Q99" i="15"/>
  <c r="N100" i="15"/>
  <c r="O101" i="15"/>
  <c r="Q104" i="15"/>
  <c r="O106" i="15"/>
  <c r="O109" i="15"/>
  <c r="Q110" i="15"/>
  <c r="Q113" i="15"/>
  <c r="W114" i="14"/>
  <c r="P114" i="14"/>
  <c r="N114" i="14"/>
  <c r="L114" i="14"/>
  <c r="J114" i="14"/>
  <c r="AB113" i="14"/>
  <c r="I113" i="14"/>
  <c r="Z113" i="14"/>
  <c r="Y113" i="14" s="1"/>
  <c r="AB112" i="14"/>
  <c r="Z112" i="14"/>
  <c r="Y112" i="14" s="1"/>
  <c r="I112" i="14"/>
  <c r="AC112" i="14" s="1"/>
  <c r="AB111" i="14"/>
  <c r="Z111" i="14"/>
  <c r="Y111" i="14" s="1"/>
  <c r="I111" i="14"/>
  <c r="AC111" i="14" s="1"/>
  <c r="I110" i="14"/>
  <c r="AA110" i="14" s="1"/>
  <c r="Z110" i="14"/>
  <c r="Y110" i="14" s="1"/>
  <c r="AB109" i="14"/>
  <c r="Z109" i="14"/>
  <c r="Y109" i="14" s="1"/>
  <c r="I109" i="14"/>
  <c r="AC109" i="14" s="1"/>
  <c r="AB108" i="14"/>
  <c r="Z108" i="14"/>
  <c r="Y108" i="14" s="1"/>
  <c r="I108" i="14"/>
  <c r="AA108" i="14" s="1"/>
  <c r="AB107" i="14"/>
  <c r="Z107" i="14"/>
  <c r="Y107" i="14" s="1"/>
  <c r="I107" i="14"/>
  <c r="AB106" i="14"/>
  <c r="Z106" i="14"/>
  <c r="Y106" i="14" s="1"/>
  <c r="I106" i="14"/>
  <c r="AB105" i="14"/>
  <c r="Z105" i="14"/>
  <c r="Y105" i="14" s="1"/>
  <c r="I105" i="14"/>
  <c r="AC105" i="14" s="1"/>
  <c r="AB104" i="14"/>
  <c r="Z104" i="14"/>
  <c r="Y104" i="14" s="1"/>
  <c r="I104" i="14"/>
  <c r="AC104" i="14" s="1"/>
  <c r="AB103" i="14"/>
  <c r="Z103" i="14"/>
  <c r="Y103" i="14" s="1"/>
  <c r="I103" i="14"/>
  <c r="AB102" i="14"/>
  <c r="Z102" i="14"/>
  <c r="Y102" i="14" s="1"/>
  <c r="I102" i="14"/>
  <c r="AB101" i="14"/>
  <c r="Z101" i="14"/>
  <c r="I101" i="14"/>
  <c r="AA101" i="14" s="1"/>
  <c r="AB100" i="14"/>
  <c r="Z100" i="14"/>
  <c r="Y100" i="14" s="1"/>
  <c r="I100" i="14"/>
  <c r="AC100" i="14" s="1"/>
  <c r="AB99" i="14"/>
  <c r="Z99" i="14"/>
  <c r="Y99" i="14" s="1"/>
  <c r="I99" i="14"/>
  <c r="AC99" i="14" s="1"/>
  <c r="AB98" i="14"/>
  <c r="Z98" i="14"/>
  <c r="Y98" i="14" s="1"/>
  <c r="I98" i="14"/>
  <c r="AA98" i="14" s="1"/>
  <c r="AB97" i="14"/>
  <c r="Z97" i="14"/>
  <c r="Y97" i="14" s="1"/>
  <c r="I97" i="14"/>
  <c r="AA97" i="14" s="1"/>
  <c r="AB96" i="14"/>
  <c r="Z96" i="14"/>
  <c r="Y96" i="14" s="1"/>
  <c r="I96" i="14"/>
  <c r="AB95" i="14"/>
  <c r="Z95" i="14"/>
  <c r="Y95" i="14" s="1"/>
  <c r="I95" i="14"/>
  <c r="AB94" i="14"/>
  <c r="Z94" i="14"/>
  <c r="Y94" i="14" s="1"/>
  <c r="I94" i="14"/>
  <c r="AC94" i="14" s="1"/>
  <c r="AB93" i="14"/>
  <c r="Z93" i="14"/>
  <c r="Y93" i="14" s="1"/>
  <c r="I93" i="14"/>
  <c r="AC93" i="14" s="1"/>
  <c r="AB92" i="14"/>
  <c r="Z92" i="14"/>
  <c r="I92" i="14"/>
  <c r="AA92" i="14" s="1"/>
  <c r="AB91" i="14"/>
  <c r="Z91" i="14"/>
  <c r="Y91" i="14" s="1"/>
  <c r="I91" i="14"/>
  <c r="AA91" i="14" s="1"/>
  <c r="AB90" i="14"/>
  <c r="Z90" i="14"/>
  <c r="Y90" i="14" s="1"/>
  <c r="I90" i="14"/>
  <c r="AA90" i="14" s="1"/>
  <c r="AB89" i="14"/>
  <c r="Z89" i="14"/>
  <c r="Y89" i="14" s="1"/>
  <c r="I89" i="14"/>
  <c r="AB88" i="14"/>
  <c r="Z88" i="14"/>
  <c r="Y88" i="14" s="1"/>
  <c r="I88" i="14"/>
  <c r="AB87" i="14"/>
  <c r="Z87" i="14"/>
  <c r="Y87" i="14" s="1"/>
  <c r="I87" i="14"/>
  <c r="AC87" i="14" s="1"/>
  <c r="AB86" i="14"/>
  <c r="Z86" i="14"/>
  <c r="Y86" i="14" s="1"/>
  <c r="I86" i="14"/>
  <c r="AC86" i="14" s="1"/>
  <c r="AB85" i="14"/>
  <c r="Z85" i="14"/>
  <c r="I85" i="14"/>
  <c r="AA85" i="14" s="1"/>
  <c r="AB84" i="14"/>
  <c r="Z84" i="14"/>
  <c r="Y84" i="14" s="1"/>
  <c r="I84" i="14"/>
  <c r="AA84" i="14" s="1"/>
  <c r="AB83" i="14"/>
  <c r="Z83" i="14"/>
  <c r="Y83" i="14" s="1"/>
  <c r="I83" i="14"/>
  <c r="AA83" i="14" s="1"/>
  <c r="AB82" i="14"/>
  <c r="Z82" i="14"/>
  <c r="Y82" i="14" s="1"/>
  <c r="I82" i="14"/>
  <c r="AB81" i="14"/>
  <c r="Z81" i="14"/>
  <c r="Y81" i="14" s="1"/>
  <c r="I81" i="14"/>
  <c r="AA81" i="14" s="1"/>
  <c r="AB80" i="14"/>
  <c r="Z80" i="14"/>
  <c r="I80" i="14"/>
  <c r="AA80" i="14" s="1"/>
  <c r="AB79" i="14"/>
  <c r="Z79" i="14"/>
  <c r="Y79" i="14" s="1"/>
  <c r="I79" i="14"/>
  <c r="AC79" i="14" s="1"/>
  <c r="AB78" i="14"/>
  <c r="Z78" i="14"/>
  <c r="Y78" i="14" s="1"/>
  <c r="I78" i="14"/>
  <c r="AA78" i="14" s="1"/>
  <c r="AB77" i="14"/>
  <c r="Z77" i="14"/>
  <c r="Y77" i="14" s="1"/>
  <c r="I77" i="14"/>
  <c r="AC77" i="14" s="1"/>
  <c r="AB76" i="14"/>
  <c r="Z76" i="14"/>
  <c r="Y76" i="14" s="1"/>
  <c r="I76" i="14"/>
  <c r="AB75" i="14"/>
  <c r="Z75" i="14"/>
  <c r="Y75" i="14" s="1"/>
  <c r="I75" i="14"/>
  <c r="AB74" i="14"/>
  <c r="Z74" i="14"/>
  <c r="Y74" i="14" s="1"/>
  <c r="I74" i="14"/>
  <c r="AC74" i="14" s="1"/>
  <c r="AB73" i="14"/>
  <c r="Z73" i="14"/>
  <c r="Y73" i="14" s="1"/>
  <c r="I73" i="14"/>
  <c r="AA73" i="14" s="1"/>
  <c r="AB72" i="14"/>
  <c r="I72" i="14"/>
  <c r="AA72" i="14" s="1"/>
  <c r="Z72" i="14"/>
  <c r="Y72" i="14" s="1"/>
  <c r="AB71" i="14"/>
  <c r="I71" i="14"/>
  <c r="AC71" i="14" s="1"/>
  <c r="Z71" i="14"/>
  <c r="Y71" i="14" s="1"/>
  <c r="AB70" i="14"/>
  <c r="I70" i="14"/>
  <c r="AA70" i="14" s="1"/>
  <c r="Z70" i="14"/>
  <c r="Y70" i="14" s="1"/>
  <c r="AB67" i="14"/>
  <c r="Z67" i="14"/>
  <c r="I67" i="14"/>
  <c r="AA67" i="14" s="1"/>
  <c r="AB66" i="14"/>
  <c r="Z66" i="14"/>
  <c r="Y66" i="14" s="1"/>
  <c r="I66" i="14"/>
  <c r="AB65" i="14"/>
  <c r="Z65" i="14"/>
  <c r="Y65" i="14" s="1"/>
  <c r="I65" i="14"/>
  <c r="AC65" i="14" s="1"/>
  <c r="AB64" i="14"/>
  <c r="Z64" i="14"/>
  <c r="Y64" i="14" s="1"/>
  <c r="I64" i="14"/>
  <c r="AA64" i="14" s="1"/>
  <c r="AB63" i="14"/>
  <c r="Z63" i="14"/>
  <c r="Y63" i="14" s="1"/>
  <c r="I63" i="14"/>
  <c r="AC63" i="14" s="1"/>
  <c r="AB62" i="14"/>
  <c r="Z62" i="14"/>
  <c r="I62" i="14"/>
  <c r="AC62" i="14" s="1"/>
  <c r="AB61" i="14"/>
  <c r="Z61" i="14"/>
  <c r="Y61" i="14" s="1"/>
  <c r="I61" i="14"/>
  <c r="AC61" i="14" s="1"/>
  <c r="AB60" i="14"/>
  <c r="Z60" i="14"/>
  <c r="Y60" i="14" s="1"/>
  <c r="I60" i="14"/>
  <c r="AA60" i="14" s="1"/>
  <c r="AB59" i="14"/>
  <c r="Z59" i="14"/>
  <c r="Y59" i="14" s="1"/>
  <c r="I59" i="14"/>
  <c r="AC59" i="14" s="1"/>
  <c r="AB58" i="14"/>
  <c r="Z58" i="14"/>
  <c r="Y58" i="14" s="1"/>
  <c r="I58" i="14"/>
  <c r="AB57" i="14"/>
  <c r="Z57" i="14"/>
  <c r="Y57" i="14" s="1"/>
  <c r="I57" i="14"/>
  <c r="AB56" i="14"/>
  <c r="Z56" i="14"/>
  <c r="Y56" i="14" s="1"/>
  <c r="I56" i="14"/>
  <c r="AB55" i="14"/>
  <c r="Z55" i="14"/>
  <c r="Y55" i="14" s="1"/>
  <c r="I55" i="14"/>
  <c r="Z53" i="14"/>
  <c r="Y53" i="14" s="1"/>
  <c r="AB52" i="14"/>
  <c r="Z52" i="14"/>
  <c r="Y52" i="14" s="1"/>
  <c r="I52" i="14"/>
  <c r="AA52" i="14" s="1"/>
  <c r="AB51" i="14"/>
  <c r="Z51" i="14"/>
  <c r="Y51" i="14" s="1"/>
  <c r="I51" i="14"/>
  <c r="AC51" i="14" s="1"/>
  <c r="AB50" i="14"/>
  <c r="Z50" i="14"/>
  <c r="Y50" i="14" s="1"/>
  <c r="I50" i="14"/>
  <c r="AA50" i="14" s="1"/>
  <c r="AB49" i="14"/>
  <c r="I49" i="14"/>
  <c r="AA49" i="14" s="1"/>
  <c r="Z49" i="14"/>
  <c r="Y49" i="14" s="1"/>
  <c r="I48" i="14"/>
  <c r="AA48" i="14" s="1"/>
  <c r="AB48" i="14"/>
  <c r="AB47" i="14"/>
  <c r="Z47" i="14"/>
  <c r="Y47" i="14" s="1"/>
  <c r="I47" i="14"/>
  <c r="AA47" i="14" s="1"/>
  <c r="AB46" i="14"/>
  <c r="Z46" i="14"/>
  <c r="I46" i="14"/>
  <c r="AC46" i="14" s="1"/>
  <c r="I45" i="14"/>
  <c r="AC45" i="14" s="1"/>
  <c r="Z45" i="14"/>
  <c r="Y45" i="14" s="1"/>
  <c r="AB44" i="14"/>
  <c r="Z44" i="14"/>
  <c r="Y44" i="14" s="1"/>
  <c r="I44" i="14"/>
  <c r="AB43" i="14"/>
  <c r="Z43" i="14"/>
  <c r="Y43" i="14"/>
  <c r="I43" i="14"/>
  <c r="AC43" i="14" s="1"/>
  <c r="AB42" i="14"/>
  <c r="Z42" i="14"/>
  <c r="Y42" i="14" s="1"/>
  <c r="I42" i="14"/>
  <c r="AC42" i="14" s="1"/>
  <c r="AB41" i="14"/>
  <c r="Z41" i="14"/>
  <c r="Y41" i="14" s="1"/>
  <c r="I41" i="14"/>
  <c r="AA41" i="14" s="1"/>
  <c r="AB40" i="14"/>
  <c r="Z40" i="14"/>
  <c r="I40" i="14"/>
  <c r="AB39" i="14"/>
  <c r="Z39" i="14"/>
  <c r="Y39" i="14" s="1"/>
  <c r="I39" i="14"/>
  <c r="AA39" i="14" s="1"/>
  <c r="AB38" i="14"/>
  <c r="Z38" i="14"/>
  <c r="I38" i="14"/>
  <c r="AB37" i="14"/>
  <c r="Z37" i="14"/>
  <c r="Y37" i="14" s="1"/>
  <c r="I37" i="14"/>
  <c r="AB36" i="14"/>
  <c r="Z36" i="14"/>
  <c r="I36" i="14"/>
  <c r="AA36" i="14" s="1"/>
  <c r="AB35" i="14"/>
  <c r="Z35" i="14"/>
  <c r="Y35" i="14" s="1"/>
  <c r="I35" i="14"/>
  <c r="AA35" i="14" s="1"/>
  <c r="AB34" i="14"/>
  <c r="Z34" i="14"/>
  <c r="I34" i="14"/>
  <c r="AB33" i="14"/>
  <c r="Z33" i="14"/>
  <c r="Y33" i="14" s="1"/>
  <c r="I33" i="14"/>
  <c r="AC33" i="14" s="1"/>
  <c r="AB32" i="14"/>
  <c r="Z32" i="14"/>
  <c r="I32" i="14"/>
  <c r="AC32" i="14" s="1"/>
  <c r="AB31" i="14"/>
  <c r="Z31" i="14"/>
  <c r="Y31" i="14" s="1"/>
  <c r="I31" i="14"/>
  <c r="AA31" i="14" s="1"/>
  <c r="AB30" i="14"/>
  <c r="Z30" i="14"/>
  <c r="I30" i="14"/>
  <c r="AA30" i="14" s="1"/>
  <c r="AB29" i="14"/>
  <c r="Z29" i="14"/>
  <c r="Y29" i="14" s="1"/>
  <c r="I29" i="14"/>
  <c r="AC29" i="14" s="1"/>
  <c r="AB28" i="14"/>
  <c r="Z28" i="14"/>
  <c r="Y28" i="14" s="1"/>
  <c r="I28" i="14"/>
  <c r="AA28" i="14" s="1"/>
  <c r="AB27" i="14"/>
  <c r="Z27" i="14"/>
  <c r="Y27" i="14" s="1"/>
  <c r="I27" i="14"/>
  <c r="AC27" i="14" s="1"/>
  <c r="AB26" i="14"/>
  <c r="Z26" i="14"/>
  <c r="Y26" i="14" s="1"/>
  <c r="I26" i="14"/>
  <c r="AC26" i="14" s="1"/>
  <c r="AB25" i="14"/>
  <c r="Z25" i="14"/>
  <c r="Y25" i="14" s="1"/>
  <c r="I25" i="14"/>
  <c r="AA25" i="14" s="1"/>
  <c r="AB24" i="14"/>
  <c r="Z24" i="14"/>
  <c r="Y24" i="14" s="1"/>
  <c r="I24" i="14"/>
  <c r="AA24" i="14" s="1"/>
  <c r="AB23" i="14"/>
  <c r="Z23" i="14"/>
  <c r="Y23" i="14" s="1"/>
  <c r="I23" i="14"/>
  <c r="AC23" i="14" s="1"/>
  <c r="AB22" i="14"/>
  <c r="Z22" i="14"/>
  <c r="Y22" i="14" s="1"/>
  <c r="I22" i="14"/>
  <c r="AC22" i="14" s="1"/>
  <c r="AB21" i="14"/>
  <c r="Z21" i="14"/>
  <c r="Y21" i="14" s="1"/>
  <c r="I21" i="14"/>
  <c r="AA21" i="14" s="1"/>
  <c r="AB20" i="14"/>
  <c r="Z20" i="14"/>
  <c r="Y20" i="14" s="1"/>
  <c r="I20" i="14"/>
  <c r="AC20" i="14" s="1"/>
  <c r="AB19" i="14"/>
  <c r="Z19" i="14"/>
  <c r="Y19" i="14" s="1"/>
  <c r="I19" i="14"/>
  <c r="AC19" i="14" s="1"/>
  <c r="AB18" i="14"/>
  <c r="Z18" i="14"/>
  <c r="I18" i="14"/>
  <c r="AA18" i="14" s="1"/>
  <c r="AB17" i="14"/>
  <c r="Z17" i="14"/>
  <c r="Y17" i="14" s="1"/>
  <c r="I17" i="14"/>
  <c r="AC17" i="14" s="1"/>
  <c r="AB16" i="14"/>
  <c r="Z16" i="14"/>
  <c r="Y16" i="14" s="1"/>
  <c r="I16" i="14"/>
  <c r="AA16" i="14" s="1"/>
  <c r="AB15" i="14"/>
  <c r="Z15" i="14"/>
  <c r="Y15" i="14" s="1"/>
  <c r="I15" i="14"/>
  <c r="AA15" i="14" s="1"/>
  <c r="AB14" i="14"/>
  <c r="Z14" i="14"/>
  <c r="Y14" i="14" s="1"/>
  <c r="I14" i="14"/>
  <c r="AC14" i="14" s="1"/>
  <c r="AB13" i="14"/>
  <c r="Z13" i="14"/>
  <c r="Y13" i="14" s="1"/>
  <c r="I13" i="14"/>
  <c r="AA13" i="14" s="1"/>
  <c r="AB12" i="14"/>
  <c r="I12" i="14"/>
  <c r="AC12" i="14" s="1"/>
  <c r="Z12" i="14"/>
  <c r="Y12" i="14" s="1"/>
  <c r="AB11" i="14"/>
  <c r="Z11" i="14"/>
  <c r="Y11" i="14" s="1"/>
  <c r="M114" i="14"/>
  <c r="I11" i="14"/>
  <c r="AA11" i="14" s="1"/>
  <c r="AB10" i="14"/>
  <c r="I10" i="14"/>
  <c r="AC10" i="14" s="1"/>
  <c r="Z10" i="14"/>
  <c r="Y10" i="14" s="1"/>
  <c r="AB9" i="14"/>
  <c r="Z9" i="14"/>
  <c r="I9" i="14"/>
  <c r="AC9" i="14" s="1"/>
  <c r="AB8" i="14"/>
  <c r="AB7" i="14"/>
  <c r="Q114" i="14"/>
  <c r="AB5" i="14"/>
  <c r="Z5" i="14"/>
  <c r="I5" i="14"/>
  <c r="AC5" i="14" s="1"/>
  <c r="AA111" i="14" l="1"/>
  <c r="AC108" i="14"/>
  <c r="AC91" i="14"/>
  <c r="AC21" i="14"/>
  <c r="AA33" i="14"/>
  <c r="AC50" i="14"/>
  <c r="AA61" i="14"/>
  <c r="AA14" i="14"/>
  <c r="AC73" i="14"/>
  <c r="AC36" i="14"/>
  <c r="AA45" i="14"/>
  <c r="AA63" i="14"/>
  <c r="AA43" i="14"/>
  <c r="AA109" i="14"/>
  <c r="AA17" i="14"/>
  <c r="AA19" i="14"/>
  <c r="AA23" i="14"/>
  <c r="AC78" i="14"/>
  <c r="AA71" i="14"/>
  <c r="AA65" i="14"/>
  <c r="AC11" i="14"/>
  <c r="AC28" i="14"/>
  <c r="AC60" i="14"/>
  <c r="AC81" i="14"/>
  <c r="AC24" i="14"/>
  <c r="AA79" i="14"/>
  <c r="N114" i="15"/>
  <c r="O114" i="15"/>
  <c r="K114" i="15"/>
  <c r="K115" i="15" s="1"/>
  <c r="Q5" i="15"/>
  <c r="Q114" i="15" s="1"/>
  <c r="P114" i="15"/>
  <c r="AC31" i="14"/>
  <c r="AC35" i="14"/>
  <c r="AA42" i="14"/>
  <c r="AC47" i="14"/>
  <c r="AC90" i="14"/>
  <c r="AC98" i="14"/>
  <c r="AA99" i="14"/>
  <c r="AA104" i="14"/>
  <c r="AC25" i="14"/>
  <c r="AA29" i="14"/>
  <c r="AC41" i="14"/>
  <c r="AC48" i="14"/>
  <c r="AC84" i="14"/>
  <c r="AA100" i="14"/>
  <c r="AD102" i="14"/>
  <c r="AC83" i="14"/>
  <c r="AC97" i="14"/>
  <c r="AA112" i="14"/>
  <c r="H114" i="14"/>
  <c r="AB6" i="14"/>
  <c r="T114" i="14"/>
  <c r="V114" i="14"/>
  <c r="AA44" i="14"/>
  <c r="AC44" i="14"/>
  <c r="Y46" i="14"/>
  <c r="AC76" i="14"/>
  <c r="AA76" i="14"/>
  <c r="AA113" i="14"/>
  <c r="AC113" i="14"/>
  <c r="I6" i="14"/>
  <c r="U114" i="14"/>
  <c r="I7" i="14"/>
  <c r="I8" i="14"/>
  <c r="K114" i="14"/>
  <c r="AA5" i="14"/>
  <c r="Z6" i="14"/>
  <c r="Y6" i="14" s="1"/>
  <c r="Z7" i="14"/>
  <c r="Y7" i="14" s="1"/>
  <c r="Z8" i="14"/>
  <c r="Y8" i="14" s="1"/>
  <c r="Y9" i="14"/>
  <c r="AC13" i="14"/>
  <c r="Y34" i="14"/>
  <c r="AC49" i="14"/>
  <c r="Z69" i="14"/>
  <c r="Y69" i="14" s="1"/>
  <c r="I69" i="14"/>
  <c r="AB69" i="14"/>
  <c r="AA9" i="14"/>
  <c r="AA10" i="14"/>
  <c r="AA12" i="14"/>
  <c r="AC15" i="14"/>
  <c r="AC16" i="14"/>
  <c r="AC18" i="14"/>
  <c r="Y18" i="14"/>
  <c r="AA20" i="14"/>
  <c r="AA27" i="14"/>
  <c r="AA37" i="14"/>
  <c r="AC37" i="14"/>
  <c r="AC55" i="14"/>
  <c r="AA55" i="14"/>
  <c r="AC57" i="14"/>
  <c r="AA57" i="14"/>
  <c r="AC58" i="14"/>
  <c r="AA58" i="14"/>
  <c r="AA86" i="14"/>
  <c r="AC102" i="14"/>
  <c r="AA102" i="14"/>
  <c r="AA103" i="14"/>
  <c r="AC103" i="14"/>
  <c r="AC39" i="14"/>
  <c r="AC56" i="14"/>
  <c r="AA56" i="14"/>
  <c r="AC75" i="14"/>
  <c r="AA75" i="14"/>
  <c r="AC89" i="14"/>
  <c r="AA89" i="14"/>
  <c r="AA93" i="14"/>
  <c r="R114" i="14"/>
  <c r="AA32" i="14"/>
  <c r="Y36" i="14"/>
  <c r="AA38" i="14"/>
  <c r="AC40" i="14"/>
  <c r="Y40" i="14"/>
  <c r="AC52" i="14"/>
  <c r="AB54" i="14"/>
  <c r="Z54" i="14"/>
  <c r="Y54" i="14" s="1"/>
  <c r="I54" i="14"/>
  <c r="AA59" i="14"/>
  <c r="AC64" i="14"/>
  <c r="AA66" i="14"/>
  <c r="AC66" i="14"/>
  <c r="AA82" i="14"/>
  <c r="AC88" i="14"/>
  <c r="AA88" i="14"/>
  <c r="AC96" i="14"/>
  <c r="AA96" i="14"/>
  <c r="AC101" i="14"/>
  <c r="Y101" i="14"/>
  <c r="AC107" i="14"/>
  <c r="AA107" i="14"/>
  <c r="AC110" i="14"/>
  <c r="AA22" i="14"/>
  <c r="AA26" i="14"/>
  <c r="Y30" i="14"/>
  <c r="Z68" i="14"/>
  <c r="Y68" i="14" s="1"/>
  <c r="AB68" i="14"/>
  <c r="I68" i="14"/>
  <c r="S114" i="14"/>
  <c r="Y32" i="14"/>
  <c r="AA34" i="14"/>
  <c r="Y38" i="14"/>
  <c r="AA46" i="14"/>
  <c r="Y62" i="14"/>
  <c r="AC95" i="14"/>
  <c r="AA95" i="14"/>
  <c r="AC106" i="14"/>
  <c r="AA106" i="14"/>
  <c r="AC30" i="14"/>
  <c r="AC34" i="14"/>
  <c r="AC38" i="14"/>
  <c r="AA40" i="14"/>
  <c r="AB45" i="14"/>
  <c r="Z48" i="14"/>
  <c r="Y48" i="14" s="1"/>
  <c r="AA51" i="14"/>
  <c r="AC67" i="14"/>
  <c r="Y67" i="14"/>
  <c r="AC70" i="14"/>
  <c r="AC72" i="14"/>
  <c r="AA74" i="14"/>
  <c r="AA77" i="14"/>
  <c r="Y80" i="14"/>
  <c r="AC82" i="14"/>
  <c r="AC85" i="14"/>
  <c r="AA87" i="14"/>
  <c r="AC92" i="14"/>
  <c r="AA94" i="14"/>
  <c r="AA105" i="14"/>
  <c r="AB53" i="14"/>
  <c r="I53" i="14"/>
  <c r="AA62" i="14"/>
  <c r="AC80" i="14"/>
  <c r="Y85" i="14"/>
  <c r="Y92" i="14"/>
  <c r="AB110" i="14"/>
  <c r="W114" i="11"/>
  <c r="V113" i="11"/>
  <c r="V66" i="11"/>
  <c r="V65" i="11"/>
  <c r="V64" i="11"/>
  <c r="V63" i="11"/>
  <c r="V62" i="11"/>
  <c r="V53" i="11"/>
  <c r="V43" i="11"/>
  <c r="V42" i="11"/>
  <c r="V41" i="11"/>
  <c r="V40" i="11"/>
  <c r="V39" i="11"/>
  <c r="V18" i="11"/>
  <c r="V17" i="11"/>
  <c r="V16" i="11"/>
  <c r="V15" i="11"/>
  <c r="V14" i="11"/>
  <c r="V13" i="11"/>
  <c r="V112" i="11"/>
  <c r="V111" i="11"/>
  <c r="V110" i="11"/>
  <c r="V109" i="11"/>
  <c r="V108" i="11"/>
  <c r="V107" i="11"/>
  <c r="V106" i="11"/>
  <c r="V105" i="11"/>
  <c r="V104" i="11"/>
  <c r="V103" i="11"/>
  <c r="V102" i="11"/>
  <c r="V101" i="11"/>
  <c r="V100" i="11"/>
  <c r="V99" i="11"/>
  <c r="V98" i="11"/>
  <c r="V97" i="11"/>
  <c r="V96" i="11"/>
  <c r="V95" i="11"/>
  <c r="V94" i="11"/>
  <c r="V93" i="11"/>
  <c r="V92" i="11"/>
  <c r="V91" i="11"/>
  <c r="V90" i="11"/>
  <c r="V89" i="11"/>
  <c r="V88" i="11"/>
  <c r="V87" i="11"/>
  <c r="V86" i="11"/>
  <c r="V85" i="11"/>
  <c r="V84" i="11"/>
  <c r="V83" i="11"/>
  <c r="V82" i="11"/>
  <c r="V81" i="11"/>
  <c r="V80" i="11"/>
  <c r="V79" i="11"/>
  <c r="V78" i="11"/>
  <c r="V77" i="11"/>
  <c r="V76" i="11"/>
  <c r="V75" i="11"/>
  <c r="V74" i="11"/>
  <c r="V73" i="11"/>
  <c r="V72" i="11"/>
  <c r="V71" i="11"/>
  <c r="V70" i="11"/>
  <c r="V69" i="11"/>
  <c r="V68" i="11"/>
  <c r="V67" i="11"/>
  <c r="V61" i="11"/>
  <c r="V60" i="11"/>
  <c r="V59" i="11"/>
  <c r="V58" i="11"/>
  <c r="V57" i="11"/>
  <c r="V56" i="11"/>
  <c r="V55" i="11"/>
  <c r="V54" i="11"/>
  <c r="V49" i="11"/>
  <c r="V48" i="11"/>
  <c r="V47" i="11"/>
  <c r="V46" i="11"/>
  <c r="V45" i="11"/>
  <c r="V44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2" i="11"/>
  <c r="V11" i="11"/>
  <c r="V10" i="11"/>
  <c r="V9" i="11"/>
  <c r="V8" i="11"/>
  <c r="V7" i="11"/>
  <c r="V6" i="11"/>
  <c r="AB114" i="14" l="1"/>
  <c r="AD66" i="14"/>
  <c r="AC53" i="14"/>
  <c r="AA53" i="14"/>
  <c r="AC6" i="14"/>
  <c r="AA6" i="14"/>
  <c r="I114" i="14"/>
  <c r="AC7" i="14"/>
  <c r="AA7" i="14"/>
  <c r="O114" i="14"/>
  <c r="AD81" i="14"/>
  <c r="AD72" i="14"/>
  <c r="AC68" i="14"/>
  <c r="AA68" i="14"/>
  <c r="AC54" i="14"/>
  <c r="AA54" i="14"/>
  <c r="AC69" i="14"/>
  <c r="AA69" i="14"/>
  <c r="AD43" i="14"/>
  <c r="AC8" i="14"/>
  <c r="AA8" i="14"/>
  <c r="Z114" i="14"/>
  <c r="Y114" i="14" s="1"/>
  <c r="T114" i="11"/>
  <c r="V114" i="11"/>
  <c r="R113" i="11"/>
  <c r="R112" i="11"/>
  <c r="R111" i="11"/>
  <c r="R110" i="11"/>
  <c r="R109" i="11"/>
  <c r="R108" i="11"/>
  <c r="R107" i="11"/>
  <c r="R106" i="11"/>
  <c r="R105" i="11"/>
  <c r="R104" i="11"/>
  <c r="R103" i="11"/>
  <c r="R102" i="11"/>
  <c r="R101" i="11"/>
  <c r="R100" i="11"/>
  <c r="R99" i="11"/>
  <c r="R98" i="11"/>
  <c r="R97" i="11"/>
  <c r="R96" i="11"/>
  <c r="R95" i="11"/>
  <c r="R94" i="11"/>
  <c r="R93" i="11"/>
  <c r="R92" i="11"/>
  <c r="R91" i="11"/>
  <c r="R90" i="11"/>
  <c r="R89" i="11"/>
  <c r="R88" i="11"/>
  <c r="R87" i="11"/>
  <c r="R86" i="11"/>
  <c r="R85" i="11"/>
  <c r="R84" i="11"/>
  <c r="R83" i="11"/>
  <c r="R82" i="11"/>
  <c r="R81" i="11"/>
  <c r="R80" i="11"/>
  <c r="R79" i="11"/>
  <c r="R78" i="11"/>
  <c r="R77" i="11"/>
  <c r="R76" i="11"/>
  <c r="R75" i="11"/>
  <c r="R74" i="11"/>
  <c r="R73" i="11"/>
  <c r="R72" i="11"/>
  <c r="R71" i="11"/>
  <c r="R70" i="11"/>
  <c r="R69" i="11"/>
  <c r="R68" i="11"/>
  <c r="R67" i="11"/>
  <c r="R66" i="11"/>
  <c r="R65" i="11"/>
  <c r="R64" i="11"/>
  <c r="R63" i="11"/>
  <c r="R62" i="11"/>
  <c r="R61" i="11"/>
  <c r="R60" i="11"/>
  <c r="R59" i="11"/>
  <c r="R58" i="11"/>
  <c r="R57" i="11"/>
  <c r="R56" i="11"/>
  <c r="R55" i="11"/>
  <c r="R54" i="11"/>
  <c r="R53" i="11"/>
  <c r="R52" i="11"/>
  <c r="R51" i="11"/>
  <c r="R50" i="11"/>
  <c r="R49" i="11"/>
  <c r="R48" i="11"/>
  <c r="R47" i="11"/>
  <c r="R46" i="11"/>
  <c r="R45" i="11"/>
  <c r="R44" i="11"/>
  <c r="R43" i="11"/>
  <c r="R42" i="11"/>
  <c r="R41" i="11"/>
  <c r="R40" i="11"/>
  <c r="R39" i="11"/>
  <c r="R38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R8" i="11"/>
  <c r="R7" i="11"/>
  <c r="R6" i="11"/>
  <c r="Q113" i="11"/>
  <c r="Q112" i="11"/>
  <c r="Q111" i="11"/>
  <c r="Q110" i="11"/>
  <c r="Q109" i="11"/>
  <c r="Q108" i="11"/>
  <c r="Q107" i="11"/>
  <c r="Q106" i="11"/>
  <c r="Q105" i="11"/>
  <c r="Q104" i="11"/>
  <c r="Q103" i="11"/>
  <c r="Q102" i="11"/>
  <c r="Q101" i="11"/>
  <c r="Q100" i="11"/>
  <c r="Q99" i="11"/>
  <c r="Q98" i="11"/>
  <c r="Q97" i="11"/>
  <c r="Q96" i="11"/>
  <c r="Q95" i="11"/>
  <c r="Q94" i="11"/>
  <c r="Q93" i="11"/>
  <c r="Q92" i="11"/>
  <c r="Q91" i="11"/>
  <c r="Q90" i="11"/>
  <c r="Q89" i="11"/>
  <c r="Q88" i="11"/>
  <c r="Q87" i="11"/>
  <c r="Q86" i="11"/>
  <c r="Q85" i="11"/>
  <c r="Q84" i="11"/>
  <c r="Q83" i="11"/>
  <c r="Q82" i="11"/>
  <c r="Q81" i="11"/>
  <c r="Q80" i="11"/>
  <c r="Q79" i="11"/>
  <c r="Q78" i="11"/>
  <c r="Q77" i="11"/>
  <c r="Q76" i="11"/>
  <c r="Q75" i="11"/>
  <c r="Q74" i="11"/>
  <c r="Q73" i="11"/>
  <c r="Q72" i="11"/>
  <c r="Q71" i="11"/>
  <c r="Q70" i="11"/>
  <c r="Q69" i="11"/>
  <c r="Q68" i="11"/>
  <c r="Q67" i="11"/>
  <c r="Q66" i="11"/>
  <c r="Q65" i="11"/>
  <c r="Q64" i="11"/>
  <c r="Q63" i="11"/>
  <c r="Q62" i="11"/>
  <c r="Q61" i="11"/>
  <c r="Q60" i="11"/>
  <c r="Q59" i="11"/>
  <c r="Q58" i="11"/>
  <c r="Q57" i="11"/>
  <c r="Q56" i="11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8" i="11"/>
  <c r="Q7" i="11"/>
  <c r="Q6" i="11"/>
  <c r="O112" i="11"/>
  <c r="O111" i="11"/>
  <c r="O109" i="11"/>
  <c r="O107" i="11"/>
  <c r="O106" i="11"/>
  <c r="O105" i="11"/>
  <c r="O104" i="11"/>
  <c r="O103" i="11"/>
  <c r="O102" i="11"/>
  <c r="O99" i="11"/>
  <c r="O98" i="11"/>
  <c r="O97" i="11"/>
  <c r="O96" i="11"/>
  <c r="O95" i="11"/>
  <c r="O94" i="11"/>
  <c r="O93" i="11"/>
  <c r="O92" i="11"/>
  <c r="O91" i="11"/>
  <c r="O90" i="11"/>
  <c r="O89" i="11"/>
  <c r="O88" i="11"/>
  <c r="O87" i="11"/>
  <c r="O86" i="11"/>
  <c r="O85" i="11"/>
  <c r="O84" i="11"/>
  <c r="O83" i="11"/>
  <c r="O82" i="11"/>
  <c r="O81" i="11"/>
  <c r="O80" i="11"/>
  <c r="O79" i="11"/>
  <c r="O78" i="11"/>
  <c r="O77" i="11"/>
  <c r="O76" i="11"/>
  <c r="O75" i="11"/>
  <c r="O74" i="11"/>
  <c r="O73" i="11"/>
  <c r="O67" i="11"/>
  <c r="O66" i="11"/>
  <c r="O65" i="11"/>
  <c r="O64" i="11"/>
  <c r="O63" i="11"/>
  <c r="O62" i="11"/>
  <c r="O61" i="11"/>
  <c r="O60" i="11"/>
  <c r="O59" i="11"/>
  <c r="O55" i="11"/>
  <c r="O52" i="11"/>
  <c r="O51" i="11"/>
  <c r="O50" i="11"/>
  <c r="O47" i="11"/>
  <c r="O46" i="11"/>
  <c r="O44" i="11"/>
  <c r="O43" i="11"/>
  <c r="O42" i="11"/>
  <c r="O41" i="11"/>
  <c r="O40" i="11"/>
  <c r="O39" i="11"/>
  <c r="O38" i="11"/>
  <c r="O37" i="11"/>
  <c r="O36" i="11"/>
  <c r="O35" i="11"/>
  <c r="O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O14" i="11"/>
  <c r="O13" i="11"/>
  <c r="O11" i="11"/>
  <c r="O9" i="11"/>
  <c r="P114" i="11"/>
  <c r="C5" i="13" s="1"/>
  <c r="N114" i="11"/>
  <c r="B5" i="13" s="1"/>
  <c r="U101" i="11"/>
  <c r="U100" i="11"/>
  <c r="U113" i="11"/>
  <c r="U112" i="11"/>
  <c r="U111" i="11"/>
  <c r="U110" i="11"/>
  <c r="U104" i="11"/>
  <c r="U103" i="11"/>
  <c r="U99" i="11"/>
  <c r="U91" i="11"/>
  <c r="U69" i="11"/>
  <c r="U67" i="11"/>
  <c r="U66" i="11"/>
  <c r="U65" i="11"/>
  <c r="U64" i="11"/>
  <c r="U63" i="11"/>
  <c r="U62" i="11"/>
  <c r="U52" i="11"/>
  <c r="U51" i="11"/>
  <c r="U50" i="11"/>
  <c r="U43" i="11"/>
  <c r="U42" i="11"/>
  <c r="U41" i="11"/>
  <c r="U40" i="11"/>
  <c r="U39" i="11"/>
  <c r="U18" i="11"/>
  <c r="U17" i="11"/>
  <c r="U16" i="11"/>
  <c r="U15" i="11"/>
  <c r="U14" i="11"/>
  <c r="U13" i="11"/>
  <c r="U109" i="11"/>
  <c r="U108" i="11"/>
  <c r="U107" i="11"/>
  <c r="U106" i="11"/>
  <c r="U105" i="11"/>
  <c r="U102" i="11"/>
  <c r="U98" i="11"/>
  <c r="U97" i="11"/>
  <c r="U96" i="11"/>
  <c r="U95" i="11"/>
  <c r="U94" i="11"/>
  <c r="U93" i="11"/>
  <c r="U92" i="11"/>
  <c r="U90" i="11"/>
  <c r="U89" i="11"/>
  <c r="U88" i="11"/>
  <c r="U87" i="11"/>
  <c r="U86" i="11"/>
  <c r="U85" i="11"/>
  <c r="U84" i="11"/>
  <c r="U83" i="11"/>
  <c r="U82" i="11"/>
  <c r="U81" i="11"/>
  <c r="U80" i="11"/>
  <c r="U79" i="11"/>
  <c r="U78" i="11"/>
  <c r="U77" i="11"/>
  <c r="U76" i="11"/>
  <c r="U75" i="11"/>
  <c r="U74" i="11"/>
  <c r="U73" i="11"/>
  <c r="U72" i="11"/>
  <c r="U71" i="11"/>
  <c r="U70" i="11"/>
  <c r="U68" i="11"/>
  <c r="U61" i="11"/>
  <c r="U60" i="11"/>
  <c r="U59" i="11"/>
  <c r="U58" i="11"/>
  <c r="U57" i="11"/>
  <c r="U56" i="11"/>
  <c r="U55" i="11"/>
  <c r="U54" i="11"/>
  <c r="U53" i="11"/>
  <c r="U49" i="11"/>
  <c r="U48" i="11"/>
  <c r="U47" i="11"/>
  <c r="U46" i="11"/>
  <c r="U45" i="11"/>
  <c r="U44" i="11"/>
  <c r="U38" i="11"/>
  <c r="U37" i="11"/>
  <c r="U36" i="11"/>
  <c r="U35" i="11"/>
  <c r="U34" i="11"/>
  <c r="U33" i="11"/>
  <c r="U32" i="11"/>
  <c r="U31" i="11"/>
  <c r="U30" i="11"/>
  <c r="U29" i="11"/>
  <c r="U28" i="11"/>
  <c r="U27" i="11"/>
  <c r="U26" i="11"/>
  <c r="U25" i="11"/>
  <c r="U24" i="11"/>
  <c r="U23" i="11"/>
  <c r="U22" i="11"/>
  <c r="U21" i="11"/>
  <c r="U20" i="11"/>
  <c r="U19" i="11"/>
  <c r="U12" i="11"/>
  <c r="U11" i="11"/>
  <c r="U10" i="11"/>
  <c r="U9" i="11"/>
  <c r="U8" i="11"/>
  <c r="U7" i="11"/>
  <c r="U6" i="11"/>
  <c r="AA114" i="14" l="1"/>
  <c r="AC114" i="14"/>
  <c r="Q114" i="11"/>
  <c r="D5" i="13"/>
  <c r="B12" i="13" s="1"/>
  <c r="B13" i="13" s="1"/>
  <c r="R114" i="11"/>
  <c r="U114" i="11"/>
  <c r="S114" i="11"/>
  <c r="L114" i="11"/>
  <c r="J114" i="11"/>
  <c r="C3" i="13" s="1"/>
  <c r="C6" i="13" s="1"/>
  <c r="AB112" i="11"/>
  <c r="Z112" i="11"/>
  <c r="Y112" i="11" s="1"/>
  <c r="I112" i="11"/>
  <c r="AC112" i="11" s="1"/>
  <c r="AB111" i="11"/>
  <c r="Z111" i="11"/>
  <c r="Y111" i="11" s="1"/>
  <c r="M111" i="11"/>
  <c r="K111" i="11"/>
  <c r="I111" i="11"/>
  <c r="M110" i="11"/>
  <c r="K110" i="11"/>
  <c r="AB109" i="11"/>
  <c r="Z109" i="11"/>
  <c r="Y109" i="11" s="1"/>
  <c r="M109" i="11"/>
  <c r="K109" i="11"/>
  <c r="I109" i="11"/>
  <c r="K108" i="11"/>
  <c r="AB107" i="11"/>
  <c r="Z107" i="11"/>
  <c r="Y107" i="11" s="1"/>
  <c r="M107" i="11"/>
  <c r="K107" i="11"/>
  <c r="I107" i="11"/>
  <c r="AB106" i="11"/>
  <c r="Z106" i="11"/>
  <c r="Y106" i="11" s="1"/>
  <c r="M106" i="11"/>
  <c r="K106" i="11"/>
  <c r="I106" i="11"/>
  <c r="AB105" i="11"/>
  <c r="Z105" i="11"/>
  <c r="Y105" i="11" s="1"/>
  <c r="M105" i="11"/>
  <c r="K105" i="11"/>
  <c r="I105" i="11"/>
  <c r="AB104" i="11"/>
  <c r="Z104" i="11"/>
  <c r="Y104" i="11" s="1"/>
  <c r="M104" i="11"/>
  <c r="K104" i="11"/>
  <c r="I104" i="11"/>
  <c r="AB103" i="11"/>
  <c r="Z103" i="11"/>
  <c r="Y103" i="11" s="1"/>
  <c r="M103" i="11"/>
  <c r="K103" i="11"/>
  <c r="I103" i="11"/>
  <c r="AB102" i="11"/>
  <c r="Z102" i="11"/>
  <c r="Y102" i="11" s="1"/>
  <c r="M102" i="11"/>
  <c r="K102" i="11"/>
  <c r="I102" i="11"/>
  <c r="M101" i="11"/>
  <c r="K101" i="11"/>
  <c r="M100" i="11"/>
  <c r="K100" i="11"/>
  <c r="AB99" i="11"/>
  <c r="Z99" i="11"/>
  <c r="Y99" i="11" s="1"/>
  <c r="M99" i="11"/>
  <c r="K99" i="11"/>
  <c r="I99" i="11"/>
  <c r="AB98" i="11"/>
  <c r="Z98" i="11"/>
  <c r="Y98" i="11" s="1"/>
  <c r="M98" i="11"/>
  <c r="K98" i="11"/>
  <c r="I98" i="11"/>
  <c r="AB97" i="11"/>
  <c r="Z97" i="11"/>
  <c r="Y97" i="11" s="1"/>
  <c r="M97" i="11"/>
  <c r="K97" i="11"/>
  <c r="I97" i="11"/>
  <c r="AB96" i="11"/>
  <c r="Z96" i="11"/>
  <c r="Y96" i="11" s="1"/>
  <c r="M96" i="11"/>
  <c r="K96" i="11"/>
  <c r="I96" i="11"/>
  <c r="AB95" i="11"/>
  <c r="Z95" i="11"/>
  <c r="Y95" i="11" s="1"/>
  <c r="M95" i="11"/>
  <c r="K95" i="11"/>
  <c r="I95" i="11"/>
  <c r="AB94" i="11"/>
  <c r="Z94" i="11"/>
  <c r="Y94" i="11" s="1"/>
  <c r="M94" i="11"/>
  <c r="K94" i="11"/>
  <c r="I94" i="11"/>
  <c r="AB93" i="11"/>
  <c r="Z93" i="11"/>
  <c r="Y93" i="11" s="1"/>
  <c r="M93" i="11"/>
  <c r="K93" i="11"/>
  <c r="I93" i="11"/>
  <c r="AB92" i="11"/>
  <c r="Z92" i="11"/>
  <c r="Y92" i="11" s="1"/>
  <c r="M92" i="11"/>
  <c r="K92" i="11"/>
  <c r="I92" i="11"/>
  <c r="AB91" i="11"/>
  <c r="Z91" i="11"/>
  <c r="Y91" i="11" s="1"/>
  <c r="M91" i="11"/>
  <c r="K91" i="11"/>
  <c r="I91" i="11"/>
  <c r="AB90" i="11"/>
  <c r="Z90" i="11"/>
  <c r="Y90" i="11" s="1"/>
  <c r="M90" i="11"/>
  <c r="K90" i="11"/>
  <c r="I90" i="11"/>
  <c r="AB89" i="11"/>
  <c r="Z89" i="11"/>
  <c r="Y89" i="11" s="1"/>
  <c r="M89" i="11"/>
  <c r="K89" i="11"/>
  <c r="I89" i="11"/>
  <c r="AB88" i="11"/>
  <c r="Z88" i="11"/>
  <c r="Y88" i="11" s="1"/>
  <c r="M88" i="11"/>
  <c r="K88" i="11"/>
  <c r="I88" i="11"/>
  <c r="AB87" i="11"/>
  <c r="Z87" i="11"/>
  <c r="Y87" i="11" s="1"/>
  <c r="M87" i="11"/>
  <c r="K87" i="11"/>
  <c r="I87" i="11"/>
  <c r="AB86" i="11"/>
  <c r="Z86" i="11"/>
  <c r="Y86" i="11" s="1"/>
  <c r="M86" i="11"/>
  <c r="K86" i="11"/>
  <c r="I86" i="11"/>
  <c r="AB85" i="11"/>
  <c r="Z85" i="11"/>
  <c r="Y85" i="11" s="1"/>
  <c r="M85" i="11"/>
  <c r="K85" i="11"/>
  <c r="I85" i="11"/>
  <c r="AB84" i="11"/>
  <c r="Z84" i="11"/>
  <c r="Y84" i="11" s="1"/>
  <c r="M84" i="11"/>
  <c r="K84" i="11"/>
  <c r="I84" i="11"/>
  <c r="AB83" i="11"/>
  <c r="Z83" i="11"/>
  <c r="Y83" i="11" s="1"/>
  <c r="M83" i="11"/>
  <c r="K83" i="11"/>
  <c r="I83" i="11"/>
  <c r="AB82" i="11"/>
  <c r="Z82" i="11"/>
  <c r="Y82" i="11" s="1"/>
  <c r="M82" i="11"/>
  <c r="K82" i="11"/>
  <c r="I82" i="11"/>
  <c r="AB81" i="11"/>
  <c r="Z81" i="11"/>
  <c r="Y81" i="11" s="1"/>
  <c r="M81" i="11"/>
  <c r="K81" i="11"/>
  <c r="I81" i="11"/>
  <c r="AB80" i="11"/>
  <c r="Z80" i="11"/>
  <c r="Y80" i="11" s="1"/>
  <c r="M80" i="11"/>
  <c r="K80" i="11"/>
  <c r="I80" i="11"/>
  <c r="AB79" i="11"/>
  <c r="Z79" i="11"/>
  <c r="Y79" i="11" s="1"/>
  <c r="M79" i="11"/>
  <c r="K79" i="11"/>
  <c r="I79" i="11"/>
  <c r="AB78" i="11"/>
  <c r="Z78" i="11"/>
  <c r="Y78" i="11" s="1"/>
  <c r="M78" i="11"/>
  <c r="K78" i="11"/>
  <c r="I78" i="11"/>
  <c r="AB77" i="11"/>
  <c r="Z77" i="11"/>
  <c r="Y77" i="11" s="1"/>
  <c r="M77" i="11"/>
  <c r="K77" i="11"/>
  <c r="I77" i="11"/>
  <c r="AB76" i="11"/>
  <c r="Z76" i="11"/>
  <c r="Y76" i="11" s="1"/>
  <c r="M76" i="11"/>
  <c r="K76" i="11"/>
  <c r="I76" i="11"/>
  <c r="AB75" i="11"/>
  <c r="Z75" i="11"/>
  <c r="Y75" i="11" s="1"/>
  <c r="M75" i="11"/>
  <c r="K75" i="11"/>
  <c r="I75" i="11"/>
  <c r="AB74" i="11"/>
  <c r="Z74" i="11"/>
  <c r="Y74" i="11" s="1"/>
  <c r="M74" i="11"/>
  <c r="K74" i="11"/>
  <c r="I74" i="11"/>
  <c r="AB73" i="11"/>
  <c r="Z73" i="11"/>
  <c r="Y73" i="11" s="1"/>
  <c r="M73" i="11"/>
  <c r="K73" i="11"/>
  <c r="I73" i="11"/>
  <c r="M72" i="11"/>
  <c r="K72" i="11"/>
  <c r="M71" i="11"/>
  <c r="K71" i="11"/>
  <c r="M70" i="11"/>
  <c r="K70" i="11"/>
  <c r="M69" i="11"/>
  <c r="K69" i="11"/>
  <c r="M68" i="11"/>
  <c r="K68" i="11"/>
  <c r="AB67" i="11"/>
  <c r="Z67" i="11"/>
  <c r="Y67" i="11" s="1"/>
  <c r="M67" i="11"/>
  <c r="K67" i="11"/>
  <c r="I67" i="11"/>
  <c r="AB66" i="11"/>
  <c r="Z66" i="11"/>
  <c r="Y66" i="11" s="1"/>
  <c r="M66" i="11"/>
  <c r="K66" i="11"/>
  <c r="I66" i="11"/>
  <c r="AB65" i="11"/>
  <c r="Z65" i="11"/>
  <c r="Y65" i="11" s="1"/>
  <c r="M65" i="11"/>
  <c r="K65" i="11"/>
  <c r="I65" i="11"/>
  <c r="AB64" i="11"/>
  <c r="Z64" i="11"/>
  <c r="Y64" i="11" s="1"/>
  <c r="M64" i="11"/>
  <c r="K64" i="11"/>
  <c r="I64" i="11"/>
  <c r="AB63" i="11"/>
  <c r="Z63" i="11"/>
  <c r="Y63" i="11" s="1"/>
  <c r="M63" i="11"/>
  <c r="K63" i="11"/>
  <c r="I63" i="11"/>
  <c r="AB62" i="11"/>
  <c r="Z62" i="11"/>
  <c r="Y62" i="11" s="1"/>
  <c r="M62" i="11"/>
  <c r="K62" i="11"/>
  <c r="I62" i="11"/>
  <c r="AB61" i="11"/>
  <c r="Z61" i="11"/>
  <c r="Y61" i="11" s="1"/>
  <c r="M61" i="11"/>
  <c r="K61" i="11"/>
  <c r="I61" i="11"/>
  <c r="AB60" i="11"/>
  <c r="Z60" i="11"/>
  <c r="Y60" i="11" s="1"/>
  <c r="M60" i="11"/>
  <c r="K60" i="11"/>
  <c r="I60" i="11"/>
  <c r="AB59" i="11"/>
  <c r="Z59" i="11"/>
  <c r="Y59" i="11" s="1"/>
  <c r="M59" i="11"/>
  <c r="K59" i="11"/>
  <c r="I59" i="11"/>
  <c r="M58" i="11"/>
  <c r="K58" i="11"/>
  <c r="M57" i="11"/>
  <c r="K57" i="11"/>
  <c r="M56" i="11"/>
  <c r="K56" i="11"/>
  <c r="AB55" i="11"/>
  <c r="Z55" i="11"/>
  <c r="Y55" i="11" s="1"/>
  <c r="M55" i="11"/>
  <c r="K55" i="11"/>
  <c r="I55" i="11"/>
  <c r="M54" i="11"/>
  <c r="K54" i="11"/>
  <c r="M53" i="11"/>
  <c r="K53" i="11"/>
  <c r="O53" i="11"/>
  <c r="AB52" i="11"/>
  <c r="Z52" i="11"/>
  <c r="Y52" i="11" s="1"/>
  <c r="M52" i="11"/>
  <c r="K52" i="11"/>
  <c r="I52" i="11"/>
  <c r="AB51" i="11"/>
  <c r="Z51" i="11"/>
  <c r="Y51" i="11" s="1"/>
  <c r="M51" i="11"/>
  <c r="K51" i="11"/>
  <c r="I51" i="11"/>
  <c r="AB50" i="11"/>
  <c r="Z50" i="11"/>
  <c r="Y50" i="11" s="1"/>
  <c r="M50" i="11"/>
  <c r="K50" i="11"/>
  <c r="I50" i="11"/>
  <c r="M49" i="11"/>
  <c r="K49" i="11"/>
  <c r="M48" i="11"/>
  <c r="K48" i="11"/>
  <c r="AB47" i="11"/>
  <c r="Z47" i="11"/>
  <c r="Y47" i="11" s="1"/>
  <c r="M47" i="11"/>
  <c r="K47" i="11"/>
  <c r="I47" i="11"/>
  <c r="AB46" i="11"/>
  <c r="Z46" i="11"/>
  <c r="Y46" i="11" s="1"/>
  <c r="M46" i="11"/>
  <c r="K46" i="11"/>
  <c r="I46" i="11"/>
  <c r="M45" i="11"/>
  <c r="K45" i="11"/>
  <c r="AB44" i="11"/>
  <c r="Z44" i="11"/>
  <c r="Y44" i="11" s="1"/>
  <c r="M44" i="11"/>
  <c r="K44" i="11"/>
  <c r="I44" i="11"/>
  <c r="AB43" i="11"/>
  <c r="Z43" i="11"/>
  <c r="Y43" i="11" s="1"/>
  <c r="M43" i="11"/>
  <c r="K43" i="11"/>
  <c r="I43" i="11"/>
  <c r="AB42" i="11"/>
  <c r="Z42" i="11"/>
  <c r="Y42" i="11" s="1"/>
  <c r="M42" i="11"/>
  <c r="K42" i="11"/>
  <c r="I42" i="11"/>
  <c r="AB41" i="11"/>
  <c r="Z41" i="11"/>
  <c r="Y41" i="11" s="1"/>
  <c r="M41" i="11"/>
  <c r="K41" i="11"/>
  <c r="I41" i="11"/>
  <c r="AB40" i="11"/>
  <c r="Z40" i="11"/>
  <c r="Y40" i="11" s="1"/>
  <c r="M40" i="11"/>
  <c r="K40" i="11"/>
  <c r="I40" i="11"/>
  <c r="AB39" i="11"/>
  <c r="Z39" i="11"/>
  <c r="Y39" i="11" s="1"/>
  <c r="M39" i="11"/>
  <c r="K39" i="11"/>
  <c r="I39" i="11"/>
  <c r="AB38" i="11"/>
  <c r="Z38" i="11"/>
  <c r="Y38" i="11" s="1"/>
  <c r="M38" i="11"/>
  <c r="K38" i="11"/>
  <c r="I38" i="11"/>
  <c r="AB37" i="11"/>
  <c r="Z37" i="11"/>
  <c r="Y37" i="11" s="1"/>
  <c r="M37" i="11"/>
  <c r="K37" i="11"/>
  <c r="I37" i="11"/>
  <c r="AB36" i="11"/>
  <c r="Z36" i="11"/>
  <c r="Y36" i="11" s="1"/>
  <c r="M36" i="11"/>
  <c r="K36" i="11"/>
  <c r="I36" i="11"/>
  <c r="AB35" i="11"/>
  <c r="Z35" i="11"/>
  <c r="Y35" i="11" s="1"/>
  <c r="M35" i="11"/>
  <c r="K35" i="11"/>
  <c r="I35" i="11"/>
  <c r="AB34" i="11"/>
  <c r="Z34" i="11"/>
  <c r="Y34" i="11" s="1"/>
  <c r="M34" i="11"/>
  <c r="K34" i="11"/>
  <c r="I34" i="11"/>
  <c r="AB33" i="11"/>
  <c r="Z33" i="11"/>
  <c r="Y33" i="11" s="1"/>
  <c r="M33" i="11"/>
  <c r="K33" i="11"/>
  <c r="I33" i="11"/>
  <c r="AB32" i="11"/>
  <c r="Z32" i="11"/>
  <c r="Y32" i="11" s="1"/>
  <c r="M32" i="11"/>
  <c r="K32" i="11"/>
  <c r="I32" i="11"/>
  <c r="AB31" i="11"/>
  <c r="Z31" i="11"/>
  <c r="Y31" i="11" s="1"/>
  <c r="M31" i="11"/>
  <c r="K31" i="11"/>
  <c r="I31" i="11"/>
  <c r="AB30" i="11"/>
  <c r="Z30" i="11"/>
  <c r="Y30" i="11" s="1"/>
  <c r="M30" i="11"/>
  <c r="K30" i="11"/>
  <c r="I30" i="11"/>
  <c r="AB29" i="11"/>
  <c r="Z29" i="11"/>
  <c r="Y29" i="11" s="1"/>
  <c r="M29" i="11"/>
  <c r="K29" i="11"/>
  <c r="I29" i="11"/>
  <c r="AB28" i="11"/>
  <c r="Z28" i="11"/>
  <c r="Y28" i="11" s="1"/>
  <c r="M28" i="11"/>
  <c r="K28" i="11"/>
  <c r="I28" i="11"/>
  <c r="AB27" i="11"/>
  <c r="Z27" i="11"/>
  <c r="Y27" i="11" s="1"/>
  <c r="M27" i="11"/>
  <c r="K27" i="11"/>
  <c r="I27" i="11"/>
  <c r="AB26" i="11"/>
  <c r="Z26" i="11"/>
  <c r="Y26" i="11" s="1"/>
  <c r="M26" i="11"/>
  <c r="K26" i="11"/>
  <c r="I26" i="11"/>
  <c r="AB25" i="11"/>
  <c r="Z25" i="11"/>
  <c r="Y25" i="11" s="1"/>
  <c r="M25" i="11"/>
  <c r="K25" i="11"/>
  <c r="I25" i="11"/>
  <c r="AB24" i="11"/>
  <c r="Z24" i="11"/>
  <c r="Y24" i="11" s="1"/>
  <c r="M24" i="11"/>
  <c r="K24" i="11"/>
  <c r="I24" i="11"/>
  <c r="AB23" i="11"/>
  <c r="Z23" i="11"/>
  <c r="Y23" i="11" s="1"/>
  <c r="M23" i="11"/>
  <c r="K23" i="11"/>
  <c r="I23" i="11"/>
  <c r="AB22" i="11"/>
  <c r="Z22" i="11"/>
  <c r="Y22" i="11" s="1"/>
  <c r="M22" i="11"/>
  <c r="K22" i="11"/>
  <c r="I22" i="11"/>
  <c r="AB21" i="11"/>
  <c r="Z21" i="11"/>
  <c r="Y21" i="11" s="1"/>
  <c r="M21" i="11"/>
  <c r="K21" i="11"/>
  <c r="I21" i="11"/>
  <c r="AB20" i="11"/>
  <c r="Z20" i="11"/>
  <c r="Y20" i="11" s="1"/>
  <c r="M20" i="11"/>
  <c r="K20" i="11"/>
  <c r="I20" i="11"/>
  <c r="AB19" i="11"/>
  <c r="Z19" i="11"/>
  <c r="Y19" i="11" s="1"/>
  <c r="M19" i="11"/>
  <c r="K19" i="11"/>
  <c r="I19" i="11"/>
  <c r="AB18" i="11"/>
  <c r="Z18" i="11"/>
  <c r="Y18" i="11" s="1"/>
  <c r="M18" i="11"/>
  <c r="K18" i="11"/>
  <c r="I18" i="11"/>
  <c r="AB17" i="11"/>
  <c r="Z17" i="11"/>
  <c r="Y17" i="11" s="1"/>
  <c r="M17" i="11"/>
  <c r="K17" i="11"/>
  <c r="I17" i="11"/>
  <c r="AB16" i="11"/>
  <c r="Z16" i="11"/>
  <c r="Y16" i="11" s="1"/>
  <c r="M16" i="11"/>
  <c r="K16" i="11"/>
  <c r="I16" i="11"/>
  <c r="AB15" i="11"/>
  <c r="Z15" i="11"/>
  <c r="Y15" i="11" s="1"/>
  <c r="M15" i="11"/>
  <c r="K15" i="11"/>
  <c r="I15" i="11"/>
  <c r="AB14" i="11"/>
  <c r="Z14" i="11"/>
  <c r="Y14" i="11" s="1"/>
  <c r="M14" i="11"/>
  <c r="K14" i="11"/>
  <c r="I14" i="11"/>
  <c r="AB13" i="11"/>
  <c r="Z13" i="11"/>
  <c r="Y13" i="11" s="1"/>
  <c r="M13" i="11"/>
  <c r="K13" i="11"/>
  <c r="I13" i="11"/>
  <c r="M12" i="11"/>
  <c r="K12" i="11"/>
  <c r="O12" i="11"/>
  <c r="AB11" i="11"/>
  <c r="Z11" i="11"/>
  <c r="Y11" i="11" s="1"/>
  <c r="M11" i="11"/>
  <c r="K11" i="11"/>
  <c r="I11" i="11"/>
  <c r="M10" i="11"/>
  <c r="K10" i="11"/>
  <c r="AB9" i="11"/>
  <c r="Z9" i="11"/>
  <c r="Y9" i="11" s="1"/>
  <c r="M9" i="11"/>
  <c r="K9" i="11"/>
  <c r="I9" i="11"/>
  <c r="M8" i="11"/>
  <c r="K8" i="11"/>
  <c r="M7" i="11"/>
  <c r="K7" i="11"/>
  <c r="M6" i="11"/>
  <c r="K6" i="11"/>
  <c r="AB5" i="11"/>
  <c r="Z5" i="11"/>
  <c r="M5" i="11"/>
  <c r="K5" i="11"/>
  <c r="I5" i="11"/>
  <c r="AC9" i="11" l="1"/>
  <c r="AC29" i="11"/>
  <c r="AA92" i="11"/>
  <c r="AC25" i="11"/>
  <c r="AC44" i="11"/>
  <c r="AA107" i="11"/>
  <c r="AC109" i="11"/>
  <c r="AA43" i="11"/>
  <c r="AA81" i="11"/>
  <c r="Z6" i="11"/>
  <c r="Y6" i="11" s="1"/>
  <c r="O6" i="11"/>
  <c r="AB58" i="11"/>
  <c r="O58" i="11"/>
  <c r="AB68" i="11"/>
  <c r="O68" i="11"/>
  <c r="Z72" i="11"/>
  <c r="Y72" i="11" s="1"/>
  <c r="O72" i="11"/>
  <c r="I113" i="11"/>
  <c r="AA113" i="11" s="1"/>
  <c r="O113" i="11"/>
  <c r="Z45" i="11"/>
  <c r="Y45" i="11" s="1"/>
  <c r="O45" i="11"/>
  <c r="AB49" i="11"/>
  <c r="O49" i="11"/>
  <c r="AB57" i="11"/>
  <c r="O57" i="11"/>
  <c r="Z71" i="11"/>
  <c r="Y71" i="11" s="1"/>
  <c r="O71" i="11"/>
  <c r="Z101" i="11"/>
  <c r="Y101" i="11" s="1"/>
  <c r="O101" i="11"/>
  <c r="I110" i="11"/>
  <c r="AC110" i="11" s="1"/>
  <c r="O110" i="11"/>
  <c r="Z8" i="11"/>
  <c r="Y8" i="11" s="1"/>
  <c r="O8" i="11"/>
  <c r="Z10" i="11"/>
  <c r="Y10" i="11" s="1"/>
  <c r="O10" i="11"/>
  <c r="AB48" i="11"/>
  <c r="O48" i="11"/>
  <c r="Z54" i="11"/>
  <c r="Y54" i="11" s="1"/>
  <c r="O54" i="11"/>
  <c r="AB56" i="11"/>
  <c r="O56" i="11"/>
  <c r="Z70" i="11"/>
  <c r="Y70" i="11" s="1"/>
  <c r="O70" i="11"/>
  <c r="Z100" i="11"/>
  <c r="Y100" i="11" s="1"/>
  <c r="O100" i="11"/>
  <c r="AB108" i="11"/>
  <c r="O108" i="11"/>
  <c r="AB7" i="11"/>
  <c r="O7" i="11"/>
  <c r="Z69" i="11"/>
  <c r="Y69" i="11" s="1"/>
  <c r="O69" i="11"/>
  <c r="AC36" i="11"/>
  <c r="AA36" i="11"/>
  <c r="AA52" i="11"/>
  <c r="AA88" i="11"/>
  <c r="AA96" i="11"/>
  <c r="AA104" i="11"/>
  <c r="AC67" i="11"/>
  <c r="AC15" i="11"/>
  <c r="AA16" i="11"/>
  <c r="AC23" i="11"/>
  <c r="AA32" i="11"/>
  <c r="AA60" i="11"/>
  <c r="AA64" i="11"/>
  <c r="I71" i="11"/>
  <c r="AC71" i="11" s="1"/>
  <c r="AA111" i="11"/>
  <c r="AC87" i="11"/>
  <c r="AC74" i="11"/>
  <c r="AA75" i="11"/>
  <c r="AC83" i="11"/>
  <c r="AC85" i="11"/>
  <c r="AC77" i="11"/>
  <c r="AA78" i="11"/>
  <c r="AA82" i="11"/>
  <c r="AA61" i="11"/>
  <c r="AC39" i="11"/>
  <c r="AC41" i="11"/>
  <c r="AC43" i="11"/>
  <c r="AC20" i="11"/>
  <c r="AC27" i="11"/>
  <c r="AC32" i="11"/>
  <c r="AC34" i="11"/>
  <c r="AA19" i="11"/>
  <c r="AA27" i="11"/>
  <c r="AA31" i="11"/>
  <c r="AB45" i="11"/>
  <c r="AC47" i="11"/>
  <c r="AC50" i="11"/>
  <c r="AC52" i="11"/>
  <c r="I70" i="11"/>
  <c r="AC70" i="11" s="1"/>
  <c r="I101" i="11"/>
  <c r="AA101" i="11" s="1"/>
  <c r="AA103" i="11"/>
  <c r="AA11" i="11"/>
  <c r="AC16" i="11"/>
  <c r="AC19" i="11"/>
  <c r="AA20" i="11"/>
  <c r="AA23" i="11"/>
  <c r="AC24" i="11"/>
  <c r="AC26" i="11"/>
  <c r="AC28" i="11"/>
  <c r="AC33" i="11"/>
  <c r="AC35" i="11"/>
  <c r="AC37" i="11"/>
  <c r="AA40" i="11"/>
  <c r="AA44" i="11"/>
  <c r="AC46" i="11"/>
  <c r="I49" i="11"/>
  <c r="AC49" i="11" s="1"/>
  <c r="AA51" i="11"/>
  <c r="AC55" i="11"/>
  <c r="AC64" i="11"/>
  <c r="AC78" i="11"/>
  <c r="AC81" i="11"/>
  <c r="AC89" i="11"/>
  <c r="AC91" i="11"/>
  <c r="AC93" i="11"/>
  <c r="AC95" i="11"/>
  <c r="AC97" i="11"/>
  <c r="AC99" i="11"/>
  <c r="AC106" i="11"/>
  <c r="AC111" i="11"/>
  <c r="AC60" i="11"/>
  <c r="AC61" i="11"/>
  <c r="AC62" i="11"/>
  <c r="AA65" i="11"/>
  <c r="AA73" i="11"/>
  <c r="AC76" i="11"/>
  <c r="AA79" i="11"/>
  <c r="AC82" i="11"/>
  <c r="AA83" i="11"/>
  <c r="AC86" i="11"/>
  <c r="AA87" i="11"/>
  <c r="AA90" i="11"/>
  <c r="AC105" i="11"/>
  <c r="AC17" i="11"/>
  <c r="K114" i="11"/>
  <c r="C4" i="13" s="1"/>
  <c r="AC11" i="11"/>
  <c r="AA15" i="11"/>
  <c r="AC21" i="11"/>
  <c r="AA24" i="11"/>
  <c r="AA28" i="11"/>
  <c r="AC31" i="11"/>
  <c r="AA35" i="11"/>
  <c r="AA39" i="11"/>
  <c r="AC40" i="11"/>
  <c r="AC42" i="11"/>
  <c r="AA46" i="11"/>
  <c r="AC51" i="11"/>
  <c r="AC59" i="11"/>
  <c r="AC65" i="11"/>
  <c r="AC66" i="11"/>
  <c r="AC73" i="11"/>
  <c r="AA74" i="11"/>
  <c r="AA77" i="11"/>
  <c r="AC80" i="11"/>
  <c r="AA84" i="11"/>
  <c r="AC90" i="11"/>
  <c r="AA91" i="11"/>
  <c r="AC94" i="11"/>
  <c r="AA95" i="11"/>
  <c r="AC98" i="11"/>
  <c r="AA99" i="11"/>
  <c r="AA102" i="11"/>
  <c r="AA106" i="11"/>
  <c r="AA109" i="11"/>
  <c r="I7" i="11"/>
  <c r="AC7" i="11" s="1"/>
  <c r="I48" i="11"/>
  <c r="AC48" i="11" s="1"/>
  <c r="AB71" i="11"/>
  <c r="I68" i="11"/>
  <c r="AC68" i="11" s="1"/>
  <c r="I69" i="11"/>
  <c r="AB69" i="11"/>
  <c r="AB110" i="11"/>
  <c r="I8" i="11"/>
  <c r="AA8" i="11" s="1"/>
  <c r="AB8" i="11"/>
  <c r="AB6" i="11"/>
  <c r="I6" i="11"/>
  <c r="AA6" i="11" s="1"/>
  <c r="AB10" i="11"/>
  <c r="I56" i="11"/>
  <c r="AC56" i="11" s="1"/>
  <c r="I57" i="11"/>
  <c r="AC57" i="11" s="1"/>
  <c r="I58" i="11"/>
  <c r="AB70" i="11"/>
  <c r="I72" i="11"/>
  <c r="AB72" i="11"/>
  <c r="I100" i="11"/>
  <c r="AA100" i="11" s="1"/>
  <c r="Z113" i="11"/>
  <c r="Y113" i="11" s="1"/>
  <c r="I53" i="11"/>
  <c r="AB53" i="11"/>
  <c r="M114" i="11"/>
  <c r="AA80" i="11"/>
  <c r="I12" i="11"/>
  <c r="H114" i="11"/>
  <c r="B3" i="13" s="1"/>
  <c r="AB12" i="11"/>
  <c r="AA47" i="11"/>
  <c r="AC5" i="11"/>
  <c r="AA5" i="11"/>
  <c r="AA9" i="11"/>
  <c r="Z12" i="11"/>
  <c r="Y12" i="11" s="1"/>
  <c r="AC14" i="11"/>
  <c r="AA14" i="11"/>
  <c r="AC18" i="11"/>
  <c r="AA18" i="11"/>
  <c r="AC22" i="11"/>
  <c r="AA25" i="11"/>
  <c r="AC30" i="11"/>
  <c r="AA33" i="11"/>
  <c r="AC38" i="11"/>
  <c r="AA41" i="11"/>
  <c r="Z53" i="11"/>
  <c r="Y53" i="11" s="1"/>
  <c r="AC63" i="11"/>
  <c r="AA66" i="11"/>
  <c r="AA86" i="11"/>
  <c r="AA89" i="11"/>
  <c r="AA94" i="11"/>
  <c r="AA97" i="11"/>
  <c r="I54" i="11"/>
  <c r="AB54" i="11"/>
  <c r="AA55" i="11"/>
  <c r="AA76" i="11"/>
  <c r="AC13" i="11"/>
  <c r="AA13" i="11"/>
  <c r="AA17" i="11"/>
  <c r="AA21" i="11"/>
  <c r="AA29" i="11"/>
  <c r="AA37" i="11"/>
  <c r="AA62" i="11"/>
  <c r="AA67" i="11"/>
  <c r="AA85" i="11"/>
  <c r="AA93" i="11"/>
  <c r="AA98" i="11"/>
  <c r="Z7" i="11"/>
  <c r="Y7" i="11" s="1"/>
  <c r="I10" i="11"/>
  <c r="I45" i="11"/>
  <c r="AC104" i="11"/>
  <c r="Z110" i="11"/>
  <c r="Y110" i="11" s="1"/>
  <c r="AB113" i="11"/>
  <c r="AA22" i="11"/>
  <c r="AA26" i="11"/>
  <c r="AA30" i="11"/>
  <c r="AA34" i="11"/>
  <c r="AA38" i="11"/>
  <c r="AA42" i="11"/>
  <c r="Z48" i="11"/>
  <c r="Y48" i="11" s="1"/>
  <c r="Z49" i="11"/>
  <c r="Y49" i="11" s="1"/>
  <c r="AA50" i="11"/>
  <c r="Z56" i="11"/>
  <c r="Y56" i="11" s="1"/>
  <c r="Z57" i="11"/>
  <c r="Y57" i="11" s="1"/>
  <c r="Z58" i="11"/>
  <c r="Y58" i="11" s="1"/>
  <c r="AA59" i="11"/>
  <c r="AA63" i="11"/>
  <c r="Z68" i="11"/>
  <c r="AC75" i="11"/>
  <c r="AC79" i="11"/>
  <c r="AC84" i="11"/>
  <c r="AC88" i="11"/>
  <c r="AC92" i="11"/>
  <c r="AC96" i="11"/>
  <c r="AB100" i="11"/>
  <c r="AB101" i="11"/>
  <c r="AC102" i="11"/>
  <c r="AC103" i="11"/>
  <c r="AA105" i="11"/>
  <c r="AC107" i="11"/>
  <c r="Z108" i="11"/>
  <c r="Y108" i="11" s="1"/>
  <c r="AA112" i="11"/>
  <c r="I108" i="11"/>
  <c r="I112" i="10"/>
  <c r="I110" i="10"/>
  <c r="I108" i="10"/>
  <c r="I106" i="10"/>
  <c r="I104" i="10"/>
  <c r="I102" i="10"/>
  <c r="I101" i="10"/>
  <c r="I100" i="10"/>
  <c r="I98" i="10"/>
  <c r="I96" i="10"/>
  <c r="I94" i="10"/>
  <c r="I92" i="10"/>
  <c r="I90" i="10"/>
  <c r="I88" i="10"/>
  <c r="I86" i="10"/>
  <c r="I84" i="10"/>
  <c r="I82" i="10"/>
  <c r="I80" i="10"/>
  <c r="I78" i="10"/>
  <c r="I76" i="10"/>
  <c r="I74" i="10"/>
  <c r="I72" i="10"/>
  <c r="I71" i="10"/>
  <c r="I70" i="10"/>
  <c r="I69" i="10"/>
  <c r="I68" i="10"/>
  <c r="I66" i="10"/>
  <c r="I64" i="10"/>
  <c r="I62" i="10"/>
  <c r="I60" i="10"/>
  <c r="I58" i="10"/>
  <c r="I57" i="10"/>
  <c r="I56" i="10"/>
  <c r="I54" i="10"/>
  <c r="I53" i="10"/>
  <c r="I52" i="10"/>
  <c r="I50" i="10"/>
  <c r="I49" i="10"/>
  <c r="I48" i="10"/>
  <c r="I46" i="10"/>
  <c r="I45" i="10"/>
  <c r="I44" i="10"/>
  <c r="I42" i="10"/>
  <c r="I40" i="10"/>
  <c r="I38" i="10"/>
  <c r="I36" i="10"/>
  <c r="I34" i="10"/>
  <c r="I32" i="10"/>
  <c r="I30" i="10"/>
  <c r="I28" i="10"/>
  <c r="I26" i="10"/>
  <c r="I24" i="10"/>
  <c r="I22" i="10"/>
  <c r="I20" i="10"/>
  <c r="I18" i="10"/>
  <c r="I16" i="10"/>
  <c r="I14" i="10"/>
  <c r="I12" i="10"/>
  <c r="I10" i="10"/>
  <c r="I8" i="10"/>
  <c r="I6" i="10"/>
  <c r="I5" i="10"/>
  <c r="I113" i="10"/>
  <c r="I111" i="10"/>
  <c r="I109" i="10"/>
  <c r="I107" i="10"/>
  <c r="I105" i="10"/>
  <c r="I103" i="10"/>
  <c r="I99" i="10"/>
  <c r="I97" i="10"/>
  <c r="I95" i="10"/>
  <c r="I93" i="10"/>
  <c r="I91" i="10"/>
  <c r="I89" i="10"/>
  <c r="I87" i="10"/>
  <c r="I85" i="10"/>
  <c r="I83" i="10"/>
  <c r="I81" i="10"/>
  <c r="I79" i="10"/>
  <c r="I77" i="10"/>
  <c r="I75" i="10"/>
  <c r="I73" i="10"/>
  <c r="I67" i="10"/>
  <c r="I65" i="10"/>
  <c r="I63" i="10"/>
  <c r="I61" i="10"/>
  <c r="I59" i="10"/>
  <c r="I55" i="10"/>
  <c r="I51" i="10"/>
  <c r="I47" i="10"/>
  <c r="I43" i="10"/>
  <c r="I41" i="10"/>
  <c r="I39" i="10"/>
  <c r="I37" i="10"/>
  <c r="I35" i="10"/>
  <c r="I33" i="10"/>
  <c r="I31" i="10"/>
  <c r="I29" i="10"/>
  <c r="I27" i="10"/>
  <c r="I25" i="10"/>
  <c r="I23" i="10"/>
  <c r="I21" i="10"/>
  <c r="I19" i="10"/>
  <c r="I17" i="10"/>
  <c r="I15" i="10"/>
  <c r="I13" i="10"/>
  <c r="I11" i="10"/>
  <c r="I9" i="10"/>
  <c r="I7" i="10"/>
  <c r="AA110" i="11" l="1"/>
  <c r="AC113" i="11"/>
  <c r="AC8" i="11"/>
  <c r="AC6" i="11"/>
  <c r="O114" i="11"/>
  <c r="AA71" i="11"/>
  <c r="AD66" i="11"/>
  <c r="B6" i="13"/>
  <c r="D6" i="13" s="1"/>
  <c r="D3" i="13"/>
  <c r="AD43" i="11"/>
  <c r="AD81" i="11"/>
  <c r="Y68" i="11"/>
  <c r="AD72" i="11" s="1"/>
  <c r="AA49" i="11"/>
  <c r="AA48" i="11"/>
  <c r="AA56" i="11"/>
  <c r="AC101" i="11"/>
  <c r="AA68" i="11"/>
  <c r="AA7" i="11"/>
  <c r="AA70" i="11"/>
  <c r="I114" i="11"/>
  <c r="B4" i="13" s="1"/>
  <c r="D4" i="13" s="1"/>
  <c r="AA57" i="11"/>
  <c r="AC72" i="11"/>
  <c r="AA72" i="11"/>
  <c r="AC100" i="11"/>
  <c r="Z114" i="11"/>
  <c r="Y114" i="11" s="1"/>
  <c r="AD102" i="11"/>
  <c r="AC69" i="11"/>
  <c r="AA69" i="11"/>
  <c r="AB114" i="11"/>
  <c r="AC58" i="11"/>
  <c r="AA58" i="11"/>
  <c r="AA54" i="11"/>
  <c r="AC54" i="11"/>
  <c r="AA12" i="11"/>
  <c r="AC12" i="11"/>
  <c r="AA45" i="11"/>
  <c r="AC45" i="11"/>
  <c r="AA10" i="11"/>
  <c r="AC10" i="11"/>
  <c r="AA108" i="11"/>
  <c r="AC108" i="11"/>
  <c r="AA53" i="11"/>
  <c r="AC53" i="11"/>
  <c r="K111" i="10"/>
  <c r="O111" i="10" s="1"/>
  <c r="K110" i="10"/>
  <c r="O110" i="10" s="1"/>
  <c r="K109" i="10"/>
  <c r="O109" i="10" s="1"/>
  <c r="K108" i="10"/>
  <c r="Q108" i="10" s="1"/>
  <c r="K107" i="10"/>
  <c r="O107" i="10" s="1"/>
  <c r="K106" i="10"/>
  <c r="O106" i="10" s="1"/>
  <c r="K105" i="10"/>
  <c r="O105" i="10" s="1"/>
  <c r="K104" i="10"/>
  <c r="O104" i="10" s="1"/>
  <c r="K103" i="10"/>
  <c r="O103" i="10" s="1"/>
  <c r="K102" i="10"/>
  <c r="O102" i="10" s="1"/>
  <c r="K101" i="10"/>
  <c r="O101" i="10" s="1"/>
  <c r="K100" i="10"/>
  <c r="O100" i="10" s="1"/>
  <c r="K99" i="10"/>
  <c r="O99" i="10" s="1"/>
  <c r="K98" i="10"/>
  <c r="O98" i="10" s="1"/>
  <c r="K97" i="10"/>
  <c r="O97" i="10" s="1"/>
  <c r="K96" i="10"/>
  <c r="O96" i="10" s="1"/>
  <c r="K95" i="10"/>
  <c r="K94" i="10"/>
  <c r="K93" i="10"/>
  <c r="O93" i="10" s="1"/>
  <c r="K92" i="10"/>
  <c r="O92" i="10" s="1"/>
  <c r="K91" i="10"/>
  <c r="O91" i="10" s="1"/>
  <c r="K90" i="10"/>
  <c r="K89" i="10"/>
  <c r="O89" i="10" s="1"/>
  <c r="K88" i="10"/>
  <c r="O88" i="10" s="1"/>
  <c r="K87" i="10"/>
  <c r="K86" i="10"/>
  <c r="O86" i="10" s="1"/>
  <c r="K85" i="10"/>
  <c r="O85" i="10" s="1"/>
  <c r="K84" i="10"/>
  <c r="O84" i="10" s="1"/>
  <c r="K83" i="10"/>
  <c r="O83" i="10" s="1"/>
  <c r="K82" i="10"/>
  <c r="K81" i="10"/>
  <c r="O81" i="10" s="1"/>
  <c r="K80" i="10"/>
  <c r="O80" i="10" s="1"/>
  <c r="K79" i="10"/>
  <c r="O79" i="10" s="1"/>
  <c r="K78" i="10"/>
  <c r="O78" i="10" s="1"/>
  <c r="K77" i="10"/>
  <c r="O77" i="10" s="1"/>
  <c r="K76" i="10"/>
  <c r="O76" i="10" s="1"/>
  <c r="K75" i="10"/>
  <c r="O75" i="10" s="1"/>
  <c r="K74" i="10"/>
  <c r="O74" i="10" s="1"/>
  <c r="K73" i="10"/>
  <c r="O73" i="10" s="1"/>
  <c r="K72" i="10"/>
  <c r="O72" i="10" s="1"/>
  <c r="K71" i="10"/>
  <c r="K70" i="10"/>
  <c r="O70" i="10" s="1"/>
  <c r="K69" i="10"/>
  <c r="O69" i="10" s="1"/>
  <c r="K68" i="10"/>
  <c r="O68" i="10" s="1"/>
  <c r="K67" i="10"/>
  <c r="O67" i="10" s="1"/>
  <c r="K66" i="10"/>
  <c r="O66" i="10" s="1"/>
  <c r="K65" i="10"/>
  <c r="O65" i="10" s="1"/>
  <c r="K64" i="10"/>
  <c r="O64" i="10" s="1"/>
  <c r="K63" i="10"/>
  <c r="K62" i="10"/>
  <c r="O62" i="10" s="1"/>
  <c r="K61" i="10"/>
  <c r="O61" i="10" s="1"/>
  <c r="K60" i="10"/>
  <c r="O60" i="10" s="1"/>
  <c r="K59" i="10"/>
  <c r="O59" i="10" s="1"/>
  <c r="K58" i="10"/>
  <c r="O58" i="10" s="1"/>
  <c r="K57" i="10"/>
  <c r="O57" i="10" s="1"/>
  <c r="K56" i="10"/>
  <c r="O56" i="10" s="1"/>
  <c r="K55" i="10"/>
  <c r="K54" i="10"/>
  <c r="O54" i="10" s="1"/>
  <c r="K53" i="10"/>
  <c r="O53" i="10" s="1"/>
  <c r="K52" i="10"/>
  <c r="O52" i="10" s="1"/>
  <c r="K51" i="10"/>
  <c r="O51" i="10" s="1"/>
  <c r="K50" i="10"/>
  <c r="K49" i="10"/>
  <c r="O49" i="10" s="1"/>
  <c r="K48" i="10"/>
  <c r="O48" i="10" s="1"/>
  <c r="K47" i="10"/>
  <c r="O47" i="10" s="1"/>
  <c r="K46" i="10"/>
  <c r="O46" i="10" s="1"/>
  <c r="K45" i="10"/>
  <c r="O45" i="10" s="1"/>
  <c r="K44" i="10"/>
  <c r="O44" i="10" s="1"/>
  <c r="K43" i="10"/>
  <c r="O43" i="10" s="1"/>
  <c r="K42" i="10"/>
  <c r="K41" i="10"/>
  <c r="O41" i="10" s="1"/>
  <c r="K40" i="10"/>
  <c r="O40" i="10" s="1"/>
  <c r="K39" i="10"/>
  <c r="O39" i="10" s="1"/>
  <c r="K38" i="10"/>
  <c r="O38" i="10" s="1"/>
  <c r="K37" i="10"/>
  <c r="O37" i="10" s="1"/>
  <c r="K36" i="10"/>
  <c r="O36" i="10" s="1"/>
  <c r="K35" i="10"/>
  <c r="O35" i="10" s="1"/>
  <c r="K34" i="10"/>
  <c r="O34" i="10" s="1"/>
  <c r="K33" i="10"/>
  <c r="O33" i="10" s="1"/>
  <c r="K32" i="10"/>
  <c r="O32" i="10" s="1"/>
  <c r="K31" i="10"/>
  <c r="K30" i="10"/>
  <c r="O30" i="10" s="1"/>
  <c r="K29" i="10"/>
  <c r="O29" i="10" s="1"/>
  <c r="K28" i="10"/>
  <c r="O28" i="10" s="1"/>
  <c r="K27" i="10"/>
  <c r="O27" i="10" s="1"/>
  <c r="K26" i="10"/>
  <c r="K25" i="10"/>
  <c r="O25" i="10" s="1"/>
  <c r="K24" i="10"/>
  <c r="O24" i="10" s="1"/>
  <c r="K23" i="10"/>
  <c r="K22" i="10"/>
  <c r="O22" i="10" s="1"/>
  <c r="K21" i="10"/>
  <c r="O21" i="10" s="1"/>
  <c r="K20" i="10"/>
  <c r="O20" i="10" s="1"/>
  <c r="K19" i="10"/>
  <c r="O19" i="10" s="1"/>
  <c r="K18" i="10"/>
  <c r="K17" i="10"/>
  <c r="O17" i="10" s="1"/>
  <c r="K16" i="10"/>
  <c r="O16" i="10" s="1"/>
  <c r="K15" i="10"/>
  <c r="O15" i="10" s="1"/>
  <c r="K14" i="10"/>
  <c r="O14" i="10" s="1"/>
  <c r="K13" i="10"/>
  <c r="O13" i="10" s="1"/>
  <c r="K12" i="10"/>
  <c r="O12" i="10" s="1"/>
  <c r="K11" i="10"/>
  <c r="O11" i="10" s="1"/>
  <c r="K10" i="10"/>
  <c r="O10" i="10" s="1"/>
  <c r="K9" i="10"/>
  <c r="O9" i="10" s="1"/>
  <c r="K8" i="10"/>
  <c r="O8" i="10" s="1"/>
  <c r="K7" i="10"/>
  <c r="K6" i="10"/>
  <c r="O6" i="10" s="1"/>
  <c r="K5" i="10"/>
  <c r="O5" i="10" s="1"/>
  <c r="I120" i="10"/>
  <c r="H120" i="10"/>
  <c r="J119" i="10"/>
  <c r="I119" i="10"/>
  <c r="H119" i="10"/>
  <c r="L114" i="10"/>
  <c r="J114" i="10"/>
  <c r="I114" i="10"/>
  <c r="I116" i="10" s="1"/>
  <c r="H114" i="10"/>
  <c r="Q113" i="10"/>
  <c r="P113" i="10"/>
  <c r="O113" i="10"/>
  <c r="N113" i="10"/>
  <c r="Q112" i="10"/>
  <c r="P112" i="10"/>
  <c r="O112" i="10"/>
  <c r="N112" i="10"/>
  <c r="P111" i="10"/>
  <c r="N111" i="10"/>
  <c r="M111" i="10"/>
  <c r="P110" i="10"/>
  <c r="N110" i="10"/>
  <c r="M110" i="10"/>
  <c r="P109" i="10"/>
  <c r="N109" i="10"/>
  <c r="M109" i="10"/>
  <c r="P108" i="10"/>
  <c r="N108" i="10"/>
  <c r="P107" i="10"/>
  <c r="N107" i="10"/>
  <c r="M107" i="10"/>
  <c r="P106" i="10"/>
  <c r="N106" i="10"/>
  <c r="M106" i="10"/>
  <c r="P105" i="10"/>
  <c r="N105" i="10"/>
  <c r="M105" i="10"/>
  <c r="Q105" i="10" s="1"/>
  <c r="P104" i="10"/>
  <c r="N104" i="10"/>
  <c r="M104" i="10"/>
  <c r="Q104" i="10" s="1"/>
  <c r="P103" i="10"/>
  <c r="N103" i="10"/>
  <c r="M103" i="10"/>
  <c r="Q103" i="10" s="1"/>
  <c r="P102" i="10"/>
  <c r="N102" i="10"/>
  <c r="M102" i="10"/>
  <c r="P101" i="10"/>
  <c r="N101" i="10"/>
  <c r="M101" i="10"/>
  <c r="Q101" i="10" s="1"/>
  <c r="P100" i="10"/>
  <c r="N100" i="10"/>
  <c r="M100" i="10"/>
  <c r="Q100" i="10" s="1"/>
  <c r="P99" i="10"/>
  <c r="N99" i="10"/>
  <c r="M99" i="10"/>
  <c r="P98" i="10"/>
  <c r="N98" i="10"/>
  <c r="M98" i="10"/>
  <c r="P97" i="10"/>
  <c r="N97" i="10"/>
  <c r="M97" i="10"/>
  <c r="Q97" i="10" s="1"/>
  <c r="P96" i="10"/>
  <c r="N96" i="10"/>
  <c r="M96" i="10"/>
  <c r="Q96" i="10" s="1"/>
  <c r="P95" i="10"/>
  <c r="O95" i="10"/>
  <c r="N95" i="10"/>
  <c r="M95" i="10"/>
  <c r="P94" i="10"/>
  <c r="O94" i="10"/>
  <c r="N94" i="10"/>
  <c r="M94" i="10"/>
  <c r="P93" i="10"/>
  <c r="N93" i="10"/>
  <c r="M93" i="10"/>
  <c r="P92" i="10"/>
  <c r="N92" i="10"/>
  <c r="M92" i="10"/>
  <c r="P91" i="10"/>
  <c r="N91" i="10"/>
  <c r="M91" i="10"/>
  <c r="P90" i="10"/>
  <c r="O90" i="10"/>
  <c r="N90" i="10"/>
  <c r="M90" i="10"/>
  <c r="P89" i="10"/>
  <c r="N89" i="10"/>
  <c r="M89" i="10"/>
  <c r="Q89" i="10" s="1"/>
  <c r="P88" i="10"/>
  <c r="N88" i="10"/>
  <c r="M88" i="10"/>
  <c r="P87" i="10"/>
  <c r="O87" i="10"/>
  <c r="N87" i="10"/>
  <c r="M87" i="10"/>
  <c r="P86" i="10"/>
  <c r="N86" i="10"/>
  <c r="M86" i="10"/>
  <c r="P85" i="10"/>
  <c r="N85" i="10"/>
  <c r="M85" i="10"/>
  <c r="P84" i="10"/>
  <c r="N84" i="10"/>
  <c r="M84" i="10"/>
  <c r="Q84" i="10" s="1"/>
  <c r="P83" i="10"/>
  <c r="N83" i="10"/>
  <c r="M83" i="10"/>
  <c r="P82" i="10"/>
  <c r="O82" i="10"/>
  <c r="N82" i="10"/>
  <c r="M82" i="10"/>
  <c r="P81" i="10"/>
  <c r="N81" i="10"/>
  <c r="M81" i="10"/>
  <c r="Q81" i="10" s="1"/>
  <c r="P80" i="10"/>
  <c r="N80" i="10"/>
  <c r="M80" i="10"/>
  <c r="Q80" i="10" s="1"/>
  <c r="P79" i="10"/>
  <c r="N79" i="10"/>
  <c r="M79" i="10"/>
  <c r="Q79" i="10" s="1"/>
  <c r="P78" i="10"/>
  <c r="N78" i="10"/>
  <c r="M78" i="10"/>
  <c r="P77" i="10"/>
  <c r="N77" i="10"/>
  <c r="M77" i="10"/>
  <c r="P76" i="10"/>
  <c r="N76" i="10"/>
  <c r="M76" i="10"/>
  <c r="P75" i="10"/>
  <c r="N75" i="10"/>
  <c r="M75" i="10"/>
  <c r="P74" i="10"/>
  <c r="N74" i="10"/>
  <c r="M74" i="10"/>
  <c r="Q74" i="10" s="1"/>
  <c r="P73" i="10"/>
  <c r="N73" i="10"/>
  <c r="M73" i="10"/>
  <c r="Q73" i="10" s="1"/>
  <c r="P72" i="10"/>
  <c r="N72" i="10"/>
  <c r="M72" i="10"/>
  <c r="Q72" i="10" s="1"/>
  <c r="P71" i="10"/>
  <c r="O71" i="10"/>
  <c r="N71" i="10"/>
  <c r="M71" i="10"/>
  <c r="Q71" i="10" s="1"/>
  <c r="P70" i="10"/>
  <c r="N70" i="10"/>
  <c r="M70" i="10"/>
  <c r="P69" i="10"/>
  <c r="N69" i="10"/>
  <c r="M69" i="10"/>
  <c r="P68" i="10"/>
  <c r="N68" i="10"/>
  <c r="M68" i="10"/>
  <c r="P67" i="10"/>
  <c r="N67" i="10"/>
  <c r="M67" i="10"/>
  <c r="P66" i="10"/>
  <c r="N66" i="10"/>
  <c r="M66" i="10"/>
  <c r="Q66" i="10" s="1"/>
  <c r="P65" i="10"/>
  <c r="N65" i="10"/>
  <c r="M65" i="10"/>
  <c r="Q65" i="10" s="1"/>
  <c r="P64" i="10"/>
  <c r="N64" i="10"/>
  <c r="M64" i="10"/>
  <c r="P63" i="10"/>
  <c r="O63" i="10"/>
  <c r="N63" i="10"/>
  <c r="M63" i="10"/>
  <c r="P62" i="10"/>
  <c r="N62" i="10"/>
  <c r="M62" i="10"/>
  <c r="P61" i="10"/>
  <c r="N61" i="10"/>
  <c r="M61" i="10"/>
  <c r="P60" i="10"/>
  <c r="N60" i="10"/>
  <c r="M60" i="10"/>
  <c r="P59" i="10"/>
  <c r="N59" i="10"/>
  <c r="M59" i="10"/>
  <c r="P58" i="10"/>
  <c r="N58" i="10"/>
  <c r="M58" i="10"/>
  <c r="P57" i="10"/>
  <c r="N57" i="10"/>
  <c r="M57" i="10"/>
  <c r="Q57" i="10" s="1"/>
  <c r="P56" i="10"/>
  <c r="N56" i="10"/>
  <c r="M56" i="10"/>
  <c r="Q56" i="10" s="1"/>
  <c r="P55" i="10"/>
  <c r="O55" i="10"/>
  <c r="N55" i="10"/>
  <c r="M55" i="10"/>
  <c r="Q55" i="10" s="1"/>
  <c r="P54" i="10"/>
  <c r="N54" i="10"/>
  <c r="M54" i="10"/>
  <c r="P53" i="10"/>
  <c r="N53" i="10"/>
  <c r="M53" i="10"/>
  <c r="P52" i="10"/>
  <c r="N52" i="10"/>
  <c r="M52" i="10"/>
  <c r="P51" i="10"/>
  <c r="N51" i="10"/>
  <c r="M51" i="10"/>
  <c r="P50" i="10"/>
  <c r="O50" i="10"/>
  <c r="N50" i="10"/>
  <c r="M50" i="10"/>
  <c r="P49" i="10"/>
  <c r="N49" i="10"/>
  <c r="M49" i="10"/>
  <c r="Q49" i="10" s="1"/>
  <c r="P48" i="10"/>
  <c r="N48" i="10"/>
  <c r="M48" i="10"/>
  <c r="Q48" i="10" s="1"/>
  <c r="P47" i="10"/>
  <c r="N47" i="10"/>
  <c r="M47" i="10"/>
  <c r="Q47" i="10" s="1"/>
  <c r="P46" i="10"/>
  <c r="N46" i="10"/>
  <c r="M46" i="10"/>
  <c r="P45" i="10"/>
  <c r="N45" i="10"/>
  <c r="M45" i="10"/>
  <c r="P44" i="10"/>
  <c r="N44" i="10"/>
  <c r="M44" i="10"/>
  <c r="P43" i="10"/>
  <c r="N43" i="10"/>
  <c r="M43" i="10"/>
  <c r="P42" i="10"/>
  <c r="O42" i="10"/>
  <c r="N42" i="10"/>
  <c r="M42" i="10"/>
  <c r="P41" i="10"/>
  <c r="N41" i="10"/>
  <c r="M41" i="10"/>
  <c r="Q41" i="10" s="1"/>
  <c r="P40" i="10"/>
  <c r="N40" i="10"/>
  <c r="M40" i="10"/>
  <c r="Q40" i="10" s="1"/>
  <c r="P39" i="10"/>
  <c r="N39" i="10"/>
  <c r="M39" i="10"/>
  <c r="Q39" i="10" s="1"/>
  <c r="P38" i="10"/>
  <c r="N38" i="10"/>
  <c r="M38" i="10"/>
  <c r="P37" i="10"/>
  <c r="N37" i="10"/>
  <c r="M37" i="10"/>
  <c r="P36" i="10"/>
  <c r="N36" i="10"/>
  <c r="M36" i="10"/>
  <c r="Q36" i="10" s="1"/>
  <c r="P35" i="10"/>
  <c r="N35" i="10"/>
  <c r="M35" i="10"/>
  <c r="P34" i="10"/>
  <c r="N34" i="10"/>
  <c r="M34" i="10"/>
  <c r="Q34" i="10" s="1"/>
  <c r="P33" i="10"/>
  <c r="N33" i="10"/>
  <c r="M33" i="10"/>
  <c r="Q33" i="10" s="1"/>
  <c r="P32" i="10"/>
  <c r="N32" i="10"/>
  <c r="M32" i="10"/>
  <c r="Q32" i="10" s="1"/>
  <c r="P31" i="10"/>
  <c r="O31" i="10"/>
  <c r="N31" i="10"/>
  <c r="M31" i="10"/>
  <c r="P30" i="10"/>
  <c r="N30" i="10"/>
  <c r="M30" i="10"/>
  <c r="P29" i="10"/>
  <c r="N29" i="10"/>
  <c r="M29" i="10"/>
  <c r="P28" i="10"/>
  <c r="N28" i="10"/>
  <c r="M28" i="10"/>
  <c r="P27" i="10"/>
  <c r="N27" i="10"/>
  <c r="M27" i="10"/>
  <c r="P26" i="10"/>
  <c r="O26" i="10"/>
  <c r="N26" i="10"/>
  <c r="M26" i="10"/>
  <c r="Q26" i="10" s="1"/>
  <c r="P25" i="10"/>
  <c r="N25" i="10"/>
  <c r="M25" i="10"/>
  <c r="Q25" i="10" s="1"/>
  <c r="P24" i="10"/>
  <c r="N24" i="10"/>
  <c r="M24" i="10"/>
  <c r="Q24" i="10" s="1"/>
  <c r="P23" i="10"/>
  <c r="O23" i="10"/>
  <c r="N23" i="10"/>
  <c r="M23" i="10"/>
  <c r="P22" i="10"/>
  <c r="N22" i="10"/>
  <c r="M22" i="10"/>
  <c r="Q22" i="10" s="1"/>
  <c r="P21" i="10"/>
  <c r="N21" i="10"/>
  <c r="M21" i="10"/>
  <c r="P20" i="10"/>
  <c r="N20" i="10"/>
  <c r="M20" i="10"/>
  <c r="P19" i="10"/>
  <c r="N19" i="10"/>
  <c r="M19" i="10"/>
  <c r="P18" i="10"/>
  <c r="O18" i="10"/>
  <c r="N18" i="10"/>
  <c r="M18" i="10"/>
  <c r="P17" i="10"/>
  <c r="N17" i="10"/>
  <c r="M17" i="10"/>
  <c r="Q17" i="10" s="1"/>
  <c r="P16" i="10"/>
  <c r="N16" i="10"/>
  <c r="M16" i="10"/>
  <c r="Q16" i="10" s="1"/>
  <c r="P15" i="10"/>
  <c r="N15" i="10"/>
  <c r="M15" i="10"/>
  <c r="Q15" i="10" s="1"/>
  <c r="P14" i="10"/>
  <c r="N14" i="10"/>
  <c r="M14" i="10"/>
  <c r="Q14" i="10" s="1"/>
  <c r="P13" i="10"/>
  <c r="N13" i="10"/>
  <c r="M13" i="10"/>
  <c r="P12" i="10"/>
  <c r="N12" i="10"/>
  <c r="M12" i="10"/>
  <c r="P11" i="10"/>
  <c r="N11" i="10"/>
  <c r="M11" i="10"/>
  <c r="P10" i="10"/>
  <c r="N10" i="10"/>
  <c r="M10" i="10"/>
  <c r="Q10" i="10" s="1"/>
  <c r="P9" i="10"/>
  <c r="N9" i="10"/>
  <c r="M9" i="10"/>
  <c r="Q9" i="10" s="1"/>
  <c r="P8" i="10"/>
  <c r="N8" i="10"/>
  <c r="M8" i="10"/>
  <c r="Q8" i="10" s="1"/>
  <c r="P7" i="10"/>
  <c r="O7" i="10"/>
  <c r="N7" i="10"/>
  <c r="M7" i="10"/>
  <c r="Q7" i="10" s="1"/>
  <c r="P6" i="10"/>
  <c r="N6" i="10"/>
  <c r="M6" i="10"/>
  <c r="P5" i="10"/>
  <c r="N5" i="10"/>
  <c r="M5" i="10"/>
  <c r="Q64" i="10" l="1"/>
  <c r="Q98" i="10"/>
  <c r="Q88" i="10"/>
  <c r="Q29" i="10"/>
  <c r="Q46" i="10"/>
  <c r="Q78" i="10"/>
  <c r="Q93" i="10"/>
  <c r="Q38" i="10"/>
  <c r="Q86" i="10"/>
  <c r="Q52" i="10"/>
  <c r="Q20" i="10"/>
  <c r="Q68" i="10"/>
  <c r="Q59" i="10"/>
  <c r="Q21" i="10"/>
  <c r="Q45" i="10"/>
  <c r="Q90" i="10"/>
  <c r="Q102" i="10"/>
  <c r="Q31" i="10"/>
  <c r="Q50" i="10"/>
  <c r="Q62" i="10"/>
  <c r="Q69" i="10"/>
  <c r="Q95" i="10"/>
  <c r="Q53" i="10"/>
  <c r="Q58" i="10"/>
  <c r="Q18" i="10"/>
  <c r="Q37" i="10"/>
  <c r="Q63" i="10"/>
  <c r="Q82" i="10"/>
  <c r="Q94" i="10"/>
  <c r="Q6" i="10"/>
  <c r="Q13" i="10"/>
  <c r="Q70" i="10"/>
  <c r="Q77" i="10"/>
  <c r="Q30" i="10"/>
  <c r="Q23" i="10"/>
  <c r="Q42" i="10"/>
  <c r="Q54" i="10"/>
  <c r="Q61" i="10"/>
  <c r="Q87" i="10"/>
  <c r="Q106" i="10"/>
  <c r="Q85" i="10"/>
  <c r="Q109" i="10"/>
  <c r="Q43" i="10"/>
  <c r="Q107" i="10"/>
  <c r="Q91" i="10"/>
  <c r="Q27" i="10"/>
  <c r="Q11" i="10"/>
  <c r="Q75" i="10"/>
  <c r="R43" i="10"/>
  <c r="Q12" i="10"/>
  <c r="Q19" i="10"/>
  <c r="Q28" i="10"/>
  <c r="Q35" i="10"/>
  <c r="Q44" i="10"/>
  <c r="Q51" i="10"/>
  <c r="Q60" i="10"/>
  <c r="Q67" i="10"/>
  <c r="Q76" i="10"/>
  <c r="Q83" i="10"/>
  <c r="Q92" i="10"/>
  <c r="Q99" i="10"/>
  <c r="H121" i="10"/>
  <c r="R66" i="10"/>
  <c r="R81" i="10"/>
  <c r="I121" i="10"/>
  <c r="K119" i="10"/>
  <c r="K121" i="10" s="1"/>
  <c r="AC114" i="11"/>
  <c r="AA114" i="11"/>
  <c r="R102" i="10"/>
  <c r="Q110" i="10"/>
  <c r="Q111" i="10"/>
  <c r="K114" i="10"/>
  <c r="K116" i="10" s="1"/>
  <c r="O108" i="10"/>
  <c r="O114" i="10" s="1"/>
  <c r="N114" i="10"/>
  <c r="P114" i="10"/>
  <c r="M114" i="10"/>
  <c r="M116" i="10" s="1"/>
  <c r="Q5" i="10"/>
  <c r="K119" i="9"/>
  <c r="K121" i="9" s="1"/>
  <c r="J119" i="9"/>
  <c r="I120" i="9"/>
  <c r="I119" i="9"/>
  <c r="H120" i="9"/>
  <c r="H119" i="9"/>
  <c r="H121" i="9" s="1"/>
  <c r="I121" i="9" l="1"/>
  <c r="Q114" i="10"/>
  <c r="L114" i="9" l="1"/>
  <c r="H114" i="9"/>
  <c r="Q113" i="9"/>
  <c r="P113" i="9"/>
  <c r="O113" i="9"/>
  <c r="N113" i="9"/>
  <c r="P112" i="9"/>
  <c r="N112" i="9"/>
  <c r="O112" i="9"/>
  <c r="P111" i="9"/>
  <c r="O111" i="9"/>
  <c r="N111" i="9"/>
  <c r="M111" i="9"/>
  <c r="Q111" i="9" s="1"/>
  <c r="P110" i="9"/>
  <c r="N110" i="9"/>
  <c r="M110" i="9"/>
  <c r="Q110" i="9" s="1"/>
  <c r="P109" i="9"/>
  <c r="N109" i="9"/>
  <c r="M109" i="9"/>
  <c r="O109" i="9"/>
  <c r="P108" i="9"/>
  <c r="N108" i="9"/>
  <c r="Q108" i="9"/>
  <c r="O108" i="9"/>
  <c r="P107" i="9"/>
  <c r="N107" i="9"/>
  <c r="M107" i="9"/>
  <c r="Q107" i="9" s="1"/>
  <c r="P106" i="9"/>
  <c r="N106" i="9"/>
  <c r="M106" i="9"/>
  <c r="O106" i="9"/>
  <c r="P105" i="9"/>
  <c r="N105" i="9"/>
  <c r="M105" i="9"/>
  <c r="Q105" i="9" s="1"/>
  <c r="O105" i="9"/>
  <c r="P104" i="9"/>
  <c r="N104" i="9"/>
  <c r="M104" i="9"/>
  <c r="Q104" i="9" s="1"/>
  <c r="O104" i="9"/>
  <c r="P103" i="9"/>
  <c r="N103" i="9"/>
  <c r="M103" i="9"/>
  <c r="Q103" i="9" s="1"/>
  <c r="P102" i="9"/>
  <c r="N102" i="9"/>
  <c r="M102" i="9"/>
  <c r="Q102" i="9" s="1"/>
  <c r="M101" i="9"/>
  <c r="O101" i="9"/>
  <c r="M100" i="9"/>
  <c r="Q100" i="9" s="1"/>
  <c r="O100" i="9"/>
  <c r="P99" i="9"/>
  <c r="N99" i="9"/>
  <c r="M99" i="9"/>
  <c r="Q99" i="9" s="1"/>
  <c r="O99" i="9"/>
  <c r="P98" i="9"/>
  <c r="N98" i="9"/>
  <c r="M98" i="9"/>
  <c r="Q98" i="9" s="1"/>
  <c r="P97" i="9"/>
  <c r="N97" i="9"/>
  <c r="M97" i="9"/>
  <c r="O97" i="9"/>
  <c r="P96" i="9"/>
  <c r="N96" i="9"/>
  <c r="M96" i="9"/>
  <c r="Q96" i="9" s="1"/>
  <c r="O96" i="9"/>
  <c r="P95" i="9"/>
  <c r="N95" i="9"/>
  <c r="M95" i="9"/>
  <c r="Q95" i="9" s="1"/>
  <c r="O95" i="9"/>
  <c r="P94" i="9"/>
  <c r="N94" i="9"/>
  <c r="M94" i="9"/>
  <c r="Q94" i="9" s="1"/>
  <c r="P93" i="9"/>
  <c r="N93" i="9"/>
  <c r="M93" i="9"/>
  <c r="O93" i="9"/>
  <c r="P92" i="9"/>
  <c r="N92" i="9"/>
  <c r="M92" i="9"/>
  <c r="Q92" i="9" s="1"/>
  <c r="O92" i="9"/>
  <c r="P91" i="9"/>
  <c r="N91" i="9"/>
  <c r="M91" i="9"/>
  <c r="Q91" i="9" s="1"/>
  <c r="O91" i="9"/>
  <c r="P90" i="9"/>
  <c r="N90" i="9"/>
  <c r="M90" i="9"/>
  <c r="Q90" i="9" s="1"/>
  <c r="P89" i="9"/>
  <c r="N89" i="9"/>
  <c r="M89" i="9"/>
  <c r="O89" i="9"/>
  <c r="P88" i="9"/>
  <c r="N88" i="9"/>
  <c r="M88" i="9"/>
  <c r="Q88" i="9" s="1"/>
  <c r="O88" i="9"/>
  <c r="P87" i="9"/>
  <c r="N87" i="9"/>
  <c r="M87" i="9"/>
  <c r="Q87" i="9" s="1"/>
  <c r="O87" i="9"/>
  <c r="P86" i="9"/>
  <c r="N86" i="9"/>
  <c r="M86" i="9"/>
  <c r="Q86" i="9" s="1"/>
  <c r="P85" i="9"/>
  <c r="N85" i="9"/>
  <c r="M85" i="9"/>
  <c r="O85" i="9"/>
  <c r="P84" i="9"/>
  <c r="N84" i="9"/>
  <c r="M84" i="9"/>
  <c r="Q84" i="9" s="1"/>
  <c r="O84" i="9"/>
  <c r="P83" i="9"/>
  <c r="N83" i="9"/>
  <c r="M83" i="9"/>
  <c r="Q83" i="9" s="1"/>
  <c r="O83" i="9"/>
  <c r="P82" i="9"/>
  <c r="N82" i="9"/>
  <c r="M82" i="9"/>
  <c r="Q82" i="9" s="1"/>
  <c r="P81" i="9"/>
  <c r="N81" i="9"/>
  <c r="M81" i="9"/>
  <c r="Q81" i="9" s="1"/>
  <c r="P80" i="9"/>
  <c r="N80" i="9"/>
  <c r="M80" i="9"/>
  <c r="O80" i="9"/>
  <c r="P79" i="9"/>
  <c r="N79" i="9"/>
  <c r="M79" i="9"/>
  <c r="Q79" i="9" s="1"/>
  <c r="O79" i="9"/>
  <c r="P78" i="9"/>
  <c r="N78" i="9"/>
  <c r="M78" i="9"/>
  <c r="Q78" i="9" s="1"/>
  <c r="O78" i="9"/>
  <c r="P77" i="9"/>
  <c r="N77" i="9"/>
  <c r="M77" i="9"/>
  <c r="Q77" i="9" s="1"/>
  <c r="P76" i="9"/>
  <c r="N76" i="9"/>
  <c r="M76" i="9"/>
  <c r="O76" i="9"/>
  <c r="P75" i="9"/>
  <c r="N75" i="9"/>
  <c r="M75" i="9"/>
  <c r="Q75" i="9" s="1"/>
  <c r="O75" i="9"/>
  <c r="P74" i="9"/>
  <c r="N74" i="9"/>
  <c r="M74" i="9"/>
  <c r="Q74" i="9" s="1"/>
  <c r="O74" i="9"/>
  <c r="P73" i="9"/>
  <c r="N73" i="9"/>
  <c r="M73" i="9"/>
  <c r="Q73" i="9" s="1"/>
  <c r="P72" i="9"/>
  <c r="N72" i="9"/>
  <c r="M72" i="9"/>
  <c r="O72" i="9"/>
  <c r="P71" i="9"/>
  <c r="N71" i="9"/>
  <c r="M71" i="9"/>
  <c r="Q71" i="9" s="1"/>
  <c r="O71" i="9"/>
  <c r="P70" i="9"/>
  <c r="N70" i="9"/>
  <c r="M70" i="9"/>
  <c r="Q70" i="9" s="1"/>
  <c r="O70" i="9"/>
  <c r="P69" i="9"/>
  <c r="N69" i="9"/>
  <c r="M69" i="9"/>
  <c r="Q69" i="9" s="1"/>
  <c r="P68" i="9"/>
  <c r="N68" i="9"/>
  <c r="M68" i="9"/>
  <c r="O68" i="9"/>
  <c r="P67" i="9"/>
  <c r="N67" i="9"/>
  <c r="M67" i="9"/>
  <c r="Q67" i="9" s="1"/>
  <c r="O67" i="9"/>
  <c r="P66" i="9"/>
  <c r="N66" i="9"/>
  <c r="M66" i="9"/>
  <c r="Q66" i="9" s="1"/>
  <c r="O66" i="9"/>
  <c r="P65" i="9"/>
  <c r="N65" i="9"/>
  <c r="M65" i="9"/>
  <c r="Q65" i="9" s="1"/>
  <c r="P64" i="9"/>
  <c r="N64" i="9"/>
  <c r="M64" i="9"/>
  <c r="O64" i="9"/>
  <c r="P63" i="9"/>
  <c r="N63" i="9"/>
  <c r="M63" i="9"/>
  <c r="Q63" i="9" s="1"/>
  <c r="O63" i="9"/>
  <c r="P62" i="9"/>
  <c r="N62" i="9"/>
  <c r="M62" i="9"/>
  <c r="Q62" i="9" s="1"/>
  <c r="O62" i="9"/>
  <c r="P61" i="9"/>
  <c r="N61" i="9"/>
  <c r="M61" i="9"/>
  <c r="Q61" i="9" s="1"/>
  <c r="P60" i="9"/>
  <c r="N60" i="9"/>
  <c r="M60" i="9"/>
  <c r="O60" i="9"/>
  <c r="P59" i="9"/>
  <c r="N59" i="9"/>
  <c r="M59" i="9"/>
  <c r="Q59" i="9" s="1"/>
  <c r="O59" i="9"/>
  <c r="P58" i="9"/>
  <c r="N58" i="9"/>
  <c r="M58" i="9"/>
  <c r="Q58" i="9" s="1"/>
  <c r="O58" i="9"/>
  <c r="P57" i="9"/>
  <c r="N57" i="9"/>
  <c r="M57" i="9"/>
  <c r="Q57" i="9" s="1"/>
  <c r="P56" i="9"/>
  <c r="N56" i="9"/>
  <c r="M56" i="9"/>
  <c r="O56" i="9"/>
  <c r="P55" i="9"/>
  <c r="N55" i="9"/>
  <c r="M55" i="9"/>
  <c r="Q55" i="9" s="1"/>
  <c r="O55" i="9"/>
  <c r="P54" i="9"/>
  <c r="N54" i="9"/>
  <c r="M54" i="9"/>
  <c r="Q54" i="9" s="1"/>
  <c r="O54" i="9"/>
  <c r="P53" i="9"/>
  <c r="N53" i="9"/>
  <c r="M53" i="9"/>
  <c r="Q53" i="9" s="1"/>
  <c r="P52" i="9"/>
  <c r="N52" i="9"/>
  <c r="M52" i="9"/>
  <c r="O52" i="9"/>
  <c r="P51" i="9"/>
  <c r="N51" i="9"/>
  <c r="M51" i="9"/>
  <c r="Q51" i="9" s="1"/>
  <c r="O51" i="9"/>
  <c r="P50" i="9"/>
  <c r="N50" i="9"/>
  <c r="M50" i="9"/>
  <c r="Q50" i="9" s="1"/>
  <c r="O50" i="9"/>
  <c r="P49" i="9"/>
  <c r="N49" i="9"/>
  <c r="M49" i="9"/>
  <c r="Q49" i="9" s="1"/>
  <c r="P48" i="9"/>
  <c r="N48" i="9"/>
  <c r="M48" i="9"/>
  <c r="O48" i="9"/>
  <c r="P47" i="9"/>
  <c r="N47" i="9"/>
  <c r="M47" i="9"/>
  <c r="Q47" i="9" s="1"/>
  <c r="O47" i="9"/>
  <c r="P46" i="9"/>
  <c r="N46" i="9"/>
  <c r="M46" i="9"/>
  <c r="Q46" i="9" s="1"/>
  <c r="O46" i="9"/>
  <c r="P45" i="9"/>
  <c r="N45" i="9"/>
  <c r="M45" i="9"/>
  <c r="Q45" i="9" s="1"/>
  <c r="P44" i="9"/>
  <c r="N44" i="9"/>
  <c r="M44" i="9"/>
  <c r="O44" i="9"/>
  <c r="P43" i="9"/>
  <c r="N43" i="9"/>
  <c r="M43" i="9"/>
  <c r="Q43" i="9" s="1"/>
  <c r="O43" i="9"/>
  <c r="P42" i="9"/>
  <c r="N42" i="9"/>
  <c r="M42" i="9"/>
  <c r="Q42" i="9" s="1"/>
  <c r="O42" i="9"/>
  <c r="P41" i="9"/>
  <c r="N41" i="9"/>
  <c r="M41" i="9"/>
  <c r="Q41" i="9" s="1"/>
  <c r="P40" i="9"/>
  <c r="N40" i="9"/>
  <c r="M40" i="9"/>
  <c r="O40" i="9"/>
  <c r="P39" i="9"/>
  <c r="N39" i="9"/>
  <c r="M39" i="9"/>
  <c r="Q39" i="9" s="1"/>
  <c r="O39" i="9"/>
  <c r="P38" i="9"/>
  <c r="N38" i="9"/>
  <c r="M38" i="9"/>
  <c r="Q38" i="9" s="1"/>
  <c r="O38" i="9"/>
  <c r="P37" i="9"/>
  <c r="N37" i="9"/>
  <c r="M37" i="9"/>
  <c r="Q37" i="9" s="1"/>
  <c r="P36" i="9"/>
  <c r="N36" i="9"/>
  <c r="M36" i="9"/>
  <c r="O36" i="9"/>
  <c r="P35" i="9"/>
  <c r="N35" i="9"/>
  <c r="M35" i="9"/>
  <c r="Q35" i="9" s="1"/>
  <c r="O35" i="9"/>
  <c r="P34" i="9"/>
  <c r="N34" i="9"/>
  <c r="M34" i="9"/>
  <c r="Q34" i="9" s="1"/>
  <c r="O34" i="9"/>
  <c r="P33" i="9"/>
  <c r="N33" i="9"/>
  <c r="M33" i="9"/>
  <c r="Q33" i="9" s="1"/>
  <c r="P32" i="9"/>
  <c r="N32" i="9"/>
  <c r="M32" i="9"/>
  <c r="O32" i="9"/>
  <c r="P31" i="9"/>
  <c r="N31" i="9"/>
  <c r="M31" i="9"/>
  <c r="Q31" i="9" s="1"/>
  <c r="O31" i="9"/>
  <c r="P30" i="9"/>
  <c r="N30" i="9"/>
  <c r="M30" i="9"/>
  <c r="Q30" i="9" s="1"/>
  <c r="O30" i="9"/>
  <c r="P29" i="9"/>
  <c r="N29" i="9"/>
  <c r="M29" i="9"/>
  <c r="Q29" i="9" s="1"/>
  <c r="P28" i="9"/>
  <c r="N28" i="9"/>
  <c r="M28" i="9"/>
  <c r="O28" i="9"/>
  <c r="P27" i="9"/>
  <c r="N27" i="9"/>
  <c r="M27" i="9"/>
  <c r="Q27" i="9" s="1"/>
  <c r="O27" i="9"/>
  <c r="P26" i="9"/>
  <c r="N26" i="9"/>
  <c r="M26" i="9"/>
  <c r="Q26" i="9" s="1"/>
  <c r="O26" i="9"/>
  <c r="P25" i="9"/>
  <c r="N25" i="9"/>
  <c r="M25" i="9"/>
  <c r="Q25" i="9" s="1"/>
  <c r="P24" i="9"/>
  <c r="N24" i="9"/>
  <c r="M24" i="9"/>
  <c r="O24" i="9"/>
  <c r="P23" i="9"/>
  <c r="N23" i="9"/>
  <c r="M23" i="9"/>
  <c r="Q23" i="9" s="1"/>
  <c r="O23" i="9"/>
  <c r="P22" i="9"/>
  <c r="N22" i="9"/>
  <c r="M22" i="9"/>
  <c r="Q22" i="9" s="1"/>
  <c r="O22" i="9"/>
  <c r="P21" i="9"/>
  <c r="N21" i="9"/>
  <c r="M21" i="9"/>
  <c r="Q21" i="9" s="1"/>
  <c r="P20" i="9"/>
  <c r="N20" i="9"/>
  <c r="M20" i="9"/>
  <c r="O20" i="9"/>
  <c r="P19" i="9"/>
  <c r="N19" i="9"/>
  <c r="M19" i="9"/>
  <c r="Q19" i="9" s="1"/>
  <c r="O19" i="9"/>
  <c r="P18" i="9"/>
  <c r="N18" i="9"/>
  <c r="M18" i="9"/>
  <c r="Q18" i="9" s="1"/>
  <c r="O18" i="9"/>
  <c r="P17" i="9"/>
  <c r="N17" i="9"/>
  <c r="M17" i="9"/>
  <c r="Q17" i="9" s="1"/>
  <c r="P16" i="9"/>
  <c r="N16" i="9"/>
  <c r="M16" i="9"/>
  <c r="O16" i="9"/>
  <c r="P15" i="9"/>
  <c r="N15" i="9"/>
  <c r="M15" i="9"/>
  <c r="Q15" i="9" s="1"/>
  <c r="O15" i="9"/>
  <c r="P14" i="9"/>
  <c r="N14" i="9"/>
  <c r="M14" i="9"/>
  <c r="Q14" i="9" s="1"/>
  <c r="O14" i="9"/>
  <c r="P13" i="9"/>
  <c r="N13" i="9"/>
  <c r="M13" i="9"/>
  <c r="Q13" i="9" s="1"/>
  <c r="P12" i="9"/>
  <c r="N12" i="9"/>
  <c r="M12" i="9"/>
  <c r="O12" i="9"/>
  <c r="P11" i="9"/>
  <c r="N11" i="9"/>
  <c r="M11" i="9"/>
  <c r="Q11" i="9" s="1"/>
  <c r="O11" i="9"/>
  <c r="P10" i="9"/>
  <c r="N10" i="9"/>
  <c r="M10" i="9"/>
  <c r="Q10" i="9" s="1"/>
  <c r="O10" i="9"/>
  <c r="P9" i="9"/>
  <c r="N9" i="9"/>
  <c r="M9" i="9"/>
  <c r="Q9" i="9" s="1"/>
  <c r="P8" i="9"/>
  <c r="N8" i="9"/>
  <c r="M8" i="9"/>
  <c r="O8" i="9"/>
  <c r="P7" i="9"/>
  <c r="N7" i="9"/>
  <c r="M7" i="9"/>
  <c r="Q7" i="9" s="1"/>
  <c r="O7" i="9"/>
  <c r="P6" i="9"/>
  <c r="N6" i="9"/>
  <c r="M6" i="9"/>
  <c r="O6" i="9"/>
  <c r="P5" i="9"/>
  <c r="N5" i="9"/>
  <c r="M5" i="9"/>
  <c r="M114" i="9" l="1"/>
  <c r="M116" i="9" s="1"/>
  <c r="R81" i="9"/>
  <c r="P101" i="9"/>
  <c r="N101" i="9"/>
  <c r="J114" i="9"/>
  <c r="N100" i="9"/>
  <c r="I114" i="9"/>
  <c r="I116" i="9" s="1"/>
  <c r="Q5" i="9"/>
  <c r="O5" i="9"/>
  <c r="O13" i="9"/>
  <c r="O21" i="9"/>
  <c r="O29" i="9"/>
  <c r="O37" i="9"/>
  <c r="O45" i="9"/>
  <c r="O53" i="9"/>
  <c r="O9" i="9"/>
  <c r="O33" i="9"/>
  <c r="O41" i="9"/>
  <c r="O49" i="9"/>
  <c r="O17" i="9"/>
  <c r="O25" i="9"/>
  <c r="Q6" i="9"/>
  <c r="K114" i="9"/>
  <c r="K116" i="9" s="1"/>
  <c r="Q8" i="9"/>
  <c r="Q12" i="9"/>
  <c r="Q16" i="9"/>
  <c r="Q20" i="9"/>
  <c r="Q24" i="9"/>
  <c r="Q28" i="9"/>
  <c r="Q32" i="9"/>
  <c r="Q36" i="9"/>
  <c r="Q40" i="9"/>
  <c r="Q44" i="9"/>
  <c r="Q48" i="9"/>
  <c r="Q52" i="9"/>
  <c r="Q56" i="9"/>
  <c r="Q60" i="9"/>
  <c r="Q64" i="9"/>
  <c r="Q68" i="9"/>
  <c r="Q72" i="9"/>
  <c r="Q76" i="9"/>
  <c r="Q80" i="9"/>
  <c r="Q85" i="9"/>
  <c r="Q89" i="9"/>
  <c r="Q93" i="9"/>
  <c r="Q97" i="9"/>
  <c r="P100" i="9"/>
  <c r="P114" i="9" s="1"/>
  <c r="Q101" i="9"/>
  <c r="Q106" i="9"/>
  <c r="Q109" i="9"/>
  <c r="O110" i="9"/>
  <c r="O57" i="9"/>
  <c r="O61" i="9"/>
  <c r="O65" i="9"/>
  <c r="O69" i="9"/>
  <c r="O73" i="9"/>
  <c r="O77" i="9"/>
  <c r="O81" i="9"/>
  <c r="O82" i="9"/>
  <c r="O86" i="9"/>
  <c r="O90" i="9"/>
  <c r="O94" i="9"/>
  <c r="O98" i="9"/>
  <c r="O102" i="9"/>
  <c r="O103" i="9"/>
  <c r="O107" i="9"/>
  <c r="Q112" i="9"/>
  <c r="N114" i="9" l="1"/>
  <c r="R102" i="9"/>
  <c r="O114" i="9"/>
  <c r="Q114" i="9"/>
  <c r="L95" i="7" l="1"/>
  <c r="Q94" i="7"/>
  <c r="P94" i="7"/>
  <c r="O94" i="7"/>
  <c r="N94" i="7"/>
  <c r="N93" i="7"/>
  <c r="M92" i="7"/>
  <c r="P92" i="7"/>
  <c r="N91" i="7"/>
  <c r="M91" i="7"/>
  <c r="P91" i="7"/>
  <c r="P90" i="7"/>
  <c r="M90" i="7"/>
  <c r="K90" i="7"/>
  <c r="I90" i="7"/>
  <c r="P89" i="7"/>
  <c r="K89" i="7"/>
  <c r="I89" i="7"/>
  <c r="P88" i="7"/>
  <c r="M88" i="7"/>
  <c r="K88" i="7"/>
  <c r="I88" i="7"/>
  <c r="P87" i="7"/>
  <c r="M87" i="7"/>
  <c r="K87" i="7"/>
  <c r="I87" i="7"/>
  <c r="P86" i="7"/>
  <c r="M86" i="7"/>
  <c r="K86" i="7"/>
  <c r="I86" i="7"/>
  <c r="P85" i="7"/>
  <c r="M85" i="7"/>
  <c r="K85" i="7"/>
  <c r="I85" i="7"/>
  <c r="P84" i="7"/>
  <c r="M84" i="7"/>
  <c r="K84" i="7"/>
  <c r="I84" i="7"/>
  <c r="M83" i="7"/>
  <c r="K83" i="7"/>
  <c r="N82" i="7"/>
  <c r="M82" i="7"/>
  <c r="P82" i="7"/>
  <c r="M81" i="7"/>
  <c r="N81" i="7"/>
  <c r="N80" i="7"/>
  <c r="M80" i="7"/>
  <c r="K80" i="7"/>
  <c r="I80" i="7"/>
  <c r="P79" i="7"/>
  <c r="M79" i="7"/>
  <c r="K79" i="7"/>
  <c r="M78" i="7"/>
  <c r="K78" i="7"/>
  <c r="I78" i="7"/>
  <c r="N77" i="7"/>
  <c r="M77" i="7"/>
  <c r="K77" i="7"/>
  <c r="I77" i="7"/>
  <c r="N76" i="7"/>
  <c r="M76" i="7"/>
  <c r="K76" i="7"/>
  <c r="I76" i="7"/>
  <c r="P75" i="7"/>
  <c r="M75" i="7"/>
  <c r="K75" i="7"/>
  <c r="M74" i="7"/>
  <c r="K74" i="7"/>
  <c r="I74" i="7"/>
  <c r="P73" i="7"/>
  <c r="N73" i="7"/>
  <c r="M73" i="7"/>
  <c r="K73" i="7"/>
  <c r="I73" i="7"/>
  <c r="M72" i="7"/>
  <c r="K72" i="7"/>
  <c r="P71" i="7"/>
  <c r="N71" i="7"/>
  <c r="M71" i="7"/>
  <c r="K71" i="7"/>
  <c r="I71" i="7"/>
  <c r="M70" i="7"/>
  <c r="K70" i="7"/>
  <c r="P69" i="7"/>
  <c r="N69" i="7"/>
  <c r="M69" i="7"/>
  <c r="K69" i="7"/>
  <c r="I69" i="7"/>
  <c r="M68" i="7"/>
  <c r="K68" i="7"/>
  <c r="P67" i="7"/>
  <c r="N67" i="7"/>
  <c r="M67" i="7"/>
  <c r="K67" i="7"/>
  <c r="I67" i="7"/>
  <c r="M66" i="7"/>
  <c r="K66" i="7"/>
  <c r="P65" i="7"/>
  <c r="N65" i="7"/>
  <c r="M65" i="7"/>
  <c r="K65" i="7"/>
  <c r="I65" i="7"/>
  <c r="M64" i="7"/>
  <c r="K64" i="7"/>
  <c r="P63" i="7"/>
  <c r="N63" i="7"/>
  <c r="M63" i="7"/>
  <c r="K63" i="7"/>
  <c r="I63" i="7"/>
  <c r="P62" i="7"/>
  <c r="N62" i="7"/>
  <c r="M62" i="7"/>
  <c r="K62" i="7"/>
  <c r="I62" i="7"/>
  <c r="M61" i="7"/>
  <c r="K61" i="7"/>
  <c r="P60" i="7"/>
  <c r="N60" i="7"/>
  <c r="M60" i="7"/>
  <c r="K60" i="7"/>
  <c r="I60" i="7"/>
  <c r="M59" i="7"/>
  <c r="K59" i="7"/>
  <c r="P58" i="7"/>
  <c r="N58" i="7"/>
  <c r="M58" i="7"/>
  <c r="K58" i="7"/>
  <c r="I58" i="7"/>
  <c r="M57" i="7"/>
  <c r="K57" i="7"/>
  <c r="P56" i="7"/>
  <c r="N56" i="7"/>
  <c r="M56" i="7"/>
  <c r="K56" i="7"/>
  <c r="I56" i="7"/>
  <c r="M55" i="7"/>
  <c r="K55" i="7"/>
  <c r="P54" i="7"/>
  <c r="N54" i="7"/>
  <c r="M54" i="7"/>
  <c r="K54" i="7"/>
  <c r="I54" i="7"/>
  <c r="M53" i="7"/>
  <c r="K53" i="7"/>
  <c r="P52" i="7"/>
  <c r="N52" i="7"/>
  <c r="M52" i="7"/>
  <c r="K52" i="7"/>
  <c r="I52" i="7"/>
  <c r="M51" i="7"/>
  <c r="K51" i="7"/>
  <c r="N51" i="7"/>
  <c r="M50" i="7"/>
  <c r="K50" i="7"/>
  <c r="N50" i="7"/>
  <c r="I50" i="7"/>
  <c r="P49" i="7"/>
  <c r="M49" i="7"/>
  <c r="K49" i="7"/>
  <c r="I49" i="7"/>
  <c r="N49" i="7"/>
  <c r="P48" i="7"/>
  <c r="M48" i="7"/>
  <c r="K48" i="7"/>
  <c r="I48" i="7"/>
  <c r="N48" i="7"/>
  <c r="N47" i="7"/>
  <c r="M47" i="7"/>
  <c r="K47" i="7"/>
  <c r="I47" i="7"/>
  <c r="N46" i="7"/>
  <c r="M46" i="7"/>
  <c r="K46" i="7"/>
  <c r="I46" i="7"/>
  <c r="P45" i="7"/>
  <c r="N45" i="7"/>
  <c r="M45" i="7"/>
  <c r="K45" i="7"/>
  <c r="I45" i="7"/>
  <c r="M44" i="7"/>
  <c r="K44" i="7"/>
  <c r="P44" i="7"/>
  <c r="M43" i="7"/>
  <c r="K43" i="7"/>
  <c r="P43" i="7"/>
  <c r="M42" i="7"/>
  <c r="K42" i="7"/>
  <c r="P41" i="7"/>
  <c r="M41" i="7"/>
  <c r="K41" i="7"/>
  <c r="I41" i="7"/>
  <c r="N41" i="7"/>
  <c r="P40" i="7"/>
  <c r="M40" i="7"/>
  <c r="K40" i="7"/>
  <c r="N40" i="7"/>
  <c r="M39" i="7"/>
  <c r="K39" i="7"/>
  <c r="P39" i="7"/>
  <c r="N38" i="7"/>
  <c r="M38" i="7"/>
  <c r="K38" i="7"/>
  <c r="I38" i="7"/>
  <c r="M37" i="7"/>
  <c r="N37" i="7"/>
  <c r="I37" i="7"/>
  <c r="P36" i="7"/>
  <c r="M36" i="7"/>
  <c r="K36" i="7"/>
  <c r="I36" i="7"/>
  <c r="N36" i="7"/>
  <c r="M35" i="7"/>
  <c r="K35" i="7"/>
  <c r="N34" i="7"/>
  <c r="M34" i="7"/>
  <c r="K34" i="7"/>
  <c r="I34" i="7"/>
  <c r="P33" i="7"/>
  <c r="M33" i="7"/>
  <c r="K33" i="7"/>
  <c r="M32" i="7"/>
  <c r="K32" i="7"/>
  <c r="P32" i="7"/>
  <c r="M31" i="7"/>
  <c r="K31" i="7"/>
  <c r="P31" i="7"/>
  <c r="M30" i="7"/>
  <c r="K30" i="7"/>
  <c r="P30" i="7"/>
  <c r="M29" i="7"/>
  <c r="K29" i="7"/>
  <c r="I29" i="7"/>
  <c r="M28" i="7"/>
  <c r="P28" i="7"/>
  <c r="I28" i="7"/>
  <c r="M27" i="7"/>
  <c r="K27" i="7"/>
  <c r="N26" i="7"/>
  <c r="M26" i="7"/>
  <c r="K26" i="7"/>
  <c r="I26" i="7"/>
  <c r="N25" i="7"/>
  <c r="M25" i="7"/>
  <c r="K25" i="7"/>
  <c r="I25" i="7"/>
  <c r="N24" i="7"/>
  <c r="M24" i="7"/>
  <c r="K24" i="7"/>
  <c r="I24" i="7"/>
  <c r="N23" i="7"/>
  <c r="M23" i="7"/>
  <c r="K23" i="7"/>
  <c r="I23" i="7"/>
  <c r="N22" i="7"/>
  <c r="M22" i="7"/>
  <c r="K22" i="7"/>
  <c r="I22" i="7"/>
  <c r="N21" i="7"/>
  <c r="M21" i="7"/>
  <c r="K21" i="7"/>
  <c r="I21" i="7"/>
  <c r="N20" i="7"/>
  <c r="M20" i="7"/>
  <c r="K20" i="7"/>
  <c r="I20" i="7"/>
  <c r="N19" i="7"/>
  <c r="M19" i="7"/>
  <c r="K19" i="7"/>
  <c r="I19" i="7"/>
  <c r="P18" i="7"/>
  <c r="N18" i="7"/>
  <c r="M18" i="7"/>
  <c r="K18" i="7"/>
  <c r="I18" i="7"/>
  <c r="M17" i="7"/>
  <c r="K17" i="7"/>
  <c r="P17" i="7"/>
  <c r="M16" i="7"/>
  <c r="K16" i="7"/>
  <c r="P16" i="7"/>
  <c r="M15" i="7"/>
  <c r="K15" i="7"/>
  <c r="I15" i="7"/>
  <c r="P14" i="7"/>
  <c r="M14" i="7"/>
  <c r="K14" i="7"/>
  <c r="I14" i="7"/>
  <c r="N14" i="7"/>
  <c r="N13" i="7"/>
  <c r="M13" i="7"/>
  <c r="P13" i="7"/>
  <c r="I13" i="7"/>
  <c r="M12" i="7"/>
  <c r="K12" i="7"/>
  <c r="P12" i="7"/>
  <c r="N11" i="7"/>
  <c r="M11" i="7"/>
  <c r="K11" i="7"/>
  <c r="I11" i="7"/>
  <c r="P10" i="7"/>
  <c r="M10" i="7"/>
  <c r="K10" i="7"/>
  <c r="N10" i="7"/>
  <c r="M9" i="7"/>
  <c r="K9" i="7"/>
  <c r="I9" i="7"/>
  <c r="N8" i="7"/>
  <c r="M8" i="7"/>
  <c r="P8" i="7"/>
  <c r="I8" i="7"/>
  <c r="M7" i="7"/>
  <c r="K7" i="7"/>
  <c r="M6" i="7"/>
  <c r="K6" i="7"/>
  <c r="N6" i="7"/>
  <c r="M5" i="7"/>
  <c r="O48" i="7" l="1"/>
  <c r="O90" i="7"/>
  <c r="O84" i="7"/>
  <c r="O85" i="7"/>
  <c r="O87" i="7"/>
  <c r="O88" i="7"/>
  <c r="O89" i="7"/>
  <c r="Q19" i="7"/>
  <c r="O22" i="7"/>
  <c r="O24" i="7"/>
  <c r="O26" i="7"/>
  <c r="Q48" i="7"/>
  <c r="O20" i="7"/>
  <c r="O11" i="7"/>
  <c r="Q14" i="7"/>
  <c r="Q41" i="7"/>
  <c r="O49" i="7"/>
  <c r="Q9" i="7"/>
  <c r="Q46" i="7"/>
  <c r="O47" i="7"/>
  <c r="O86" i="7"/>
  <c r="M95" i="7"/>
  <c r="O50" i="7"/>
  <c r="Q21" i="7"/>
  <c r="Q23" i="7"/>
  <c r="Q25" i="7"/>
  <c r="O41" i="7"/>
  <c r="Q45" i="7"/>
  <c r="O18" i="7"/>
  <c r="O15" i="7"/>
  <c r="Q15" i="7"/>
  <c r="O29" i="7"/>
  <c r="Q29" i="7"/>
  <c r="O9" i="7"/>
  <c r="P27" i="7"/>
  <c r="N31" i="7"/>
  <c r="N39" i="7"/>
  <c r="N43" i="7"/>
  <c r="Q49" i="7"/>
  <c r="Q54" i="7"/>
  <c r="O54" i="7"/>
  <c r="Q58" i="7"/>
  <c r="O58" i="7"/>
  <c r="Q62" i="7"/>
  <c r="O62" i="7"/>
  <c r="N16" i="7"/>
  <c r="I17" i="7"/>
  <c r="P22" i="7"/>
  <c r="Q65" i="7"/>
  <c r="O65" i="7"/>
  <c r="Q69" i="7"/>
  <c r="O69" i="7"/>
  <c r="P6" i="7"/>
  <c r="K8" i="7"/>
  <c r="Q8" i="7" s="1"/>
  <c r="J95" i="7"/>
  <c r="K5" i="7"/>
  <c r="P9" i="7"/>
  <c r="N9" i="7"/>
  <c r="I10" i="7"/>
  <c r="Q11" i="7"/>
  <c r="O19" i="7"/>
  <c r="P19" i="7"/>
  <c r="O21" i="7"/>
  <c r="P21" i="7"/>
  <c r="O23" i="7"/>
  <c r="P23" i="7"/>
  <c r="O25" i="7"/>
  <c r="P25" i="7"/>
  <c r="N27" i="7"/>
  <c r="I27" i="7"/>
  <c r="N28" i="7"/>
  <c r="I32" i="7"/>
  <c r="N35" i="7"/>
  <c r="I35" i="7"/>
  <c r="O36" i="7"/>
  <c r="Q36" i="7"/>
  <c r="K37" i="7"/>
  <c r="O37" i="7" s="1"/>
  <c r="Q38" i="7"/>
  <c r="O38" i="7"/>
  <c r="P38" i="7"/>
  <c r="I40" i="7"/>
  <c r="P42" i="7"/>
  <c r="I42" i="7"/>
  <c r="I44" i="7"/>
  <c r="Q47" i="7"/>
  <c r="P50" i="7"/>
  <c r="O63" i="7"/>
  <c r="Q63" i="7"/>
  <c r="O67" i="7"/>
  <c r="Q67" i="7"/>
  <c r="P83" i="7"/>
  <c r="I83" i="7"/>
  <c r="N83" i="7"/>
  <c r="Q87" i="7"/>
  <c r="N7" i="7"/>
  <c r="I7" i="7"/>
  <c r="N12" i="7"/>
  <c r="I12" i="7"/>
  <c r="O14" i="7"/>
  <c r="N17" i="7"/>
  <c r="P35" i="7"/>
  <c r="P51" i="7"/>
  <c r="I51" i="7"/>
  <c r="H95" i="7"/>
  <c r="P5" i="7"/>
  <c r="N5" i="7"/>
  <c r="I6" i="7"/>
  <c r="P7" i="7"/>
  <c r="P20" i="7"/>
  <c r="P24" i="7"/>
  <c r="P26" i="7"/>
  <c r="K28" i="7"/>
  <c r="O28" i="7" s="1"/>
  <c r="N30" i="7"/>
  <c r="I31" i="7"/>
  <c r="I33" i="7"/>
  <c r="N33" i="7"/>
  <c r="I39" i="7"/>
  <c r="I43" i="7"/>
  <c r="I79" i="7"/>
  <c r="N79" i="7"/>
  <c r="I5" i="7"/>
  <c r="P11" i="7"/>
  <c r="K13" i="7"/>
  <c r="O13" i="7" s="1"/>
  <c r="P15" i="7"/>
  <c r="N15" i="7"/>
  <c r="I16" i="7"/>
  <c r="Q18" i="7"/>
  <c r="Q20" i="7"/>
  <c r="Q22" i="7"/>
  <c r="Q24" i="7"/>
  <c r="Q26" i="7"/>
  <c r="P29" i="7"/>
  <c r="N29" i="7"/>
  <c r="I30" i="7"/>
  <c r="N32" i="7"/>
  <c r="O34" i="7"/>
  <c r="Q34" i="7"/>
  <c r="P34" i="7"/>
  <c r="P37" i="7"/>
  <c r="N42" i="7"/>
  <c r="N44" i="7"/>
  <c r="O45" i="7"/>
  <c r="P47" i="7"/>
  <c r="O52" i="7"/>
  <c r="Q52" i="7"/>
  <c r="O56" i="7"/>
  <c r="Q56" i="7"/>
  <c r="O60" i="7"/>
  <c r="Q60" i="7"/>
  <c r="I75" i="7"/>
  <c r="N75" i="7"/>
  <c r="N53" i="7"/>
  <c r="I53" i="7"/>
  <c r="P53" i="7"/>
  <c r="P55" i="7"/>
  <c r="N55" i="7"/>
  <c r="I55" i="7"/>
  <c r="N57" i="7"/>
  <c r="I57" i="7"/>
  <c r="P57" i="7"/>
  <c r="P59" i="7"/>
  <c r="N59" i="7"/>
  <c r="I59" i="7"/>
  <c r="N61" i="7"/>
  <c r="I61" i="7"/>
  <c r="P61" i="7"/>
  <c r="N64" i="7"/>
  <c r="I64" i="7"/>
  <c r="P64" i="7"/>
  <c r="P66" i="7"/>
  <c r="N66" i="7"/>
  <c r="I66" i="7"/>
  <c r="N68" i="7"/>
  <c r="I68" i="7"/>
  <c r="P68" i="7"/>
  <c r="P70" i="7"/>
  <c r="N70" i="7"/>
  <c r="I70" i="7"/>
  <c r="N72" i="7"/>
  <c r="I72" i="7"/>
  <c r="P72" i="7"/>
  <c r="Q74" i="7"/>
  <c r="O74" i="7"/>
  <c r="P74" i="7"/>
  <c r="Q78" i="7"/>
  <c r="O78" i="7"/>
  <c r="P78" i="7"/>
  <c r="Q86" i="7"/>
  <c r="Q90" i="7"/>
  <c r="O71" i="7"/>
  <c r="Q71" i="7"/>
  <c r="Q73" i="7"/>
  <c r="O73" i="7"/>
  <c r="Q76" i="7"/>
  <c r="O76" i="7"/>
  <c r="P76" i="7"/>
  <c r="Q80" i="7"/>
  <c r="O80" i="7"/>
  <c r="P80" i="7"/>
  <c r="Q84" i="7"/>
  <c r="Q88" i="7"/>
  <c r="O46" i="7"/>
  <c r="P46" i="7"/>
  <c r="Q50" i="7"/>
  <c r="N74" i="7"/>
  <c r="Q77" i="7"/>
  <c r="O77" i="7"/>
  <c r="P77" i="7"/>
  <c r="N78" i="7"/>
  <c r="Q85" i="7"/>
  <c r="Q89" i="7"/>
  <c r="I81" i="7"/>
  <c r="P81" i="7"/>
  <c r="N92" i="7"/>
  <c r="P93" i="7"/>
  <c r="I93" i="7"/>
  <c r="N84" i="7"/>
  <c r="N85" i="7"/>
  <c r="N86" i="7"/>
  <c r="N87" i="7"/>
  <c r="N88" i="7"/>
  <c r="N89" i="7"/>
  <c r="N90" i="7"/>
  <c r="I92" i="7"/>
  <c r="I82" i="7"/>
  <c r="I91" i="7"/>
  <c r="Q94" i="6"/>
  <c r="P94" i="6"/>
  <c r="O94" i="6"/>
  <c r="N94" i="6"/>
  <c r="J95" i="6" l="1"/>
  <c r="Q37" i="7"/>
  <c r="Q13" i="7"/>
  <c r="R47" i="7"/>
  <c r="R62" i="7"/>
  <c r="O8" i="7"/>
  <c r="O70" i="7"/>
  <c r="Q70" i="7"/>
  <c r="Q75" i="7"/>
  <c r="O75" i="7"/>
  <c r="O30" i="7"/>
  <c r="Q30" i="7"/>
  <c r="O16" i="7"/>
  <c r="Q16" i="7"/>
  <c r="P95" i="7"/>
  <c r="R32" i="7"/>
  <c r="O82" i="7"/>
  <c r="Q82" i="7"/>
  <c r="O68" i="7"/>
  <c r="Q68" i="7"/>
  <c r="O33" i="7"/>
  <c r="Q33" i="7"/>
  <c r="Q40" i="7"/>
  <c r="O40" i="7"/>
  <c r="Q27" i="7"/>
  <c r="O27" i="7"/>
  <c r="Q92" i="7"/>
  <c r="O92" i="7"/>
  <c r="O93" i="7"/>
  <c r="Q93" i="7"/>
  <c r="O81" i="7"/>
  <c r="Q81" i="7"/>
  <c r="R83" i="7"/>
  <c r="O61" i="7"/>
  <c r="Q61" i="7"/>
  <c r="O55" i="7"/>
  <c r="Q55" i="7"/>
  <c r="O53" i="7"/>
  <c r="Q53" i="7"/>
  <c r="I95" i="7"/>
  <c r="I96" i="7" s="1"/>
  <c r="Q5" i="7"/>
  <c r="O5" i="7"/>
  <c r="Q43" i="7"/>
  <c r="O43" i="7"/>
  <c r="Q31" i="7"/>
  <c r="O31" i="7"/>
  <c r="Q7" i="7"/>
  <c r="O7" i="7"/>
  <c r="O83" i="7"/>
  <c r="Q83" i="7"/>
  <c r="O44" i="7"/>
  <c r="Q44" i="7"/>
  <c r="O32" i="7"/>
  <c r="Q32" i="7"/>
  <c r="O72" i="7"/>
  <c r="Q72" i="7"/>
  <c r="O66" i="7"/>
  <c r="Q66" i="7"/>
  <c r="O64" i="7"/>
  <c r="Q64" i="7"/>
  <c r="Q39" i="7"/>
  <c r="O39" i="7"/>
  <c r="O6" i="7"/>
  <c r="Q6" i="7"/>
  <c r="O51" i="7"/>
  <c r="Q51" i="7"/>
  <c r="O42" i="7"/>
  <c r="Q42" i="7"/>
  <c r="K95" i="7"/>
  <c r="K96" i="7" s="1"/>
  <c r="O91" i="7"/>
  <c r="Q91" i="7"/>
  <c r="O59" i="7"/>
  <c r="Q59" i="7"/>
  <c r="O57" i="7"/>
  <c r="Q57" i="7"/>
  <c r="Q79" i="7"/>
  <c r="O79" i="7"/>
  <c r="N95" i="7"/>
  <c r="Q12" i="7"/>
  <c r="O12" i="7"/>
  <c r="Q35" i="7"/>
  <c r="O35" i="7"/>
  <c r="Q28" i="7"/>
  <c r="O10" i="7"/>
  <c r="Q10" i="7"/>
  <c r="Q17" i="7"/>
  <c r="O17" i="7"/>
  <c r="L95" i="6"/>
  <c r="I93" i="6"/>
  <c r="I92" i="6"/>
  <c r="I70" i="6"/>
  <c r="O93" i="6" l="1"/>
  <c r="Q93" i="6"/>
  <c r="N93" i="6"/>
  <c r="P93" i="6"/>
  <c r="O95" i="7"/>
  <c r="O96" i="7" s="1"/>
  <c r="Q95" i="7"/>
  <c r="Q96" i="7" s="1"/>
  <c r="H95" i="6"/>
  <c r="P92" i="6" l="1"/>
  <c r="N92" i="6"/>
  <c r="M92" i="6"/>
  <c r="O92" i="6"/>
  <c r="P91" i="6"/>
  <c r="N91" i="6"/>
  <c r="M91" i="6"/>
  <c r="I91" i="6"/>
  <c r="Q91" i="6" s="1"/>
  <c r="N90" i="6"/>
  <c r="M90" i="6"/>
  <c r="P90" i="6"/>
  <c r="I90" i="6"/>
  <c r="N89" i="6"/>
  <c r="M89" i="6"/>
  <c r="P89" i="6"/>
  <c r="I89" i="6"/>
  <c r="N88" i="6"/>
  <c r="M88" i="6"/>
  <c r="P88" i="6"/>
  <c r="I88" i="6"/>
  <c r="N87" i="6"/>
  <c r="M87" i="6"/>
  <c r="P87" i="6"/>
  <c r="I87" i="6"/>
  <c r="N86" i="6"/>
  <c r="M86" i="6"/>
  <c r="P86" i="6"/>
  <c r="I86" i="6"/>
  <c r="N85" i="6"/>
  <c r="M85" i="6"/>
  <c r="P85" i="6"/>
  <c r="I85" i="6"/>
  <c r="N84" i="6"/>
  <c r="M84" i="6"/>
  <c r="P84" i="6"/>
  <c r="I84" i="6"/>
  <c r="N83" i="6"/>
  <c r="M83" i="6"/>
  <c r="I83" i="6"/>
  <c r="M82" i="6"/>
  <c r="N82" i="6"/>
  <c r="I82" i="6"/>
  <c r="M81" i="6"/>
  <c r="P81" i="6"/>
  <c r="P80" i="6"/>
  <c r="N80" i="6"/>
  <c r="M80" i="6"/>
  <c r="K80" i="6"/>
  <c r="I80" i="6"/>
  <c r="P79" i="6"/>
  <c r="N79" i="6"/>
  <c r="M79" i="6"/>
  <c r="K79" i="6"/>
  <c r="I79" i="6"/>
  <c r="P78" i="6"/>
  <c r="N78" i="6"/>
  <c r="M78" i="6"/>
  <c r="K78" i="6"/>
  <c r="I78" i="6"/>
  <c r="P77" i="6"/>
  <c r="N77" i="6"/>
  <c r="M77" i="6"/>
  <c r="K77" i="6"/>
  <c r="I77" i="6"/>
  <c r="P76" i="6"/>
  <c r="N76" i="6"/>
  <c r="M76" i="6"/>
  <c r="K76" i="6"/>
  <c r="I76" i="6"/>
  <c r="P75" i="6"/>
  <c r="N75" i="6"/>
  <c r="M75" i="6"/>
  <c r="K75" i="6"/>
  <c r="I75" i="6"/>
  <c r="P74" i="6"/>
  <c r="N74" i="6"/>
  <c r="M74" i="6"/>
  <c r="K74" i="6"/>
  <c r="I74" i="6"/>
  <c r="P73" i="6"/>
  <c r="N73" i="6"/>
  <c r="M73" i="6"/>
  <c r="K73" i="6"/>
  <c r="I73" i="6"/>
  <c r="P72" i="6"/>
  <c r="N72" i="6"/>
  <c r="M72" i="6"/>
  <c r="K72" i="6"/>
  <c r="I72" i="6"/>
  <c r="P71" i="6"/>
  <c r="N71" i="6"/>
  <c r="M71" i="6"/>
  <c r="K71" i="6"/>
  <c r="I71" i="6"/>
  <c r="P70" i="6"/>
  <c r="N70" i="6"/>
  <c r="M70" i="6"/>
  <c r="K70" i="6"/>
  <c r="O70" i="6" s="1"/>
  <c r="M69" i="6"/>
  <c r="I69" i="6"/>
  <c r="M68" i="6"/>
  <c r="N68" i="6"/>
  <c r="I68" i="6"/>
  <c r="M67" i="6"/>
  <c r="I67" i="6"/>
  <c r="M66" i="6"/>
  <c r="N66" i="6"/>
  <c r="I66" i="6"/>
  <c r="P65" i="6"/>
  <c r="M65" i="6"/>
  <c r="I65" i="6"/>
  <c r="M64" i="6"/>
  <c r="N64" i="6"/>
  <c r="I64" i="6"/>
  <c r="P63" i="6"/>
  <c r="M63" i="6"/>
  <c r="I63" i="6"/>
  <c r="P62" i="6"/>
  <c r="N62" i="6"/>
  <c r="M62" i="6"/>
  <c r="K62" i="6"/>
  <c r="I62" i="6"/>
  <c r="P61" i="6"/>
  <c r="N61" i="6"/>
  <c r="M61" i="6"/>
  <c r="K61" i="6"/>
  <c r="I61" i="6"/>
  <c r="P60" i="6"/>
  <c r="N60" i="6"/>
  <c r="M60" i="6"/>
  <c r="K60" i="6"/>
  <c r="I60" i="6"/>
  <c r="P59" i="6"/>
  <c r="N59" i="6"/>
  <c r="M59" i="6"/>
  <c r="K59" i="6"/>
  <c r="I59" i="6"/>
  <c r="P58" i="6"/>
  <c r="N58" i="6"/>
  <c r="M58" i="6"/>
  <c r="K58" i="6"/>
  <c r="I58" i="6"/>
  <c r="P57" i="6"/>
  <c r="N57" i="6"/>
  <c r="M57" i="6"/>
  <c r="K57" i="6"/>
  <c r="I57" i="6"/>
  <c r="P56" i="6"/>
  <c r="N56" i="6"/>
  <c r="M56" i="6"/>
  <c r="K56" i="6"/>
  <c r="I56" i="6"/>
  <c r="P55" i="6"/>
  <c r="N55" i="6"/>
  <c r="M55" i="6"/>
  <c r="K55" i="6"/>
  <c r="I55" i="6"/>
  <c r="P54" i="6"/>
  <c r="N54" i="6"/>
  <c r="M54" i="6"/>
  <c r="K54" i="6"/>
  <c r="I54" i="6"/>
  <c r="P53" i="6"/>
  <c r="N53" i="6"/>
  <c r="M53" i="6"/>
  <c r="K53" i="6"/>
  <c r="I53" i="6"/>
  <c r="P52" i="6"/>
  <c r="N52" i="6"/>
  <c r="M52" i="6"/>
  <c r="K52" i="6"/>
  <c r="I52" i="6"/>
  <c r="P51" i="6"/>
  <c r="N51" i="6"/>
  <c r="M51" i="6"/>
  <c r="K51" i="6"/>
  <c r="I51" i="6"/>
  <c r="P50" i="6"/>
  <c r="M50" i="6"/>
  <c r="K50" i="6"/>
  <c r="N50" i="6"/>
  <c r="I50" i="6"/>
  <c r="P49" i="6"/>
  <c r="M49" i="6"/>
  <c r="K49" i="6"/>
  <c r="N49" i="6"/>
  <c r="I49" i="6"/>
  <c r="P48" i="6"/>
  <c r="M48" i="6"/>
  <c r="K48" i="6"/>
  <c r="N48" i="6"/>
  <c r="I48" i="6"/>
  <c r="P47" i="6"/>
  <c r="N47" i="6"/>
  <c r="M47" i="6"/>
  <c r="K47" i="6"/>
  <c r="I47" i="6"/>
  <c r="N46" i="6"/>
  <c r="M46" i="6"/>
  <c r="P46" i="6"/>
  <c r="I46" i="6"/>
  <c r="N45" i="6"/>
  <c r="M45" i="6"/>
  <c r="I45" i="6"/>
  <c r="M44" i="6"/>
  <c r="I44" i="6"/>
  <c r="N43" i="6"/>
  <c r="M43" i="6"/>
  <c r="I43" i="6"/>
  <c r="M42" i="6"/>
  <c r="N42" i="6"/>
  <c r="I42" i="6"/>
  <c r="N41" i="6"/>
  <c r="M41" i="6"/>
  <c r="I41" i="6"/>
  <c r="M40" i="6"/>
  <c r="I40" i="6"/>
  <c r="N39" i="6"/>
  <c r="M39" i="6"/>
  <c r="I39" i="6"/>
  <c r="M38" i="6"/>
  <c r="N38" i="6"/>
  <c r="I38" i="6"/>
  <c r="N37" i="6"/>
  <c r="M37" i="6"/>
  <c r="I37" i="6"/>
  <c r="M36" i="6"/>
  <c r="I36" i="6"/>
  <c r="N35" i="6"/>
  <c r="M35" i="6"/>
  <c r="I35" i="6"/>
  <c r="M34" i="6"/>
  <c r="I34" i="6"/>
  <c r="N33" i="6"/>
  <c r="M33" i="6"/>
  <c r="I33" i="6"/>
  <c r="P32" i="6"/>
  <c r="N32" i="6"/>
  <c r="M32" i="6"/>
  <c r="K32" i="6"/>
  <c r="I32" i="6"/>
  <c r="M31" i="6"/>
  <c r="I31" i="6"/>
  <c r="N30" i="6"/>
  <c r="M30" i="6"/>
  <c r="P30" i="6"/>
  <c r="I30" i="6"/>
  <c r="N29" i="6"/>
  <c r="M29" i="6"/>
  <c r="P29" i="6"/>
  <c r="I29" i="6"/>
  <c r="N28" i="6"/>
  <c r="M28" i="6"/>
  <c r="P28" i="6"/>
  <c r="I28" i="6"/>
  <c r="N27" i="6"/>
  <c r="M27" i="6"/>
  <c r="P27" i="6"/>
  <c r="I27" i="6"/>
  <c r="N26" i="6"/>
  <c r="M26" i="6"/>
  <c r="K26" i="6"/>
  <c r="I26" i="6"/>
  <c r="N25" i="6"/>
  <c r="M25" i="6"/>
  <c r="P25" i="6"/>
  <c r="I25" i="6"/>
  <c r="N24" i="6"/>
  <c r="M24" i="6"/>
  <c r="K24" i="6"/>
  <c r="I24" i="6"/>
  <c r="N23" i="6"/>
  <c r="M23" i="6"/>
  <c r="P23" i="6"/>
  <c r="I23" i="6"/>
  <c r="N22" i="6"/>
  <c r="M22" i="6"/>
  <c r="K22" i="6"/>
  <c r="I22" i="6"/>
  <c r="N21" i="6"/>
  <c r="M21" i="6"/>
  <c r="P21" i="6"/>
  <c r="I21" i="6"/>
  <c r="N20" i="6"/>
  <c r="M20" i="6"/>
  <c r="K20" i="6"/>
  <c r="I20" i="6"/>
  <c r="N19" i="6"/>
  <c r="M19" i="6"/>
  <c r="P19" i="6"/>
  <c r="I19" i="6"/>
  <c r="N18" i="6"/>
  <c r="M18" i="6"/>
  <c r="P18" i="6"/>
  <c r="I18" i="6"/>
  <c r="N17" i="6"/>
  <c r="M17" i="6"/>
  <c r="K17" i="6"/>
  <c r="I17" i="6"/>
  <c r="N16" i="6"/>
  <c r="M16" i="6"/>
  <c r="K16" i="6"/>
  <c r="I16" i="6"/>
  <c r="N15" i="6"/>
  <c r="M15" i="6"/>
  <c r="P15" i="6"/>
  <c r="I15" i="6"/>
  <c r="N14" i="6"/>
  <c r="M14" i="6"/>
  <c r="K14" i="6"/>
  <c r="I14" i="6"/>
  <c r="N13" i="6"/>
  <c r="M13" i="6"/>
  <c r="P13" i="6"/>
  <c r="I13" i="6"/>
  <c r="N12" i="6"/>
  <c r="M12" i="6"/>
  <c r="K12" i="6"/>
  <c r="I12" i="6"/>
  <c r="N11" i="6"/>
  <c r="M11" i="6"/>
  <c r="P11" i="6"/>
  <c r="I11" i="6"/>
  <c r="N10" i="6"/>
  <c r="M10" i="6"/>
  <c r="P10" i="6"/>
  <c r="I10" i="6"/>
  <c r="N9" i="6"/>
  <c r="M9" i="6"/>
  <c r="K9" i="6"/>
  <c r="I9" i="6"/>
  <c r="N8" i="6"/>
  <c r="M8" i="6"/>
  <c r="P8" i="6"/>
  <c r="I8" i="6"/>
  <c r="N7" i="6"/>
  <c r="M7" i="6"/>
  <c r="K7" i="6"/>
  <c r="I7" i="6"/>
  <c r="N6" i="6"/>
  <c r="M6" i="6"/>
  <c r="P6" i="6"/>
  <c r="I6" i="6"/>
  <c r="N5" i="6"/>
  <c r="M5" i="6"/>
  <c r="I5" i="6"/>
  <c r="Q51" i="6" l="1"/>
  <c r="Q59" i="6"/>
  <c r="Q72" i="6"/>
  <c r="Q80" i="6"/>
  <c r="O53" i="6"/>
  <c r="O61" i="6"/>
  <c r="O57" i="6"/>
  <c r="O78" i="6"/>
  <c r="Q76" i="6"/>
  <c r="Q55" i="6"/>
  <c r="O48" i="6"/>
  <c r="M95" i="6"/>
  <c r="Q49" i="6"/>
  <c r="O73" i="6"/>
  <c r="Q52" i="6"/>
  <c r="Q56" i="6"/>
  <c r="Q60" i="6"/>
  <c r="O91" i="6"/>
  <c r="O49" i="6"/>
  <c r="Q53" i="6"/>
  <c r="Q61" i="6"/>
  <c r="Q77" i="6"/>
  <c r="Q74" i="6"/>
  <c r="Q78" i="6"/>
  <c r="Q75" i="6"/>
  <c r="Q79" i="6"/>
  <c r="Q92" i="6"/>
  <c r="N81" i="6"/>
  <c r="Q54" i="6"/>
  <c r="Q58" i="6"/>
  <c r="Q62" i="6"/>
  <c r="Q71" i="6"/>
  <c r="Q50" i="6"/>
  <c r="O32" i="6"/>
  <c r="O47" i="6"/>
  <c r="Q48" i="6"/>
  <c r="O50" i="6"/>
  <c r="O54" i="6"/>
  <c r="O58" i="6"/>
  <c r="O62" i="6"/>
  <c r="O74" i="6"/>
  <c r="O77" i="6"/>
  <c r="N69" i="6"/>
  <c r="K69" i="6"/>
  <c r="Q7" i="6"/>
  <c r="O7" i="6"/>
  <c r="N67" i="6"/>
  <c r="K67" i="6"/>
  <c r="Q57" i="6"/>
  <c r="N63" i="6"/>
  <c r="K63" i="6"/>
  <c r="P67" i="6"/>
  <c r="Q73" i="6"/>
  <c r="Q9" i="6"/>
  <c r="O9" i="6"/>
  <c r="O12" i="6"/>
  <c r="Q12" i="6"/>
  <c r="O14" i="6"/>
  <c r="Q14" i="6"/>
  <c r="O16" i="6"/>
  <c r="Q16" i="6"/>
  <c r="Q17" i="6"/>
  <c r="O17" i="6"/>
  <c r="O20" i="6"/>
  <c r="Q20" i="6"/>
  <c r="O22" i="6"/>
  <c r="Q22" i="6"/>
  <c r="O24" i="6"/>
  <c r="Q24" i="6"/>
  <c r="O26" i="6"/>
  <c r="Q26" i="6"/>
  <c r="P31" i="6"/>
  <c r="K31" i="6"/>
  <c r="O31" i="6" s="1"/>
  <c r="N31" i="6"/>
  <c r="N65" i="6"/>
  <c r="K65" i="6"/>
  <c r="P69" i="6"/>
  <c r="P34" i="6"/>
  <c r="K34" i="6"/>
  <c r="O34" i="6" s="1"/>
  <c r="P36" i="6"/>
  <c r="K36" i="6"/>
  <c r="Q36" i="6" s="1"/>
  <c r="P40" i="6"/>
  <c r="K40" i="6"/>
  <c r="Q40" i="6" s="1"/>
  <c r="P44" i="6"/>
  <c r="K44" i="6"/>
  <c r="Q44" i="6" s="1"/>
  <c r="R62" i="6"/>
  <c r="P5" i="6"/>
  <c r="K6" i="6"/>
  <c r="O6" i="6" s="1"/>
  <c r="P7" i="6"/>
  <c r="K8" i="6"/>
  <c r="Q8" i="6" s="1"/>
  <c r="P9" i="6"/>
  <c r="K10" i="6"/>
  <c r="O10" i="6" s="1"/>
  <c r="K11" i="6"/>
  <c r="Q11" i="6" s="1"/>
  <c r="P12" i="6"/>
  <c r="K13" i="6"/>
  <c r="Q13" i="6" s="1"/>
  <c r="P14" i="6"/>
  <c r="K15" i="6"/>
  <c r="Q15" i="6" s="1"/>
  <c r="P16" i="6"/>
  <c r="P17" i="6"/>
  <c r="K18" i="6"/>
  <c r="O18" i="6" s="1"/>
  <c r="K19" i="6"/>
  <c r="Q19" i="6" s="1"/>
  <c r="P20" i="6"/>
  <c r="K21" i="6"/>
  <c r="Q21" i="6" s="1"/>
  <c r="P22" i="6"/>
  <c r="K23" i="6"/>
  <c r="Q23" i="6" s="1"/>
  <c r="P24" i="6"/>
  <c r="K25" i="6"/>
  <c r="Q25" i="6" s="1"/>
  <c r="P26" i="6"/>
  <c r="K28" i="6"/>
  <c r="O28" i="6" s="1"/>
  <c r="P33" i="6"/>
  <c r="K33" i="6"/>
  <c r="Q33" i="6" s="1"/>
  <c r="N34" i="6"/>
  <c r="P35" i="6"/>
  <c r="K35" i="6"/>
  <c r="O35" i="6" s="1"/>
  <c r="N36" i="6"/>
  <c r="P37" i="6"/>
  <c r="K37" i="6"/>
  <c r="Q37" i="6" s="1"/>
  <c r="P39" i="6"/>
  <c r="K39" i="6"/>
  <c r="O39" i="6" s="1"/>
  <c r="N40" i="6"/>
  <c r="P41" i="6"/>
  <c r="K41" i="6"/>
  <c r="O41" i="6" s="1"/>
  <c r="P43" i="6"/>
  <c r="K43" i="6"/>
  <c r="O43" i="6" s="1"/>
  <c r="N44" i="6"/>
  <c r="P45" i="6"/>
  <c r="K45" i="6"/>
  <c r="O45" i="6" s="1"/>
  <c r="Q47" i="6"/>
  <c r="O51" i="6"/>
  <c r="O55" i="6"/>
  <c r="O59" i="6"/>
  <c r="K64" i="6"/>
  <c r="K66" i="6"/>
  <c r="K68" i="6"/>
  <c r="O71" i="6"/>
  <c r="O75" i="6"/>
  <c r="O79" i="6"/>
  <c r="P38" i="6"/>
  <c r="K38" i="6"/>
  <c r="Q38" i="6" s="1"/>
  <c r="P42" i="6"/>
  <c r="K42" i="6"/>
  <c r="O42" i="6" s="1"/>
  <c r="P82" i="6"/>
  <c r="Q82" i="6"/>
  <c r="K5" i="6"/>
  <c r="K27" i="6"/>
  <c r="Q27" i="6" s="1"/>
  <c r="K29" i="6"/>
  <c r="Q29" i="6" s="1"/>
  <c r="K30" i="6"/>
  <c r="Q30" i="6" s="1"/>
  <c r="Q32" i="6"/>
  <c r="O52" i="6"/>
  <c r="O56" i="6"/>
  <c r="O60" i="6"/>
  <c r="P64" i="6"/>
  <c r="P66" i="6"/>
  <c r="P68" i="6"/>
  <c r="Q70" i="6"/>
  <c r="O72" i="6"/>
  <c r="O76" i="6"/>
  <c r="O80" i="6"/>
  <c r="P83" i="6"/>
  <c r="K83" i="6"/>
  <c r="Q83" i="6" s="1"/>
  <c r="K46" i="6"/>
  <c r="Q46" i="6" s="1"/>
  <c r="I81" i="6"/>
  <c r="I95" i="6" s="1"/>
  <c r="K84" i="6"/>
  <c r="Q84" i="6" s="1"/>
  <c r="K85" i="6"/>
  <c r="Q85" i="6" s="1"/>
  <c r="K86" i="6"/>
  <c r="O86" i="6" s="1"/>
  <c r="K87" i="6"/>
  <c r="O87" i="6" s="1"/>
  <c r="K88" i="6"/>
  <c r="O88" i="6" s="1"/>
  <c r="K89" i="6"/>
  <c r="Q89" i="6" s="1"/>
  <c r="K90" i="6"/>
  <c r="Q90" i="6" s="1"/>
  <c r="Q45" i="6" l="1"/>
  <c r="O46" i="6"/>
  <c r="Q43" i="6"/>
  <c r="N95" i="6"/>
  <c r="O8" i="6"/>
  <c r="P95" i="6"/>
  <c r="O84" i="6"/>
  <c r="Q34" i="6"/>
  <c r="O5" i="6"/>
  <c r="K95" i="6"/>
  <c r="K96" i="6" s="1"/>
  <c r="R83" i="6"/>
  <c r="Q18" i="6"/>
  <c r="Q10" i="6"/>
  <c r="O89" i="6"/>
  <c r="Q41" i="6"/>
  <c r="Q39" i="6"/>
  <c r="O40" i="6"/>
  <c r="O30" i="6"/>
  <c r="O85" i="6"/>
  <c r="Q42" i="6"/>
  <c r="Q81" i="6"/>
  <c r="O81" i="6"/>
  <c r="Q64" i="6"/>
  <c r="O64" i="6"/>
  <c r="O90" i="6"/>
  <c r="O38" i="6"/>
  <c r="Q86" i="6"/>
  <c r="O37" i="6"/>
  <c r="Q87" i="6"/>
  <c r="Q88" i="6"/>
  <c r="Q68" i="6"/>
  <c r="O68" i="6"/>
  <c r="Q31" i="6"/>
  <c r="R32" i="6"/>
  <c r="O82" i="6"/>
  <c r="O44" i="6"/>
  <c r="O36" i="6"/>
  <c r="O29" i="6"/>
  <c r="O27" i="6"/>
  <c r="O25" i="6"/>
  <c r="O23" i="6"/>
  <c r="O21" i="6"/>
  <c r="O19" i="6"/>
  <c r="O15" i="6"/>
  <c r="O13" i="6"/>
  <c r="O11" i="6"/>
  <c r="Q6" i="6"/>
  <c r="I96" i="6"/>
  <c r="Q67" i="6"/>
  <c r="O67" i="6"/>
  <c r="Q69" i="6"/>
  <c r="O69" i="6"/>
  <c r="Q65" i="6"/>
  <c r="O65" i="6"/>
  <c r="Q28" i="6"/>
  <c r="Q63" i="6"/>
  <c r="O63" i="6"/>
  <c r="R47" i="6"/>
  <c r="Q5" i="6"/>
  <c r="O33" i="6"/>
  <c r="O83" i="6"/>
  <c r="Q66" i="6"/>
  <c r="O66" i="6"/>
  <c r="Q35" i="6"/>
  <c r="Q95" i="6" l="1"/>
  <c r="Q96" i="6" s="1"/>
  <c r="O95" i="6"/>
  <c r="O96" i="6" s="1"/>
  <c r="L93" i="5"/>
  <c r="P92" i="5"/>
  <c r="N92" i="5"/>
  <c r="M92" i="5"/>
  <c r="I92" i="5"/>
  <c r="O92" i="5" s="1"/>
  <c r="P91" i="5"/>
  <c r="N91" i="5"/>
  <c r="M91" i="5"/>
  <c r="I91" i="5"/>
  <c r="Q91" i="5" s="1"/>
  <c r="M90" i="5"/>
  <c r="N90" i="5"/>
  <c r="I90" i="5"/>
  <c r="N89" i="5"/>
  <c r="M89" i="5"/>
  <c r="I89" i="5"/>
  <c r="M88" i="5"/>
  <c r="N88" i="5"/>
  <c r="I88" i="5"/>
  <c r="N87" i="5"/>
  <c r="M87" i="5"/>
  <c r="I87" i="5"/>
  <c r="M86" i="5"/>
  <c r="N86" i="5"/>
  <c r="I86" i="5"/>
  <c r="N85" i="5"/>
  <c r="M85" i="5"/>
  <c r="I85" i="5"/>
  <c r="M84" i="5"/>
  <c r="N84" i="5"/>
  <c r="I84" i="5"/>
  <c r="M83" i="5"/>
  <c r="I83" i="5"/>
  <c r="M82" i="5"/>
  <c r="K82" i="5"/>
  <c r="I82" i="5"/>
  <c r="M81" i="5"/>
  <c r="K81" i="5"/>
  <c r="P80" i="5"/>
  <c r="N80" i="5"/>
  <c r="M80" i="5"/>
  <c r="K80" i="5"/>
  <c r="I80" i="5"/>
  <c r="P79" i="5"/>
  <c r="N79" i="5"/>
  <c r="M79" i="5"/>
  <c r="K79" i="5"/>
  <c r="I79" i="5"/>
  <c r="M78" i="5"/>
  <c r="K78" i="5"/>
  <c r="M77" i="5"/>
  <c r="K77" i="5"/>
  <c r="I77" i="5"/>
  <c r="P77" i="5"/>
  <c r="P76" i="5"/>
  <c r="N76" i="5"/>
  <c r="M76" i="5"/>
  <c r="K76" i="5"/>
  <c r="I76" i="5"/>
  <c r="M75" i="5"/>
  <c r="K75" i="5"/>
  <c r="P74" i="5"/>
  <c r="N74" i="5"/>
  <c r="M74" i="5"/>
  <c r="K74" i="5"/>
  <c r="I74" i="5"/>
  <c r="P73" i="5"/>
  <c r="N73" i="5"/>
  <c r="M73" i="5"/>
  <c r="K73" i="5"/>
  <c r="I73" i="5"/>
  <c r="M72" i="5"/>
  <c r="K72" i="5"/>
  <c r="M71" i="5"/>
  <c r="I71" i="5"/>
  <c r="P70" i="5"/>
  <c r="N70" i="5"/>
  <c r="M70" i="5"/>
  <c r="K70" i="5"/>
  <c r="N69" i="5"/>
  <c r="M69" i="5"/>
  <c r="I69" i="5"/>
  <c r="M68" i="5"/>
  <c r="K68" i="5"/>
  <c r="M67" i="5"/>
  <c r="I67" i="5"/>
  <c r="P66" i="5"/>
  <c r="N66" i="5"/>
  <c r="M66" i="5"/>
  <c r="K66" i="5"/>
  <c r="I66" i="5"/>
  <c r="M65" i="5"/>
  <c r="I65" i="5"/>
  <c r="P64" i="5"/>
  <c r="N64" i="5"/>
  <c r="M64" i="5"/>
  <c r="K64" i="5"/>
  <c r="I64" i="5"/>
  <c r="M63" i="5"/>
  <c r="K63" i="5"/>
  <c r="N63" i="5"/>
  <c r="I63" i="5"/>
  <c r="P62" i="5"/>
  <c r="N62" i="5"/>
  <c r="M62" i="5"/>
  <c r="K62" i="5"/>
  <c r="I62" i="5"/>
  <c r="P61" i="5"/>
  <c r="N61" i="5"/>
  <c r="M61" i="5"/>
  <c r="K61" i="5"/>
  <c r="I61" i="5"/>
  <c r="P60" i="5"/>
  <c r="N60" i="5"/>
  <c r="M60" i="5"/>
  <c r="K60" i="5"/>
  <c r="I60" i="5"/>
  <c r="P59" i="5"/>
  <c r="N59" i="5"/>
  <c r="M59" i="5"/>
  <c r="K59" i="5"/>
  <c r="I59" i="5"/>
  <c r="P58" i="5"/>
  <c r="N58" i="5"/>
  <c r="M58" i="5"/>
  <c r="K58" i="5"/>
  <c r="I58" i="5"/>
  <c r="M57" i="5"/>
  <c r="K57" i="5"/>
  <c r="M56" i="5"/>
  <c r="K56" i="5"/>
  <c r="I56" i="5"/>
  <c r="P55" i="5"/>
  <c r="N55" i="5"/>
  <c r="M55" i="5"/>
  <c r="K55" i="5"/>
  <c r="I55" i="5"/>
  <c r="M54" i="5"/>
  <c r="I54" i="5"/>
  <c r="P53" i="5"/>
  <c r="N53" i="5"/>
  <c r="M53" i="5"/>
  <c r="K53" i="5"/>
  <c r="I53" i="5"/>
  <c r="M52" i="5"/>
  <c r="I52" i="5"/>
  <c r="P51" i="5"/>
  <c r="M51" i="5"/>
  <c r="K51" i="5"/>
  <c r="P50" i="5"/>
  <c r="N50" i="5"/>
  <c r="M50" i="5"/>
  <c r="K50" i="5"/>
  <c r="I50" i="5"/>
  <c r="M49" i="5"/>
  <c r="K49" i="5"/>
  <c r="M48" i="5"/>
  <c r="I48" i="5"/>
  <c r="P47" i="5"/>
  <c r="N47" i="5"/>
  <c r="M47" i="5"/>
  <c r="K47" i="5"/>
  <c r="I47" i="5"/>
  <c r="P46" i="5"/>
  <c r="N46" i="5"/>
  <c r="M46" i="5"/>
  <c r="K46" i="5"/>
  <c r="I46" i="5"/>
  <c r="P45" i="5"/>
  <c r="N45" i="5"/>
  <c r="M45" i="5"/>
  <c r="K45" i="5"/>
  <c r="I45" i="5"/>
  <c r="P44" i="5"/>
  <c r="N44" i="5"/>
  <c r="M44" i="5"/>
  <c r="K44" i="5"/>
  <c r="I44" i="5"/>
  <c r="P43" i="5"/>
  <c r="N43" i="5"/>
  <c r="M43" i="5"/>
  <c r="K43" i="5"/>
  <c r="I43" i="5"/>
  <c r="P42" i="5"/>
  <c r="N42" i="5"/>
  <c r="M42" i="5"/>
  <c r="K42" i="5"/>
  <c r="I42" i="5"/>
  <c r="P41" i="5"/>
  <c r="N41" i="5"/>
  <c r="M41" i="5"/>
  <c r="K41" i="5"/>
  <c r="I41" i="5"/>
  <c r="P40" i="5"/>
  <c r="N40" i="5"/>
  <c r="M40" i="5"/>
  <c r="K40" i="5"/>
  <c r="I40" i="5"/>
  <c r="P39" i="5"/>
  <c r="N39" i="5"/>
  <c r="M39" i="5"/>
  <c r="K39" i="5"/>
  <c r="I39" i="5"/>
  <c r="P38" i="5"/>
  <c r="N38" i="5"/>
  <c r="M38" i="5"/>
  <c r="K38" i="5"/>
  <c r="I38" i="5"/>
  <c r="P37" i="5"/>
  <c r="N37" i="5"/>
  <c r="M37" i="5"/>
  <c r="K37" i="5"/>
  <c r="I37" i="5"/>
  <c r="P36" i="5"/>
  <c r="N36" i="5"/>
  <c r="M36" i="5"/>
  <c r="K36" i="5"/>
  <c r="I36" i="5"/>
  <c r="P35" i="5"/>
  <c r="N35" i="5"/>
  <c r="M35" i="5"/>
  <c r="K35" i="5"/>
  <c r="I35" i="5"/>
  <c r="P34" i="5"/>
  <c r="N34" i="5"/>
  <c r="M34" i="5"/>
  <c r="K34" i="5"/>
  <c r="I34" i="5"/>
  <c r="P33" i="5"/>
  <c r="N33" i="5"/>
  <c r="M33" i="5"/>
  <c r="K33" i="5"/>
  <c r="I33" i="5"/>
  <c r="N32" i="5"/>
  <c r="M32" i="5"/>
  <c r="I32" i="5"/>
  <c r="M31" i="5"/>
  <c r="I31" i="5"/>
  <c r="N30" i="5"/>
  <c r="M30" i="5"/>
  <c r="K30" i="5"/>
  <c r="P30" i="5"/>
  <c r="I30" i="5"/>
  <c r="P29" i="5"/>
  <c r="N29" i="5"/>
  <c r="M29" i="5"/>
  <c r="K29" i="5"/>
  <c r="I29" i="5"/>
  <c r="P28" i="5"/>
  <c r="N28" i="5"/>
  <c r="M28" i="5"/>
  <c r="K28" i="5"/>
  <c r="I28" i="5"/>
  <c r="P27" i="5"/>
  <c r="N27" i="5"/>
  <c r="M27" i="5"/>
  <c r="K27" i="5"/>
  <c r="I27" i="5"/>
  <c r="M26" i="5"/>
  <c r="I26" i="5"/>
  <c r="M25" i="5"/>
  <c r="I25" i="5"/>
  <c r="M24" i="5"/>
  <c r="I24" i="5"/>
  <c r="M23" i="5"/>
  <c r="I23" i="5"/>
  <c r="M22" i="5"/>
  <c r="I22" i="5"/>
  <c r="M21" i="5"/>
  <c r="I21" i="5"/>
  <c r="M20" i="5"/>
  <c r="I20" i="5"/>
  <c r="M19" i="5"/>
  <c r="I19" i="5"/>
  <c r="M18" i="5"/>
  <c r="K18" i="5"/>
  <c r="P17" i="5"/>
  <c r="N17" i="5"/>
  <c r="M17" i="5"/>
  <c r="K17" i="5"/>
  <c r="I17" i="5"/>
  <c r="P16" i="5"/>
  <c r="N16" i="5"/>
  <c r="M16" i="5"/>
  <c r="K16" i="5"/>
  <c r="I16" i="5"/>
  <c r="P15" i="5"/>
  <c r="N15" i="5"/>
  <c r="M15" i="5"/>
  <c r="K15" i="5"/>
  <c r="I15" i="5"/>
  <c r="P14" i="5"/>
  <c r="N14" i="5"/>
  <c r="M14" i="5"/>
  <c r="K14" i="5"/>
  <c r="I14" i="5"/>
  <c r="P13" i="5"/>
  <c r="N13" i="5"/>
  <c r="M13" i="5"/>
  <c r="K13" i="5"/>
  <c r="I13" i="5"/>
  <c r="P12" i="5"/>
  <c r="N12" i="5"/>
  <c r="M12" i="5"/>
  <c r="K12" i="5"/>
  <c r="I12" i="5"/>
  <c r="P11" i="5"/>
  <c r="N11" i="5"/>
  <c r="M11" i="5"/>
  <c r="K11" i="5"/>
  <c r="I11" i="5"/>
  <c r="M10" i="5"/>
  <c r="K10" i="5"/>
  <c r="P9" i="5"/>
  <c r="N9" i="5"/>
  <c r="M9" i="5"/>
  <c r="K9" i="5"/>
  <c r="I9" i="5"/>
  <c r="M8" i="5"/>
  <c r="K8" i="5"/>
  <c r="P7" i="5"/>
  <c r="N7" i="5"/>
  <c r="M7" i="5"/>
  <c r="K7" i="5"/>
  <c r="I7" i="5"/>
  <c r="M6" i="5"/>
  <c r="K6" i="5"/>
  <c r="P5" i="5"/>
  <c r="N5" i="5"/>
  <c r="M5" i="5"/>
  <c r="K5" i="5"/>
  <c r="I5" i="5"/>
  <c r="Q30" i="5" l="1"/>
  <c r="O58" i="5"/>
  <c r="N82" i="5"/>
  <c r="J93" i="5"/>
  <c r="Q60" i="5"/>
  <c r="O63" i="5"/>
  <c r="P82" i="5"/>
  <c r="O39" i="5"/>
  <c r="O47" i="5"/>
  <c r="O56" i="5"/>
  <c r="Q74" i="5"/>
  <c r="O59" i="5"/>
  <c r="Q63" i="5"/>
  <c r="O37" i="5"/>
  <c r="O45" i="5"/>
  <c r="Q77" i="5"/>
  <c r="Q35" i="5"/>
  <c r="Q43" i="5"/>
  <c r="Q61" i="5"/>
  <c r="Q50" i="5"/>
  <c r="Q62" i="5"/>
  <c r="Q79" i="5"/>
  <c r="Q33" i="5"/>
  <c r="O34" i="5"/>
  <c r="O38" i="5"/>
  <c r="Q41" i="5"/>
  <c r="O42" i="5"/>
  <c r="O46" i="5"/>
  <c r="Q56" i="5"/>
  <c r="Q73" i="5"/>
  <c r="Q80" i="5"/>
  <c r="P20" i="5"/>
  <c r="K20" i="5"/>
  <c r="N20" i="5"/>
  <c r="P31" i="5"/>
  <c r="K31" i="5"/>
  <c r="Q31" i="5" s="1"/>
  <c r="P49" i="5"/>
  <c r="I49" i="5"/>
  <c r="Q55" i="5"/>
  <c r="O55" i="5"/>
  <c r="Q64" i="5"/>
  <c r="O64" i="5"/>
  <c r="P68" i="5"/>
  <c r="I68" i="5"/>
  <c r="P71" i="5"/>
  <c r="K71" i="5"/>
  <c r="O71" i="5" s="1"/>
  <c r="N71" i="5"/>
  <c r="N78" i="5"/>
  <c r="I78" i="5"/>
  <c r="P78" i="5"/>
  <c r="Q82" i="5"/>
  <c r="O82" i="5"/>
  <c r="N6" i="5"/>
  <c r="I6" i="5"/>
  <c r="H93" i="5"/>
  <c r="P6" i="5"/>
  <c r="P8" i="5"/>
  <c r="N8" i="5"/>
  <c r="I8" i="5"/>
  <c r="N10" i="5"/>
  <c r="I10" i="5"/>
  <c r="P10" i="5"/>
  <c r="Q12" i="5"/>
  <c r="O12" i="5"/>
  <c r="Q14" i="5"/>
  <c r="O14" i="5"/>
  <c r="Q16" i="5"/>
  <c r="O16" i="5"/>
  <c r="P18" i="5"/>
  <c r="N18" i="5"/>
  <c r="I18" i="5"/>
  <c r="P21" i="5"/>
  <c r="K21" i="5"/>
  <c r="N21" i="5"/>
  <c r="P25" i="5"/>
  <c r="K25" i="5"/>
  <c r="N25" i="5"/>
  <c r="O28" i="5"/>
  <c r="Q28" i="5"/>
  <c r="O30" i="5"/>
  <c r="P32" i="5"/>
  <c r="K32" i="5"/>
  <c r="Q32" i="5" s="1"/>
  <c r="O33" i="5"/>
  <c r="Q37" i="5"/>
  <c r="Q40" i="5"/>
  <c r="O41" i="5"/>
  <c r="Q45" i="5"/>
  <c r="P48" i="5"/>
  <c r="K48" i="5"/>
  <c r="O48" i="5" s="1"/>
  <c r="N48" i="5"/>
  <c r="P54" i="5"/>
  <c r="K54" i="5"/>
  <c r="O54" i="5" s="1"/>
  <c r="N54" i="5"/>
  <c r="O60" i="5"/>
  <c r="N67" i="5"/>
  <c r="P67" i="5"/>
  <c r="K67" i="5"/>
  <c r="O67" i="5" s="1"/>
  <c r="O73" i="5"/>
  <c r="Q76" i="5"/>
  <c r="O76" i="5"/>
  <c r="O79" i="5"/>
  <c r="P24" i="5"/>
  <c r="K24" i="5"/>
  <c r="N24" i="5"/>
  <c r="P22" i="5"/>
  <c r="K22" i="5"/>
  <c r="N22" i="5"/>
  <c r="P26" i="5"/>
  <c r="K26" i="5"/>
  <c r="N26" i="5"/>
  <c r="N31" i="5"/>
  <c r="R47" i="5"/>
  <c r="O35" i="5"/>
  <c r="Q39" i="5"/>
  <c r="O43" i="5"/>
  <c r="Q47" i="5"/>
  <c r="O50" i="5"/>
  <c r="Q53" i="5"/>
  <c r="O53" i="5"/>
  <c r="Q58" i="5"/>
  <c r="O62" i="5"/>
  <c r="Q66" i="5"/>
  <c r="O66" i="5"/>
  <c r="P69" i="5"/>
  <c r="K69" i="5"/>
  <c r="Q69" i="5" s="1"/>
  <c r="N72" i="5"/>
  <c r="N75" i="5"/>
  <c r="I75" i="5"/>
  <c r="P75" i="5"/>
  <c r="N81" i="5"/>
  <c r="I81" i="5"/>
  <c r="P81" i="5"/>
  <c r="O5" i="5"/>
  <c r="Q5" i="5"/>
  <c r="Q7" i="5"/>
  <c r="O7" i="5"/>
  <c r="O9" i="5"/>
  <c r="Q9" i="5"/>
  <c r="Q11" i="5"/>
  <c r="O11" i="5"/>
  <c r="Q13" i="5"/>
  <c r="O13" i="5"/>
  <c r="Q15" i="5"/>
  <c r="O15" i="5"/>
  <c r="Q17" i="5"/>
  <c r="O17" i="5"/>
  <c r="P19" i="5"/>
  <c r="K19" i="5"/>
  <c r="N19" i="5"/>
  <c r="P23" i="5"/>
  <c r="K23" i="5"/>
  <c r="N23" i="5"/>
  <c r="O27" i="5"/>
  <c r="Q27" i="5"/>
  <c r="O29" i="5"/>
  <c r="Q29" i="5"/>
  <c r="Q36" i="5"/>
  <c r="Q44" i="5"/>
  <c r="N49" i="5"/>
  <c r="N52" i="5"/>
  <c r="P52" i="5"/>
  <c r="K52" i="5"/>
  <c r="O52" i="5" s="1"/>
  <c r="N57" i="5"/>
  <c r="I57" i="5"/>
  <c r="P57" i="5"/>
  <c r="P65" i="5"/>
  <c r="K65" i="5"/>
  <c r="O65" i="5" s="1"/>
  <c r="N65" i="5"/>
  <c r="N68" i="5"/>
  <c r="Q70" i="5"/>
  <c r="O70" i="5"/>
  <c r="P72" i="5"/>
  <c r="I72" i="5"/>
  <c r="O77" i="5"/>
  <c r="P83" i="5"/>
  <c r="K83" i="5"/>
  <c r="O83" i="5" s="1"/>
  <c r="N83" i="5"/>
  <c r="P85" i="5"/>
  <c r="K85" i="5"/>
  <c r="Q85" i="5" s="1"/>
  <c r="P87" i="5"/>
  <c r="K87" i="5"/>
  <c r="Q87" i="5" s="1"/>
  <c r="P89" i="5"/>
  <c r="K89" i="5"/>
  <c r="Q89" i="5" s="1"/>
  <c r="M93" i="5"/>
  <c r="N77" i="5"/>
  <c r="Q92" i="5"/>
  <c r="P84" i="5"/>
  <c r="K84" i="5"/>
  <c r="Q84" i="5" s="1"/>
  <c r="P86" i="5"/>
  <c r="K86" i="5"/>
  <c r="Q86" i="5" s="1"/>
  <c r="P88" i="5"/>
  <c r="K88" i="5"/>
  <c r="Q88" i="5" s="1"/>
  <c r="P90" i="5"/>
  <c r="K90" i="5"/>
  <c r="Q90" i="5" s="1"/>
  <c r="Q34" i="5"/>
  <c r="O36" i="5"/>
  <c r="Q38" i="5"/>
  <c r="O40" i="5"/>
  <c r="Q42" i="5"/>
  <c r="O44" i="5"/>
  <c r="Q46" i="5"/>
  <c r="N51" i="5"/>
  <c r="I51" i="5"/>
  <c r="P56" i="5"/>
  <c r="N56" i="5"/>
  <c r="Q59" i="5"/>
  <c r="O61" i="5"/>
  <c r="P63" i="5"/>
  <c r="O74" i="5"/>
  <c r="O80" i="5"/>
  <c r="O91" i="5"/>
  <c r="O32" i="5" l="1"/>
  <c r="Q71" i="5"/>
  <c r="O84" i="5"/>
  <c r="N93" i="5"/>
  <c r="R32" i="5"/>
  <c r="Q65" i="5"/>
  <c r="O89" i="5"/>
  <c r="Q83" i="5"/>
  <c r="Q23" i="5"/>
  <c r="O23" i="5"/>
  <c r="Q22" i="5"/>
  <c r="O22" i="5"/>
  <c r="Q67" i="5"/>
  <c r="R83" i="5"/>
  <c r="O57" i="5"/>
  <c r="Q57" i="5"/>
  <c r="O31" i="5"/>
  <c r="Q75" i="5"/>
  <c r="O75" i="5"/>
  <c r="O85" i="5"/>
  <c r="O18" i="5"/>
  <c r="Q18" i="5"/>
  <c r="Q8" i="5"/>
  <c r="O8" i="5"/>
  <c r="O88" i="5"/>
  <c r="O49" i="5"/>
  <c r="Q49" i="5"/>
  <c r="P93" i="5"/>
  <c r="O51" i="5"/>
  <c r="Q51" i="5"/>
  <c r="I93" i="5"/>
  <c r="I94" i="5" s="1"/>
  <c r="O21" i="5"/>
  <c r="Q21" i="5"/>
  <c r="Q10" i="5"/>
  <c r="O10" i="5"/>
  <c r="O68" i="5"/>
  <c r="Q68" i="5"/>
  <c r="Q20" i="5"/>
  <c r="O20" i="5"/>
  <c r="O72" i="5"/>
  <c r="Q72" i="5"/>
  <c r="Q26" i="5"/>
  <c r="O26" i="5"/>
  <c r="O86" i="5"/>
  <c r="R62" i="5"/>
  <c r="O25" i="5"/>
  <c r="Q25" i="5"/>
  <c r="K93" i="5"/>
  <c r="K94" i="5" s="1"/>
  <c r="Q54" i="5"/>
  <c r="Q52" i="5"/>
  <c r="Q48" i="5"/>
  <c r="O90" i="5"/>
  <c r="Q19" i="5"/>
  <c r="O19" i="5"/>
  <c r="Q81" i="5"/>
  <c r="O81" i="5"/>
  <c r="Q24" i="5"/>
  <c r="O24" i="5"/>
  <c r="O69" i="5"/>
  <c r="Q6" i="5"/>
  <c r="O6" i="5"/>
  <c r="O87" i="5"/>
  <c r="O78" i="5"/>
  <c r="Q78" i="5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Q93" i="5" l="1"/>
  <c r="Q94" i="5" s="1"/>
  <c r="O93" i="5"/>
  <c r="O94" i="5" s="1"/>
  <c r="I92" i="4"/>
  <c r="I90" i="4"/>
  <c r="I89" i="4"/>
  <c r="I88" i="4"/>
  <c r="I87" i="4"/>
  <c r="I86" i="4"/>
  <c r="I85" i="4"/>
  <c r="I84" i="4"/>
  <c r="I83" i="4"/>
  <c r="I80" i="4"/>
  <c r="I79" i="4"/>
  <c r="I74" i="4"/>
  <c r="I71" i="4"/>
  <c r="I69" i="4"/>
  <c r="I67" i="4"/>
  <c r="I66" i="4"/>
  <c r="I65" i="4"/>
  <c r="I63" i="4"/>
  <c r="I62" i="4"/>
  <c r="I61" i="4"/>
  <c r="I60" i="4"/>
  <c r="I59" i="4"/>
  <c r="I58" i="4"/>
  <c r="I55" i="4"/>
  <c r="I54" i="4"/>
  <c r="I53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7" i="4"/>
  <c r="I16" i="4"/>
  <c r="I15" i="4"/>
  <c r="I14" i="4"/>
  <c r="I13" i="4"/>
  <c r="I12" i="4"/>
  <c r="I5" i="4"/>
  <c r="I56" i="4"/>
  <c r="I91" i="4"/>
  <c r="I82" i="4"/>
  <c r="I81" i="4"/>
  <c r="I78" i="4"/>
  <c r="I77" i="4"/>
  <c r="I76" i="4"/>
  <c r="I75" i="4"/>
  <c r="I73" i="4"/>
  <c r="I72" i="4"/>
  <c r="I68" i="4"/>
  <c r="I64" i="4"/>
  <c r="I57" i="4"/>
  <c r="I52" i="4"/>
  <c r="I51" i="4"/>
  <c r="I50" i="4"/>
  <c r="I49" i="4"/>
  <c r="I48" i="4"/>
  <c r="I18" i="4"/>
  <c r="I11" i="4"/>
  <c r="I10" i="4"/>
  <c r="I9" i="4"/>
  <c r="I8" i="4"/>
  <c r="I7" i="4"/>
  <c r="I6" i="4"/>
  <c r="L93" i="4" l="1"/>
  <c r="Q92" i="4"/>
  <c r="P92" i="4"/>
  <c r="O92" i="4"/>
  <c r="N92" i="4"/>
  <c r="Q91" i="4"/>
  <c r="P91" i="4"/>
  <c r="O91" i="4"/>
  <c r="N91" i="4"/>
  <c r="K89" i="4"/>
  <c r="P88" i="4"/>
  <c r="K88" i="4"/>
  <c r="P87" i="4"/>
  <c r="N87" i="4"/>
  <c r="K87" i="4"/>
  <c r="K85" i="4"/>
  <c r="P84" i="4"/>
  <c r="K84" i="4"/>
  <c r="K83" i="4"/>
  <c r="O83" i="4" s="1"/>
  <c r="N83" i="4"/>
  <c r="P81" i="4"/>
  <c r="N81" i="4"/>
  <c r="K81" i="4"/>
  <c r="K80" i="4"/>
  <c r="O80" i="4" s="1"/>
  <c r="N80" i="4"/>
  <c r="K79" i="4"/>
  <c r="O79" i="4" s="1"/>
  <c r="P79" i="4"/>
  <c r="N78" i="4"/>
  <c r="K78" i="4"/>
  <c r="O78" i="4" s="1"/>
  <c r="P78" i="4"/>
  <c r="K77" i="4"/>
  <c r="Q77" i="4" s="1"/>
  <c r="P77" i="4"/>
  <c r="N76" i="4"/>
  <c r="K76" i="4"/>
  <c r="P76" i="4"/>
  <c r="K75" i="4"/>
  <c r="P75" i="4"/>
  <c r="N74" i="4"/>
  <c r="K74" i="4"/>
  <c r="Q74" i="4" s="1"/>
  <c r="P74" i="4"/>
  <c r="K73" i="4"/>
  <c r="O73" i="4" s="1"/>
  <c r="P73" i="4"/>
  <c r="N72" i="4"/>
  <c r="K72" i="4"/>
  <c r="Q72" i="4" s="1"/>
  <c r="P72" i="4"/>
  <c r="K71" i="4"/>
  <c r="O71" i="4" s="1"/>
  <c r="P71" i="4"/>
  <c r="N70" i="4"/>
  <c r="K70" i="4"/>
  <c r="O70" i="4" s="1"/>
  <c r="P70" i="4"/>
  <c r="K69" i="4"/>
  <c r="Q69" i="4" s="1"/>
  <c r="P69" i="4"/>
  <c r="N68" i="4"/>
  <c r="K68" i="4"/>
  <c r="P68" i="4"/>
  <c r="K67" i="4"/>
  <c r="Q67" i="4" s="1"/>
  <c r="P67" i="4"/>
  <c r="N67" i="4"/>
  <c r="N64" i="4"/>
  <c r="K64" i="4"/>
  <c r="O64" i="4" s="1"/>
  <c r="P64" i="4"/>
  <c r="P63" i="4"/>
  <c r="K63" i="4"/>
  <c r="Q63" i="4" s="1"/>
  <c r="N63" i="4"/>
  <c r="P62" i="4"/>
  <c r="K62" i="4"/>
  <c r="Q62" i="4" s="1"/>
  <c r="P61" i="4"/>
  <c r="N57" i="4"/>
  <c r="K57" i="4"/>
  <c r="K56" i="4"/>
  <c r="P55" i="4"/>
  <c r="N55" i="4"/>
  <c r="K55" i="4"/>
  <c r="K54" i="4"/>
  <c r="K52" i="4"/>
  <c r="O52" i="4" s="1"/>
  <c r="N51" i="4"/>
  <c r="P51" i="4"/>
  <c r="P50" i="4"/>
  <c r="K50" i="4"/>
  <c r="Q50" i="4" s="1"/>
  <c r="N50" i="4"/>
  <c r="N49" i="4"/>
  <c r="K49" i="4"/>
  <c r="O49" i="4" s="1"/>
  <c r="P49" i="4"/>
  <c r="K48" i="4"/>
  <c r="O48" i="4" s="1"/>
  <c r="P46" i="4"/>
  <c r="P43" i="4"/>
  <c r="N43" i="4"/>
  <c r="K43" i="4"/>
  <c r="N42" i="4"/>
  <c r="K42" i="4"/>
  <c r="N40" i="4"/>
  <c r="K39" i="4"/>
  <c r="N37" i="4"/>
  <c r="P36" i="4"/>
  <c r="N36" i="4"/>
  <c r="K36" i="4"/>
  <c r="N35" i="4"/>
  <c r="K35" i="4"/>
  <c r="P32" i="4"/>
  <c r="K32" i="4"/>
  <c r="Q32" i="4" s="1"/>
  <c r="N32" i="4"/>
  <c r="N31" i="4"/>
  <c r="K31" i="4"/>
  <c r="O31" i="4" s="1"/>
  <c r="P31" i="4"/>
  <c r="N29" i="4"/>
  <c r="K29" i="4"/>
  <c r="O29" i="4" s="1"/>
  <c r="P29" i="4"/>
  <c r="P28" i="4"/>
  <c r="N27" i="4"/>
  <c r="K27" i="4"/>
  <c r="O27" i="4" s="1"/>
  <c r="P27" i="4"/>
  <c r="N25" i="4"/>
  <c r="K25" i="4"/>
  <c r="O25" i="4" s="1"/>
  <c r="P25" i="4"/>
  <c r="N23" i="4"/>
  <c r="K23" i="4"/>
  <c r="O23" i="4" s="1"/>
  <c r="P23" i="4"/>
  <c r="P22" i="4"/>
  <c r="N21" i="4"/>
  <c r="K21" i="4"/>
  <c r="O21" i="4" s="1"/>
  <c r="P21" i="4"/>
  <c r="P20" i="4"/>
  <c r="N19" i="4"/>
  <c r="K19" i="4"/>
  <c r="O19" i="4" s="1"/>
  <c r="P19" i="4"/>
  <c r="K17" i="4"/>
  <c r="N16" i="4"/>
  <c r="K16" i="4"/>
  <c r="Q16" i="4" s="1"/>
  <c r="P15" i="4"/>
  <c r="K15" i="4"/>
  <c r="O15" i="4" s="1"/>
  <c r="N15" i="4"/>
  <c r="N14" i="4"/>
  <c r="K14" i="4"/>
  <c r="Q14" i="4" s="1"/>
  <c r="N13" i="4"/>
  <c r="N12" i="4"/>
  <c r="K12" i="4"/>
  <c r="Q12" i="4" s="1"/>
  <c r="N11" i="4"/>
  <c r="N10" i="4"/>
  <c r="K10" i="4"/>
  <c r="Q10" i="4" s="1"/>
  <c r="P9" i="4"/>
  <c r="N9" i="4"/>
  <c r="K9" i="4"/>
  <c r="O9" i="4" s="1"/>
  <c r="N7" i="4"/>
  <c r="P7" i="4"/>
  <c r="N6" i="4"/>
  <c r="M5" i="4"/>
  <c r="Q49" i="4" l="1"/>
  <c r="O16" i="4"/>
  <c r="Q71" i="4"/>
  <c r="O62" i="4"/>
  <c r="Q64" i="4"/>
  <c r="Q73" i="4"/>
  <c r="Q78" i="4"/>
  <c r="Q31" i="4"/>
  <c r="Q23" i="4"/>
  <c r="O72" i="4"/>
  <c r="Q79" i="4"/>
  <c r="Q83" i="4"/>
  <c r="Q70" i="4"/>
  <c r="O74" i="4"/>
  <c r="O10" i="4"/>
  <c r="Q48" i="4"/>
  <c r="O50" i="4"/>
  <c r="Q21" i="4"/>
  <c r="Q29" i="4"/>
  <c r="O32" i="4"/>
  <c r="Q80" i="4"/>
  <c r="O67" i="4"/>
  <c r="N18" i="4"/>
  <c r="K18" i="4"/>
  <c r="N26" i="4"/>
  <c r="K26" i="4"/>
  <c r="O36" i="4"/>
  <c r="Q36" i="4"/>
  <c r="O39" i="4"/>
  <c r="Q39" i="4"/>
  <c r="K41" i="4"/>
  <c r="N41" i="4"/>
  <c r="P45" i="4"/>
  <c r="N45" i="4"/>
  <c r="P54" i="4"/>
  <c r="N56" i="4"/>
  <c r="K58" i="4"/>
  <c r="P58" i="4"/>
  <c r="Q68" i="4"/>
  <c r="O68" i="4"/>
  <c r="Q76" i="4"/>
  <c r="O76" i="4"/>
  <c r="K90" i="4"/>
  <c r="P90" i="4"/>
  <c r="N90" i="4"/>
  <c r="P5" i="4"/>
  <c r="K5" i="4"/>
  <c r="N8" i="4"/>
  <c r="K8" i="4"/>
  <c r="Q9" i="4"/>
  <c r="K13" i="4"/>
  <c r="N24" i="4"/>
  <c r="K24" i="4"/>
  <c r="K34" i="4"/>
  <c r="N34" i="4"/>
  <c r="P38" i="4"/>
  <c r="N38" i="4"/>
  <c r="P41" i="4"/>
  <c r="K45" i="4"/>
  <c r="N47" i="4"/>
  <c r="K47" i="4"/>
  <c r="Q52" i="4"/>
  <c r="O55" i="4"/>
  <c r="Q55" i="4"/>
  <c r="N58" i="4"/>
  <c r="K60" i="4"/>
  <c r="N60" i="4"/>
  <c r="N65" i="4"/>
  <c r="K65" i="4"/>
  <c r="P66" i="4"/>
  <c r="K66" i="4"/>
  <c r="K86" i="4"/>
  <c r="P86" i="4"/>
  <c r="N86" i="4"/>
  <c r="J93" i="4"/>
  <c r="K6" i="4"/>
  <c r="K11" i="4"/>
  <c r="P13" i="4"/>
  <c r="O14" i="4"/>
  <c r="Q15" i="4"/>
  <c r="H93" i="4"/>
  <c r="P17" i="4"/>
  <c r="N17" i="4"/>
  <c r="P18" i="4"/>
  <c r="Q19" i="4"/>
  <c r="N22" i="4"/>
  <c r="K22" i="4"/>
  <c r="P26" i="4"/>
  <c r="Q27" i="4"/>
  <c r="N30" i="4"/>
  <c r="K30" i="4"/>
  <c r="P33" i="4"/>
  <c r="N33" i="4"/>
  <c r="P34" i="4"/>
  <c r="K38" i="4"/>
  <c r="N39" i="4"/>
  <c r="K40" i="4"/>
  <c r="Q40" i="4" s="1"/>
  <c r="P42" i="4"/>
  <c r="K44" i="4"/>
  <c r="P44" i="4"/>
  <c r="P47" i="4"/>
  <c r="K53" i="4"/>
  <c r="N53" i="4"/>
  <c r="N54" i="4"/>
  <c r="P56" i="4"/>
  <c r="P59" i="4"/>
  <c r="N59" i="4"/>
  <c r="P60" i="4"/>
  <c r="P65" i="4"/>
  <c r="Q75" i="4"/>
  <c r="O75" i="4"/>
  <c r="N5" i="4"/>
  <c r="P6" i="4"/>
  <c r="P8" i="4"/>
  <c r="P11" i="4"/>
  <c r="O12" i="4"/>
  <c r="N20" i="4"/>
  <c r="K20" i="4"/>
  <c r="P24" i="4"/>
  <c r="Q25" i="4"/>
  <c r="N28" i="4"/>
  <c r="K28" i="4"/>
  <c r="P30" i="4"/>
  <c r="K33" i="4"/>
  <c r="P35" i="4"/>
  <c r="K37" i="4"/>
  <c r="P37" i="4"/>
  <c r="P39" i="4"/>
  <c r="O43" i="4"/>
  <c r="Q43" i="4"/>
  <c r="N44" i="4"/>
  <c r="K46" i="4"/>
  <c r="N46" i="4"/>
  <c r="P48" i="4"/>
  <c r="P52" i="4"/>
  <c r="N52" i="4"/>
  <c r="P53" i="4"/>
  <c r="K59" i="4"/>
  <c r="N61" i="4"/>
  <c r="K61" i="4"/>
  <c r="O63" i="4"/>
  <c r="Q85" i="4"/>
  <c r="O85" i="4"/>
  <c r="Q89" i="4"/>
  <c r="O89" i="4"/>
  <c r="P10" i="4"/>
  <c r="P12" i="4"/>
  <c r="P14" i="4"/>
  <c r="P16" i="4"/>
  <c r="O57" i="4"/>
  <c r="P57" i="4"/>
  <c r="N66" i="4"/>
  <c r="O69" i="4"/>
  <c r="O77" i="4"/>
  <c r="O81" i="4"/>
  <c r="Q81" i="4"/>
  <c r="P82" i="4"/>
  <c r="K82" i="4"/>
  <c r="N82" i="4"/>
  <c r="O84" i="4"/>
  <c r="Q84" i="4"/>
  <c r="N85" i="4"/>
  <c r="O88" i="4"/>
  <c r="Q88" i="4"/>
  <c r="N89" i="4"/>
  <c r="M93" i="4"/>
  <c r="K7" i="4"/>
  <c r="P40" i="4"/>
  <c r="N48" i="4"/>
  <c r="K51" i="4"/>
  <c r="Q51" i="4" s="1"/>
  <c r="Q57" i="4"/>
  <c r="N62" i="4"/>
  <c r="N84" i="4"/>
  <c r="P85" i="4"/>
  <c r="Q87" i="4"/>
  <c r="O87" i="4"/>
  <c r="N88" i="4"/>
  <c r="P89" i="4"/>
  <c r="N69" i="4"/>
  <c r="N71" i="4"/>
  <c r="N73" i="4"/>
  <c r="N75" i="4"/>
  <c r="N77" i="4"/>
  <c r="N79" i="4"/>
  <c r="P80" i="4"/>
  <c r="P83" i="4"/>
  <c r="R83" i="4" l="1"/>
  <c r="R62" i="4"/>
  <c r="O7" i="4"/>
  <c r="Q7" i="4"/>
  <c r="O61" i="4"/>
  <c r="Q61" i="4"/>
  <c r="Q37" i="4"/>
  <c r="O37" i="4"/>
  <c r="N93" i="4"/>
  <c r="O11" i="4"/>
  <c r="Q11" i="4"/>
  <c r="O65" i="4"/>
  <c r="Q65" i="4"/>
  <c r="O47" i="4"/>
  <c r="Q47" i="4"/>
  <c r="Q24" i="4"/>
  <c r="O24" i="4"/>
  <c r="Q8" i="4"/>
  <c r="O8" i="4"/>
  <c r="Q58" i="4"/>
  <c r="O58" i="4"/>
  <c r="Q41" i="4"/>
  <c r="O41" i="4"/>
  <c r="Q82" i="4"/>
  <c r="O82" i="4"/>
  <c r="Q35" i="4"/>
  <c r="O35" i="4"/>
  <c r="Q28" i="4"/>
  <c r="O28" i="4"/>
  <c r="Q20" i="4"/>
  <c r="O20" i="4"/>
  <c r="Q44" i="4"/>
  <c r="O44" i="4"/>
  <c r="R47" i="4"/>
  <c r="O6" i="4"/>
  <c r="Q6" i="4"/>
  <c r="O86" i="4"/>
  <c r="Q86" i="4"/>
  <c r="Q26" i="4"/>
  <c r="O26" i="4"/>
  <c r="O59" i="4"/>
  <c r="Q59" i="4"/>
  <c r="O51" i="4"/>
  <c r="Q46" i="4"/>
  <c r="O46" i="4"/>
  <c r="Q53" i="4"/>
  <c r="O53" i="4"/>
  <c r="Q42" i="4"/>
  <c r="O42" i="4"/>
  <c r="O38" i="4"/>
  <c r="Q38" i="4"/>
  <c r="O30" i="4"/>
  <c r="Q30" i="4"/>
  <c r="Q22" i="4"/>
  <c r="O22" i="4"/>
  <c r="O66" i="4"/>
  <c r="Q66" i="4"/>
  <c r="O45" i="4"/>
  <c r="Q45" i="4"/>
  <c r="O13" i="4"/>
  <c r="Q13" i="4"/>
  <c r="K93" i="4"/>
  <c r="K94" i="4" s="1"/>
  <c r="Q5" i="4"/>
  <c r="O5" i="4"/>
  <c r="O90" i="4"/>
  <c r="Q90" i="4"/>
  <c r="O56" i="4"/>
  <c r="Q56" i="4"/>
  <c r="O40" i="4"/>
  <c r="O33" i="4"/>
  <c r="Q33" i="4"/>
  <c r="I93" i="4"/>
  <c r="I94" i="4" s="1"/>
  <c r="O17" i="4"/>
  <c r="Q17" i="4"/>
  <c r="Q60" i="4"/>
  <c r="O60" i="4"/>
  <c r="Q34" i="4"/>
  <c r="O34" i="4"/>
  <c r="R32" i="4"/>
  <c r="P93" i="4"/>
  <c r="Q54" i="4"/>
  <c r="O54" i="4"/>
  <c r="Q18" i="4"/>
  <c r="O18" i="4"/>
  <c r="M51" i="3"/>
  <c r="M17" i="3"/>
  <c r="M9" i="3"/>
  <c r="M7" i="3"/>
  <c r="M5" i="3"/>
  <c r="O93" i="4" l="1"/>
  <c r="O94" i="4" s="1"/>
  <c r="Q93" i="4"/>
  <c r="Q94" i="4" s="1"/>
  <c r="I67" i="3"/>
  <c r="I66" i="3"/>
  <c r="I57" i="3"/>
  <c r="I56" i="3"/>
  <c r="I54" i="3"/>
  <c r="I51" i="3"/>
  <c r="I48" i="3"/>
  <c r="I42" i="3"/>
  <c r="I40" i="3"/>
  <c r="I39" i="3"/>
  <c r="I35" i="3"/>
  <c r="I17" i="3"/>
  <c r="K90" i="3" l="1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P26" i="3"/>
  <c r="P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25" i="3" l="1"/>
  <c r="K26" i="3"/>
  <c r="L93" i="3"/>
  <c r="P92" i="3"/>
  <c r="O92" i="3"/>
  <c r="N92" i="3"/>
  <c r="Q92" i="3"/>
  <c r="P91" i="3"/>
  <c r="O91" i="3"/>
  <c r="N91" i="3"/>
  <c r="Q91" i="3"/>
  <c r="P90" i="3"/>
  <c r="O90" i="3"/>
  <c r="N90" i="3"/>
  <c r="Q90" i="3"/>
  <c r="N89" i="3"/>
  <c r="O89" i="3"/>
  <c r="N88" i="3"/>
  <c r="N87" i="3"/>
  <c r="N86" i="3"/>
  <c r="N85" i="3"/>
  <c r="O85" i="3"/>
  <c r="P84" i="3"/>
  <c r="M82" i="3"/>
  <c r="N81" i="3"/>
  <c r="M81" i="3"/>
  <c r="O81" i="3"/>
  <c r="P81" i="3"/>
  <c r="N79" i="3"/>
  <c r="P79" i="3"/>
  <c r="N78" i="3"/>
  <c r="N77" i="3"/>
  <c r="O77" i="3"/>
  <c r="P77" i="3"/>
  <c r="P76" i="3"/>
  <c r="N74" i="3"/>
  <c r="N73" i="3"/>
  <c r="O73" i="3"/>
  <c r="N72" i="3"/>
  <c r="N71" i="3"/>
  <c r="N69" i="3"/>
  <c r="O69" i="3"/>
  <c r="N65" i="3"/>
  <c r="O65" i="3"/>
  <c r="P65" i="3"/>
  <c r="N64" i="3"/>
  <c r="N63" i="3"/>
  <c r="N62" i="3"/>
  <c r="N61" i="3"/>
  <c r="O61" i="3"/>
  <c r="P60" i="3"/>
  <c r="N58" i="3"/>
  <c r="N57" i="3"/>
  <c r="O57" i="3"/>
  <c r="Q56" i="3"/>
  <c r="N56" i="3"/>
  <c r="N55" i="3"/>
  <c r="N54" i="3"/>
  <c r="N53" i="3"/>
  <c r="O53" i="3"/>
  <c r="P52" i="3"/>
  <c r="N51" i="3"/>
  <c r="Q51" i="3"/>
  <c r="P43" i="3"/>
  <c r="P40" i="3"/>
  <c r="P36" i="3"/>
  <c r="N34" i="3"/>
  <c r="P28" i="3"/>
  <c r="N26" i="3"/>
  <c r="P24" i="3"/>
  <c r="P22" i="3"/>
  <c r="N22" i="3"/>
  <c r="P20" i="3"/>
  <c r="P18" i="3"/>
  <c r="N18" i="3"/>
  <c r="P16" i="3"/>
  <c r="P14" i="3"/>
  <c r="N14" i="3"/>
  <c r="P12" i="3"/>
  <c r="P7" i="3"/>
  <c r="J93" i="3"/>
  <c r="O64" i="3" l="1"/>
  <c r="Q64" i="3"/>
  <c r="N50" i="3"/>
  <c r="N6" i="3"/>
  <c r="N10" i="3"/>
  <c r="N12" i="3"/>
  <c r="N16" i="3"/>
  <c r="N20" i="3"/>
  <c r="N24" i="3"/>
  <c r="N28" i="3"/>
  <c r="N80" i="3"/>
  <c r="Q80" i="3"/>
  <c r="P5" i="3"/>
  <c r="Q6" i="3"/>
  <c r="P6" i="3"/>
  <c r="P8" i="3"/>
  <c r="N8" i="3"/>
  <c r="O8" i="3"/>
  <c r="N9" i="3"/>
  <c r="O10" i="3"/>
  <c r="O12" i="3"/>
  <c r="O16" i="3"/>
  <c r="O20" i="3"/>
  <c r="O28" i="3"/>
  <c r="P31" i="3"/>
  <c r="N31" i="3"/>
  <c r="P39" i="3"/>
  <c r="N39" i="3"/>
  <c r="O39" i="3"/>
  <c r="P71" i="3"/>
  <c r="P87" i="3"/>
  <c r="P30" i="3"/>
  <c r="P35" i="3"/>
  <c r="N43" i="3"/>
  <c r="P47" i="3"/>
  <c r="P53" i="3"/>
  <c r="P55" i="3"/>
  <c r="P57" i="3"/>
  <c r="P61" i="3"/>
  <c r="P63" i="3"/>
  <c r="P69" i="3"/>
  <c r="P73" i="3"/>
  <c r="P85" i="3"/>
  <c r="P89" i="3"/>
  <c r="P10" i="3"/>
  <c r="O18" i="3"/>
  <c r="O22" i="3"/>
  <c r="Q30" i="3"/>
  <c r="N30" i="3"/>
  <c r="Q35" i="3"/>
  <c r="N35" i="3"/>
  <c r="N46" i="3"/>
  <c r="N47" i="3"/>
  <c r="P51" i="3"/>
  <c r="O31" i="3"/>
  <c r="P33" i="3"/>
  <c r="O33" i="3"/>
  <c r="N33" i="3"/>
  <c r="P38" i="3"/>
  <c r="N42" i="3"/>
  <c r="P44" i="3"/>
  <c r="O47" i="3"/>
  <c r="P49" i="3"/>
  <c r="O49" i="3"/>
  <c r="N49" i="3"/>
  <c r="P54" i="3"/>
  <c r="O56" i="3"/>
  <c r="N59" i="3"/>
  <c r="P59" i="3"/>
  <c r="Q63" i="3"/>
  <c r="O63" i="3"/>
  <c r="Q73" i="3"/>
  <c r="N76" i="3"/>
  <c r="P78" i="3"/>
  <c r="O80" i="3"/>
  <c r="O6" i="3"/>
  <c r="N7" i="3"/>
  <c r="P9" i="3"/>
  <c r="Q12" i="3"/>
  <c r="O14" i="3"/>
  <c r="Q14" i="3"/>
  <c r="Q16" i="3"/>
  <c r="Q18" i="3"/>
  <c r="Q20" i="3"/>
  <c r="Q24" i="3"/>
  <c r="O24" i="3"/>
  <c r="O26" i="3"/>
  <c r="Q26" i="3"/>
  <c r="Q28" i="3"/>
  <c r="O30" i="3"/>
  <c r="Q31" i="3"/>
  <c r="P32" i="3"/>
  <c r="N37" i="3"/>
  <c r="P37" i="3"/>
  <c r="O37" i="3"/>
  <c r="P42" i="3"/>
  <c r="Q47" i="3"/>
  <c r="P48" i="3"/>
  <c r="O51" i="3"/>
  <c r="Q55" i="3"/>
  <c r="O55" i="3"/>
  <c r="N68" i="3"/>
  <c r="P70" i="3"/>
  <c r="N75" i="3"/>
  <c r="P75" i="3"/>
  <c r="Q79" i="3"/>
  <c r="O79" i="3"/>
  <c r="Q89" i="3"/>
  <c r="H93" i="3"/>
  <c r="M93" i="3"/>
  <c r="Q10" i="3"/>
  <c r="P41" i="3"/>
  <c r="O41" i="3"/>
  <c r="N41" i="3"/>
  <c r="P46" i="3"/>
  <c r="Q65" i="3"/>
  <c r="P67" i="3"/>
  <c r="N67" i="3"/>
  <c r="Q71" i="3"/>
  <c r="O71" i="3"/>
  <c r="N84" i="3"/>
  <c r="P86" i="3"/>
  <c r="N5" i="3"/>
  <c r="N11" i="3"/>
  <c r="P11" i="3"/>
  <c r="P13" i="3"/>
  <c r="N13" i="3"/>
  <c r="N15" i="3"/>
  <c r="P15" i="3"/>
  <c r="P17" i="3"/>
  <c r="N17" i="3"/>
  <c r="N19" i="3"/>
  <c r="P19" i="3"/>
  <c r="P21" i="3"/>
  <c r="N21" i="3"/>
  <c r="N23" i="3"/>
  <c r="P23" i="3"/>
  <c r="N25" i="3"/>
  <c r="N27" i="3"/>
  <c r="P27" i="3"/>
  <c r="P29" i="3"/>
  <c r="N29" i="3"/>
  <c r="P34" i="3"/>
  <c r="N38" i="3"/>
  <c r="Q39" i="3"/>
  <c r="N45" i="3"/>
  <c r="P45" i="3"/>
  <c r="O45" i="3"/>
  <c r="P50" i="3"/>
  <c r="Q57" i="3"/>
  <c r="N60" i="3"/>
  <c r="P62" i="3"/>
  <c r="P68" i="3"/>
  <c r="N70" i="3"/>
  <c r="Q81" i="3"/>
  <c r="P83" i="3"/>
  <c r="N83" i="3"/>
  <c r="Q87" i="3"/>
  <c r="O87" i="3"/>
  <c r="N32" i="3"/>
  <c r="N40" i="3"/>
  <c r="Q41" i="3"/>
  <c r="N48" i="3"/>
  <c r="Q61" i="3"/>
  <c r="P64" i="3"/>
  <c r="P66" i="3"/>
  <c r="Q77" i="3"/>
  <c r="P80" i="3"/>
  <c r="P82" i="3"/>
  <c r="N36" i="3"/>
  <c r="Q37" i="3"/>
  <c r="N44" i="3"/>
  <c r="Q45" i="3"/>
  <c r="N52" i="3"/>
  <c r="Q53" i="3"/>
  <c r="P56" i="3"/>
  <c r="P58" i="3"/>
  <c r="N66" i="3"/>
  <c r="Q69" i="3"/>
  <c r="P72" i="3"/>
  <c r="P74" i="3"/>
  <c r="N82" i="3"/>
  <c r="Q85" i="3"/>
  <c r="P88" i="3"/>
  <c r="R62" i="3" l="1"/>
  <c r="R83" i="3"/>
  <c r="R47" i="3"/>
  <c r="R32" i="3"/>
  <c r="Q22" i="3"/>
  <c r="P93" i="3"/>
  <c r="Q88" i="3"/>
  <c r="O88" i="3"/>
  <c r="Q8" i="3"/>
  <c r="O72" i="3"/>
  <c r="Q72" i="3"/>
  <c r="O35" i="3"/>
  <c r="O43" i="3"/>
  <c r="Q43" i="3"/>
  <c r="O62" i="3"/>
  <c r="Q62" i="3"/>
  <c r="O34" i="3"/>
  <c r="Q34" i="3"/>
  <c r="Q25" i="3"/>
  <c r="O25" i="3"/>
  <c r="Q23" i="3"/>
  <c r="O23" i="3"/>
  <c r="Q17" i="3"/>
  <c r="O17" i="3"/>
  <c r="Q15" i="3"/>
  <c r="O15" i="3"/>
  <c r="Q9" i="3"/>
  <c r="O9" i="3"/>
  <c r="Q75" i="3"/>
  <c r="O75" i="3"/>
  <c r="O42" i="3"/>
  <c r="Q42" i="3"/>
  <c r="K93" i="3"/>
  <c r="K94" i="3" s="1"/>
  <c r="Q76" i="3"/>
  <c r="O76" i="3"/>
  <c r="O36" i="3"/>
  <c r="Q36" i="3"/>
  <c r="Q33" i="3"/>
  <c r="O50" i="3"/>
  <c r="Q50" i="3"/>
  <c r="N93" i="3"/>
  <c r="O84" i="3"/>
  <c r="Q84" i="3"/>
  <c r="O46" i="3"/>
  <c r="Q46" i="3"/>
  <c r="O68" i="3"/>
  <c r="Q68" i="3"/>
  <c r="Q59" i="3"/>
  <c r="O59" i="3"/>
  <c r="O54" i="3"/>
  <c r="Q54" i="3"/>
  <c r="O38" i="3"/>
  <c r="Q38" i="3"/>
  <c r="Q48" i="3"/>
  <c r="O48" i="3"/>
  <c r="Q74" i="3"/>
  <c r="O74" i="3"/>
  <c r="O44" i="3"/>
  <c r="Q44" i="3"/>
  <c r="Q32" i="3"/>
  <c r="O32" i="3"/>
  <c r="Q60" i="3"/>
  <c r="O60" i="3"/>
  <c r="Q29" i="3"/>
  <c r="O29" i="3"/>
  <c r="Q27" i="3"/>
  <c r="O27" i="3"/>
  <c r="Q21" i="3"/>
  <c r="O21" i="3"/>
  <c r="Q19" i="3"/>
  <c r="O19" i="3"/>
  <c r="Q13" i="3"/>
  <c r="O13" i="3"/>
  <c r="Q11" i="3"/>
  <c r="O11" i="3"/>
  <c r="I93" i="3"/>
  <c r="I94" i="3" s="1"/>
  <c r="Q5" i="3"/>
  <c r="O5" i="3"/>
  <c r="Q67" i="3"/>
  <c r="O67" i="3"/>
  <c r="O7" i="3"/>
  <c r="Q7" i="3"/>
  <c r="O78" i="3"/>
  <c r="Q78" i="3"/>
  <c r="Q58" i="3"/>
  <c r="O58" i="3"/>
  <c r="O52" i="3"/>
  <c r="Q52" i="3"/>
  <c r="Q82" i="3"/>
  <c r="O82" i="3"/>
  <c r="Q66" i="3"/>
  <c r="O66" i="3"/>
  <c r="Q49" i="3"/>
  <c r="Q40" i="3"/>
  <c r="O40" i="3"/>
  <c r="Q83" i="3"/>
  <c r="O83" i="3"/>
  <c r="O86" i="3"/>
  <c r="Q86" i="3"/>
  <c r="O70" i="3"/>
  <c r="Q70" i="3"/>
  <c r="J82" i="2"/>
  <c r="J81" i="2"/>
  <c r="J87" i="2"/>
  <c r="J89" i="2"/>
  <c r="J88" i="2"/>
  <c r="J86" i="2"/>
  <c r="J85" i="2"/>
  <c r="J84" i="2"/>
  <c r="J83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O6" i="2"/>
  <c r="O93" i="3" l="1"/>
  <c r="O94" i="3" s="1"/>
  <c r="Q93" i="3"/>
  <c r="Q94" i="3" s="1"/>
  <c r="J6" i="2"/>
  <c r="I93" i="2"/>
  <c r="M93" i="2" l="1"/>
  <c r="N92" i="2"/>
  <c r="O92" i="2"/>
  <c r="O91" i="2"/>
  <c r="N91" i="2"/>
  <c r="Q91" i="2"/>
  <c r="N90" i="2"/>
  <c r="Q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Q65" i="2"/>
  <c r="O65" i="2"/>
  <c r="N65" i="2"/>
  <c r="R65" i="2" s="1"/>
  <c r="Q64" i="2"/>
  <c r="O64" i="2"/>
  <c r="N64" i="2"/>
  <c r="Q63" i="2"/>
  <c r="O63" i="2"/>
  <c r="N63" i="2"/>
  <c r="Q62" i="2"/>
  <c r="O62" i="2"/>
  <c r="N62" i="2"/>
  <c r="O61" i="2"/>
  <c r="N61" i="2"/>
  <c r="Q61" i="2"/>
  <c r="O60" i="2"/>
  <c r="N60" i="2"/>
  <c r="Q60" i="2"/>
  <c r="O59" i="2"/>
  <c r="N59" i="2"/>
  <c r="Q59" i="2"/>
  <c r="O58" i="2"/>
  <c r="N58" i="2"/>
  <c r="Q58" i="2"/>
  <c r="O57" i="2"/>
  <c r="N57" i="2"/>
  <c r="Q57" i="2"/>
  <c r="N56" i="2"/>
  <c r="O56" i="2"/>
  <c r="O55" i="2"/>
  <c r="N55" i="2"/>
  <c r="O54" i="2"/>
  <c r="N54" i="2"/>
  <c r="N53" i="2"/>
  <c r="N52" i="2"/>
  <c r="O52" i="2"/>
  <c r="O51" i="2"/>
  <c r="N51" i="2"/>
  <c r="L51" i="2"/>
  <c r="Q51" i="2"/>
  <c r="N50" i="2"/>
  <c r="L50" i="2"/>
  <c r="Q50" i="2"/>
  <c r="Q49" i="2"/>
  <c r="O49" i="2"/>
  <c r="N49" i="2"/>
  <c r="L49" i="2"/>
  <c r="P49" i="2" s="1"/>
  <c r="N48" i="2"/>
  <c r="L48" i="2"/>
  <c r="O48" i="2"/>
  <c r="N47" i="2"/>
  <c r="L47" i="2"/>
  <c r="O47" i="2"/>
  <c r="N46" i="2"/>
  <c r="L46" i="2"/>
  <c r="O45" i="2"/>
  <c r="N45" i="2"/>
  <c r="Q45" i="2"/>
  <c r="O44" i="2"/>
  <c r="N44" i="2"/>
  <c r="Q44" i="2"/>
  <c r="N43" i="2"/>
  <c r="O43" i="2"/>
  <c r="O42" i="2"/>
  <c r="N42" i="2"/>
  <c r="N41" i="2"/>
  <c r="O41" i="2"/>
  <c r="O40" i="2"/>
  <c r="N40" i="2"/>
  <c r="N39" i="2"/>
  <c r="O38" i="2"/>
  <c r="N38" i="2"/>
  <c r="N37" i="2"/>
  <c r="O36" i="2"/>
  <c r="N36" i="2"/>
  <c r="N35" i="2"/>
  <c r="O34" i="2"/>
  <c r="N34" i="2"/>
  <c r="N33" i="2"/>
  <c r="O32" i="2"/>
  <c r="N32" i="2"/>
  <c r="N31" i="2"/>
  <c r="O30" i="2"/>
  <c r="N30" i="2"/>
  <c r="O29" i="2"/>
  <c r="N29" i="2"/>
  <c r="L29" i="2"/>
  <c r="P29" i="2" s="1"/>
  <c r="Q29" i="2"/>
  <c r="Q28" i="2"/>
  <c r="O28" i="2"/>
  <c r="N28" i="2"/>
  <c r="L28" i="2"/>
  <c r="Q27" i="2"/>
  <c r="O27" i="2"/>
  <c r="N27" i="2"/>
  <c r="L27" i="2"/>
  <c r="N26" i="2"/>
  <c r="L26" i="2"/>
  <c r="N25" i="2"/>
  <c r="L25" i="2"/>
  <c r="O24" i="2"/>
  <c r="N24" i="2"/>
  <c r="O23" i="2"/>
  <c r="N23" i="2"/>
  <c r="N22" i="2"/>
  <c r="N21" i="2"/>
  <c r="O21" i="2"/>
  <c r="N20" i="2"/>
  <c r="O20" i="2"/>
  <c r="O19" i="2"/>
  <c r="N19" i="2"/>
  <c r="Q19" i="2"/>
  <c r="Q18" i="2"/>
  <c r="O18" i="2"/>
  <c r="N18" i="2"/>
  <c r="L18" i="2"/>
  <c r="Q17" i="2"/>
  <c r="N17" i="2"/>
  <c r="L17" i="2"/>
  <c r="P17" i="2" s="1"/>
  <c r="O17" i="2"/>
  <c r="N16" i="2"/>
  <c r="O16" i="2"/>
  <c r="O15" i="2"/>
  <c r="N15" i="2"/>
  <c r="Q15" i="2"/>
  <c r="Q14" i="2"/>
  <c r="O14" i="2"/>
  <c r="N14" i="2"/>
  <c r="L14" i="2"/>
  <c r="Q13" i="2"/>
  <c r="N13" i="2"/>
  <c r="L13" i="2"/>
  <c r="O13" i="2"/>
  <c r="N12" i="2"/>
  <c r="O12" i="2"/>
  <c r="O11" i="2"/>
  <c r="N11" i="2"/>
  <c r="Q11" i="2"/>
  <c r="Q10" i="2"/>
  <c r="O10" i="2"/>
  <c r="N10" i="2"/>
  <c r="L10" i="2"/>
  <c r="Q9" i="2"/>
  <c r="N9" i="2"/>
  <c r="L9" i="2"/>
  <c r="P9" i="2" s="1"/>
  <c r="O9" i="2"/>
  <c r="N8" i="2"/>
  <c r="O8" i="2"/>
  <c r="O7" i="2"/>
  <c r="N7" i="2"/>
  <c r="Q7" i="2"/>
  <c r="Q6" i="2"/>
  <c r="N6" i="2"/>
  <c r="L6" i="2"/>
  <c r="Q5" i="2"/>
  <c r="N5" i="2"/>
  <c r="L5" i="2"/>
  <c r="O5" i="2"/>
  <c r="J5" i="2"/>
  <c r="R28" i="2" l="1"/>
  <c r="R29" i="2"/>
  <c r="J93" i="2"/>
  <c r="R49" i="2"/>
  <c r="P13" i="2"/>
  <c r="R27" i="2"/>
  <c r="Q31" i="2"/>
  <c r="L31" i="2"/>
  <c r="R31" i="2" s="1"/>
  <c r="O31" i="2"/>
  <c r="Q74" i="2"/>
  <c r="O74" i="2"/>
  <c r="Q82" i="2"/>
  <c r="O82" i="2"/>
  <c r="R6" i="2"/>
  <c r="Q8" i="2"/>
  <c r="R10" i="2"/>
  <c r="L12" i="2"/>
  <c r="P12" i="2" s="1"/>
  <c r="L20" i="2"/>
  <c r="P20" i="2" s="1"/>
  <c r="Q20" i="2"/>
  <c r="Q69" i="2"/>
  <c r="O69" i="2"/>
  <c r="Q73" i="2"/>
  <c r="O73" i="2"/>
  <c r="Q77" i="2"/>
  <c r="O77" i="2"/>
  <c r="Q81" i="2"/>
  <c r="O81" i="2"/>
  <c r="Q85" i="2"/>
  <c r="O85" i="2"/>
  <c r="Q89" i="2"/>
  <c r="O89" i="2"/>
  <c r="Q22" i="2"/>
  <c r="L22" i="2"/>
  <c r="R22" i="2" s="1"/>
  <c r="O26" i="2"/>
  <c r="Q26" i="2"/>
  <c r="Q66" i="2"/>
  <c r="O66" i="2"/>
  <c r="Q70" i="2"/>
  <c r="O70" i="2"/>
  <c r="Q78" i="2"/>
  <c r="O78" i="2"/>
  <c r="Q86" i="2"/>
  <c r="O86" i="2"/>
  <c r="L8" i="2"/>
  <c r="P8" i="2" s="1"/>
  <c r="Q12" i="2"/>
  <c r="R14" i="2"/>
  <c r="L16" i="2"/>
  <c r="P16" i="2" s="1"/>
  <c r="Q16" i="2"/>
  <c r="R18" i="2"/>
  <c r="Q23" i="2"/>
  <c r="L23" i="2"/>
  <c r="R23" i="2" s="1"/>
  <c r="P28" i="2"/>
  <c r="Q33" i="2"/>
  <c r="L33" i="2"/>
  <c r="R33" i="2" s="1"/>
  <c r="O33" i="2"/>
  <c r="R5" i="2"/>
  <c r="P6" i="2"/>
  <c r="L7" i="2"/>
  <c r="P7" i="2" s="1"/>
  <c r="R9" i="2"/>
  <c r="P10" i="2"/>
  <c r="L11" i="2"/>
  <c r="P11" i="2" s="1"/>
  <c r="R13" i="2"/>
  <c r="P14" i="2"/>
  <c r="L15" i="2"/>
  <c r="P15" i="2" s="1"/>
  <c r="R17" i="2"/>
  <c r="P18" i="2"/>
  <c r="L19" i="2"/>
  <c r="P19" i="2" s="1"/>
  <c r="O22" i="2"/>
  <c r="Q24" i="2"/>
  <c r="L24" i="2"/>
  <c r="P24" i="2" s="1"/>
  <c r="Q25" i="2"/>
  <c r="O25" i="2"/>
  <c r="P27" i="2"/>
  <c r="Q35" i="2"/>
  <c r="L35" i="2"/>
  <c r="R35" i="2" s="1"/>
  <c r="O35" i="2"/>
  <c r="R48" i="2"/>
  <c r="P48" i="2"/>
  <c r="Q53" i="2"/>
  <c r="R53" i="2"/>
  <c r="O53" i="2"/>
  <c r="Q68" i="2"/>
  <c r="O68" i="2"/>
  <c r="Q72" i="2"/>
  <c r="O72" i="2"/>
  <c r="Q76" i="2"/>
  <c r="O76" i="2"/>
  <c r="Q80" i="2"/>
  <c r="O80" i="2"/>
  <c r="Q84" i="2"/>
  <c r="O84" i="2"/>
  <c r="Q88" i="2"/>
  <c r="O88" i="2"/>
  <c r="Q39" i="2"/>
  <c r="L39" i="2"/>
  <c r="R39" i="2" s="1"/>
  <c r="O39" i="2"/>
  <c r="K93" i="2"/>
  <c r="P5" i="2"/>
  <c r="R20" i="2"/>
  <c r="Q21" i="2"/>
  <c r="L21" i="2"/>
  <c r="R21" i="2" s="1"/>
  <c r="P25" i="2"/>
  <c r="R25" i="2"/>
  <c r="P31" i="2"/>
  <c r="Q37" i="2"/>
  <c r="L37" i="2"/>
  <c r="R37" i="2" s="1"/>
  <c r="O37" i="2"/>
  <c r="Q67" i="2"/>
  <c r="O67" i="2"/>
  <c r="Q71" i="2"/>
  <c r="O71" i="2"/>
  <c r="Q75" i="2"/>
  <c r="O75" i="2"/>
  <c r="Q79" i="2"/>
  <c r="O79" i="2"/>
  <c r="Q83" i="2"/>
  <c r="O83" i="2"/>
  <c r="Q87" i="2"/>
  <c r="O87" i="2"/>
  <c r="Q30" i="2"/>
  <c r="L30" i="2"/>
  <c r="R30" i="2" s="1"/>
  <c r="Q34" i="2"/>
  <c r="L34" i="2"/>
  <c r="P34" i="2" s="1"/>
  <c r="Q38" i="2"/>
  <c r="L38" i="2"/>
  <c r="P38" i="2" s="1"/>
  <c r="Q40" i="2"/>
  <c r="L40" i="2"/>
  <c r="R40" i="2" s="1"/>
  <c r="Q42" i="2"/>
  <c r="L42" i="2"/>
  <c r="R42" i="2" s="1"/>
  <c r="Q47" i="2"/>
  <c r="R51" i="2"/>
  <c r="P51" i="2"/>
  <c r="Q54" i="2"/>
  <c r="P54" i="2"/>
  <c r="P63" i="2"/>
  <c r="R63" i="2"/>
  <c r="P65" i="2"/>
  <c r="Q32" i="2"/>
  <c r="L32" i="2"/>
  <c r="R32" i="2" s="1"/>
  <c r="Q36" i="2"/>
  <c r="L36" i="2"/>
  <c r="R36" i="2" s="1"/>
  <c r="N93" i="2"/>
  <c r="O46" i="2"/>
  <c r="Q46" i="2"/>
  <c r="O50" i="2"/>
  <c r="Q55" i="2"/>
  <c r="P55" i="2"/>
  <c r="P56" i="2"/>
  <c r="Q41" i="2"/>
  <c r="L41" i="2"/>
  <c r="R41" i="2" s="1"/>
  <c r="Q43" i="2"/>
  <c r="L43" i="2"/>
  <c r="R43" i="2" s="1"/>
  <c r="Q48" i="2"/>
  <c r="Q52" i="2"/>
  <c r="L52" i="2"/>
  <c r="R52" i="2" s="1"/>
  <c r="P53" i="2"/>
  <c r="Q56" i="2"/>
  <c r="R56" i="2"/>
  <c r="P60" i="2"/>
  <c r="P62" i="2"/>
  <c r="R62" i="2"/>
  <c r="P64" i="2"/>
  <c r="R64" i="2"/>
  <c r="P90" i="2"/>
  <c r="L44" i="2"/>
  <c r="P44" i="2" s="1"/>
  <c r="L45" i="2"/>
  <c r="P45" i="2" s="1"/>
  <c r="O90" i="2"/>
  <c r="Q92" i="2"/>
  <c r="R90" i="2"/>
  <c r="P57" i="2"/>
  <c r="P58" i="2"/>
  <c r="R59" i="2"/>
  <c r="R60" i="2"/>
  <c r="R61" i="2"/>
  <c r="L65" i="1"/>
  <c r="P52" i="2" l="1"/>
  <c r="R19" i="2"/>
  <c r="P36" i="2"/>
  <c r="P39" i="2"/>
  <c r="R11" i="2"/>
  <c r="R15" i="2"/>
  <c r="P30" i="2"/>
  <c r="R44" i="2"/>
  <c r="P40" i="2"/>
  <c r="P22" i="2"/>
  <c r="P37" i="2"/>
  <c r="R34" i="2"/>
  <c r="R24" i="2"/>
  <c r="P59" i="2"/>
  <c r="R12" i="2"/>
  <c r="J95" i="2"/>
  <c r="J99" i="2" s="1"/>
  <c r="O93" i="2"/>
  <c r="Q93" i="2"/>
  <c r="P61" i="2"/>
  <c r="R79" i="2"/>
  <c r="P79" i="2"/>
  <c r="R88" i="2"/>
  <c r="P88" i="2"/>
  <c r="R72" i="2"/>
  <c r="P72" i="2"/>
  <c r="R47" i="2"/>
  <c r="P47" i="2"/>
  <c r="R57" i="2"/>
  <c r="R55" i="2"/>
  <c r="R75" i="2"/>
  <c r="P75" i="2"/>
  <c r="R16" i="2"/>
  <c r="R84" i="2"/>
  <c r="P84" i="2"/>
  <c r="R68" i="2"/>
  <c r="P68" i="2"/>
  <c r="R38" i="2"/>
  <c r="R66" i="2"/>
  <c r="P66" i="2"/>
  <c r="P41" i="2"/>
  <c r="R89" i="2"/>
  <c r="P89" i="2"/>
  <c r="R73" i="2"/>
  <c r="P73" i="2"/>
  <c r="R74" i="2"/>
  <c r="P74" i="2"/>
  <c r="P92" i="2"/>
  <c r="R92" i="2"/>
  <c r="R70" i="2"/>
  <c r="P70" i="2"/>
  <c r="P23" i="2"/>
  <c r="R77" i="2"/>
  <c r="P77" i="2"/>
  <c r="R82" i="2"/>
  <c r="P82" i="2"/>
  <c r="R58" i="2"/>
  <c r="R45" i="2"/>
  <c r="R83" i="2"/>
  <c r="P83" i="2"/>
  <c r="R67" i="2"/>
  <c r="P67" i="2"/>
  <c r="P42" i="2"/>
  <c r="P32" i="2"/>
  <c r="R8" i="2"/>
  <c r="R7" i="2"/>
  <c r="R76" i="2"/>
  <c r="P76" i="2"/>
  <c r="P21" i="2"/>
  <c r="R78" i="2"/>
  <c r="P78" i="2"/>
  <c r="R54" i="2"/>
  <c r="R81" i="2"/>
  <c r="P81" i="2"/>
  <c r="P33" i="2"/>
  <c r="P46" i="2"/>
  <c r="R46" i="2"/>
  <c r="R91" i="2"/>
  <c r="P91" i="2"/>
  <c r="R50" i="2"/>
  <c r="P50" i="2"/>
  <c r="R87" i="2"/>
  <c r="P87" i="2"/>
  <c r="R71" i="2"/>
  <c r="P71" i="2"/>
  <c r="L93" i="2"/>
  <c r="L95" i="2" s="1"/>
  <c r="L99" i="2" s="1"/>
  <c r="R80" i="2"/>
  <c r="P80" i="2"/>
  <c r="P35" i="2"/>
  <c r="R86" i="2"/>
  <c r="P86" i="2"/>
  <c r="P43" i="2"/>
  <c r="P26" i="2"/>
  <c r="R26" i="2"/>
  <c r="R85" i="2"/>
  <c r="P85" i="2"/>
  <c r="R69" i="2"/>
  <c r="P69" i="2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P93" i="2" l="1"/>
  <c r="R93" i="2"/>
  <c r="R95" i="2" s="1"/>
  <c r="J82" i="1"/>
  <c r="J81" i="1"/>
  <c r="O65" i="1"/>
  <c r="O49" i="1"/>
  <c r="L49" i="1"/>
  <c r="L89" i="1"/>
  <c r="L85" i="1"/>
  <c r="O80" i="1"/>
  <c r="O72" i="1"/>
  <c r="L68" i="1"/>
  <c r="L64" i="1"/>
  <c r="O60" i="1"/>
  <c r="O56" i="1"/>
  <c r="O52" i="1"/>
  <c r="O48" i="1"/>
  <c r="O42" i="1"/>
  <c r="O34" i="1"/>
  <c r="O18" i="1"/>
  <c r="O16" i="1"/>
  <c r="O10" i="1"/>
  <c r="L12" i="1" l="1"/>
  <c r="L20" i="1"/>
  <c r="L28" i="1"/>
  <c r="L36" i="1"/>
  <c r="L44" i="1"/>
  <c r="O53" i="1"/>
  <c r="O61" i="1"/>
  <c r="L90" i="1"/>
  <c r="L78" i="1"/>
  <c r="O70" i="1"/>
  <c r="O5" i="1"/>
  <c r="O13" i="1"/>
  <c r="O37" i="1"/>
  <c r="O45" i="1"/>
  <c r="L54" i="1"/>
  <c r="L58" i="1"/>
  <c r="O71" i="1"/>
  <c r="O75" i="1"/>
  <c r="L87" i="1"/>
  <c r="O28" i="1"/>
  <c r="O44" i="1"/>
  <c r="L10" i="1"/>
  <c r="L14" i="1"/>
  <c r="L18" i="1"/>
  <c r="L22" i="1"/>
  <c r="L26" i="1"/>
  <c r="L30" i="1"/>
  <c r="L34" i="1"/>
  <c r="L38" i="1"/>
  <c r="L42" i="1"/>
  <c r="L46" i="1"/>
  <c r="O55" i="1"/>
  <c r="O59" i="1"/>
  <c r="O63" i="1"/>
  <c r="L72" i="1"/>
  <c r="L76" i="1"/>
  <c r="L80" i="1"/>
  <c r="O84" i="1"/>
  <c r="O88" i="1"/>
  <c r="L53" i="1"/>
  <c r="L70" i="1"/>
  <c r="O12" i="1"/>
  <c r="O20" i="1"/>
  <c r="O30" i="1"/>
  <c r="O38" i="1"/>
  <c r="O66" i="1"/>
  <c r="O74" i="1"/>
  <c r="L8" i="1"/>
  <c r="L16" i="1"/>
  <c r="L24" i="1"/>
  <c r="L32" i="1"/>
  <c r="L40" i="1"/>
  <c r="L48" i="1"/>
  <c r="O57" i="1"/>
  <c r="L82" i="1"/>
  <c r="P82" i="1" s="1"/>
  <c r="L86" i="1"/>
  <c r="L61" i="1"/>
  <c r="O8" i="1"/>
  <c r="O24" i="1"/>
  <c r="O78" i="1"/>
  <c r="O9" i="1"/>
  <c r="O17" i="1"/>
  <c r="O21" i="1"/>
  <c r="O29" i="1"/>
  <c r="O33" i="1"/>
  <c r="O41" i="1"/>
  <c r="L50" i="1"/>
  <c r="L62" i="1"/>
  <c r="O67" i="1"/>
  <c r="O79" i="1"/>
  <c r="L83" i="1"/>
  <c r="L66" i="1"/>
  <c r="O36" i="1"/>
  <c r="L6" i="1"/>
  <c r="O7" i="1"/>
  <c r="O11" i="1"/>
  <c r="O15" i="1"/>
  <c r="O19" i="1"/>
  <c r="O23" i="1"/>
  <c r="O27" i="1"/>
  <c r="O31" i="1"/>
  <c r="O35" i="1"/>
  <c r="O39" i="1"/>
  <c r="O43" i="1"/>
  <c r="L52" i="1"/>
  <c r="L56" i="1"/>
  <c r="L60" i="1"/>
  <c r="O69" i="1"/>
  <c r="O73" i="1"/>
  <c r="O77" i="1"/>
  <c r="O81" i="1"/>
  <c r="O85" i="1"/>
  <c r="O89" i="1"/>
  <c r="L57" i="1"/>
  <c r="L74" i="1"/>
  <c r="O6" i="1"/>
  <c r="O14" i="1"/>
  <c r="O22" i="1"/>
  <c r="O32" i="1"/>
  <c r="O40" i="1"/>
  <c r="O64" i="1"/>
  <c r="O68" i="1"/>
  <c r="O76" i="1"/>
  <c r="L13" i="1"/>
  <c r="L25" i="1"/>
  <c r="L33" i="1"/>
  <c r="O54" i="1"/>
  <c r="O58" i="1"/>
  <c r="L69" i="1"/>
  <c r="L73" i="1"/>
  <c r="L77" i="1"/>
  <c r="L84" i="1"/>
  <c r="L88" i="1"/>
  <c r="O86" i="1"/>
  <c r="O90" i="1"/>
  <c r="L5" i="1"/>
  <c r="L17" i="1"/>
  <c r="L29" i="1"/>
  <c r="L41" i="1"/>
  <c r="L45" i="1"/>
  <c r="O62" i="1"/>
  <c r="L67" i="1"/>
  <c r="L71" i="1"/>
  <c r="L75" i="1"/>
  <c r="L79" i="1"/>
  <c r="O83" i="1"/>
  <c r="O87" i="1"/>
  <c r="L9" i="1"/>
  <c r="L21" i="1"/>
  <c r="L37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81" i="1"/>
  <c r="R81" i="1" s="1"/>
  <c r="Q81" i="1"/>
  <c r="Q82" i="1"/>
  <c r="O82" i="1"/>
  <c r="R82" i="1" l="1"/>
  <c r="P81" i="1"/>
  <c r="Q90" i="1" l="1"/>
  <c r="Q89" i="1"/>
  <c r="Q88" i="1"/>
  <c r="Q87" i="1"/>
  <c r="Q86" i="1"/>
  <c r="Q85" i="1"/>
  <c r="Q84" i="1"/>
  <c r="Q83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49" i="1"/>
  <c r="Q48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K93" i="1"/>
  <c r="L93" i="1"/>
  <c r="L95" i="1" s="1"/>
  <c r="L99" i="1" s="1"/>
  <c r="M93" i="1"/>
  <c r="N93" i="1"/>
  <c r="J90" i="1"/>
  <c r="P90" i="1" s="1"/>
  <c r="J89" i="1"/>
  <c r="P89" i="1" s="1"/>
  <c r="J88" i="1"/>
  <c r="P88" i="1" s="1"/>
  <c r="J87" i="1"/>
  <c r="P87" i="1" s="1"/>
  <c r="J86" i="1"/>
  <c r="P86" i="1" s="1"/>
  <c r="J85" i="1"/>
  <c r="P85" i="1" s="1"/>
  <c r="J84" i="1"/>
  <c r="P84" i="1" s="1"/>
  <c r="J83" i="1"/>
  <c r="P83" i="1" s="1"/>
  <c r="J80" i="1"/>
  <c r="P80" i="1" s="1"/>
  <c r="J79" i="1"/>
  <c r="P79" i="1" s="1"/>
  <c r="J78" i="1"/>
  <c r="P78" i="1" s="1"/>
  <c r="J77" i="1"/>
  <c r="P77" i="1" s="1"/>
  <c r="J76" i="1"/>
  <c r="P76" i="1" s="1"/>
  <c r="J75" i="1"/>
  <c r="P75" i="1" s="1"/>
  <c r="J74" i="1"/>
  <c r="P74" i="1" s="1"/>
  <c r="J73" i="1"/>
  <c r="P73" i="1" s="1"/>
  <c r="J72" i="1"/>
  <c r="P72" i="1" s="1"/>
  <c r="J71" i="1"/>
  <c r="P71" i="1" s="1"/>
  <c r="J70" i="1"/>
  <c r="P70" i="1" s="1"/>
  <c r="J69" i="1"/>
  <c r="P69" i="1" s="1"/>
  <c r="J68" i="1"/>
  <c r="P68" i="1" s="1"/>
  <c r="J67" i="1"/>
  <c r="P67" i="1" s="1"/>
  <c r="J66" i="1"/>
  <c r="P66" i="1" s="1"/>
  <c r="J65" i="1"/>
  <c r="P65" i="1" s="1"/>
  <c r="J64" i="1"/>
  <c r="P64" i="1" s="1"/>
  <c r="J63" i="1"/>
  <c r="P63" i="1" s="1"/>
  <c r="J62" i="1"/>
  <c r="P62" i="1" s="1"/>
  <c r="J61" i="1"/>
  <c r="P61" i="1" s="1"/>
  <c r="J60" i="1"/>
  <c r="P60" i="1" s="1"/>
  <c r="J59" i="1"/>
  <c r="P59" i="1" s="1"/>
  <c r="J58" i="1"/>
  <c r="P58" i="1" s="1"/>
  <c r="J57" i="1"/>
  <c r="P57" i="1" s="1"/>
  <c r="J56" i="1"/>
  <c r="P56" i="1" s="1"/>
  <c r="J55" i="1"/>
  <c r="P55" i="1" s="1"/>
  <c r="J54" i="1"/>
  <c r="P54" i="1" s="1"/>
  <c r="J53" i="1"/>
  <c r="P53" i="1" s="1"/>
  <c r="J52" i="1"/>
  <c r="P52" i="1" s="1"/>
  <c r="J49" i="1"/>
  <c r="P49" i="1" s="1"/>
  <c r="J48" i="1"/>
  <c r="P48" i="1" s="1"/>
  <c r="J45" i="1"/>
  <c r="P45" i="1" s="1"/>
  <c r="J44" i="1"/>
  <c r="P44" i="1" s="1"/>
  <c r="J43" i="1"/>
  <c r="P43" i="1" s="1"/>
  <c r="J42" i="1"/>
  <c r="P42" i="1" s="1"/>
  <c r="J41" i="1"/>
  <c r="P41" i="1" s="1"/>
  <c r="J40" i="1"/>
  <c r="P40" i="1" s="1"/>
  <c r="J39" i="1"/>
  <c r="P39" i="1" s="1"/>
  <c r="J38" i="1"/>
  <c r="P38" i="1" s="1"/>
  <c r="J37" i="1"/>
  <c r="P37" i="1" s="1"/>
  <c r="J36" i="1"/>
  <c r="P36" i="1" s="1"/>
  <c r="J35" i="1"/>
  <c r="P35" i="1" s="1"/>
  <c r="J34" i="1"/>
  <c r="P34" i="1" s="1"/>
  <c r="J33" i="1"/>
  <c r="P33" i="1" s="1"/>
  <c r="J32" i="1"/>
  <c r="P32" i="1" s="1"/>
  <c r="J31" i="1"/>
  <c r="P31" i="1" s="1"/>
  <c r="J30" i="1"/>
  <c r="P30" i="1" s="1"/>
  <c r="J29" i="1"/>
  <c r="P29" i="1" s="1"/>
  <c r="J28" i="1"/>
  <c r="P28" i="1" s="1"/>
  <c r="J27" i="1"/>
  <c r="P27" i="1" s="1"/>
  <c r="J24" i="1"/>
  <c r="P24" i="1" s="1"/>
  <c r="J23" i="1"/>
  <c r="P23" i="1" s="1"/>
  <c r="J22" i="1"/>
  <c r="P22" i="1" s="1"/>
  <c r="J21" i="1"/>
  <c r="P21" i="1" s="1"/>
  <c r="J20" i="1"/>
  <c r="P20" i="1" s="1"/>
  <c r="J19" i="1"/>
  <c r="P19" i="1" s="1"/>
  <c r="J18" i="1"/>
  <c r="P18" i="1" s="1"/>
  <c r="J17" i="1"/>
  <c r="P17" i="1" s="1"/>
  <c r="J16" i="1"/>
  <c r="P16" i="1" s="1"/>
  <c r="J15" i="1"/>
  <c r="P15" i="1" s="1"/>
  <c r="J14" i="1"/>
  <c r="P14" i="1" s="1"/>
  <c r="J13" i="1"/>
  <c r="P13" i="1" s="1"/>
  <c r="J12" i="1"/>
  <c r="P12" i="1" s="1"/>
  <c r="J11" i="1"/>
  <c r="P11" i="1" s="1"/>
  <c r="J10" i="1"/>
  <c r="P10" i="1" s="1"/>
  <c r="J9" i="1"/>
  <c r="P9" i="1" s="1"/>
  <c r="J8" i="1"/>
  <c r="P8" i="1" s="1"/>
  <c r="J7" i="1"/>
  <c r="P7" i="1" s="1"/>
  <c r="J6" i="1"/>
  <c r="P6" i="1" s="1"/>
  <c r="J5" i="1"/>
  <c r="P5" i="1" s="1"/>
  <c r="O92" i="1"/>
  <c r="O91" i="1"/>
  <c r="O51" i="1"/>
  <c r="O50" i="1"/>
  <c r="O47" i="1"/>
  <c r="O46" i="1"/>
  <c r="O26" i="1"/>
  <c r="O25" i="1"/>
  <c r="R73" i="1" l="1"/>
  <c r="R15" i="1"/>
  <c r="R61" i="1"/>
  <c r="R29" i="1"/>
  <c r="R22" i="1"/>
  <c r="R41" i="1"/>
  <c r="R57" i="1"/>
  <c r="R11" i="1"/>
  <c r="R52" i="1"/>
  <c r="R69" i="1"/>
  <c r="R6" i="1"/>
  <c r="R23" i="1"/>
  <c r="R37" i="1"/>
  <c r="R76" i="1"/>
  <c r="R32" i="1"/>
  <c r="R53" i="1"/>
  <c r="R65" i="1"/>
  <c r="R7" i="1"/>
  <c r="R19" i="1"/>
  <c r="R60" i="1"/>
  <c r="R77" i="1"/>
  <c r="R14" i="1"/>
  <c r="R33" i="1"/>
  <c r="R45" i="1"/>
  <c r="R40" i="1"/>
  <c r="R68" i="1"/>
  <c r="R44" i="1"/>
  <c r="R56" i="1"/>
  <c r="R64" i="1"/>
  <c r="R72" i="1"/>
  <c r="R83" i="1"/>
  <c r="R87" i="1"/>
  <c r="R18" i="1"/>
  <c r="R84" i="1"/>
  <c r="R88" i="1"/>
  <c r="R8" i="1"/>
  <c r="R12" i="1"/>
  <c r="R16" i="1"/>
  <c r="R20" i="1"/>
  <c r="R24" i="1"/>
  <c r="R30" i="1"/>
  <c r="R34" i="1"/>
  <c r="R38" i="1"/>
  <c r="R42" i="1"/>
  <c r="R48" i="1"/>
  <c r="R54" i="1"/>
  <c r="R58" i="1"/>
  <c r="R62" i="1"/>
  <c r="R66" i="1"/>
  <c r="R70" i="1"/>
  <c r="R74" i="1"/>
  <c r="R78" i="1"/>
  <c r="R10" i="1"/>
  <c r="R28" i="1"/>
  <c r="R85" i="1"/>
  <c r="R89" i="1"/>
  <c r="R36" i="1"/>
  <c r="R5" i="1"/>
  <c r="R9" i="1"/>
  <c r="R13" i="1"/>
  <c r="R17" i="1"/>
  <c r="R21" i="1"/>
  <c r="R27" i="1"/>
  <c r="R31" i="1"/>
  <c r="R35" i="1"/>
  <c r="R39" i="1"/>
  <c r="R43" i="1"/>
  <c r="R49" i="1"/>
  <c r="R55" i="1"/>
  <c r="R59" i="1"/>
  <c r="R63" i="1"/>
  <c r="R67" i="1"/>
  <c r="R71" i="1"/>
  <c r="R75" i="1"/>
  <c r="R79" i="1"/>
  <c r="R86" i="1"/>
  <c r="R90" i="1"/>
  <c r="O93" i="1"/>
  <c r="Q47" i="1"/>
  <c r="J91" i="1"/>
  <c r="P91" i="1" s="1"/>
  <c r="Q51" i="1"/>
  <c r="Q91" i="1"/>
  <c r="J26" i="1"/>
  <c r="J46" i="1"/>
  <c r="J50" i="1"/>
  <c r="J92" i="1"/>
  <c r="Q92" i="1"/>
  <c r="J25" i="1"/>
  <c r="Q25" i="1"/>
  <c r="J47" i="1"/>
  <c r="J51" i="1"/>
  <c r="I93" i="1"/>
  <c r="Q26" i="1"/>
  <c r="Q46" i="1"/>
  <c r="Q50" i="1"/>
  <c r="R80" i="1"/>
  <c r="R91" i="1" l="1"/>
  <c r="Q93" i="1"/>
  <c r="P47" i="1"/>
  <c r="R47" i="1"/>
  <c r="J93" i="1"/>
  <c r="J95" i="1" s="1"/>
  <c r="J99" i="1" s="1"/>
  <c r="P51" i="1"/>
  <c r="R51" i="1"/>
  <c r="P26" i="1"/>
  <c r="R26" i="1"/>
  <c r="P50" i="1"/>
  <c r="R50" i="1"/>
  <c r="P92" i="1"/>
  <c r="R92" i="1"/>
  <c r="P25" i="1"/>
  <c r="R25" i="1"/>
  <c r="P46" i="1"/>
  <c r="R46" i="1"/>
  <c r="R93" i="1" l="1"/>
  <c r="P93" i="1"/>
  <c r="I26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W54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유니토아 20개 작업 취소 후, 추가 발주
</t>
        </r>
      </text>
    </comment>
    <comment ref="W113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신규 추가 발주 
유니토아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W54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유니토아 20개 작업 취소 후, 추가 발주
</t>
        </r>
      </text>
    </comment>
    <comment ref="W113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신규 추가 발주 
유니토아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Wooran Lee</author>
  </authors>
  <commentList>
    <comment ref="C85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Wooran 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아트워크
</t>
        </r>
        <r>
          <rPr>
            <sz val="9"/>
            <color indexed="81"/>
            <rFont val="Tahoma"/>
            <family val="2"/>
          </rPr>
          <t>Dual-sided</t>
        </r>
      </text>
    </comment>
  </commentList>
</comments>
</file>

<file path=xl/sharedStrings.xml><?xml version="1.0" encoding="utf-8"?>
<sst xmlns="http://schemas.openxmlformats.org/spreadsheetml/2006/main" count="5469" uniqueCount="1109">
  <si>
    <t>Model</t>
  </si>
  <si>
    <t>Size</t>
    <phoneticPr fontId="3" type="noConversion"/>
  </si>
  <si>
    <t>Part No</t>
    <phoneticPr fontId="1" type="noConversion"/>
  </si>
  <si>
    <t>NDP</t>
  </si>
  <si>
    <t>MF</t>
    <phoneticPr fontId="4" type="noConversion"/>
  </si>
  <si>
    <t>지누스 에센스 그린티 메모리폼 매트리스 (15cm/싱글)</t>
  </si>
  <si>
    <t>지누스 에센스 그린티 메모리폼 매트리스 (15cm/퀸)</t>
  </si>
  <si>
    <t>ZK-MFGT-06Q</t>
  </si>
  <si>
    <t>지누스 에센스 그린티 메모리폼 매트리스 (20cm/슈퍼싱글)</t>
  </si>
  <si>
    <t>ZK-MFGT-08SS</t>
  </si>
  <si>
    <t>지누스 에센스 그린티 메모리폼 매트리스 (20cm/퀸)</t>
  </si>
  <si>
    <t>ZK-MFGT-08Q</t>
  </si>
  <si>
    <t>지누스 에센스 그린티 메모리폼 매트리스 (25cm/슈퍼싱글)</t>
  </si>
  <si>
    <t>ZK-MFGT-10SS</t>
  </si>
  <si>
    <t>ZK-MFGT-10Q</t>
  </si>
  <si>
    <t>지누스 에센스 그린티 메모리폼 매트리스 (30cm/슈퍼싱글)</t>
  </si>
  <si>
    <t>ZK-MFGT-12SS</t>
  </si>
  <si>
    <t>지누스 에센스 그린티 메모리폼 매트리스 (30cm/퀸)</t>
  </si>
  <si>
    <t>ZK-MFGT-12Q</t>
  </si>
  <si>
    <t>지누스 스마트텍 얼티마 메모리폼 매트리스 (20cm/싱글)</t>
  </si>
  <si>
    <t>ZK-MFUT-08S</t>
  </si>
  <si>
    <t>지누스 스마트텍 얼티마 메모리폼 매트리스 (20cm/슈퍼싱글)</t>
  </si>
  <si>
    <t>ZK-MFUT-08SS</t>
  </si>
  <si>
    <t>지누스 스마트텍 얼티마 메모리폼 매트리스 (20cm/퀸)</t>
  </si>
  <si>
    <t>ZK-MFUT-08Q</t>
  </si>
  <si>
    <t>지누스 스마트텍 얼티마 메모리폼 매트리스 (25cm/싱글)</t>
  </si>
  <si>
    <t>ZK-MFUT-10S</t>
  </si>
  <si>
    <t>지누스 스마트텍 얼티마 메모리폼 매트리스 (25cm/슈퍼싱글)</t>
  </si>
  <si>
    <t>ZK-MFUT-10SS</t>
  </si>
  <si>
    <t>지누스 스마트텍 얼티마 메모리폼 매트리스 (25cm/퀸)</t>
  </si>
  <si>
    <t>ZK-MFUT-10Q</t>
  </si>
  <si>
    <t>지누스 스마트텍 얼티마 메모리폼 매트리스 (30cm/슈퍼싱글)</t>
  </si>
  <si>
    <t>ZK-MFUT-12SS</t>
  </si>
  <si>
    <t>지누스 스마트텍 얼티마 메모리폼 매트리스 (30cm/퀸)</t>
  </si>
  <si>
    <t>ZK-MFUT-12Q</t>
  </si>
  <si>
    <t>지누스 퍼포마 젤인퓨즈드 메모리폼 매트리스 (25cm/슈퍼싱글)</t>
  </si>
  <si>
    <t>ZK-MGGT-10SS</t>
  </si>
  <si>
    <t>지누스 퍼포마 젤인퓨즈드 메모리폼 매트리스 (25cm/퀸)</t>
  </si>
  <si>
    <t>ZK-MGGT-10Q</t>
  </si>
  <si>
    <t>지누스 퍼포마 젤인퓨즈드 메모리폼 매트리스 (30cm/슈퍼싱글)</t>
  </si>
  <si>
    <t>ZK-MGGT-12SS</t>
  </si>
  <si>
    <t>지누스 퍼포마 젤인퓨즈드 메모리폼 매트리스 (30cm/퀸)</t>
  </si>
  <si>
    <t>ZK-MGGT-12Q</t>
  </si>
  <si>
    <t>지누스 웰니스 클라우드 메모리폼 매트리스 (25cm/슈퍼싱글)</t>
  </si>
  <si>
    <t>ZK-MFCL-10SS</t>
  </si>
  <si>
    <t>지누스 웰니스 클라우드 메모리폼 매트리스 (30cm/슈퍼싱글)</t>
  </si>
  <si>
    <t>ZK-MFCL-12SS</t>
  </si>
  <si>
    <t>지누스 웰니스 클라우드 메모리폼 매트리스 (30cm/퀸)</t>
  </si>
  <si>
    <t>ZK-MFCL-12Q</t>
  </si>
  <si>
    <t>지누스 웰니스 클라우드 메모리폼 매트리스 (30cm/킹)</t>
  </si>
  <si>
    <t>ZK-MFCL-12K</t>
  </si>
  <si>
    <t>지누스 웰니스 클라우드 메모리폼 매트리스 (35cm/퀸)</t>
  </si>
  <si>
    <t>ZK-MFCL-14Q</t>
  </si>
  <si>
    <t>지누스 웰니스 클라우드 메모리폼 매트리스 (35cm/킹)</t>
  </si>
  <si>
    <t>ZK-MFCL-14K</t>
  </si>
  <si>
    <t>Essence</t>
  </si>
  <si>
    <t>지누스 에센스 그린티 하이브리드 스프링 매트리스 (15cm/슈퍼싱글)</t>
  </si>
  <si>
    <t>Super S</t>
  </si>
  <si>
    <t>ZK-SPGT-06SS</t>
  </si>
  <si>
    <t>지누스 에센스 그린티 하이브리드 스프링 매트리스 (15cm/퀸)</t>
  </si>
  <si>
    <t>Queen</t>
  </si>
  <si>
    <t>ZK-SPGT-06Q</t>
  </si>
  <si>
    <t>지누스 에센스 그린티 하이브리드 스프링 매트리스 (20cm/슈퍼싱글)</t>
  </si>
  <si>
    <t>ZK-SPGT-08SS</t>
  </si>
  <si>
    <t>지누스 에센스 그린티 하이브리드 스프링 매트리스 (20cm/퀸)</t>
  </si>
  <si>
    <t>ZK-SPGT-08Q</t>
  </si>
  <si>
    <t>지누스 에센스 그린티 하이브리드 스프링 매트리스 (25cm/슈퍼싱글)</t>
  </si>
  <si>
    <t>ZK-SPGT-10SS</t>
  </si>
  <si>
    <t>지누스 에센스 그린티 하이브리드 스프링 매트리스 (25cm/퀸)</t>
  </si>
  <si>
    <t>ZK-SPGT-10Q</t>
  </si>
  <si>
    <t>smart Tech</t>
  </si>
  <si>
    <t>지누스 스마트텍 얼티마 하이브리드 스프링 매트리스 (25cm/슈퍼싱글)</t>
  </si>
  <si>
    <t>ZK-SPUT-10SS</t>
  </si>
  <si>
    <t>지누스 스마트텍 얼티마 하이브리드 스프링 매트리스 (25cm/퀸)</t>
  </si>
  <si>
    <t>ZK-SPUT-10Q</t>
  </si>
  <si>
    <t>지누스 스마트텍 얼티마 하이브리드 스프링 매트리스 (25cm/킹)</t>
  </si>
  <si>
    <t>ZK-SPUT-10K</t>
  </si>
  <si>
    <t>지누스 스마트텍 얼티마 하이브리드 스프링 매트리스 (30cm/슈퍼싱글)</t>
  </si>
  <si>
    <t>ZK-SPUT-12SS</t>
  </si>
  <si>
    <t>지누스 스마트텍 얼티마 하이브리드 스프링 매트리스 (30cm/퀸)</t>
  </si>
  <si>
    <t>ZK-SPUT-12Q</t>
  </si>
  <si>
    <t>지누스 스마트텍 얼티마 하이브리드 스프링 매트리스 (30cm/킹)</t>
  </si>
  <si>
    <t>ZK-SPUT-12K</t>
  </si>
  <si>
    <t>지누스 퍼포마 젤인퓨즈드 하이브리드 스프링 매트리스 (30cm/퀸)</t>
  </si>
  <si>
    <t>ZK-SPSW-12Q</t>
  </si>
  <si>
    <t>지누스 에센스 그린티 메모리폼 토퍼 (5cm/슈퍼싱글)</t>
  </si>
  <si>
    <t>ZK-TPMF-02SS</t>
  </si>
  <si>
    <t>지누스 에센스 그린티 메모리폼 토퍼 (5cm/퀸)</t>
  </si>
  <si>
    <t>ZK-TPMF-02Q</t>
  </si>
  <si>
    <t>지누스 에센스 그린티 메모리폼 토퍼 (10cm/싱글)</t>
  </si>
  <si>
    <t>ZK-TPMF-04S</t>
  </si>
  <si>
    <t>지누스 에센스 그린티 메모리폼 토퍼 (10cm/슈퍼싱글)</t>
  </si>
  <si>
    <t>ZK-TPMF-04SS</t>
  </si>
  <si>
    <t>지누스 에센스 그린티 메모리폼 토퍼 (10cm/퀸)</t>
  </si>
  <si>
    <t>ZK-TPMF-04Q</t>
  </si>
  <si>
    <t>지누스 에센스 그린티 메모리폼 토퍼 (10cm/킹)</t>
  </si>
  <si>
    <t>ZK-TPMF-04K</t>
  </si>
  <si>
    <t>지누스 스마트텍 얼티마 4단 메모리폼 토퍼 (5cm/슈퍼싱글)</t>
  </si>
  <si>
    <t>ZK-TPFL-02SS</t>
  </si>
  <si>
    <t>지누스 스마트텍 얼티마 4단 메모리폼 토퍼 (5cm/퀸)</t>
  </si>
  <si>
    <t>ZK-TPFL-02Q</t>
  </si>
  <si>
    <t>지누스 스마트텍 얼티마 4단 메모리폼 토퍼 (10cm/슈퍼싱글)</t>
  </si>
  <si>
    <t>ZK-TPFL-04SS</t>
  </si>
  <si>
    <t>지누스 스마트텍 얼티마 4단 메모리폼 토퍼 (10cm/퀸)</t>
  </si>
  <si>
    <t>ZK-TPFL-04Q</t>
  </si>
  <si>
    <t>지누스 퍼포마 젤인퓨즈드 메모리폼 토퍼 (5cm/슈퍼싱글)</t>
  </si>
  <si>
    <t>ZK-TPMG-02SS</t>
  </si>
  <si>
    <t>지누스 퍼포마 젤인퓨즈드 메모리폼 토퍼 (5cm/퀸)</t>
  </si>
  <si>
    <t>ZK-TPMG-02Q</t>
  </si>
  <si>
    <t>지누스 스마트베이스 엘리트 침대 프레임 (싱글)</t>
  </si>
  <si>
    <t>ZK-SBEL-14S</t>
  </si>
  <si>
    <t>지누스 스마트베이스 엘리트 침대 프레임 (슈퍼싱글)</t>
  </si>
  <si>
    <t>ZK-SBEL-14SS</t>
  </si>
  <si>
    <t>지누스 스마트베이스 엘리트 침대 프레임 (퀸)</t>
  </si>
  <si>
    <t>ZK-SBEL-14Q</t>
  </si>
  <si>
    <t>지누스 퀵스냅 침대 프레임 (슈퍼싱글)</t>
  </si>
  <si>
    <t>ZK-MEQS-14SS</t>
  </si>
  <si>
    <t>지누스 퀵스냅 침대 프레임 (퀸)</t>
  </si>
  <si>
    <t>ZK-MEQS-14Q</t>
  </si>
  <si>
    <t>지누스 1500H 침대 프레임 (슈퍼싱글)</t>
  </si>
  <si>
    <t>ZK-MEPH-14SS</t>
  </si>
  <si>
    <t>지누스 1500H 침대 프레임 (퀸)</t>
  </si>
  <si>
    <t>ZK-MEPH-14Q</t>
  </si>
  <si>
    <t>지누스 산타페 하이브리드 침대 프레임 (슈퍼싱글)</t>
  </si>
  <si>
    <t>ZK-SAFE-12SS</t>
  </si>
  <si>
    <t>지누스 산타페 하이브리드 침대 프레임 (퀸)</t>
  </si>
  <si>
    <t>ZK-SAFE-12Q</t>
  </si>
  <si>
    <t>지누스 아이언라인 하이브리드 침대 프레임 (슈퍼싱글)</t>
  </si>
  <si>
    <t>ZK-IRLI-07SS</t>
  </si>
  <si>
    <t>지누스 아이언라인 하이브리드 침대 프레임 (퀸)</t>
  </si>
  <si>
    <t>ZK-IRLI-07Q</t>
  </si>
  <si>
    <t>지누스 아이언라인 하이브리드 침대 프레임 (킹)</t>
  </si>
  <si>
    <t>ZK-IRLI-07K</t>
  </si>
  <si>
    <t>지누스 버튼 터프트 프리미엄 침대 프레임 (슈퍼싱글)</t>
  </si>
  <si>
    <t>ZK-CSPB-SS</t>
  </si>
  <si>
    <t>지누스 버튼 터프트 프리미엄 침대 프레임 (퀸)</t>
  </si>
  <si>
    <t>ZK-CSPB-Q</t>
  </si>
  <si>
    <t>지누스 네이비 버튼 디테일 침대 프레임 (슈퍼싱글)</t>
  </si>
  <si>
    <t>ZK-FUNP-SS</t>
  </si>
  <si>
    <t>지누스 네이비 버튼 디테일 침대 프레임 (퀸)</t>
  </si>
  <si>
    <t>ZK-FUNP-Q</t>
  </si>
  <si>
    <t>지누스 접이식 호텔 게스트 침대 (싱글)</t>
  </si>
  <si>
    <t>지누스 스마트 스탠딩 더블 데스크</t>
  </si>
  <si>
    <t>ZK-DEDD-01</t>
  </si>
  <si>
    <t>지누스 스마트 스탠딩 데스크</t>
  </si>
  <si>
    <t>ZK-DESD-01</t>
  </si>
  <si>
    <t>지누스 펫 스텝</t>
  </si>
  <si>
    <t>ZK-PEPB-01</t>
  </si>
  <si>
    <t>지누스 펫 베드</t>
  </si>
  <si>
    <t>ZK-PEPS-01</t>
  </si>
  <si>
    <t>지누스 듀얼사이드 필로우</t>
  </si>
  <si>
    <t>ZK-PIDU-01</t>
  </si>
  <si>
    <t>지누스 컨투어 필로우</t>
  </si>
  <si>
    <t>ZK-PICT-01</t>
  </si>
  <si>
    <t>지누스 웨지 필로우</t>
  </si>
  <si>
    <t>ZK-PIWD-01</t>
  </si>
  <si>
    <t>sub-TTL</t>
  </si>
  <si>
    <t>Essence</t>
    <phoneticPr fontId="4" type="noConversion"/>
  </si>
  <si>
    <t>smart Tech</t>
    <phoneticPr fontId="4" type="noConversion"/>
  </si>
  <si>
    <t>performa</t>
    <phoneticPr fontId="4" type="noConversion"/>
  </si>
  <si>
    <t>wellness</t>
    <phoneticPr fontId="4" type="noConversion"/>
  </si>
  <si>
    <t>Hybrid (Spring)</t>
    <phoneticPr fontId="4" type="noConversion"/>
  </si>
  <si>
    <t>Vendor</t>
    <phoneticPr fontId="3" type="noConversion"/>
  </si>
  <si>
    <t>Category</t>
    <phoneticPr fontId="3" type="noConversion"/>
  </si>
  <si>
    <t>Line Up</t>
    <phoneticPr fontId="3" type="noConversion"/>
  </si>
  <si>
    <t>Topper</t>
    <phoneticPr fontId="4" type="noConversion"/>
  </si>
  <si>
    <t>Foundations &amp; Frames</t>
    <phoneticPr fontId="4" type="noConversion"/>
  </si>
  <si>
    <t>SmartBases</t>
    <phoneticPr fontId="3" type="noConversion"/>
  </si>
  <si>
    <t>Frames for Mattreses</t>
    <phoneticPr fontId="3" type="noConversion"/>
  </si>
  <si>
    <t>Platform Beds</t>
    <phoneticPr fontId="3" type="noConversion"/>
  </si>
  <si>
    <t>Guest Bed</t>
    <phoneticPr fontId="3" type="noConversion"/>
  </si>
  <si>
    <t>Furniture</t>
    <phoneticPr fontId="4" type="noConversion"/>
  </si>
  <si>
    <t>Desks</t>
    <phoneticPr fontId="3" type="noConversion"/>
  </si>
  <si>
    <t>Others</t>
    <phoneticPr fontId="4" type="noConversion"/>
  </si>
  <si>
    <t>Pet Products</t>
    <phoneticPr fontId="3" type="noConversion"/>
  </si>
  <si>
    <t>Pillow</t>
    <phoneticPr fontId="3" type="noConversion"/>
  </si>
  <si>
    <t>유니토아</t>
    <phoneticPr fontId="3" type="noConversion"/>
  </si>
  <si>
    <t>매입합(vat포함)</t>
    <phoneticPr fontId="1" type="noConversion"/>
  </si>
  <si>
    <t>Single</t>
    <phoneticPr fontId="2" type="noConversion"/>
  </si>
  <si>
    <t>ZK-MFGT-06S</t>
    <phoneticPr fontId="3" type="noConversion"/>
  </si>
  <si>
    <t>Queen</t>
    <phoneticPr fontId="3" type="noConversion"/>
  </si>
  <si>
    <t>Super S</t>
    <phoneticPr fontId="3" type="noConversion"/>
  </si>
  <si>
    <t>지누스 에센스 그린티 메모리폼 매트리스 (25cm/퀸)</t>
    <phoneticPr fontId="3" type="noConversion"/>
  </si>
  <si>
    <t>Single</t>
    <phoneticPr fontId="3" type="noConversion"/>
  </si>
  <si>
    <t>Super S</t>
    <phoneticPr fontId="2" type="noConversion"/>
  </si>
  <si>
    <t>Queen</t>
    <phoneticPr fontId="2" type="noConversion"/>
  </si>
  <si>
    <t>King</t>
    <phoneticPr fontId="2" type="noConversion"/>
  </si>
  <si>
    <t>Super S</t>
    <phoneticPr fontId="7" type="noConversion"/>
  </si>
  <si>
    <t>Queen</t>
    <phoneticPr fontId="7" type="noConversion"/>
  </si>
  <si>
    <t>King</t>
    <phoneticPr fontId="7" type="noConversion"/>
  </si>
  <si>
    <t>Single</t>
    <phoneticPr fontId="8" type="noConversion"/>
  </si>
  <si>
    <t>Super S</t>
    <phoneticPr fontId="8" type="noConversion"/>
  </si>
  <si>
    <t>Queen</t>
    <phoneticPr fontId="8" type="noConversion"/>
  </si>
  <si>
    <t>King</t>
    <phoneticPr fontId="8" type="noConversion"/>
  </si>
  <si>
    <t>ZK-BFGB-14S</t>
    <phoneticPr fontId="3" type="noConversion"/>
  </si>
  <si>
    <t>지누스 퍼포마 젤인퓨즈드 메모리폼 쿨 토퍼 (10cm/싱글)</t>
    <phoneticPr fontId="3" type="noConversion"/>
  </si>
  <si>
    <t>지누스 퍼포마 젤인퓨즈드 메모리폼 쿨 토퍼 (10cm/슈퍼싱글)</t>
  </si>
  <si>
    <t>지누스 퍼포마 젤인퓨즈드 메모리폼 쿨 토퍼 (10cm/퀸)</t>
    <phoneticPr fontId="3" type="noConversion"/>
  </si>
  <si>
    <t>Single</t>
  </si>
  <si>
    <t>ZK-TPMG-04S</t>
  </si>
  <si>
    <t>ZK-TPMG-04SS</t>
  </si>
  <si>
    <t>ZK-TPMG-04Q</t>
  </si>
  <si>
    <t>Essence</t>
    <phoneticPr fontId="4" type="noConversion"/>
  </si>
  <si>
    <t>아이베</t>
  </si>
  <si>
    <t>지누스</t>
  </si>
  <si>
    <t>TTL</t>
  </si>
  <si>
    <t>Vendor</t>
  </si>
  <si>
    <t>지누스 트리샤 침대 프레임 (슈퍼싱글/화이트)</t>
  </si>
  <si>
    <t>지누스 트리샤 침대 프레임 (퀸/화이트)</t>
  </si>
  <si>
    <t>지누스 트리샤 침대 프레임 (슈퍼싱글/블랙)</t>
  </si>
  <si>
    <t>지누스 트리샤 침대 프레임 (퀸/블랙)</t>
  </si>
  <si>
    <t>ZK-BFWH-14SS</t>
  </si>
  <si>
    <t>ZK-BFWH-14Q</t>
  </si>
  <si>
    <t>ZK-BFBL-14SS</t>
  </si>
  <si>
    <t>ZK-BFBL-14Q</t>
  </si>
  <si>
    <t>ZK-MFCO-12SS</t>
  </si>
  <si>
    <t>ZK-MFCO-12Q</t>
  </si>
  <si>
    <t>지누스 퍼포마 쿨링 젤 메모리폼 매트리스 (30cm/슈퍼싱글)</t>
  </si>
  <si>
    <t>지누스 퍼포마 쿨링 젤 메모리폼 매트리스 (30cm/퀸)</t>
  </si>
  <si>
    <t>지누스 퍼포파 쿨링 젤 하이브리드 스프링 매트리스  (30cm/슈퍼싱글)</t>
  </si>
  <si>
    <t>지누스 퍼포파 쿨링 젤 하이브리드 스프링 매트리스  (30cm/퀸)</t>
  </si>
  <si>
    <t>ZK-SPCO-12SS</t>
  </si>
  <si>
    <t>ZK-SPCO-12Q</t>
  </si>
  <si>
    <t>Coupang</t>
  </si>
  <si>
    <t>MF</t>
  </si>
  <si>
    <t>Frames for Mattreses</t>
  </si>
  <si>
    <t>지누스 클래식 메모리폼 매트리스 20cm (슈퍼싱글)</t>
  </si>
  <si>
    <t>지누스 디럭스 스마트베이스 (슈퍼싱글)</t>
  </si>
  <si>
    <t>ZK-MFCA-08SS</t>
  </si>
  <si>
    <t>ZK-SBED-14SS</t>
  </si>
  <si>
    <t>09월 11일</t>
  </si>
  <si>
    <t>09월 11일 (Only 벤더)</t>
  </si>
  <si>
    <r>
      <t>2019-9</t>
    </r>
    <r>
      <rPr>
        <sz val="20"/>
        <rFont val="돋움"/>
        <family val="3"/>
        <charset val="129"/>
      </rPr>
      <t>월</t>
    </r>
    <r>
      <rPr>
        <sz val="20"/>
        <rFont val="Futura Bk"/>
        <family val="2"/>
      </rPr>
      <t xml:space="preserve"> Zinus Shipment Plan</t>
    </r>
  </si>
  <si>
    <t>Target</t>
  </si>
  <si>
    <t>Gap</t>
  </si>
  <si>
    <t>Autual</t>
  </si>
  <si>
    <t>유니토아</t>
  </si>
  <si>
    <t>09월 24일</t>
  </si>
  <si>
    <t>09월 24일 (Only 벤더)</t>
  </si>
  <si>
    <t>10월 17일</t>
  </si>
  <si>
    <t>10월 17일 (Only Vendor's)</t>
  </si>
  <si>
    <t>10월 17일 (TTL)</t>
  </si>
  <si>
    <t>10월 29일</t>
  </si>
  <si>
    <t>10월 29일 (Only Vendor's)</t>
  </si>
  <si>
    <t>10월 29일 (TTL)</t>
  </si>
  <si>
    <t>11월 22일</t>
  </si>
  <si>
    <t>11월 22일 (Only Vendor's)</t>
  </si>
  <si>
    <t>11월 22일 (TTL)</t>
  </si>
  <si>
    <r>
      <t>2019-11</t>
    </r>
    <r>
      <rPr>
        <sz val="20"/>
        <rFont val="돋움"/>
        <family val="3"/>
        <charset val="129"/>
      </rPr>
      <t>월</t>
    </r>
    <r>
      <rPr>
        <sz val="20"/>
        <rFont val="Futura Bk"/>
        <family val="2"/>
      </rPr>
      <t xml:space="preserve"> Zinus Shipment Plan</t>
    </r>
  </si>
  <si>
    <t>11월 27일</t>
  </si>
  <si>
    <t>11월 27일 (Only Vendor's)</t>
  </si>
  <si>
    <t>11월 27일 (TTL)</t>
  </si>
  <si>
    <t>지누스 클래식 메모리폼 매트리스 20cm (싱글)</t>
  </si>
  <si>
    <t>지누스 클래식 메모리폼 매트리스 20cm (퀸)</t>
  </si>
  <si>
    <t>ZK-MFCA-08S</t>
  </si>
  <si>
    <t>ZK-MFCA-08Q</t>
  </si>
  <si>
    <r>
      <t>2019-12</t>
    </r>
    <r>
      <rPr>
        <sz val="20"/>
        <rFont val="돋움"/>
        <family val="3"/>
        <charset val="129"/>
      </rPr>
      <t>월</t>
    </r>
    <r>
      <rPr>
        <sz val="20"/>
        <rFont val="Futura Bk"/>
        <family val="2"/>
      </rPr>
      <t xml:space="preserve"> Zinus Shipment Plan</t>
    </r>
  </si>
  <si>
    <t>12월 16일</t>
  </si>
  <si>
    <t>12월 16일 (Only Vendor's)</t>
  </si>
  <si>
    <t>12월 16일 (TTL)</t>
  </si>
  <si>
    <t>12월 30일</t>
  </si>
  <si>
    <t>12월 30일 (Only Vendor's)</t>
  </si>
  <si>
    <t>12월 30일 (TTL)</t>
  </si>
  <si>
    <t>Category</t>
    <phoneticPr fontId="3" type="noConversion"/>
  </si>
  <si>
    <t>Line Up</t>
    <phoneticPr fontId="3" type="noConversion"/>
  </si>
  <si>
    <t>유니토아</t>
    <phoneticPr fontId="3" type="noConversion"/>
  </si>
  <si>
    <t>매입합(vat포함)</t>
    <phoneticPr fontId="1" type="noConversion"/>
  </si>
  <si>
    <t>Essence</t>
    <phoneticPr fontId="4" type="noConversion"/>
  </si>
  <si>
    <t>Single</t>
    <phoneticPr fontId="2" type="noConversion"/>
  </si>
  <si>
    <t>ZK-MFGT-06S</t>
    <phoneticPr fontId="3" type="noConversion"/>
  </si>
  <si>
    <t>Queen</t>
    <phoneticPr fontId="3" type="noConversion"/>
  </si>
  <si>
    <t>Super S</t>
    <phoneticPr fontId="3" type="noConversion"/>
  </si>
  <si>
    <t>지누스 에센스 그린티 메모리폼 매트리스 (25cm/퀸)</t>
    <phoneticPr fontId="3" type="noConversion"/>
  </si>
  <si>
    <t>지누스 에센스 그린티 플러스 메모리폼 매트리스 (20cm/싱글)</t>
  </si>
  <si>
    <t>ZK-MFES-08S</t>
  </si>
  <si>
    <t>지누스 에센스 그린티 플러스 메모리폼 매트리스 (20cm/슈퍼싱글)</t>
  </si>
  <si>
    <t>ZK-MFES-08SS</t>
  </si>
  <si>
    <t>지누스 에센스 그린티 플러스 메모리폼 매트리스 (20cm/퀸)</t>
  </si>
  <si>
    <t>ZK-MFES-08Q</t>
  </si>
  <si>
    <t>지누스 에센스 그린티 플러스 메모리폼 매트리스 (25cm/싱글)</t>
  </si>
  <si>
    <t>ZK-MFES-10S</t>
  </si>
  <si>
    <t>지누스 에센스 그린티 플러스 메모리폼 매트리스 (25cm/슈퍼싱글)</t>
  </si>
  <si>
    <t>ZK-MFES-10SS</t>
  </si>
  <si>
    <t>지누스 에센스 그린티 플러스 메모리폼 매트리스 (25cm/퀸)</t>
  </si>
  <si>
    <t>ZK-MFES-10Q</t>
  </si>
  <si>
    <t>smart Tech</t>
    <phoneticPr fontId="4" type="noConversion"/>
  </si>
  <si>
    <t>Single</t>
    <phoneticPr fontId="3" type="noConversion"/>
  </si>
  <si>
    <t>performa</t>
    <phoneticPr fontId="4" type="noConversion"/>
  </si>
  <si>
    <t>Super S</t>
    <phoneticPr fontId="2" type="noConversion"/>
  </si>
  <si>
    <t>Queen</t>
    <phoneticPr fontId="2" type="noConversion"/>
  </si>
  <si>
    <t>wellness</t>
    <phoneticPr fontId="4" type="noConversion"/>
  </si>
  <si>
    <t>King</t>
    <phoneticPr fontId="2" type="noConversion"/>
  </si>
  <si>
    <t>지누스 웰니스 클라우드 플러스 메모리폼 매트리스 (30cm/슈퍼싱글)</t>
  </si>
  <si>
    <t>ZK-MFWE-12SS</t>
  </si>
  <si>
    <t>지누스 웰니스 클라우드 플러스 메모리폼 매트리스 (30cm/퀸)</t>
  </si>
  <si>
    <t>ZK-MFWE-12Q</t>
  </si>
  <si>
    <t>지누스 웰니스 클라우드 플러스 메모리폼 매트리스 (30cm/킹)</t>
  </si>
  <si>
    <t>ZK-MFWE-12K</t>
  </si>
  <si>
    <t>지누스 웰니스 클라우드 플러스 메모리폼 매트리스 (35cm/퀸)</t>
  </si>
  <si>
    <t>ZK-MFWE-14Q</t>
  </si>
  <si>
    <t>지누스 웰니스 클라우드 플러스 메모리폼 매트리스 (35cm/킹)</t>
  </si>
  <si>
    <t>ZK-MFWE-14K</t>
  </si>
  <si>
    <t>Hybrid (Spring)</t>
    <phoneticPr fontId="4" type="noConversion"/>
  </si>
  <si>
    <t>지누스 에센스 그린티 플러스 하이브리드 스프링 매트리스 (20cm/싱글)</t>
  </si>
  <si>
    <t>ZK-SPES-08S</t>
  </si>
  <si>
    <t>지누스 에센스 그린티 플러스 하이브리드 스프링 매트리스 (20cm/슈퍼싱글)</t>
  </si>
  <si>
    <t>ZK-SPES-08SS</t>
  </si>
  <si>
    <t>지누스 에센스 그린티 플러스 하이브리드 스프링 매트리스 (20cm/퀸)</t>
  </si>
  <si>
    <t>ZK-SPES-08Q</t>
  </si>
  <si>
    <t>Super S</t>
    <phoneticPr fontId="7" type="noConversion"/>
  </si>
  <si>
    <t>Queen</t>
    <phoneticPr fontId="7" type="noConversion"/>
  </si>
  <si>
    <t>King</t>
    <phoneticPr fontId="7" type="noConversion"/>
  </si>
  <si>
    <t>wellness</t>
  </si>
  <si>
    <t>지누스 웰니스 클라우드 플러스 하이브리드 스프링 매트리스 (30cm/슈퍼싱글)</t>
  </si>
  <si>
    <t>ZK-SPWE-12SS</t>
  </si>
  <si>
    <t>지누스 웰니스 클라우드 플러스 하이브리드 스프링 매트리스 (30cm/퀸)</t>
  </si>
  <si>
    <t>ZK-SPWE-12Q</t>
  </si>
  <si>
    <t>지누스 웰니스 클라우드 플러스 하이브리드 스프링 매트리스 (30cm/킹)</t>
  </si>
  <si>
    <t>King</t>
  </si>
  <si>
    <t>ZK-SPWE-12K</t>
  </si>
  <si>
    <t>지누스 웰니스 클라우드 플러스 하이브리드 스프링 매트리스 (35cm/퀸)</t>
  </si>
  <si>
    <t>ZK-SPWE-14Q</t>
  </si>
  <si>
    <t>지누스 웰니스 클라우드 플러스 하이브리드 스프링 매트리스 (35cm/킹)</t>
  </si>
  <si>
    <t>ZK-SPWE-14K</t>
  </si>
  <si>
    <t>Topper</t>
    <phoneticPr fontId="4" type="noConversion"/>
  </si>
  <si>
    <t>지누스 퍼포마 젤인퓨즈드 메모리폼 쿨 토퍼 (10cm/싱글)</t>
    <phoneticPr fontId="3" type="noConversion"/>
  </si>
  <si>
    <t>지누스 퍼포마 젤인퓨즈드 메모리폼 쿨 토퍼 (10cm/퀸)</t>
    <phoneticPr fontId="3" type="noConversion"/>
  </si>
  <si>
    <t>Foundations &amp; Frames</t>
    <phoneticPr fontId="4" type="noConversion"/>
  </si>
  <si>
    <t>SmartBases</t>
    <phoneticPr fontId="3" type="noConversion"/>
  </si>
  <si>
    <t>Single</t>
    <phoneticPr fontId="8" type="noConversion"/>
  </si>
  <si>
    <t>Super S</t>
    <phoneticPr fontId="8" type="noConversion"/>
  </si>
  <si>
    <t>Queen</t>
    <phoneticPr fontId="8" type="noConversion"/>
  </si>
  <si>
    <t>Frames for Mattreses</t>
    <phoneticPr fontId="3" type="noConversion"/>
  </si>
  <si>
    <t>Platform Beds</t>
    <phoneticPr fontId="3" type="noConversion"/>
  </si>
  <si>
    <t>King</t>
    <phoneticPr fontId="8" type="noConversion"/>
  </si>
  <si>
    <t>Guest Bed</t>
    <phoneticPr fontId="3" type="noConversion"/>
  </si>
  <si>
    <t>ZK-BFGB-14S</t>
    <phoneticPr fontId="3" type="noConversion"/>
  </si>
  <si>
    <t>Furniture</t>
    <phoneticPr fontId="4" type="noConversion"/>
  </si>
  <si>
    <t>Desks</t>
    <phoneticPr fontId="3" type="noConversion"/>
  </si>
  <si>
    <t>Others</t>
    <phoneticPr fontId="4" type="noConversion"/>
  </si>
  <si>
    <t>Pet Products</t>
    <phoneticPr fontId="3" type="noConversion"/>
  </si>
  <si>
    <t>Pillow</t>
    <phoneticPr fontId="3" type="noConversion"/>
  </si>
  <si>
    <t>신제품</t>
  </si>
  <si>
    <t>구제품</t>
  </si>
  <si>
    <t>부가세포함</t>
  </si>
  <si>
    <t>01월 21일</t>
  </si>
  <si>
    <t>01월 21일 (Only Vendor's)</t>
  </si>
  <si>
    <t>01월 21일 (TTL)</t>
  </si>
  <si>
    <r>
      <t>2020-01</t>
    </r>
    <r>
      <rPr>
        <sz val="20"/>
        <rFont val="돋움"/>
        <family val="3"/>
        <charset val="129"/>
      </rPr>
      <t>월</t>
    </r>
    <r>
      <rPr>
        <sz val="20"/>
        <rFont val="Futura Bk"/>
        <family val="2"/>
      </rPr>
      <t xml:space="preserve"> Zinus Shipment Plan</t>
    </r>
  </si>
  <si>
    <t>OK</t>
  </si>
  <si>
    <t>작업</t>
  </si>
  <si>
    <t>Remark</t>
  </si>
  <si>
    <t>실제 PO 수량</t>
  </si>
  <si>
    <t>지누스 
3월 예상 재고</t>
  </si>
  <si>
    <t>지누스
  현 재고</t>
  </si>
  <si>
    <t>감모 대상 
(벤더 TTL)</t>
  </si>
  <si>
    <t>감모작업 
(아이베)</t>
  </si>
  <si>
    <t>감모작업 
(유니토아)</t>
  </si>
  <si>
    <t>매입합
(vat포함)</t>
  </si>
  <si>
    <t>감모 후 실제 PO
(유니토아)</t>
  </si>
  <si>
    <t>감모 후 실제 PO
(아이베)</t>
  </si>
  <si>
    <t>Act. Volume</t>
  </si>
  <si>
    <t>Act. Value
(W.Vat.)</t>
  </si>
  <si>
    <t>Revised PO</t>
  </si>
  <si>
    <t>합계</t>
  </si>
  <si>
    <t>KR CJ Supply</t>
  </si>
  <si>
    <t>지누스 디럭스 스마트베이스 대체 출고</t>
  </si>
  <si>
    <t>Currnet Stock
Value</t>
  </si>
  <si>
    <t>Jan FCST Sales</t>
  </si>
  <si>
    <t>Feb FCST Sales</t>
  </si>
  <si>
    <t>Mar FCST Sales</t>
  </si>
  <si>
    <t>Stock Reduction</t>
  </si>
  <si>
    <t>Mar FCST Value</t>
  </si>
  <si>
    <t>01월 30일</t>
  </si>
  <si>
    <t>01월 31일 수정</t>
  </si>
  <si>
    <t>추가 발주 수량</t>
  </si>
  <si>
    <t>01월 31일
추가 발주</t>
  </si>
  <si>
    <t>02월 11일</t>
  </si>
  <si>
    <r>
      <t>2020-2</t>
    </r>
    <r>
      <rPr>
        <sz val="20"/>
        <rFont val="돋움"/>
        <family val="3"/>
        <charset val="129"/>
      </rPr>
      <t>월</t>
    </r>
    <r>
      <rPr>
        <sz val="20"/>
        <rFont val="Futura Bk"/>
        <family val="2"/>
      </rPr>
      <t xml:space="preserve"> Zinus Shipment Plan</t>
    </r>
  </si>
  <si>
    <t>2월 13일</t>
    <phoneticPr fontId="10" type="noConversion"/>
  </si>
  <si>
    <t>Line Up</t>
    <phoneticPr fontId="3" type="noConversion"/>
  </si>
  <si>
    <t>유니토아</t>
    <phoneticPr fontId="3" type="noConversion"/>
  </si>
  <si>
    <t>매입합(vat포함)</t>
    <phoneticPr fontId="1" type="noConversion"/>
  </si>
  <si>
    <t>Single</t>
    <phoneticPr fontId="2" type="noConversion"/>
  </si>
  <si>
    <t>Single</t>
    <phoneticPr fontId="3" type="noConversion"/>
  </si>
  <si>
    <t>Queen</t>
    <phoneticPr fontId="2" type="noConversion"/>
  </si>
  <si>
    <t>wellness</t>
    <phoneticPr fontId="4" type="noConversion"/>
  </si>
  <si>
    <t>King</t>
    <phoneticPr fontId="2" type="noConversion"/>
  </si>
  <si>
    <t>Hybrid (Spring)</t>
    <phoneticPr fontId="4" type="noConversion"/>
  </si>
  <si>
    <t>Super S</t>
    <phoneticPr fontId="5" type="noConversion"/>
  </si>
  <si>
    <t>Queen</t>
    <phoneticPr fontId="5" type="noConversion"/>
  </si>
  <si>
    <t>King</t>
    <phoneticPr fontId="5" type="noConversion"/>
  </si>
  <si>
    <t>지누스 퍼포마 젤인퓨즈드 메모리폼 쿨 토퍼 (10cm/퀸)</t>
    <phoneticPr fontId="3" type="noConversion"/>
  </si>
  <si>
    <t>Single</t>
    <phoneticPr fontId="6" type="noConversion"/>
  </si>
  <si>
    <t>Super S</t>
    <phoneticPr fontId="6" type="noConversion"/>
  </si>
  <si>
    <t>Queen</t>
    <phoneticPr fontId="6" type="noConversion"/>
  </si>
  <si>
    <t>King</t>
    <phoneticPr fontId="6" type="noConversion"/>
  </si>
  <si>
    <t>Others</t>
    <phoneticPr fontId="4" type="noConversion"/>
  </si>
  <si>
    <t>Pillow</t>
    <phoneticPr fontId="3" type="noConversion"/>
  </si>
  <si>
    <t>2월 13일(TTL)</t>
  </si>
  <si>
    <t>Only Vendor</t>
  </si>
  <si>
    <t>Vendor + Zinus</t>
  </si>
  <si>
    <t>2월 27일</t>
    <phoneticPr fontId="10" type="noConversion"/>
  </si>
  <si>
    <t>Category</t>
    <phoneticPr fontId="39" type="noConversion"/>
  </si>
  <si>
    <t>ZK-MFMD-10SS</t>
  </si>
  <si>
    <t>ZK-MFMD-10Q</t>
  </si>
  <si>
    <t>ZK-MFMD-10LK</t>
  </si>
  <si>
    <t>ZK-MFMD-12SS</t>
  </si>
  <si>
    <t>ZK-MFMD-12Q</t>
  </si>
  <si>
    <t>ZK-MFMD-12LK</t>
  </si>
  <si>
    <t>그린티 4단 메모리폼 토퍼 (10cm/싱글)</t>
  </si>
  <si>
    <t>그린티 4단 메모리폼 토퍼 (10cm/슈퍼싱글)</t>
  </si>
  <si>
    <t>그린티 4단 메모리폼 토퍼 (10cm/퀸)</t>
  </si>
  <si>
    <t>ZK-SPGT-06S</t>
  </si>
  <si>
    <t>ZK-SPGT-08S</t>
  </si>
  <si>
    <t>ZK-TPMF-02S</t>
  </si>
  <si>
    <t>플래포마 저상형 침대 프레임 (싱글)</t>
  </si>
  <si>
    <t>플래포마 저상형 침대 프레임 (슈퍼싱글)</t>
  </si>
  <si>
    <t>플래포마 저상형 침대 프레임 (퀸)</t>
  </si>
  <si>
    <t>플래포마 침대 프레임 (싱글)</t>
  </si>
  <si>
    <t>플래포마 침대 프레임 (슈퍼싱글)</t>
  </si>
  <si>
    <t>플래포마 침대 프레임 (퀸)</t>
  </si>
  <si>
    <t>톰 침대 프레임 (싱글)</t>
  </si>
  <si>
    <t>톰 침대 프레임 (슈퍼싱글)</t>
  </si>
  <si>
    <t>톰 침대 프레임 (퀸)</t>
  </si>
  <si>
    <t>루신다 침대 프레임 (싱글)</t>
  </si>
  <si>
    <t>루신다 침대 프레임 (슈퍼싱글)</t>
  </si>
  <si>
    <t>루신다 침대 프레임 (퀸)</t>
  </si>
  <si>
    <t>미드 센츄리 침대 프레임 (퀸)</t>
  </si>
  <si>
    <t>미드 센츄리 침대 프레임 (킹)</t>
  </si>
  <si>
    <t>미드 센츄리 침대 프레임 (라지킹)</t>
  </si>
  <si>
    <t>저스티나 침대 프레임 (슈퍼싱글)</t>
  </si>
  <si>
    <t>저스티나 침대 프레임 (퀸)</t>
  </si>
  <si>
    <t>저스티나 침대 프레임 (킹)</t>
  </si>
  <si>
    <t>저스티나 침대 프레임 (라지킹)</t>
  </si>
  <si>
    <t>저스티나 슬림 침대 프레임 (퀸)</t>
  </si>
  <si>
    <t>그린티 메모리폼 토퍼 (10cm/싱글)</t>
  </si>
  <si>
    <t>그린티 메모리폼 토퍼 (10cm/슈퍼싱글)</t>
  </si>
  <si>
    <t>그린티 메모리폼 토퍼 (10cm/퀸)</t>
  </si>
  <si>
    <t>그린티 메모리폼 토퍼 (10cm/킹)</t>
  </si>
  <si>
    <t>얼티마 4단 메모리폼 토퍼 (10cm/슈퍼싱글)</t>
  </si>
  <si>
    <t>얼티마 4단 메모리폼 토퍼 (10cm/퀸)</t>
  </si>
  <si>
    <t>ZK-MFGT-10S</t>
  </si>
  <si>
    <t>ZK-SPGT-10S</t>
  </si>
  <si>
    <t>젤인퓨즈드 메모리폼 쿨토퍼 (10cm/싱글)</t>
  </si>
  <si>
    <t>젤인퓨즈드 메모리폼 쿨토퍼 (10cm/슈퍼싱글)</t>
  </si>
  <si>
    <t>젤인퓨즈드 메모리폼 쿨토퍼 (10cm/퀸)</t>
  </si>
  <si>
    <t>Decription</t>
    <phoneticPr fontId="3" type="noConversion"/>
  </si>
  <si>
    <t xml:space="preserve"> 시스템 코드</t>
  </si>
  <si>
    <t>상품명 (국문)</t>
    <phoneticPr fontId="7" type="noConversion"/>
  </si>
  <si>
    <t>후면 세부 (영문)</t>
    <phoneticPr fontId="7" type="noConversion"/>
  </si>
  <si>
    <t>L</t>
    <phoneticPr fontId="7" type="noConversion"/>
  </si>
  <si>
    <t>W</t>
    <phoneticPr fontId="7" type="noConversion"/>
  </si>
  <si>
    <t>H</t>
    <phoneticPr fontId="7" type="noConversion"/>
  </si>
  <si>
    <t>L(CTN)</t>
    <phoneticPr fontId="7" type="noConversion"/>
  </si>
  <si>
    <t>W(CTN)</t>
    <phoneticPr fontId="7" type="noConversion"/>
  </si>
  <si>
    <t>H(CTN)</t>
    <phoneticPr fontId="7" type="noConversion"/>
  </si>
  <si>
    <t>낱개중량 (KG)</t>
    <phoneticPr fontId="7" type="noConversion"/>
  </si>
  <si>
    <t>박스당 중량(KG)</t>
    <phoneticPr fontId="7" type="noConversion"/>
  </si>
  <si>
    <t>상품바코드</t>
    <phoneticPr fontId="45" type="noConversion"/>
  </si>
  <si>
    <t>박스바코드</t>
    <phoneticPr fontId="7" type="noConversion"/>
  </si>
  <si>
    <t>트리샤 침대 프레임 블랙 (퀸)</t>
    <phoneticPr fontId="7" type="noConversion"/>
  </si>
  <si>
    <t>Trisha Bed Frame Black (Q)</t>
    <phoneticPr fontId="7" type="noConversion"/>
  </si>
  <si>
    <t>트리샤 침대 프레임 블랙 (슈퍼싱글)</t>
    <phoneticPr fontId="7" type="noConversion"/>
  </si>
  <si>
    <t>Trisha Bed Frame Black (SS)</t>
    <phoneticPr fontId="7" type="noConversion"/>
  </si>
  <si>
    <t>ZK-BFGB-14S</t>
  </si>
  <si>
    <t>접이식 호텔 게스트 침대 (싱글)</t>
    <phoneticPr fontId="7" type="noConversion"/>
  </si>
  <si>
    <t>Hotel Folding Guest Bed (S)</t>
    <phoneticPr fontId="7" type="noConversion"/>
  </si>
  <si>
    <t>트리샤 침대 프레임 화이트 (퀸)</t>
    <phoneticPr fontId="7" type="noConversion"/>
  </si>
  <si>
    <t>Trisha Bed Frame White (Q)</t>
    <phoneticPr fontId="7" type="noConversion"/>
  </si>
  <si>
    <t>트리샤 침대 프레임 화이트 (슈퍼싱글)</t>
    <phoneticPr fontId="7" type="noConversion"/>
  </si>
  <si>
    <t>Trisha Bed Frame White (SS)</t>
    <phoneticPr fontId="7" type="noConversion"/>
  </si>
  <si>
    <t>스마트 스탠딩 더블 데스크</t>
    <phoneticPr fontId="7" type="noConversion"/>
  </si>
  <si>
    <t xml:space="preserve">Smart standing double desk </t>
  </si>
  <si>
    <t>스마트 스탠딩 데스크</t>
    <phoneticPr fontId="7" type="noConversion"/>
  </si>
  <si>
    <t>Smart standing desk</t>
  </si>
  <si>
    <t>ZK-FRBX-4BGQ</t>
    <phoneticPr fontId="7" type="noConversion"/>
  </si>
  <si>
    <t>Justina Slim Bed Frame (Q)</t>
    <phoneticPr fontId="7" type="noConversion"/>
  </si>
  <si>
    <t>ZK-FRBX-4BGSS</t>
    <phoneticPr fontId="7" type="noConversion"/>
  </si>
  <si>
    <t>저스티나 슬림 침대 프레임 (슈퍼싱글)</t>
    <phoneticPr fontId="7" type="noConversion"/>
  </si>
  <si>
    <t>Justina Slim Bed Frame (SS)</t>
    <phoneticPr fontId="7" type="noConversion"/>
  </si>
  <si>
    <t>ZK-FRBX-9GRK</t>
    <phoneticPr fontId="7" type="noConversion"/>
  </si>
  <si>
    <t>Justina Bed Frame (K)</t>
    <phoneticPr fontId="7" type="noConversion"/>
  </si>
  <si>
    <t>ZK-FRBX-9GRLK</t>
    <phoneticPr fontId="7" type="noConversion"/>
  </si>
  <si>
    <t>Justina Bed Frame (LK)</t>
    <phoneticPr fontId="7" type="noConversion"/>
  </si>
  <si>
    <t>ZK-FRBX-9GRQ</t>
    <phoneticPr fontId="7" type="noConversion"/>
  </si>
  <si>
    <t>Justina Bed Frame (Q)</t>
    <phoneticPr fontId="7" type="noConversion"/>
  </si>
  <si>
    <t>ZK-FRBX-9GRSS</t>
    <phoneticPr fontId="7" type="noConversion"/>
  </si>
  <si>
    <t>Justina Bed Frame (SS)</t>
    <phoneticPr fontId="7" type="noConversion"/>
  </si>
  <si>
    <t>아이언라인 하이브리드 침대 프레임 (킹)</t>
    <phoneticPr fontId="7" type="noConversion"/>
  </si>
  <si>
    <t>Ironline Hybrid Bed Frame (K)</t>
    <phoneticPr fontId="7" type="noConversion"/>
  </si>
  <si>
    <t>아이언라인 하이브리드 침대 프레임 (퀸)</t>
    <phoneticPr fontId="7" type="noConversion"/>
  </si>
  <si>
    <t>Ironline Hybrid Bed Frame (Q)</t>
    <phoneticPr fontId="7" type="noConversion"/>
  </si>
  <si>
    <t>아이언라인 하이브리드 침대 프레임 (슈퍼싱글)</t>
    <phoneticPr fontId="7" type="noConversion"/>
  </si>
  <si>
    <t>Ironline Hybrid Bed Frame (SS)</t>
    <phoneticPr fontId="7" type="noConversion"/>
  </si>
  <si>
    <t>ZK-MBBF-06Q</t>
    <phoneticPr fontId="7" type="noConversion"/>
  </si>
  <si>
    <t>Platforma Low Profile Bed Frame (Q)</t>
    <phoneticPr fontId="7" type="noConversion"/>
  </si>
  <si>
    <t>ZK-MBBF-06S</t>
    <phoneticPr fontId="7" type="noConversion"/>
  </si>
  <si>
    <t>Platforma Low Profile Bed Frame (S)</t>
    <phoneticPr fontId="7" type="noConversion"/>
  </si>
  <si>
    <t>ZK-MBBF-06SS</t>
    <phoneticPr fontId="7" type="noConversion"/>
  </si>
  <si>
    <t>Platforma Low Profile Bed Frame (SS)</t>
    <phoneticPr fontId="7" type="noConversion"/>
  </si>
  <si>
    <t>ZK-MBBF-10Q</t>
    <phoneticPr fontId="7" type="noConversion"/>
  </si>
  <si>
    <t>Platforma Bed Frame (Q)</t>
    <phoneticPr fontId="7" type="noConversion"/>
  </si>
  <si>
    <t>ZK-MBBF-10S</t>
    <phoneticPr fontId="7" type="noConversion"/>
  </si>
  <si>
    <t>Platforma Bed Frame (S)</t>
    <phoneticPr fontId="7" type="noConversion"/>
  </si>
  <si>
    <t>ZK-MBBF-10SS</t>
    <phoneticPr fontId="7" type="noConversion"/>
  </si>
  <si>
    <t>Platforma Bed Frame (SS)</t>
    <phoneticPr fontId="7" type="noConversion"/>
  </si>
  <si>
    <t>1500H 침대 프레임 (퀸)</t>
    <phoneticPr fontId="7" type="noConversion"/>
  </si>
  <si>
    <t>1500H Bed Frame (Q)</t>
    <phoneticPr fontId="7" type="noConversion"/>
  </si>
  <si>
    <t>1500H 침대 프레임 (슈퍼싱글)</t>
    <phoneticPr fontId="7" type="noConversion"/>
  </si>
  <si>
    <t>1500H Bed Frame (SS)</t>
    <phoneticPr fontId="7" type="noConversion"/>
  </si>
  <si>
    <t>퀵스냅 침대 프레임 (퀸)</t>
    <phoneticPr fontId="7" type="noConversion"/>
  </si>
  <si>
    <t>Quick Snap Bed Frame (Q)</t>
    <phoneticPr fontId="7" type="noConversion"/>
  </si>
  <si>
    <t>퀵스냅 침대 프레임 (슈퍼싱글)</t>
    <phoneticPr fontId="7" type="noConversion"/>
  </si>
  <si>
    <t>Quick Snap Bed Frame (SS)</t>
    <phoneticPr fontId="7" type="noConversion"/>
  </si>
  <si>
    <t>ZK-MFCA-08Q</t>
    <phoneticPr fontId="7" type="noConversion"/>
  </si>
  <si>
    <t>클래식 메모리폼 매트리스 (20cm/퀸)</t>
    <phoneticPr fontId="7" type="noConversion"/>
  </si>
  <si>
    <t>Classic Memory foam Mattress (20cm/Q)</t>
    <phoneticPr fontId="7" type="noConversion"/>
  </si>
  <si>
    <t>ZK-MFCA-08S</t>
    <phoneticPr fontId="7" type="noConversion"/>
  </si>
  <si>
    <t>클래식 메모리폼 매트리스 (20cm/싱글)</t>
    <phoneticPr fontId="7" type="noConversion"/>
  </si>
  <si>
    <t>Classic Memory foam Mattress (20cm/S)</t>
    <phoneticPr fontId="7" type="noConversion"/>
  </si>
  <si>
    <t>ZK-MFCA-08SS</t>
    <phoneticPr fontId="7" type="noConversion"/>
  </si>
  <si>
    <t>클래식 메모리폼 매트리스 (20cm/슈퍼싱글)</t>
    <phoneticPr fontId="7" type="noConversion"/>
  </si>
  <si>
    <t>Classic Memory foam Mattress (20cm/SS)</t>
    <phoneticPr fontId="7" type="noConversion"/>
  </si>
  <si>
    <t>클라우드 메모리폼 매트리스 (25cm/슈퍼싱글)</t>
    <phoneticPr fontId="7" type="noConversion"/>
  </si>
  <si>
    <t>Cloud Memory Foam Mattress (25cm/SS)</t>
    <phoneticPr fontId="7" type="noConversion"/>
  </si>
  <si>
    <t>클라우드 메모리폼 매트리스 (30cm/킹)</t>
    <phoneticPr fontId="7" type="noConversion"/>
  </si>
  <si>
    <t>Cloud Memory Foam Mattress King (30cm/K)</t>
    <phoneticPr fontId="7" type="noConversion"/>
  </si>
  <si>
    <t>ZK-MFCL-12LK</t>
  </si>
  <si>
    <t>클라우드 메모리폼 매트리스 (30cm/라지킹)</t>
    <phoneticPr fontId="7" type="noConversion"/>
  </si>
  <si>
    <t>Cloud Memory Foam Mattress (30cm/LK)</t>
    <phoneticPr fontId="7" type="noConversion"/>
  </si>
  <si>
    <t>클라우드 메모리폼 매트리스 (30cm/퀸)</t>
    <phoneticPr fontId="7" type="noConversion"/>
  </si>
  <si>
    <t>Cloud Memory Foam Mattress Queen (30cm/Q)</t>
    <phoneticPr fontId="7" type="noConversion"/>
  </si>
  <si>
    <t>클라우드 메모리폼 매트리스 (30cm/슈퍼싱글)</t>
    <phoneticPr fontId="7" type="noConversion"/>
  </si>
  <si>
    <t>Cloud Memory Foam Mattress (30cm/SS)</t>
    <phoneticPr fontId="7" type="noConversion"/>
  </si>
  <si>
    <t>클라우드 메모리폼 매트리스 (35cm/킹)</t>
    <phoneticPr fontId="7" type="noConversion"/>
  </si>
  <si>
    <t>Cloud Memory Foam Mattress (35cm/K)</t>
    <phoneticPr fontId="7" type="noConversion"/>
  </si>
  <si>
    <t>클라우드 메모리폼 매트리스 (35cm/퀸)</t>
    <phoneticPr fontId="7" type="noConversion"/>
  </si>
  <si>
    <t>Cloud Memory Foam Mattress (35cm/Q)</t>
    <phoneticPr fontId="7" type="noConversion"/>
  </si>
  <si>
    <t>쿨링 젤 메모리폼 매트리스 (30cm/퀸)</t>
    <phoneticPr fontId="7" type="noConversion"/>
  </si>
  <si>
    <t>Cooling Gel Memory Foam Mattress (30cm/Q)</t>
    <phoneticPr fontId="7" type="noConversion"/>
  </si>
  <si>
    <t>쿨링 젤 메모리폼 매트리스 (30cm/슈퍼싱글)</t>
    <phoneticPr fontId="7" type="noConversion"/>
  </si>
  <si>
    <t>Cooling Gel Memory Foam Mattress (30cm/SS)</t>
    <phoneticPr fontId="7" type="noConversion"/>
  </si>
  <si>
    <t>그린티 플러스 메모리폼 매트리스 (20cm/퀸)</t>
    <phoneticPr fontId="7" type="noConversion"/>
  </si>
  <si>
    <t>Green Tea Plus Memory Foam Mattress (20cm/Q)</t>
    <phoneticPr fontId="7" type="noConversion"/>
  </si>
  <si>
    <t>그린티 플러스 메모리폼 매트리스 (20cm/싱글)</t>
    <phoneticPr fontId="7" type="noConversion"/>
  </si>
  <si>
    <t>Green Tea Plus Memory Foam Mattress (20cm/S)</t>
    <phoneticPr fontId="7" type="noConversion"/>
  </si>
  <si>
    <t>그린티 플러스 메모리폼 매트리스 (20cm/슈퍼싱글)</t>
    <phoneticPr fontId="7" type="noConversion"/>
  </si>
  <si>
    <t>Green Tea Plus Memory Foam Mattress (20cm/SS)</t>
    <phoneticPr fontId="7" type="noConversion"/>
  </si>
  <si>
    <t>그린티 플러스 메모리폼 매트리스 (25cm/퀸)</t>
    <phoneticPr fontId="7" type="noConversion"/>
  </si>
  <si>
    <t>Green Tea Plus Memory Foam Mattress (25cm/Q)</t>
    <phoneticPr fontId="7" type="noConversion"/>
  </si>
  <si>
    <t>그린티 플러스 메모리폼 매트리스 (25cm/싱글)</t>
    <phoneticPr fontId="7" type="noConversion"/>
  </si>
  <si>
    <t>Green Tea Plus Memory Foam Mattress (25cm/S)</t>
    <phoneticPr fontId="7" type="noConversion"/>
  </si>
  <si>
    <t>그린티 플러스 메모리폼 매트리스 (25cm/슈퍼싱글)</t>
    <phoneticPr fontId="7" type="noConversion"/>
  </si>
  <si>
    <t>Green Tea Plus Memory Foam Mattress (25cm/SS)</t>
    <phoneticPr fontId="7" type="noConversion"/>
  </si>
  <si>
    <t>그린티 메모리폼 매트리스 (15cm/퀸)</t>
    <phoneticPr fontId="7" type="noConversion"/>
  </si>
  <si>
    <t>Green Tea Memory Foam Mattress (15cm/Q)</t>
    <phoneticPr fontId="7" type="noConversion"/>
  </si>
  <si>
    <t>ZK-MFGT-06S</t>
  </si>
  <si>
    <t>그린티 메모리폼 매트리스 (15cm/싱글)</t>
    <phoneticPr fontId="7" type="noConversion"/>
  </si>
  <si>
    <t>Green Tea Memory Foam Mattress (15cm/S)</t>
  </si>
  <si>
    <t>그린티 메모리폼 매트리스 (20cm/퀸)</t>
    <phoneticPr fontId="7" type="noConversion"/>
  </si>
  <si>
    <t>Green Tea Memory Foam Mattress (20cm/Q)</t>
  </si>
  <si>
    <t>ZK-MFGT-08S</t>
  </si>
  <si>
    <t>그린티 메모리폼 매트리스 (20cm/싱글)</t>
    <phoneticPr fontId="7" type="noConversion"/>
  </si>
  <si>
    <t>Green Tea Memory Foam Mattress (20cm/S)</t>
  </si>
  <si>
    <t>그린티 메모리폼 매트리스 (20cm/슈퍼싱글)</t>
    <phoneticPr fontId="7" type="noConversion"/>
  </si>
  <si>
    <t>Green Tea Memory Foam Mattress (20cm/SS)</t>
  </si>
  <si>
    <t>그린티 메모리폼 매트리스 (25cm/퀸)</t>
    <phoneticPr fontId="7" type="noConversion"/>
  </si>
  <si>
    <t>Green Tea Memory Foam Mattress(25cm/Q)</t>
  </si>
  <si>
    <t>그린티 메모리폼 매트리스 (25cm/싱글)</t>
    <phoneticPr fontId="7" type="noConversion"/>
  </si>
  <si>
    <t>Green Tea Memory Foam Mattress (25cm/S)</t>
  </si>
  <si>
    <t>그린티 메모리폼 매트리스 (25cm/슈퍼싱글)</t>
    <phoneticPr fontId="7" type="noConversion"/>
  </si>
  <si>
    <t>Green Tea Memory Foam Mattress (25cm/SS)</t>
  </si>
  <si>
    <t>그린티 메모리폼 매트리스 (30cm/퀸)</t>
    <phoneticPr fontId="7" type="noConversion"/>
  </si>
  <si>
    <t>Green Tea Memory Foam Mattress (30cm/Q)</t>
  </si>
  <si>
    <t>그린티 메모리폼 매트리스 (30cm/슈퍼싱글)</t>
    <phoneticPr fontId="7" type="noConversion"/>
  </si>
  <si>
    <t>Green Tea Memory Foam Mattress (30cm/SS)</t>
  </si>
  <si>
    <t>ZK-MFMD-08Q</t>
    <phoneticPr fontId="7" type="noConversion"/>
  </si>
  <si>
    <t>베이직 메모리폼 매트리스 (20cm/퀸)</t>
    <phoneticPr fontId="7" type="noConversion"/>
  </si>
  <si>
    <t>Basic Memory foam Mattress (20cm/Q)</t>
    <phoneticPr fontId="7" type="noConversion"/>
  </si>
  <si>
    <t>ZK-MFMD-08S</t>
    <phoneticPr fontId="7" type="noConversion"/>
  </si>
  <si>
    <t>베이직 메모리폼 매트리스 (20cm/싱글)</t>
    <phoneticPr fontId="7" type="noConversion"/>
  </si>
  <si>
    <t>Basic Memory foam Mattress (20cm/S)</t>
  </si>
  <si>
    <t>ZK-MFMD-08SS</t>
    <phoneticPr fontId="7" type="noConversion"/>
  </si>
  <si>
    <t>베이직 메모리폼 매트리스 (20cm/슈퍼싱글)</t>
    <phoneticPr fontId="7" type="noConversion"/>
  </si>
  <si>
    <t>Basic Memory foam Mattress (20cm/SS)</t>
  </si>
  <si>
    <t>밸런스 젤 메모리폼 매트리스 (25cm/라지킹)</t>
    <phoneticPr fontId="7" type="noConversion"/>
  </si>
  <si>
    <t>Balance Gel Memory foam Mattress (25cm/LK)</t>
    <phoneticPr fontId="7" type="noConversion"/>
  </si>
  <si>
    <t>밸런스 젤 메모리폼 매트리스 (25cm/퀸)</t>
    <phoneticPr fontId="7" type="noConversion"/>
  </si>
  <si>
    <t>Balance Gel Memory foam Mattress (25cm/Q)</t>
    <phoneticPr fontId="7" type="noConversion"/>
  </si>
  <si>
    <t>밸런스 젤 메모리폼 매트리스 (25cm/슈퍼싱글)</t>
    <phoneticPr fontId="7" type="noConversion"/>
  </si>
  <si>
    <t>Balance Gel Memory foam Mattress (25cm/SS)</t>
    <phoneticPr fontId="7" type="noConversion"/>
  </si>
  <si>
    <t>디럭스 메모리폼 매트리스 (30cm/라지킹)</t>
    <phoneticPr fontId="7" type="noConversion"/>
  </si>
  <si>
    <t>Deluxe Memory foam mattress (30cm/LK)</t>
    <phoneticPr fontId="7" type="noConversion"/>
  </si>
  <si>
    <t>디럭스 메모리폼 매트리스 (30cm/퀸)</t>
    <phoneticPr fontId="7" type="noConversion"/>
  </si>
  <si>
    <t>Deluxe Memory foam mattress (30cm/Q)</t>
    <phoneticPr fontId="7" type="noConversion"/>
  </si>
  <si>
    <t>디럭스 메모리폼 매트리스 (30cm/슈퍼싱글)</t>
    <phoneticPr fontId="7" type="noConversion"/>
  </si>
  <si>
    <t>Deluxe Memory foam mattress (30cm/SS)</t>
  </si>
  <si>
    <t>얼티마 메모리폼 매트리스 (20cm/퀸)</t>
    <phoneticPr fontId="7" type="noConversion"/>
  </si>
  <si>
    <t>Ultima Memory Foam Mattress (20cm/Q)</t>
  </si>
  <si>
    <t>얼티마 메모리폼 매트리스 (20cm/싱글)</t>
    <phoneticPr fontId="7" type="noConversion"/>
  </si>
  <si>
    <t>Ultima Memory Foam Mattress (20cm/S)</t>
  </si>
  <si>
    <t>얼티마 메모리폼 매트리스 (20cm/슈퍼싱글)</t>
    <phoneticPr fontId="7" type="noConversion"/>
  </si>
  <si>
    <t>Ultima Memory Foam Mattress (20cm/SS)</t>
  </si>
  <si>
    <t>얼티마 메모리폼 매트리스 (25cm/퀸)</t>
    <phoneticPr fontId="7" type="noConversion"/>
  </si>
  <si>
    <t>Ultima Memory Foam Mattress (25cm/Q)</t>
  </si>
  <si>
    <t>얼티마 메모리폼 매트리스 (25cm/싱글)</t>
    <phoneticPr fontId="7" type="noConversion"/>
  </si>
  <si>
    <t>Ultima Memory Foam Mattress (25cm/S)</t>
  </si>
  <si>
    <t>얼티마 메모리폼 매트리스 (25cm/슈퍼싱글)</t>
    <phoneticPr fontId="7" type="noConversion"/>
  </si>
  <si>
    <t>Ultima Memory Foam Mattress (25cm/SS)</t>
  </si>
  <si>
    <t>얼티마 메모리폼 매트리스 (30cm/퀸)</t>
    <phoneticPr fontId="7" type="noConversion"/>
  </si>
  <si>
    <t>Ultima Memory Foam Mattress (30cm/Q)</t>
  </si>
  <si>
    <t>얼티마 메모리폼 매트리스 (30cm/슈퍼싱글)</t>
    <phoneticPr fontId="7" type="noConversion"/>
  </si>
  <si>
    <t>Ultima Memory Foam Mattress (30cm/SS)</t>
  </si>
  <si>
    <t>클라우드 플러스 메모리폼 매트리스 (30cm/킹)</t>
    <phoneticPr fontId="7" type="noConversion"/>
  </si>
  <si>
    <t>Cloud Plus Memory Foam Mattress (30cm/K)</t>
  </si>
  <si>
    <t>클라우드 플러스 메모리폼 매트리스 (30cm/퀸)</t>
    <phoneticPr fontId="7" type="noConversion"/>
  </si>
  <si>
    <t>Cloud Plus Memory Foam Mattress (30cm/Q)</t>
    <phoneticPr fontId="7" type="noConversion"/>
  </si>
  <si>
    <t>클라우드 플러스 메모리폼 매트리스 (30cm/슈퍼싱글)</t>
    <phoneticPr fontId="7" type="noConversion"/>
  </si>
  <si>
    <t>Cloud Plus Memory Foam Mattress (30cm/SS)</t>
  </si>
  <si>
    <t>클라우드 플러스 메모리폼 매트리스 (35cm/킹)</t>
    <phoneticPr fontId="7" type="noConversion"/>
  </si>
  <si>
    <t>Cloud Plus Memory Foam Mattress (35cm/K)</t>
  </si>
  <si>
    <t>클라우드 플러스 메모리폼 매트리스 (35cm/퀸)</t>
    <phoneticPr fontId="7" type="noConversion"/>
  </si>
  <si>
    <t>Cloud Plus Memory Foam Mattress (35cm/Q)</t>
    <phoneticPr fontId="7" type="noConversion"/>
  </si>
  <si>
    <t>젤인퓨즈드 메모리폼 매트리스 (25cm/퀸)</t>
    <phoneticPr fontId="7" type="noConversion"/>
  </si>
  <si>
    <t>Gel-infused Memory Foam Mattress (25cm/Q)</t>
  </si>
  <si>
    <t>젤인퓨즈드 메모리폼 매트리스 (25cm/슈퍼싱글)</t>
    <phoneticPr fontId="7" type="noConversion"/>
  </si>
  <si>
    <t>Gel-infused Memory Foam Mattress (25cm/SS)</t>
  </si>
  <si>
    <t>젤인퓨즈드 메모리폼 매트리스 (30cm/퀸)</t>
    <phoneticPr fontId="7" type="noConversion"/>
  </si>
  <si>
    <t>Gel-infused Memory Foam Mattress (30cm/Q)</t>
  </si>
  <si>
    <t>젤인퓨즈드 메모리폼 매트리스 (30cm/슈퍼싱글)</t>
    <phoneticPr fontId="7" type="noConversion"/>
  </si>
  <si>
    <t>Gel-infused Memory Foam Mattress (30cm/SS)</t>
  </si>
  <si>
    <t>펫 베드</t>
    <phoneticPr fontId="7" type="noConversion"/>
  </si>
  <si>
    <t>Pet Bed</t>
  </si>
  <si>
    <t>펫 스텝</t>
    <phoneticPr fontId="7" type="noConversion"/>
  </si>
  <si>
    <t>Pet Step</t>
  </si>
  <si>
    <t>컨투어 필로우</t>
    <phoneticPr fontId="7" type="noConversion"/>
  </si>
  <si>
    <t>Contour Pillow</t>
    <phoneticPr fontId="7" type="noConversion"/>
  </si>
  <si>
    <t>듀얼사이드 필로우</t>
    <phoneticPr fontId="7" type="noConversion"/>
  </si>
  <si>
    <t>Dual Side Pillow</t>
    <phoneticPr fontId="7" type="noConversion"/>
  </si>
  <si>
    <t>웨지 필로우</t>
    <phoneticPr fontId="7" type="noConversion"/>
  </si>
  <si>
    <t>Wedge Pillow</t>
    <phoneticPr fontId="7" type="noConversion"/>
  </si>
  <si>
    <t>ZK-RPPBA-14Q</t>
    <phoneticPr fontId="7" type="noConversion"/>
  </si>
  <si>
    <t>Tom Bed Frame (Q)</t>
    <phoneticPr fontId="7" type="noConversion"/>
  </si>
  <si>
    <t>ZK-RPPBA-14S</t>
    <phoneticPr fontId="7" type="noConversion"/>
  </si>
  <si>
    <t>Tom Bed Frame (S)</t>
    <phoneticPr fontId="7" type="noConversion"/>
  </si>
  <si>
    <t>ZK-RPPBA-14SS</t>
    <phoneticPr fontId="7" type="noConversion"/>
  </si>
  <si>
    <t>Tom Bed Frame (SS)</t>
    <phoneticPr fontId="7" type="noConversion"/>
  </si>
  <si>
    <t>산타페 하이브리드 침대 프레임 (퀸)</t>
    <phoneticPr fontId="7" type="noConversion"/>
  </si>
  <si>
    <t>Santa Fe Hybrid Bed Frame (Q)</t>
    <phoneticPr fontId="7" type="noConversion"/>
  </si>
  <si>
    <t>산타페 하이브리드 침대 프레임 (슈퍼싱글)</t>
    <phoneticPr fontId="7" type="noConversion"/>
  </si>
  <si>
    <t>Santa Fe Hybrid Bed Frame (SS)</t>
    <phoneticPr fontId="7" type="noConversion"/>
  </si>
  <si>
    <t>ZK-SBED-14SS</t>
    <phoneticPr fontId="7" type="noConversion"/>
  </si>
  <si>
    <t>디럭스 스마트베이스 (슈퍼싱글)</t>
    <phoneticPr fontId="7" type="noConversion"/>
  </si>
  <si>
    <t>Deluxe SmartBase (SS)</t>
    <phoneticPr fontId="7" type="noConversion"/>
  </si>
  <si>
    <t>스마트베이스 엘리트 침대 프레임 (퀸)</t>
    <phoneticPr fontId="7" type="noConversion"/>
  </si>
  <si>
    <t>Elite SmartBase (Q)</t>
    <phoneticPr fontId="7" type="noConversion"/>
  </si>
  <si>
    <t>스마트베이스 엘리트 침대 프레임 (싱글)</t>
    <phoneticPr fontId="7" type="noConversion"/>
  </si>
  <si>
    <t>Elite SmartBase (S)</t>
    <phoneticPr fontId="7" type="noConversion"/>
  </si>
  <si>
    <t>스마트베이스 엘리트 침대 프레임 (슈퍼싱글)</t>
    <phoneticPr fontId="7" type="noConversion"/>
  </si>
  <si>
    <t>Elite SmartBase (SS)</t>
    <phoneticPr fontId="7" type="noConversion"/>
  </si>
  <si>
    <t>쿨링 젤 하이브리드 스프링 매트리스 (30cm/퀸)</t>
    <phoneticPr fontId="7" type="noConversion"/>
  </si>
  <si>
    <t>Cooling Gel Hybrid Spring Mattress (30cm/Q)</t>
  </si>
  <si>
    <t>쿨링 젤 하이브리드 스프링 매트리스 (30cm/슈퍼싱글)</t>
    <phoneticPr fontId="7" type="noConversion"/>
  </si>
  <si>
    <t>Cooling Gel Hybrid Spring Mattress (30cm/SS)</t>
  </si>
  <si>
    <t>그린티 플러스 하이브리드 스프링 매트리스 (20cm/퀸)</t>
    <phoneticPr fontId="7" type="noConversion"/>
  </si>
  <si>
    <t>Green Tea Plus Hybrid Spring Mattress (20cm/Q)</t>
    <phoneticPr fontId="7" type="noConversion"/>
  </si>
  <si>
    <t>그린티 플러스 하이브리드 스프링 매트리스 (20cm/싱글)</t>
    <phoneticPr fontId="7" type="noConversion"/>
  </si>
  <si>
    <t>Green Tea Plus Hybrid Spring Mattress (20cm/S)</t>
  </si>
  <si>
    <t>그린티 플러스 하이브리드 스프링 매트리스 (20cm/슈퍼싱글)</t>
    <phoneticPr fontId="7" type="noConversion"/>
  </si>
  <si>
    <t>Green Tea Plus Hybrid Spring Mattress (20cm/SS)</t>
    <phoneticPr fontId="7" type="noConversion"/>
  </si>
  <si>
    <t>그린티 하이브리드 스프링 매트리스 (15cm/퀸)</t>
    <phoneticPr fontId="7" type="noConversion"/>
  </si>
  <si>
    <t>Green Tea Hybrid Spring Mattress (15cm/Q)</t>
    <phoneticPr fontId="7" type="noConversion"/>
  </si>
  <si>
    <t>그린티 하이브리드 스프링 매트리스 (15cm/싱글)</t>
    <phoneticPr fontId="7" type="noConversion"/>
  </si>
  <si>
    <t>Green Tea Hybrid Spring Mattress (15cm/S)</t>
  </si>
  <si>
    <t>그린티 하이브리드 스프링 매트리스 (15cm/슈퍼싱글)</t>
    <phoneticPr fontId="7" type="noConversion"/>
  </si>
  <si>
    <t>Green Tea Hybrid Spring Mattress (15cm/SS)</t>
  </si>
  <si>
    <t>그린티 하이브리드 스프링 매트리스 (20cm/퀸)</t>
    <phoneticPr fontId="7" type="noConversion"/>
  </si>
  <si>
    <t>Green Tea Hybrid Spring Mattress (20cm/Q)</t>
  </si>
  <si>
    <t>그린티 하이브리드 스프링 매트리스 (20cm/싱글)</t>
    <phoneticPr fontId="7" type="noConversion"/>
  </si>
  <si>
    <t>Green Tea Hybrid Spring Mattress (20cm/S)</t>
  </si>
  <si>
    <t>그린티 하이브리드 스프링 매트리스 (20cm/슈퍼싱글)</t>
    <phoneticPr fontId="7" type="noConversion"/>
  </si>
  <si>
    <t>Green Tea Hybrid Spring Mattress (20cm/SS)</t>
  </si>
  <si>
    <t>그린티 하이브리드 스프링 매트리스 (25cm/퀸)</t>
    <phoneticPr fontId="7" type="noConversion"/>
  </si>
  <si>
    <t>Green Tea Hybrid Spring Mattress (25cm/Q)</t>
  </si>
  <si>
    <t>그린티 하이브리드 스프링 매트리스 (25cm/싱글)</t>
    <phoneticPr fontId="7" type="noConversion"/>
  </si>
  <si>
    <t>Green Tea Hybrid Spring Mattress (25cm/S)</t>
  </si>
  <si>
    <t>그린티 하이브리드 스프링 매트리스 (25cm/슈퍼싱글)</t>
    <phoneticPr fontId="7" type="noConversion"/>
  </si>
  <si>
    <t>Green Tea Hybrid Spring Mattress (25cm/SS)</t>
  </si>
  <si>
    <t>ZK-SPSW-10Q</t>
    <phoneticPr fontId="7" type="noConversion"/>
  </si>
  <si>
    <t>젤인퓨즈드 하이브리드 스프링 매트리스 (25cm/퀸)</t>
    <phoneticPr fontId="7" type="noConversion"/>
  </si>
  <si>
    <t>Gel-infused Hybrid Spring Mattress (25cm/Q)</t>
  </si>
  <si>
    <t>ZK-SPSW-10SS</t>
    <phoneticPr fontId="7" type="noConversion"/>
  </si>
  <si>
    <t>젤인퓨즈드 하이브리드 스프링 매트리스 (25cm/슈퍼싱글)</t>
    <phoneticPr fontId="7" type="noConversion"/>
  </si>
  <si>
    <t>Gel-infused Hybrid Spring Mattress (25cm/SS)</t>
  </si>
  <si>
    <t>젤인퓨즈드 하이브리드 스프링 매트리스 (30cm/퀸)</t>
    <phoneticPr fontId="7" type="noConversion"/>
  </si>
  <si>
    <t>Gel-infused Hybrid Spring Mattress (30cm/Q)</t>
  </si>
  <si>
    <t>ZK-SPSW-12SS</t>
    <phoneticPr fontId="7" type="noConversion"/>
  </si>
  <si>
    <t>젤인퓨즈드 하이브리드 스프링 매트리스 (30cm/슈퍼싱글)</t>
    <phoneticPr fontId="7" type="noConversion"/>
  </si>
  <si>
    <t>Gel-infused Hybrid Spring Mattress (30cm/SS)</t>
  </si>
  <si>
    <t>얼티마 하이브리드 스프링 매트리스 (25cm/킹)</t>
    <phoneticPr fontId="7" type="noConversion"/>
  </si>
  <si>
    <t>Ultima Hybrid Spring Mattress (25cm/K)</t>
  </si>
  <si>
    <t>얼티마 하이브리드 스프링 매트리스 (25cm/퀸)</t>
    <phoneticPr fontId="7" type="noConversion"/>
  </si>
  <si>
    <t>Ultima Hybrid Spring Mattress (25cm/Q)</t>
  </si>
  <si>
    <t>ZK-SPUT-10S</t>
    <phoneticPr fontId="7" type="noConversion"/>
  </si>
  <si>
    <t>얼티마 하이브리드 스프링 매트리스 (25cm/싱글)</t>
    <phoneticPr fontId="7" type="noConversion"/>
  </si>
  <si>
    <t>Ultima Hybrid Spring Mattress (25cm/S)</t>
  </si>
  <si>
    <t>얼티마 하이브리드 스프링 매트리스 (25cm/슈퍼싱글)</t>
    <phoneticPr fontId="7" type="noConversion"/>
  </si>
  <si>
    <t>Ultima Hybrid Spring Mattress (25cm/SS)</t>
  </si>
  <si>
    <t>얼티마 하이브리드 스프링 매트리스 (30cm/킹)</t>
    <phoneticPr fontId="7" type="noConversion"/>
  </si>
  <si>
    <t>Ultima Hybrid Spring Mattress (30cm/K)</t>
  </si>
  <si>
    <t>얼티마 하이브리드 스프링 매트리스 (30cm/퀸)</t>
    <phoneticPr fontId="7" type="noConversion"/>
  </si>
  <si>
    <t>Ultima Hybrid Spring Mattress (30cm/Q)</t>
  </si>
  <si>
    <t>얼티마 하이브리드 스프링 매트리스 (30cm/슈퍼싱글)</t>
    <phoneticPr fontId="7" type="noConversion"/>
  </si>
  <si>
    <t>Ultima Hybrid Spring Mattress (30cm/SS)</t>
  </si>
  <si>
    <t>클라우드 플러스 하이브리드 스프링 매트리스 (30cm/킹)</t>
    <phoneticPr fontId="7" type="noConversion"/>
  </si>
  <si>
    <t>Cloud Plus Hybrid Spring Mattress (30cm/K)</t>
  </si>
  <si>
    <t>클라우드 플러스 하이브리드 스프링 매트리스 (30cm/퀸)</t>
    <phoneticPr fontId="7" type="noConversion"/>
  </si>
  <si>
    <t>Cloud Plus Hybrid Spring Mattress (30cm/Q)</t>
  </si>
  <si>
    <t>클라우드 플러스 하이브리드 스프링 매트리스 (30cm/슈퍼싱글)</t>
    <phoneticPr fontId="7" type="noConversion"/>
  </si>
  <si>
    <t>Cloud Plus Hybrid Spring Mattress (30cm/SS)</t>
  </si>
  <si>
    <t>클라우드 플러스 하이브리드 스프링 매트리스 (35cm/킹)</t>
    <phoneticPr fontId="7" type="noConversion"/>
  </si>
  <si>
    <t>Cloud Plus Hybrid Spring Mattress (35cm/K)</t>
  </si>
  <si>
    <t>클라우드 플러스 하이브리드 스프링 매트리스 (35cm/퀸)</t>
    <phoneticPr fontId="7" type="noConversion"/>
  </si>
  <si>
    <t>Cloud Plus Hybrid Spring Mattress (35cm/Q)</t>
  </si>
  <si>
    <t>ZK-SWPBBHM-12K</t>
    <phoneticPr fontId="7" type="noConversion"/>
  </si>
  <si>
    <t>Mid-Century Bed Frame (K)</t>
    <phoneticPr fontId="7" type="noConversion"/>
  </si>
  <si>
    <t>ZK-SWPBBHM-12LK</t>
    <phoneticPr fontId="7" type="noConversion"/>
  </si>
  <si>
    <t>Mid-Century Bed Frame (LK)</t>
    <phoneticPr fontId="7" type="noConversion"/>
  </si>
  <si>
    <t>ZK-SWPBBHM-12Q</t>
    <phoneticPr fontId="7" type="noConversion"/>
  </si>
  <si>
    <t>Mid-Century Bed Frame (Q)</t>
    <phoneticPr fontId="7" type="noConversion"/>
  </si>
  <si>
    <t>ZK-SWPB-L10Q</t>
    <phoneticPr fontId="7" type="noConversion"/>
  </si>
  <si>
    <t>Lucinda Bed Frame (Q)</t>
    <phoneticPr fontId="7" type="noConversion"/>
  </si>
  <si>
    <t>ZK-SWPB-L10S</t>
    <phoneticPr fontId="7" type="noConversion"/>
  </si>
  <si>
    <t>Lucinda Bed Frame (S)</t>
    <phoneticPr fontId="7" type="noConversion"/>
  </si>
  <si>
    <t>ZK-SWPB-L10SS</t>
    <phoneticPr fontId="7" type="noConversion"/>
  </si>
  <si>
    <t>Lucinda Bed Frame (SS)</t>
    <phoneticPr fontId="7" type="noConversion"/>
  </si>
  <si>
    <t>얼티마 4단 메모리폼 토퍼 (5cm/퀸)</t>
    <phoneticPr fontId="7" type="noConversion"/>
  </si>
  <si>
    <t>Ultima 4 Folding Memory Foam Topper (5cm/Q)</t>
  </si>
  <si>
    <t>얼티마 4단 메모리폼 토퍼 (5cm/슈퍼싱글)</t>
    <phoneticPr fontId="7" type="noConversion"/>
  </si>
  <si>
    <t>Ultima 4 Folding Memory Foam Topper (5cm/SS)</t>
  </si>
  <si>
    <t>Ultima 4 Folding Memory Foam Topper (10cm/Q)</t>
  </si>
  <si>
    <t>Ultima 4 Folding Memory Foam Topper (10cm/SS)</t>
  </si>
  <si>
    <t>ZK-TPGF-04Q</t>
    <phoneticPr fontId="7" type="noConversion"/>
  </si>
  <si>
    <t>Green Tea 4 Folding Memory Foam Topper (10cm/Q)</t>
  </si>
  <si>
    <t>ZK-TPGF-04S</t>
    <phoneticPr fontId="7" type="noConversion"/>
  </si>
  <si>
    <t>Green Tea 4 Folding Memory Foam Topper (10cm/S)</t>
  </si>
  <si>
    <t>ZK-TPGF-04SS</t>
    <phoneticPr fontId="7" type="noConversion"/>
  </si>
  <si>
    <t>Green Tea 4 Folding Memory Foam Topper (10cm/SS)</t>
  </si>
  <si>
    <t>그린티 메모리폼 토퍼 (5cm/퀸)</t>
    <phoneticPr fontId="7" type="noConversion"/>
  </si>
  <si>
    <t>Green Tea Memory Foam Topper (5cm/Q)</t>
  </si>
  <si>
    <t>그린티 메모리폼 토퍼 (5cm/싱글)</t>
    <phoneticPr fontId="7" type="noConversion"/>
  </si>
  <si>
    <t>Green Tea Memory Foam Topper (5cm/S)</t>
  </si>
  <si>
    <t>그린티 메모리폼 토퍼 (5cm/슈퍼싱글)</t>
    <phoneticPr fontId="7" type="noConversion"/>
  </si>
  <si>
    <t>Green Tea Memory Foam Topper (5cm/SS)</t>
  </si>
  <si>
    <t>Green Tea Memory Foam Topper (10cm/K)</t>
    <phoneticPr fontId="7" type="noConversion"/>
  </si>
  <si>
    <t>Green Tea Memory Foam Topper (10cm/Q)</t>
  </si>
  <si>
    <t>Green Tea Memory Foam Topper (10cm/S)</t>
  </si>
  <si>
    <t>Green Tea Memory Foam Topper (10cm/SS)</t>
  </si>
  <si>
    <t>젤인퓨즈드 메모리폼 토퍼 (5cm/퀸)</t>
    <phoneticPr fontId="7" type="noConversion"/>
  </si>
  <si>
    <t>Gel-infused Memory Foam Topper (5cm/Q)</t>
  </si>
  <si>
    <t>젤인퓨즈드 메모리폼 토퍼 (5cm/슈퍼싱글)</t>
    <phoneticPr fontId="7" type="noConversion"/>
  </si>
  <si>
    <t>Gel-infused Memory Foam Topper (5cm/SS)</t>
  </si>
  <si>
    <t>Gel-infused Memory Foam Cool Topper (10cm/Q)</t>
  </si>
  <si>
    <t>Gel-infused Memory Foam Cool Topper (10cm/S)</t>
  </si>
  <si>
    <t>Gel-infused Memory Foam Cool Topper (10cm/SS)</t>
  </si>
  <si>
    <t>뉴레스트 메모리폼 매트리스 (25cm/싱글)</t>
  </si>
  <si>
    <t>뉴레스트 메모리폼 매트리스 (25cm/퀸)</t>
  </si>
  <si>
    <t>뉴레스트 메모리폼 매트리스 (25cm/킹)</t>
  </si>
  <si>
    <t>차콜 메모리폼 매트리스 (20cm/싱글)</t>
  </si>
  <si>
    <t>차콜 메모리폼 매트리스 (20cm/슈퍼싱글)</t>
  </si>
  <si>
    <t>차콜 메모리폼 매트리스 (20cm/퀸)</t>
  </si>
  <si>
    <t>차콜 메모리폼 매트리스 (25cm/싱글)</t>
  </si>
  <si>
    <t>차콜 메모리폼 매트리스 (25cm/슈퍼싱글)</t>
  </si>
  <si>
    <t>차콜 메모리폼 매트리스 (25cm/퀸)</t>
  </si>
  <si>
    <t>차콜 메모리폼 매트리스 (30cm/싱글)</t>
  </si>
  <si>
    <t>차콜 메모리폼 매트리스 (30cm/슈퍼싱글)</t>
  </si>
  <si>
    <t>차콜 메모리폼 매트리스 (30cm/퀸)</t>
  </si>
  <si>
    <t>ZK-CNF-1000SS</t>
  </si>
  <si>
    <t>ZK-CNF-1000Q</t>
  </si>
  <si>
    <t>ZK-CNF-1000K</t>
  </si>
  <si>
    <t>ZK-CCFM-10S</t>
  </si>
  <si>
    <t>ZK-CCFM-10SS</t>
  </si>
  <si>
    <t>ZK-CCFM-10Q</t>
  </si>
  <si>
    <t>ZK-CCFM-12S</t>
  </si>
  <si>
    <t>ZK-CCFM-12SS</t>
  </si>
  <si>
    <t>ZK-CCFM-12Q</t>
  </si>
  <si>
    <t>ZK-CCFM-08S</t>
  </si>
  <si>
    <t>ZK-CCFM-08SS</t>
  </si>
  <si>
    <t>ZK-CCFM-08Q</t>
  </si>
  <si>
    <t>ZK-SPES-06S</t>
  </si>
  <si>
    <t>ZK-SPES-06SS</t>
  </si>
  <si>
    <t>ZK-SPES-06Q</t>
  </si>
  <si>
    <t>컴포트 서포트 하이브리드 스프링 매트리스 (30cm/슈퍼싱글)</t>
  </si>
  <si>
    <t>컴포트 서포트 하이브리드 스프링 매트리스 (30cm/퀸)</t>
  </si>
  <si>
    <t>컴포트 서포트 하이브리드 스프링 매트리스 (30cm/킹)</t>
  </si>
  <si>
    <t>컴포트 서포트 하이브리드 스프링 매트리스 (33cm/슈퍼싱글)</t>
  </si>
  <si>
    <t>컴포트 서포트 하이브리드 스프링 매트리스 (33cm/퀸)</t>
  </si>
  <si>
    <t>컴포트 서포트 하이브리드 스프링 매트리스 (33cm/킹)</t>
  </si>
  <si>
    <t>코퍼 하이브리드 스프링 매트리스 (25cm/슈퍼싱글)</t>
  </si>
  <si>
    <t>코퍼 하이브리드 스프링 매트리스 (25cm/퀸)</t>
  </si>
  <si>
    <t>코퍼 하이브리드 스프링 매트리스 (25cm/킹)</t>
  </si>
  <si>
    <t>코퍼 하이브리드 스프링 매트리스 (30cm/슈퍼싱글)</t>
  </si>
  <si>
    <t>코퍼 하이브리드 스프링 매트리스 (30cm/퀸)</t>
  </si>
  <si>
    <t>코퍼 하이브리드 스프링 매트리스 (30cm/킹)</t>
  </si>
  <si>
    <t>컴포트 럭스 하이브리드 스프링 매트리스 (30cm/퀸)</t>
  </si>
  <si>
    <t>컴포트 럭스 하이브리드 스프링 매트리스 (30cm/킹)</t>
  </si>
  <si>
    <t>컴포트 럭스 하이브리드 스프링 매트리스 (30cm/라지킹)</t>
  </si>
  <si>
    <t>컴포트 럭스 하이브리드 스프링 매트리스 (33cm/퀸)</t>
  </si>
  <si>
    <t>컴포트 럭스 하이브리드 스프링 매트리스 (33cm/킹)</t>
  </si>
  <si>
    <t>컴포트 럭스 하이브리드 스프링 매트리스 (33cm/라지킹)</t>
  </si>
  <si>
    <t>ZK-MSSPGR-12SS</t>
  </si>
  <si>
    <t>ZK-MSSPGR-12Q</t>
  </si>
  <si>
    <t>ZK-MSSPGR-12K</t>
  </si>
  <si>
    <t>ZK-MSSPGR-13SS</t>
  </si>
  <si>
    <t>ZK-MSSPGR-13Q</t>
  </si>
  <si>
    <t>ZK-MSSPGR-13K</t>
  </si>
  <si>
    <t>ZK-MSHPHB-10SS</t>
  </si>
  <si>
    <t>ZK-MSHPHB-10Q</t>
  </si>
  <si>
    <t>ZK-MSHPHB-10K</t>
  </si>
  <si>
    <t>ZK-MSHPHB-12SS</t>
  </si>
  <si>
    <t>ZK-MSHPHB-12Q</t>
  </si>
  <si>
    <t>ZK-MSHPHB-12K</t>
  </si>
  <si>
    <t>ZK-NEBT-12Q</t>
  </si>
  <si>
    <t>ZK-NEBT-12K</t>
  </si>
  <si>
    <t>ZK-NEBT-12LK</t>
  </si>
  <si>
    <t>ZK-NEBT-13Q</t>
  </si>
  <si>
    <t>ZK-NEBT-13K</t>
  </si>
  <si>
    <t>ZK-NEBT-13LK</t>
  </si>
  <si>
    <t>그린티 베딩 토퍼 (4cm/싱글)</t>
  </si>
  <si>
    <t>그린티 베딩 토퍼 (4cm/슈퍼싱글)</t>
  </si>
  <si>
    <t>그린티 베딩 토퍼 (4cm/퀸)</t>
  </si>
  <si>
    <t>그린티 베딩 토퍼 (4cm/킹)</t>
  </si>
  <si>
    <t>그린티 베딩 토퍼 (4cm/라지킹)</t>
  </si>
  <si>
    <t>컨투어 베딩 토퍼 (4cm/싱글)</t>
  </si>
  <si>
    <t>컨투어 베딩 토퍼 (4cm/슈퍼싱글)</t>
  </si>
  <si>
    <t>컨투어 베딩 토퍼 (4cm/퀸)</t>
  </si>
  <si>
    <t>컨투어 베딩 토퍼 (4cm/킹)</t>
  </si>
  <si>
    <t>컨투어 베딩 토퍼 (4cm/라지킹)</t>
  </si>
  <si>
    <t>ZK-PD1B-SS</t>
  </si>
  <si>
    <t>ZK-PD1B-Q</t>
  </si>
  <si>
    <t>ZK-PD1B-K</t>
  </si>
  <si>
    <t>ZK-PD1B-LK</t>
  </si>
  <si>
    <t>ZK-LXTP-150S</t>
  </si>
  <si>
    <t>ZK-LXTP-150SS</t>
  </si>
  <si>
    <t>ZK-LXTP-150Q</t>
  </si>
  <si>
    <t>ZK-LXTP-150K</t>
  </si>
  <si>
    <t>ZK-LXTP-150LK</t>
  </si>
  <si>
    <t>ZK-PD1B-S</t>
  </si>
  <si>
    <t>올가 침대 프레임 (슈퍼싱글)</t>
    <phoneticPr fontId="3" type="noConversion"/>
  </si>
  <si>
    <t>올가 침대 프레임 (퀸)</t>
    <phoneticPr fontId="3" type="noConversion"/>
  </si>
  <si>
    <t>올가 침대 프레임 (킹)</t>
    <phoneticPr fontId="3" type="noConversion"/>
  </si>
  <si>
    <t>올가 침대 프레임 (라지킹)</t>
    <phoneticPr fontId="3" type="noConversion"/>
  </si>
  <si>
    <t>폴 침대 프레임 (슈퍼싱글)</t>
    <phoneticPr fontId="3" type="noConversion"/>
  </si>
  <si>
    <t>폴 침대 프레임 (퀸)</t>
    <phoneticPr fontId="3" type="noConversion"/>
  </si>
  <si>
    <t>폴 침대 프레임 (킹)</t>
    <phoneticPr fontId="3" type="noConversion"/>
  </si>
  <si>
    <t>폴 침대 프레임 (라지킹)</t>
    <phoneticPr fontId="3" type="noConversion"/>
  </si>
  <si>
    <t>올리비아 침대 프레임(슈퍼싱글)</t>
    <phoneticPr fontId="3" type="noConversion"/>
  </si>
  <si>
    <t>올리비아 침대 프레임(퀸)</t>
    <phoneticPr fontId="3" type="noConversion"/>
  </si>
  <si>
    <t>올리비아 침대 프레임(킹)</t>
    <phoneticPr fontId="3" type="noConversion"/>
  </si>
  <si>
    <t>올리비아 침대 프레임(라지킹)</t>
    <phoneticPr fontId="3" type="noConversion"/>
  </si>
  <si>
    <t>에이미 침대 프레임 (슈퍼싱글)</t>
    <phoneticPr fontId="3" type="noConversion"/>
  </si>
  <si>
    <t>에이미 침대 프레임 (퀸)</t>
    <phoneticPr fontId="3" type="noConversion"/>
  </si>
  <si>
    <t>에이미 침대 프레임 (킹)</t>
    <phoneticPr fontId="3" type="noConversion"/>
  </si>
  <si>
    <t>에이미 침대 프레임 (라지킹)</t>
    <phoneticPr fontId="3" type="noConversion"/>
  </si>
  <si>
    <t>아멜리아 침대 프레임 (슈퍼싱글)</t>
    <phoneticPr fontId="3" type="noConversion"/>
  </si>
  <si>
    <t>아멜리아 침대 프레임 (퀸)</t>
    <phoneticPr fontId="3" type="noConversion"/>
  </si>
  <si>
    <t>아멜리아 침대 프레임 (킹)</t>
    <phoneticPr fontId="3" type="noConversion"/>
  </si>
  <si>
    <t>아멜리아 침대 프레임 (라지킹)</t>
    <phoneticPr fontId="3" type="noConversion"/>
  </si>
  <si>
    <t>ZK-SBED-14Q</t>
    <phoneticPr fontId="7" type="noConversion"/>
  </si>
  <si>
    <t>디럭스 스마트베이스 (퀸)</t>
    <phoneticPr fontId="7" type="noConversion"/>
  </si>
  <si>
    <t>Deluxe SmartBase (Q)</t>
    <phoneticPr fontId="7" type="noConversion"/>
  </si>
  <si>
    <t>ZK-SBED-14S</t>
    <phoneticPr fontId="7" type="noConversion"/>
  </si>
  <si>
    <t>디럭스 스마트베이스 (싱글)</t>
    <phoneticPr fontId="7" type="noConversion"/>
  </si>
  <si>
    <t>Deluxe SmartBase (S)</t>
    <phoneticPr fontId="7" type="noConversion"/>
  </si>
  <si>
    <t>Newrest Memory Foam Mattress (25cm/S)</t>
    <phoneticPr fontId="7" type="noConversion"/>
  </si>
  <si>
    <t>Newrest Memory Foam Mattress (25cm/Q)</t>
    <phoneticPr fontId="7" type="noConversion"/>
  </si>
  <si>
    <t>Newrest Memory Foam Mattress (25cm/K)</t>
    <phoneticPr fontId="7" type="noConversion"/>
  </si>
  <si>
    <t>Charcoal Memory Foam Mattress (20cm/S)</t>
    <phoneticPr fontId="7" type="noConversion"/>
  </si>
  <si>
    <t>Charcoal Memory Foam Mattress (20cm/SS)</t>
    <phoneticPr fontId="7" type="noConversion"/>
  </si>
  <si>
    <t>Charcoal Memory Foam Mattress (20cm/Q)</t>
    <phoneticPr fontId="7" type="noConversion"/>
  </si>
  <si>
    <t>Charcoal Memory Foam Mattress (25cm/S)</t>
    <phoneticPr fontId="7" type="noConversion"/>
  </si>
  <si>
    <t>Charcoal Memory Foam Mattress (25cm/SS)</t>
    <phoneticPr fontId="7" type="noConversion"/>
  </si>
  <si>
    <t>Charcoal Memory Foam Mattress (25cm/Q)</t>
    <phoneticPr fontId="7" type="noConversion"/>
  </si>
  <si>
    <t>Charcoal Memory Foam Mattress (30cm/S)</t>
    <phoneticPr fontId="7" type="noConversion"/>
  </si>
  <si>
    <t>Charcoal Memory Foam Mattress (30cm/SS)</t>
    <phoneticPr fontId="7" type="noConversion"/>
  </si>
  <si>
    <t>Charcoal Memory Foam Mattress (30cm/Q)</t>
    <phoneticPr fontId="7" type="noConversion"/>
  </si>
  <si>
    <t>그린티 플러스 하이브리드 스프링 매트리스 (15cm/싱글)</t>
  </si>
  <si>
    <t>Green Tea Plus Hybrid Spring Mattress (15cm/S)</t>
    <phoneticPr fontId="7" type="noConversion"/>
  </si>
  <si>
    <t>그린티 플러스 하이브리드 스프링 매트리스 (15cm/슈퍼싱글)</t>
  </si>
  <si>
    <t>Green Tea Plus Hybrid Spring Mattress (15cm/SS)</t>
    <phoneticPr fontId="7" type="noConversion"/>
  </si>
  <si>
    <t>그린티 플러스 하이브리드 스프링 매트리스 (15cm/퀸)</t>
  </si>
  <si>
    <t>Green Tea Plus Hybrid Spring Mattress (15cm/Q)</t>
    <phoneticPr fontId="7" type="noConversion"/>
  </si>
  <si>
    <t>Comfort Support Hybrid Spring Mattress (30cm/S)</t>
    <phoneticPr fontId="7" type="noConversion"/>
  </si>
  <si>
    <t>Comfort Support Hybrid Spring Mattress (30cm/SS)</t>
    <phoneticPr fontId="7" type="noConversion"/>
  </si>
  <si>
    <t>Comfort Support Hybrid Spring Mattress (30cm/Q)</t>
    <phoneticPr fontId="7" type="noConversion"/>
  </si>
  <si>
    <t>Comfort Support Hybrid Spring Mattress (33cm/S)</t>
    <phoneticPr fontId="7" type="noConversion"/>
  </si>
  <si>
    <t>Comfort Support Hybrid Spring Mattress (33cm/SS)</t>
    <phoneticPr fontId="7" type="noConversion"/>
  </si>
  <si>
    <t>Comfort Support Hybrid Spring Mattress (33cm/Q)</t>
    <phoneticPr fontId="7" type="noConversion"/>
  </si>
  <si>
    <t>Copper Hybrid Spring Mattress (25cm/S)</t>
    <phoneticPr fontId="7" type="noConversion"/>
  </si>
  <si>
    <t>Copper Hybrid Spring Mattress (25cm/Q)</t>
    <phoneticPr fontId="7" type="noConversion"/>
  </si>
  <si>
    <t>Copper Hybrid Spring Mattress (25cm/K)</t>
    <phoneticPr fontId="7" type="noConversion"/>
  </si>
  <si>
    <t>Copper Hybrid Spring Mattress (30cm/S)</t>
    <phoneticPr fontId="7" type="noConversion"/>
  </si>
  <si>
    <t>Copper Hybrid Spring Mattress (30cm/Q)</t>
    <phoneticPr fontId="7" type="noConversion"/>
  </si>
  <si>
    <t>Copper Hybrid Spring Mattress (30cm/K)</t>
    <phoneticPr fontId="7" type="noConversion"/>
  </si>
  <si>
    <t>Comfort Luxe Hybrid Spring Mattress (30cm/Q)</t>
    <phoneticPr fontId="7" type="noConversion"/>
  </si>
  <si>
    <t>Comfort Luxe Hybrid Spring Mattress (30cm/K)</t>
    <phoneticPr fontId="7" type="noConversion"/>
  </si>
  <si>
    <t>Comfort Luxe Hybrid Spring Mattress (30cm/LK)</t>
    <phoneticPr fontId="7" type="noConversion"/>
  </si>
  <si>
    <t>Comfort Luxe Hybrid Spring Mattress (33cm/Q)</t>
    <phoneticPr fontId="7" type="noConversion"/>
  </si>
  <si>
    <t>Comfort Luxe Hybrid Spring Mattress (33cm/K)</t>
    <phoneticPr fontId="7" type="noConversion"/>
  </si>
  <si>
    <t>Comfort Luxe Hybrid Spring Mattress (33cm/LK)</t>
    <phoneticPr fontId="7" type="noConversion"/>
  </si>
  <si>
    <t>Green Tea Bedding Topper (4cm/S)</t>
  </si>
  <si>
    <t>Green Tea Bedding Topper (4cm/SS)</t>
  </si>
  <si>
    <t>Green Tea Bedding Topper (4cm/Q)</t>
  </si>
  <si>
    <t>Green Tea Bedding Topper (4cm/K)</t>
  </si>
  <si>
    <t>Green Tea Bedding Topper (4cm/LK)</t>
  </si>
  <si>
    <t>Contour Bedding Topper (4cm/S)</t>
    <phoneticPr fontId="7" type="noConversion"/>
  </si>
  <si>
    <t>Contour Bedding Topper (4cm/SS)</t>
    <phoneticPr fontId="7" type="noConversion"/>
  </si>
  <si>
    <t>Contour Bedding Topper (4cm/Q)</t>
    <phoneticPr fontId="7" type="noConversion"/>
  </si>
  <si>
    <t>Contour Bedding Topper (4cm/K)</t>
    <phoneticPr fontId="7" type="noConversion"/>
  </si>
  <si>
    <t>Contour Bedding Topper (4cm/LK)</t>
    <phoneticPr fontId="7" type="noConversion"/>
  </si>
  <si>
    <t>Olga Bed Frame (SS)</t>
    <phoneticPr fontId="7" type="noConversion"/>
  </si>
  <si>
    <t>Olga Bed Frame (Q)</t>
    <phoneticPr fontId="7" type="noConversion"/>
  </si>
  <si>
    <t>Olga Bed Frame (K)</t>
    <phoneticPr fontId="7" type="noConversion"/>
  </si>
  <si>
    <t>Olga Bed Frame (LK)</t>
    <phoneticPr fontId="7" type="noConversion"/>
  </si>
  <si>
    <t>Paul Bed Frame (SS)</t>
    <phoneticPr fontId="7" type="noConversion"/>
  </si>
  <si>
    <t>Paul Bed Frame (Q)</t>
    <phoneticPr fontId="7" type="noConversion"/>
  </si>
  <si>
    <t>Paul Bed Frame (K)</t>
    <phoneticPr fontId="7" type="noConversion"/>
  </si>
  <si>
    <t>Paul Bed Frame (LK)</t>
    <phoneticPr fontId="7" type="noConversion"/>
  </si>
  <si>
    <t>Olivia Bed Frame (SS)</t>
    <phoneticPr fontId="7" type="noConversion"/>
  </si>
  <si>
    <t>Olivia Bed Frame (Q)</t>
    <phoneticPr fontId="7" type="noConversion"/>
  </si>
  <si>
    <t>Olivia Bed Frame (K)</t>
    <phoneticPr fontId="7" type="noConversion"/>
  </si>
  <si>
    <t>Olivia Bed Frame (LK)</t>
    <phoneticPr fontId="7" type="noConversion"/>
  </si>
  <si>
    <t>Aimee Bed Frame (SS)</t>
    <phoneticPr fontId="7" type="noConversion"/>
  </si>
  <si>
    <t>Aimee Bed Frame (Q)</t>
    <phoneticPr fontId="7" type="noConversion"/>
  </si>
  <si>
    <t>Aimee Bed Frame (K)</t>
    <phoneticPr fontId="7" type="noConversion"/>
  </si>
  <si>
    <t>Aimee Bed Frame (LK)</t>
    <phoneticPr fontId="7" type="noConversion"/>
  </si>
  <si>
    <t>Amelia Bed Frame (SS)</t>
    <phoneticPr fontId="7" type="noConversion"/>
  </si>
  <si>
    <t>Amelia Bed Frame (Q)</t>
    <phoneticPr fontId="7" type="noConversion"/>
  </si>
  <si>
    <t>Amelia Bed Frame (K)</t>
    <phoneticPr fontId="7" type="noConversion"/>
  </si>
  <si>
    <t>Amelia Bed Frame (LK)</t>
    <phoneticPr fontId="7" type="noConversion"/>
  </si>
  <si>
    <t xml:space="preserve">18809315387092	</t>
  </si>
  <si>
    <t>재고</t>
    <phoneticPr fontId="39" type="noConversion"/>
  </si>
  <si>
    <t>현재고</t>
    <phoneticPr fontId="3" type="noConversion"/>
  </si>
  <si>
    <t>수량</t>
    <phoneticPr fontId="3" type="noConversion"/>
  </si>
  <si>
    <t>예상 재고</t>
    <phoneticPr fontId="3" type="noConversion"/>
  </si>
  <si>
    <t>발주 수량</t>
    <phoneticPr fontId="3" type="noConversion"/>
  </si>
  <si>
    <t>예상소진일</t>
    <phoneticPr fontId="3" type="noConversion"/>
  </si>
  <si>
    <t>뉴트리시아 압타밀 재고 리포트</t>
    <phoneticPr fontId="4" type="noConversion"/>
  </si>
  <si>
    <t>Product No</t>
    <phoneticPr fontId="40" type="noConversion"/>
  </si>
  <si>
    <t>뉴트리시아 듀오칼 400g X 3캔</t>
  </si>
  <si>
    <t>뉴트리시아 인파트리니 400g X 3캔</t>
  </si>
  <si>
    <t>뉴트리시아 듀오칼 400g X 4캔</t>
  </si>
  <si>
    <t>뉴트리시아 인파트리니 400g X 4캔</t>
  </si>
  <si>
    <t>압타밀 프로누트라 어드밴스 HMO 3단계 분유 800g X 4캔</t>
  </si>
  <si>
    <t>프로누트라 1단계</t>
    <phoneticPr fontId="3" type="noConversion"/>
  </si>
  <si>
    <t>프로누트라 2단계</t>
    <phoneticPr fontId="3" type="noConversion"/>
  </si>
  <si>
    <t>프로누트라 3단계</t>
    <phoneticPr fontId="3" type="noConversion"/>
  </si>
  <si>
    <t>인파트리니</t>
    <phoneticPr fontId="3" type="noConversion"/>
  </si>
  <si>
    <t>네오케이트</t>
    <phoneticPr fontId="3" type="noConversion"/>
  </si>
  <si>
    <t>듀오칼</t>
    <phoneticPr fontId="3" type="noConversion"/>
  </si>
  <si>
    <r>
      <rPr>
        <sz val="11"/>
        <color rgb="FF5D5D5D"/>
        <rFont val="맑은 고딕"/>
        <family val="3"/>
        <charset val="129"/>
      </rPr>
      <t>압타밀</t>
    </r>
    <r>
      <rPr>
        <sz val="11"/>
        <color rgb="FF5D5D5D"/>
        <rFont val="Tahoma"/>
        <family val="2"/>
      </rPr>
      <t xml:space="preserve"> </t>
    </r>
    <r>
      <rPr>
        <sz val="11"/>
        <color rgb="FF5D5D5D"/>
        <rFont val="맑은 고딕"/>
        <family val="3"/>
        <charset val="129"/>
      </rPr>
      <t>프로누트라</t>
    </r>
    <r>
      <rPr>
        <sz val="11"/>
        <color rgb="FF5D5D5D"/>
        <rFont val="Tahoma"/>
        <family val="2"/>
      </rPr>
      <t xml:space="preserve"> </t>
    </r>
    <r>
      <rPr>
        <sz val="11"/>
        <color rgb="FF5D5D5D"/>
        <rFont val="맑은 고딕"/>
        <family val="3"/>
        <charset val="129"/>
      </rPr>
      <t>어드밴스</t>
    </r>
    <r>
      <rPr>
        <sz val="11"/>
        <color rgb="FF5D5D5D"/>
        <rFont val="Tahoma"/>
        <family val="2"/>
      </rPr>
      <t xml:space="preserve"> HMO 1</t>
    </r>
    <r>
      <rPr>
        <sz val="11"/>
        <color rgb="FF5D5D5D"/>
        <rFont val="맑은 고딕"/>
        <family val="3"/>
        <charset val="129"/>
      </rPr>
      <t>단계</t>
    </r>
    <r>
      <rPr>
        <sz val="11"/>
        <color rgb="FF5D5D5D"/>
        <rFont val="Tahoma"/>
        <family val="2"/>
      </rPr>
      <t xml:space="preserve"> </t>
    </r>
    <r>
      <rPr>
        <sz val="11"/>
        <color rgb="FF5D5D5D"/>
        <rFont val="맑은 고딕"/>
        <family val="3"/>
        <charset val="129"/>
      </rPr>
      <t>분유</t>
    </r>
    <r>
      <rPr>
        <sz val="11"/>
        <color rgb="FF5D5D5D"/>
        <rFont val="Tahoma"/>
        <family val="2"/>
      </rPr>
      <t xml:space="preserve"> 800g X 3</t>
    </r>
    <r>
      <rPr>
        <sz val="11"/>
        <color rgb="FF5D5D5D"/>
        <rFont val="맑은 고딕"/>
        <family val="3"/>
        <charset val="129"/>
      </rPr>
      <t>캔</t>
    </r>
    <phoneticPr fontId="3" type="noConversion"/>
  </si>
  <si>
    <r>
      <rPr>
        <sz val="11"/>
        <color rgb="FF5D5D5D"/>
        <rFont val="맑은 고딕"/>
        <family val="3"/>
        <charset val="129"/>
      </rPr>
      <t>압타밀</t>
    </r>
    <r>
      <rPr>
        <sz val="11"/>
        <color rgb="FF5D5D5D"/>
        <rFont val="Tahoma"/>
        <family val="2"/>
      </rPr>
      <t xml:space="preserve"> </t>
    </r>
    <r>
      <rPr>
        <sz val="11"/>
        <color rgb="FF5D5D5D"/>
        <rFont val="맑은 고딕"/>
        <family val="3"/>
        <charset val="129"/>
      </rPr>
      <t>프로누트라</t>
    </r>
    <r>
      <rPr>
        <sz val="11"/>
        <color rgb="FF5D5D5D"/>
        <rFont val="Tahoma"/>
        <family val="2"/>
      </rPr>
      <t xml:space="preserve"> </t>
    </r>
    <r>
      <rPr>
        <sz val="11"/>
        <color rgb="FF5D5D5D"/>
        <rFont val="맑은 고딕"/>
        <family val="3"/>
        <charset val="129"/>
      </rPr>
      <t>어드밴스</t>
    </r>
    <r>
      <rPr>
        <sz val="11"/>
        <color rgb="FF5D5D5D"/>
        <rFont val="Tahoma"/>
        <family val="2"/>
      </rPr>
      <t xml:space="preserve"> HMO 1</t>
    </r>
    <r>
      <rPr>
        <sz val="11"/>
        <color rgb="FF5D5D5D"/>
        <rFont val="맑은 고딕"/>
        <family val="3"/>
        <charset val="129"/>
      </rPr>
      <t>단계</t>
    </r>
    <r>
      <rPr>
        <sz val="11"/>
        <color rgb="FF5D5D5D"/>
        <rFont val="Tahoma"/>
        <family val="2"/>
      </rPr>
      <t xml:space="preserve"> </t>
    </r>
    <r>
      <rPr>
        <sz val="11"/>
        <color rgb="FF5D5D5D"/>
        <rFont val="맑은 고딕"/>
        <family val="3"/>
        <charset val="129"/>
      </rPr>
      <t>분유</t>
    </r>
    <r>
      <rPr>
        <sz val="11"/>
        <color rgb="FF5D5D5D"/>
        <rFont val="Tahoma"/>
        <family val="2"/>
      </rPr>
      <t xml:space="preserve"> 800g X 4</t>
    </r>
    <r>
      <rPr>
        <sz val="11"/>
        <color rgb="FF5D5D5D"/>
        <rFont val="맑은 고딕"/>
        <family val="3"/>
        <charset val="129"/>
      </rPr>
      <t>캔</t>
    </r>
    <phoneticPr fontId="3" type="noConversion"/>
  </si>
  <si>
    <r>
      <rPr>
        <sz val="11"/>
        <color rgb="FF5D5D5D"/>
        <rFont val="맑은 고딕"/>
        <family val="3"/>
        <charset val="129"/>
      </rPr>
      <t>압타밀</t>
    </r>
    <r>
      <rPr>
        <sz val="11"/>
        <color rgb="FF5D5D5D"/>
        <rFont val="Tahoma"/>
        <family val="2"/>
      </rPr>
      <t xml:space="preserve"> </t>
    </r>
    <r>
      <rPr>
        <sz val="11"/>
        <color rgb="FF5D5D5D"/>
        <rFont val="맑은 고딕"/>
        <family val="3"/>
        <charset val="129"/>
      </rPr>
      <t>프로누트라</t>
    </r>
    <r>
      <rPr>
        <sz val="11"/>
        <color rgb="FF5D5D5D"/>
        <rFont val="Tahoma"/>
        <family val="2"/>
      </rPr>
      <t xml:space="preserve"> </t>
    </r>
    <r>
      <rPr>
        <sz val="11"/>
        <color rgb="FF5D5D5D"/>
        <rFont val="맑은 고딕"/>
        <family val="3"/>
        <charset val="129"/>
      </rPr>
      <t>어드밴스</t>
    </r>
    <r>
      <rPr>
        <sz val="11"/>
        <color rgb="FF5D5D5D"/>
        <rFont val="Tahoma"/>
        <family val="2"/>
      </rPr>
      <t xml:space="preserve"> HMO 2</t>
    </r>
    <r>
      <rPr>
        <sz val="11"/>
        <color rgb="FF5D5D5D"/>
        <rFont val="맑은 고딕"/>
        <family val="3"/>
        <charset val="129"/>
      </rPr>
      <t>단계</t>
    </r>
    <r>
      <rPr>
        <sz val="11"/>
        <color rgb="FF5D5D5D"/>
        <rFont val="Tahoma"/>
        <family val="2"/>
      </rPr>
      <t xml:space="preserve"> </t>
    </r>
    <r>
      <rPr>
        <sz val="11"/>
        <color rgb="FF5D5D5D"/>
        <rFont val="맑은 고딕"/>
        <family val="3"/>
        <charset val="129"/>
      </rPr>
      <t>분유</t>
    </r>
    <r>
      <rPr>
        <sz val="11"/>
        <color rgb="FF5D5D5D"/>
        <rFont val="Tahoma"/>
        <family val="2"/>
      </rPr>
      <t xml:space="preserve"> 800g X 3</t>
    </r>
    <r>
      <rPr>
        <sz val="11"/>
        <color rgb="FF5D5D5D"/>
        <rFont val="맑은 고딕"/>
        <family val="3"/>
        <charset val="129"/>
      </rPr>
      <t>캔</t>
    </r>
    <phoneticPr fontId="3" type="noConversion"/>
  </si>
  <si>
    <r>
      <rPr>
        <sz val="11"/>
        <color rgb="FF5D5D5D"/>
        <rFont val="맑은 고딕"/>
        <family val="3"/>
        <charset val="129"/>
      </rPr>
      <t>뉴트리시아</t>
    </r>
    <r>
      <rPr>
        <sz val="11"/>
        <color rgb="FF5D5D5D"/>
        <rFont val="Tahoma"/>
        <family val="2"/>
      </rPr>
      <t xml:space="preserve"> </t>
    </r>
    <r>
      <rPr>
        <sz val="11"/>
        <color rgb="FF5D5D5D"/>
        <rFont val="맑은 고딕"/>
        <family val="3"/>
        <charset val="129"/>
      </rPr>
      <t>네오케이트</t>
    </r>
    <r>
      <rPr>
        <sz val="11"/>
        <color rgb="FF5D5D5D"/>
        <rFont val="Tahoma"/>
        <family val="2"/>
      </rPr>
      <t xml:space="preserve"> 400g X 4</t>
    </r>
    <r>
      <rPr>
        <sz val="11"/>
        <color rgb="FF5D5D5D"/>
        <rFont val="맑은 고딕"/>
        <family val="3"/>
        <charset val="129"/>
      </rPr>
      <t>캔</t>
    </r>
    <phoneticPr fontId="3" type="noConversion"/>
  </si>
  <si>
    <r>
      <rPr>
        <sz val="11"/>
        <color rgb="FF5D5D5D"/>
        <rFont val="맑은 고딕"/>
        <family val="3"/>
        <charset val="129"/>
      </rPr>
      <t>뉴트리시아</t>
    </r>
    <r>
      <rPr>
        <sz val="11"/>
        <color rgb="FF5D5D5D"/>
        <rFont val="Tahoma"/>
        <family val="2"/>
      </rPr>
      <t xml:space="preserve"> </t>
    </r>
    <r>
      <rPr>
        <sz val="11"/>
        <color rgb="FF5D5D5D"/>
        <rFont val="맑은 고딕"/>
        <family val="3"/>
        <charset val="129"/>
      </rPr>
      <t>네오케이트</t>
    </r>
    <r>
      <rPr>
        <sz val="11"/>
        <color rgb="FF5D5D5D"/>
        <rFont val="Tahoma"/>
        <family val="2"/>
      </rPr>
      <t xml:space="preserve"> 400g X 3</t>
    </r>
    <r>
      <rPr>
        <sz val="11"/>
        <color rgb="FF5D5D5D"/>
        <rFont val="맑은 고딕"/>
        <family val="3"/>
        <charset val="129"/>
      </rPr>
      <t>캔</t>
    </r>
    <phoneticPr fontId="3" type="noConversion"/>
  </si>
  <si>
    <t>R007225730003</t>
  </si>
  <si>
    <t>R007225732330</t>
  </si>
  <si>
    <t>R007225732340</t>
  </si>
  <si>
    <t>R007225732130</t>
  </si>
  <si>
    <t>R007225732140</t>
  </si>
  <si>
    <t>프로푸트라 듀오 1단계</t>
    <phoneticPr fontId="3" type="noConversion"/>
  </si>
  <si>
    <t>프로푸트라 듀오 2단계</t>
    <phoneticPr fontId="3" type="noConversion"/>
  </si>
  <si>
    <r>
      <t>압타밀</t>
    </r>
    <r>
      <rPr>
        <sz val="11"/>
        <color rgb="FF5D5D5D"/>
        <rFont val="Tahoma"/>
        <family val="3"/>
        <charset val="129"/>
      </rPr>
      <t xml:space="preserve"> </t>
    </r>
    <r>
      <rPr>
        <sz val="11"/>
        <color rgb="FF5D5D5D"/>
        <rFont val="돋움"/>
        <family val="3"/>
        <charset val="129"/>
      </rPr>
      <t>프로푸트라</t>
    </r>
    <r>
      <rPr>
        <sz val="11"/>
        <color rgb="FF5D5D5D"/>
        <rFont val="Tahoma"/>
        <family val="3"/>
        <charset val="129"/>
      </rPr>
      <t xml:space="preserve"> </t>
    </r>
    <r>
      <rPr>
        <sz val="11"/>
        <color rgb="FF5D5D5D"/>
        <rFont val="돋움"/>
        <family val="3"/>
        <charset val="129"/>
      </rPr>
      <t>듀오</t>
    </r>
    <r>
      <rPr>
        <sz val="11"/>
        <color rgb="FF5D5D5D"/>
        <rFont val="Tahoma"/>
        <family val="3"/>
        <charset val="129"/>
      </rPr>
      <t xml:space="preserve"> </t>
    </r>
    <r>
      <rPr>
        <sz val="11"/>
        <color rgb="FF5D5D5D"/>
        <rFont val="돋움"/>
        <family val="3"/>
        <charset val="129"/>
      </rPr>
      <t>어드밴스</t>
    </r>
    <r>
      <rPr>
        <sz val="11"/>
        <color rgb="FF5D5D5D"/>
        <rFont val="Tahoma"/>
        <family val="3"/>
        <charset val="129"/>
      </rPr>
      <t xml:space="preserve"> 1</t>
    </r>
    <r>
      <rPr>
        <sz val="11"/>
        <color rgb="FF5D5D5D"/>
        <rFont val="돋움"/>
        <family val="3"/>
        <charset val="129"/>
      </rPr>
      <t>단계</t>
    </r>
    <r>
      <rPr>
        <sz val="11"/>
        <color rgb="FF5D5D5D"/>
        <rFont val="Tahoma"/>
        <family val="3"/>
        <charset val="129"/>
      </rPr>
      <t xml:space="preserve"> 800g X 3</t>
    </r>
    <r>
      <rPr>
        <sz val="11"/>
        <color rgb="FF5D5D5D"/>
        <rFont val="돋움"/>
        <family val="3"/>
        <charset val="129"/>
      </rPr>
      <t>캔</t>
    </r>
  </si>
  <si>
    <r>
      <t>압타밀</t>
    </r>
    <r>
      <rPr>
        <sz val="11"/>
        <color rgb="FF5D5D5D"/>
        <rFont val="Tahoma"/>
        <family val="3"/>
        <charset val="129"/>
      </rPr>
      <t xml:space="preserve"> </t>
    </r>
    <r>
      <rPr>
        <sz val="11"/>
        <color rgb="FF5D5D5D"/>
        <rFont val="돋움"/>
        <family val="3"/>
        <charset val="129"/>
      </rPr>
      <t>프로푸트라</t>
    </r>
    <r>
      <rPr>
        <sz val="11"/>
        <color rgb="FF5D5D5D"/>
        <rFont val="Tahoma"/>
        <family val="3"/>
        <charset val="129"/>
      </rPr>
      <t xml:space="preserve"> </t>
    </r>
    <r>
      <rPr>
        <sz val="11"/>
        <color rgb="FF5D5D5D"/>
        <rFont val="돋움"/>
        <family val="3"/>
        <charset val="129"/>
      </rPr>
      <t>듀오</t>
    </r>
    <r>
      <rPr>
        <sz val="11"/>
        <color rgb="FF5D5D5D"/>
        <rFont val="Tahoma"/>
        <family val="3"/>
        <charset val="129"/>
      </rPr>
      <t xml:space="preserve"> </t>
    </r>
    <r>
      <rPr>
        <sz val="11"/>
        <color rgb="FF5D5D5D"/>
        <rFont val="돋움"/>
        <family val="3"/>
        <charset val="129"/>
      </rPr>
      <t>어드밴스</t>
    </r>
    <r>
      <rPr>
        <sz val="11"/>
        <color rgb="FF5D5D5D"/>
        <rFont val="Tahoma"/>
        <family val="3"/>
        <charset val="129"/>
      </rPr>
      <t xml:space="preserve"> 1</t>
    </r>
    <r>
      <rPr>
        <sz val="11"/>
        <color rgb="FF5D5D5D"/>
        <rFont val="돋움"/>
        <family val="3"/>
        <charset val="129"/>
      </rPr>
      <t>단계</t>
    </r>
    <r>
      <rPr>
        <sz val="11"/>
        <color rgb="FF5D5D5D"/>
        <rFont val="Tahoma"/>
        <family val="3"/>
        <charset val="129"/>
      </rPr>
      <t xml:space="preserve"> 800g X 4</t>
    </r>
    <r>
      <rPr>
        <sz val="11"/>
        <color rgb="FF5D5D5D"/>
        <rFont val="돋움"/>
        <family val="3"/>
        <charset val="129"/>
      </rPr>
      <t>캔</t>
    </r>
  </si>
  <si>
    <r>
      <t>압타밀</t>
    </r>
    <r>
      <rPr>
        <sz val="11"/>
        <color rgb="FF5D5D5D"/>
        <rFont val="Tahoma"/>
        <family val="3"/>
        <charset val="129"/>
      </rPr>
      <t xml:space="preserve"> </t>
    </r>
    <r>
      <rPr>
        <sz val="11"/>
        <color rgb="FF5D5D5D"/>
        <rFont val="돋움"/>
        <family val="3"/>
        <charset val="129"/>
      </rPr>
      <t>프로푸트라</t>
    </r>
    <r>
      <rPr>
        <sz val="11"/>
        <color rgb="FF5D5D5D"/>
        <rFont val="Tahoma"/>
        <family val="3"/>
        <charset val="129"/>
      </rPr>
      <t xml:space="preserve"> </t>
    </r>
    <r>
      <rPr>
        <sz val="11"/>
        <color rgb="FF5D5D5D"/>
        <rFont val="돋움"/>
        <family val="3"/>
        <charset val="129"/>
      </rPr>
      <t>듀오</t>
    </r>
    <r>
      <rPr>
        <sz val="11"/>
        <color rgb="FF5D5D5D"/>
        <rFont val="Tahoma"/>
        <family val="3"/>
        <charset val="129"/>
      </rPr>
      <t xml:space="preserve"> </t>
    </r>
    <r>
      <rPr>
        <sz val="11"/>
        <color rgb="FF5D5D5D"/>
        <rFont val="돋움"/>
        <family val="3"/>
        <charset val="129"/>
      </rPr>
      <t>어드밴스</t>
    </r>
    <r>
      <rPr>
        <sz val="11"/>
        <color rgb="FF5D5D5D"/>
        <rFont val="Tahoma"/>
        <family val="3"/>
        <charset val="129"/>
      </rPr>
      <t xml:space="preserve"> 2</t>
    </r>
    <r>
      <rPr>
        <sz val="11"/>
        <color rgb="FF5D5D5D"/>
        <rFont val="돋움"/>
        <family val="3"/>
        <charset val="129"/>
      </rPr>
      <t>단계</t>
    </r>
    <r>
      <rPr>
        <sz val="11"/>
        <color rgb="FF5D5D5D"/>
        <rFont val="Tahoma"/>
        <family val="3"/>
        <charset val="129"/>
      </rPr>
      <t xml:space="preserve"> 800g X 3</t>
    </r>
    <r>
      <rPr>
        <sz val="11"/>
        <color rgb="FF5D5D5D"/>
        <rFont val="돋움"/>
        <family val="3"/>
        <charset val="129"/>
      </rPr>
      <t>캔</t>
    </r>
  </si>
  <si>
    <r>
      <t>압타밀</t>
    </r>
    <r>
      <rPr>
        <sz val="11"/>
        <color rgb="FF5D5D5D"/>
        <rFont val="Tahoma"/>
        <family val="3"/>
        <charset val="129"/>
      </rPr>
      <t xml:space="preserve"> </t>
    </r>
    <r>
      <rPr>
        <sz val="11"/>
        <color rgb="FF5D5D5D"/>
        <rFont val="돋움"/>
        <family val="3"/>
        <charset val="129"/>
      </rPr>
      <t>프로푸트라</t>
    </r>
    <r>
      <rPr>
        <sz val="11"/>
        <color rgb="FF5D5D5D"/>
        <rFont val="Tahoma"/>
        <family val="3"/>
        <charset val="129"/>
      </rPr>
      <t xml:space="preserve"> </t>
    </r>
    <r>
      <rPr>
        <sz val="11"/>
        <color rgb="FF5D5D5D"/>
        <rFont val="돋움"/>
        <family val="3"/>
        <charset val="129"/>
      </rPr>
      <t>듀오</t>
    </r>
    <r>
      <rPr>
        <sz val="11"/>
        <color rgb="FF5D5D5D"/>
        <rFont val="Tahoma"/>
        <family val="3"/>
        <charset val="129"/>
      </rPr>
      <t xml:space="preserve"> </t>
    </r>
    <r>
      <rPr>
        <sz val="11"/>
        <color rgb="FF5D5D5D"/>
        <rFont val="돋움"/>
        <family val="3"/>
        <charset val="129"/>
      </rPr>
      <t>어드밴스</t>
    </r>
    <r>
      <rPr>
        <sz val="11"/>
        <color rgb="FF5D5D5D"/>
        <rFont val="Tahoma"/>
        <family val="3"/>
        <charset val="129"/>
      </rPr>
      <t xml:space="preserve"> 2</t>
    </r>
    <r>
      <rPr>
        <sz val="11"/>
        <color rgb="FF5D5D5D"/>
        <rFont val="돋움"/>
        <family val="3"/>
        <charset val="129"/>
      </rPr>
      <t>단계</t>
    </r>
    <r>
      <rPr>
        <sz val="11"/>
        <color rgb="FF5D5D5D"/>
        <rFont val="Tahoma"/>
        <family val="3"/>
        <charset val="129"/>
      </rPr>
      <t xml:space="preserve"> 800g X 4</t>
    </r>
    <r>
      <rPr>
        <sz val="11"/>
        <color rgb="FF5D5D5D"/>
        <rFont val="돋움"/>
        <family val="3"/>
        <charset val="129"/>
      </rPr>
      <t>캔</t>
    </r>
  </si>
  <si>
    <t>R002022122813</t>
  </si>
  <si>
    <t>R002022122814</t>
  </si>
  <si>
    <t>R002022122823</t>
  </si>
  <si>
    <t>R002022122824</t>
  </si>
  <si>
    <r>
      <rPr>
        <sz val="11"/>
        <color rgb="FF5D5D5D"/>
        <rFont val="맑은 고딕"/>
        <family val="3"/>
        <charset val="129"/>
      </rPr>
      <t>압타밀</t>
    </r>
    <r>
      <rPr>
        <sz val="11"/>
        <color rgb="FF5D5D5D"/>
        <rFont val="Tahoma"/>
        <family val="3"/>
        <charset val="129"/>
      </rPr>
      <t xml:space="preserve"> </t>
    </r>
    <r>
      <rPr>
        <sz val="11"/>
        <color rgb="FF5D5D5D"/>
        <rFont val="돋움"/>
        <family val="3"/>
        <charset val="129"/>
      </rPr>
      <t>프로푸트라</t>
    </r>
    <r>
      <rPr>
        <sz val="11"/>
        <color rgb="FF5D5D5D"/>
        <rFont val="Tahoma"/>
        <family val="3"/>
        <charset val="129"/>
      </rPr>
      <t xml:space="preserve"> </t>
    </r>
    <r>
      <rPr>
        <sz val="11"/>
        <color rgb="FF5D5D5D"/>
        <rFont val="돋움"/>
        <family val="3"/>
        <charset val="129"/>
      </rPr>
      <t>듀오</t>
    </r>
    <r>
      <rPr>
        <sz val="11"/>
        <color rgb="FF5D5D5D"/>
        <rFont val="Tahoma"/>
        <family val="3"/>
        <charset val="129"/>
      </rPr>
      <t xml:space="preserve"> </t>
    </r>
    <r>
      <rPr>
        <sz val="11"/>
        <color rgb="FF5D5D5D"/>
        <rFont val="돋움"/>
        <family val="3"/>
        <charset val="129"/>
      </rPr>
      <t>어드밴스</t>
    </r>
    <r>
      <rPr>
        <sz val="11"/>
        <color rgb="FF5D5D5D"/>
        <rFont val="Tahoma"/>
        <family val="3"/>
        <charset val="129"/>
      </rPr>
      <t xml:space="preserve"> 3</t>
    </r>
    <r>
      <rPr>
        <sz val="11"/>
        <color rgb="FF5D5D5D"/>
        <rFont val="돋움"/>
        <family val="3"/>
        <charset val="129"/>
      </rPr>
      <t>단계</t>
    </r>
    <r>
      <rPr>
        <sz val="11"/>
        <color rgb="FF5D5D5D"/>
        <rFont val="Tahoma"/>
        <family val="3"/>
        <charset val="129"/>
      </rPr>
      <t xml:space="preserve"> 800g X 3</t>
    </r>
    <r>
      <rPr>
        <sz val="11"/>
        <color rgb="FF5D5D5D"/>
        <rFont val="돋움"/>
        <family val="3"/>
        <charset val="129"/>
      </rPr>
      <t>캔</t>
    </r>
    <phoneticPr fontId="3" type="noConversion"/>
  </si>
  <si>
    <r>
      <rPr>
        <sz val="11"/>
        <color rgb="FF5D5D5D"/>
        <rFont val="Arial Unicode MS"/>
        <family val="2"/>
        <charset val="129"/>
      </rPr>
      <t>압타밀 펩티 시네오</t>
    </r>
    <r>
      <rPr>
        <sz val="11"/>
        <color rgb="FF5D5D5D"/>
        <rFont val="Tahoma"/>
        <family val="2"/>
      </rPr>
      <t xml:space="preserve"> 400g X 3</t>
    </r>
    <r>
      <rPr>
        <sz val="11"/>
        <color rgb="FF5D5D5D"/>
        <rFont val="맑은 고딕"/>
        <family val="3"/>
        <charset val="129"/>
      </rPr>
      <t>캔</t>
    </r>
    <phoneticPr fontId="3" type="noConversion"/>
  </si>
  <si>
    <r>
      <rPr>
        <sz val="11"/>
        <color rgb="FF5D5D5D"/>
        <rFont val="Arial Unicode MS"/>
        <family val="2"/>
        <charset val="129"/>
      </rPr>
      <t>압타밀 펩티 시네오</t>
    </r>
    <r>
      <rPr>
        <sz val="11"/>
        <color rgb="FF5D5D5D"/>
        <rFont val="Tahoma"/>
        <family val="2"/>
      </rPr>
      <t xml:space="preserve"> 400g X 4캔</t>
    </r>
    <r>
      <rPr>
        <sz val="11"/>
        <color rgb="FF5D5D5D"/>
        <rFont val="맑은 고딕"/>
        <family val="3"/>
        <charset val="129"/>
      </rPr>
      <t/>
    </r>
  </si>
  <si>
    <t>프로푸트라 듀오 3단계</t>
    <phoneticPr fontId="3" type="noConversion"/>
  </si>
  <si>
    <t>PF0103</t>
  </si>
  <si>
    <t>PF0104</t>
  </si>
  <si>
    <t>PF0203</t>
  </si>
  <si>
    <t>PF0204</t>
  </si>
  <si>
    <t>PF0303</t>
  </si>
  <si>
    <t>R002022122833</t>
  </si>
  <si>
    <t>PF0304</t>
  </si>
  <si>
    <t>R002022122834</t>
  </si>
  <si>
    <t>PN0103</t>
  </si>
  <si>
    <t>R007225730136</t>
  </si>
  <si>
    <t>PN0104</t>
  </si>
  <si>
    <t>R007225730006</t>
  </si>
  <si>
    <t>PN0203</t>
  </si>
  <si>
    <t>PN0304</t>
  </si>
  <si>
    <t>INF03</t>
  </si>
  <si>
    <t>INF04</t>
  </si>
  <si>
    <t>NEO03</t>
  </si>
  <si>
    <t>R007225732230</t>
  </si>
  <si>
    <t>NEO04</t>
  </si>
  <si>
    <t>R007225732240</t>
  </si>
  <si>
    <t>DUO03</t>
  </si>
  <si>
    <t>DUO04</t>
  </si>
  <si>
    <t>PEP03</t>
  </si>
  <si>
    <t>R002023010413</t>
  </si>
  <si>
    <t>PEP04</t>
  </si>
  <si>
    <t>R002023010414</t>
  </si>
  <si>
    <t>펩티</t>
    <phoneticPr fontId="3" type="noConversion"/>
  </si>
  <si>
    <r>
      <rPr>
        <sz val="11"/>
        <color rgb="FF5D5D5D"/>
        <rFont val="맑은 고딕"/>
        <family val="3"/>
        <charset val="129"/>
      </rPr>
      <t>압타밀</t>
    </r>
    <r>
      <rPr>
        <sz val="11"/>
        <color rgb="FF5D5D5D"/>
        <rFont val="Tahoma"/>
        <family val="3"/>
        <charset val="129"/>
      </rPr>
      <t xml:space="preserve"> </t>
    </r>
    <r>
      <rPr>
        <sz val="11"/>
        <color rgb="FF5D5D5D"/>
        <rFont val="돋움"/>
        <family val="3"/>
        <charset val="129"/>
      </rPr>
      <t>프로푸트라</t>
    </r>
    <r>
      <rPr>
        <sz val="11"/>
        <color rgb="FF5D5D5D"/>
        <rFont val="Tahoma"/>
        <family val="3"/>
        <charset val="129"/>
      </rPr>
      <t xml:space="preserve"> </t>
    </r>
    <r>
      <rPr>
        <sz val="11"/>
        <color rgb="FF5D5D5D"/>
        <rFont val="돋움"/>
        <family val="3"/>
        <charset val="129"/>
      </rPr>
      <t>듀오</t>
    </r>
    <r>
      <rPr>
        <sz val="11"/>
        <color rgb="FF5D5D5D"/>
        <rFont val="Tahoma"/>
        <family val="3"/>
        <charset val="129"/>
      </rPr>
      <t xml:space="preserve"> </t>
    </r>
    <r>
      <rPr>
        <sz val="11"/>
        <color rgb="FF5D5D5D"/>
        <rFont val="돋움"/>
        <family val="3"/>
        <charset val="129"/>
      </rPr>
      <t>어드밴스</t>
    </r>
    <r>
      <rPr>
        <sz val="11"/>
        <color rgb="FF5D5D5D"/>
        <rFont val="Tahoma"/>
        <family val="3"/>
        <charset val="129"/>
      </rPr>
      <t xml:space="preserve"> 3</t>
    </r>
    <r>
      <rPr>
        <sz val="11"/>
        <color rgb="FF5D5D5D"/>
        <rFont val="돋움"/>
        <family val="3"/>
        <charset val="129"/>
      </rPr>
      <t>단계</t>
    </r>
    <r>
      <rPr>
        <sz val="11"/>
        <color rgb="FF5D5D5D"/>
        <rFont val="Tahoma"/>
        <family val="3"/>
        <charset val="129"/>
      </rPr>
      <t xml:space="preserve"> 800g X 4</t>
    </r>
    <r>
      <rPr>
        <sz val="11"/>
        <color rgb="FF5D5D5D"/>
        <rFont val="돋움"/>
        <family val="3"/>
        <charset val="129"/>
      </rPr>
      <t>캔</t>
    </r>
    <phoneticPr fontId="3" type="noConversion"/>
  </si>
  <si>
    <r>
      <rPr>
        <sz val="11"/>
        <color rgb="FF5D5D5D"/>
        <rFont val="맑은 고딕"/>
        <family val="3"/>
        <charset val="129"/>
      </rPr>
      <t>압타밀</t>
    </r>
    <r>
      <rPr>
        <sz val="11"/>
        <color rgb="FF5D5D5D"/>
        <rFont val="Tahoma"/>
        <family val="2"/>
      </rPr>
      <t xml:space="preserve"> </t>
    </r>
    <r>
      <rPr>
        <sz val="11"/>
        <color rgb="FF5D5D5D"/>
        <rFont val="맑은 고딕"/>
        <family val="3"/>
        <charset val="129"/>
      </rPr>
      <t>프로누트라</t>
    </r>
    <r>
      <rPr>
        <sz val="11"/>
        <color rgb="FF5D5D5D"/>
        <rFont val="Tahoma"/>
        <family val="2"/>
      </rPr>
      <t xml:space="preserve"> </t>
    </r>
    <r>
      <rPr>
        <sz val="11"/>
        <color rgb="FF5D5D5D"/>
        <rFont val="맑은 고딕"/>
        <family val="3"/>
        <charset val="129"/>
      </rPr>
      <t>어드밴스</t>
    </r>
    <r>
      <rPr>
        <sz val="11"/>
        <color rgb="FF5D5D5D"/>
        <rFont val="Tahoma"/>
        <family val="2"/>
      </rPr>
      <t xml:space="preserve"> HMO 2</t>
    </r>
    <r>
      <rPr>
        <sz val="11"/>
        <color rgb="FF5D5D5D"/>
        <rFont val="맑은 고딕"/>
        <family val="3"/>
        <charset val="129"/>
      </rPr>
      <t>단계</t>
    </r>
    <r>
      <rPr>
        <sz val="11"/>
        <color rgb="FF5D5D5D"/>
        <rFont val="Tahoma"/>
        <family val="2"/>
      </rPr>
      <t xml:space="preserve"> </t>
    </r>
    <r>
      <rPr>
        <sz val="11"/>
        <color rgb="FF5D5D5D"/>
        <rFont val="맑은 고딕"/>
        <family val="3"/>
        <charset val="129"/>
      </rPr>
      <t>분유</t>
    </r>
    <r>
      <rPr>
        <sz val="11"/>
        <color rgb="FF5D5D5D"/>
        <rFont val="Tahoma"/>
        <family val="2"/>
      </rPr>
      <t xml:space="preserve"> 800g X 4</t>
    </r>
    <r>
      <rPr>
        <sz val="11"/>
        <color rgb="FF5D5D5D"/>
        <rFont val="맑은 고딕"/>
        <family val="3"/>
        <charset val="129"/>
      </rPr>
      <t>캔</t>
    </r>
    <phoneticPr fontId="3" type="noConversion"/>
  </si>
  <si>
    <r>
      <rPr>
        <sz val="11"/>
        <color rgb="FF5D5D5D"/>
        <rFont val="맑은 고딕"/>
        <family val="3"/>
        <charset val="129"/>
      </rPr>
      <t>압타밀</t>
    </r>
    <r>
      <rPr>
        <sz val="11"/>
        <color rgb="FF5D5D5D"/>
        <rFont val="Tahoma"/>
        <family val="2"/>
      </rPr>
      <t xml:space="preserve"> </t>
    </r>
    <r>
      <rPr>
        <sz val="11"/>
        <color rgb="FF5D5D5D"/>
        <rFont val="맑은 고딕"/>
        <family val="3"/>
        <charset val="129"/>
      </rPr>
      <t>프로누트라</t>
    </r>
    <r>
      <rPr>
        <sz val="11"/>
        <color rgb="FF5D5D5D"/>
        <rFont val="Tahoma"/>
        <family val="2"/>
      </rPr>
      <t xml:space="preserve"> </t>
    </r>
    <r>
      <rPr>
        <sz val="11"/>
        <color rgb="FF5D5D5D"/>
        <rFont val="맑은 고딕"/>
        <family val="3"/>
        <charset val="129"/>
      </rPr>
      <t>어드밴스</t>
    </r>
    <r>
      <rPr>
        <sz val="11"/>
        <color rgb="FF5D5D5D"/>
        <rFont val="Tahoma"/>
        <family val="2"/>
      </rPr>
      <t xml:space="preserve"> HMO 3</t>
    </r>
    <r>
      <rPr>
        <sz val="11"/>
        <color rgb="FF5D5D5D"/>
        <rFont val="맑은 고딕"/>
        <family val="3"/>
        <charset val="129"/>
      </rPr>
      <t>단계</t>
    </r>
    <r>
      <rPr>
        <sz val="11"/>
        <color rgb="FF5D5D5D"/>
        <rFont val="Tahoma"/>
        <family val="2"/>
      </rPr>
      <t xml:space="preserve"> </t>
    </r>
    <r>
      <rPr>
        <sz val="11"/>
        <color rgb="FF5D5D5D"/>
        <rFont val="맑은 고딕"/>
        <family val="3"/>
        <charset val="129"/>
      </rPr>
      <t>분유</t>
    </r>
    <r>
      <rPr>
        <sz val="11"/>
        <color rgb="FF5D5D5D"/>
        <rFont val="Tahoma"/>
        <family val="2"/>
      </rPr>
      <t xml:space="preserve"> 800g X 3</t>
    </r>
    <r>
      <rPr>
        <sz val="11"/>
        <color rgb="FF5D5D5D"/>
        <rFont val="맑은 고딕"/>
        <family val="3"/>
        <charset val="129"/>
      </rPr>
      <t>캔</t>
    </r>
    <phoneticPr fontId="3" type="noConversion"/>
  </si>
  <si>
    <t>PN0204</t>
    <phoneticPr fontId="3" type="noConversion"/>
  </si>
  <si>
    <t>PN0303</t>
    <phoneticPr fontId="3" type="noConversion"/>
  </si>
  <si>
    <t>R007225730232</t>
    <phoneticPr fontId="3" type="noConversion"/>
  </si>
  <si>
    <t>R007225730002</t>
  </si>
  <si>
    <t>R007225730333</t>
  </si>
  <si>
    <t>24년</t>
    <phoneticPr fontId="3" type="noConversion"/>
  </si>
  <si>
    <t>행사 판매량</t>
    <phoneticPr fontId="3" type="noConversion"/>
  </si>
  <si>
    <t>2개월 일 판매량
(행사 미포함)</t>
    <phoneticPr fontId="3" type="noConversion"/>
  </si>
  <si>
    <t>입고예정일</t>
    <phoneticPr fontId="3" type="noConversion"/>
  </si>
  <si>
    <t>입고일 기준</t>
    <phoneticPr fontId="3" type="noConversion"/>
  </si>
  <si>
    <t>8718117610099</t>
  </si>
  <si>
    <t>압타밀 프로누트라 어드밴스 HMO 1단계</t>
  </si>
  <si>
    <t>8718117610105</t>
  </si>
  <si>
    <t>압타밀 프로누트라 어드밴스 HMO 2단계</t>
  </si>
  <si>
    <t>8718117610112</t>
  </si>
  <si>
    <t>압타밀 프로누트라 어드밴스 HMO 3단계</t>
  </si>
  <si>
    <t>8718117612574</t>
  </si>
  <si>
    <t>압타밀 프로푸트라 듀오어드밴스 1단계</t>
  </si>
  <si>
    <t>8718117612581</t>
  </si>
  <si>
    <t>압타밀 프로푸트라 듀오어드밴스 2단계</t>
  </si>
  <si>
    <t>8718117612598</t>
  </si>
  <si>
    <t>압타밀 프로푸트라 듀오어드밴스 3단계</t>
  </si>
  <si>
    <t>L8718117610099</t>
  </si>
  <si>
    <t>압타밀 프로누트라 어드밴스 HMO 1단계 분유 800g</t>
  </si>
  <si>
    <t>L8718117610105</t>
  </si>
  <si>
    <t>압타밀 프로누트라 어드밴스 HMO 2단계 분유 800g</t>
  </si>
  <si>
    <t>L8718117610112</t>
  </si>
  <si>
    <t>압타밀 프로누트라 어드밴스 HMO 3단계 분유 800g</t>
  </si>
  <si>
    <t>L8718117612574</t>
  </si>
  <si>
    <t>압타밀 프로푸트라 듀오어드밴스 1단계 분유 800g</t>
  </si>
  <si>
    <t>L8718117612581</t>
  </si>
  <si>
    <t>압타밀 프로푸트라 듀오어드밴스 2단계 분유 800g</t>
  </si>
  <si>
    <t>L8718117612598</t>
  </si>
  <si>
    <t>압타밀 프로푸트라 듀오어드밴스 3단계 분유 800g</t>
  </si>
  <si>
    <t>05391522475052</t>
  </si>
  <si>
    <t>05391522475076</t>
  </si>
  <si>
    <t>05391522475090</t>
  </si>
  <si>
    <t>08718117112579</t>
  </si>
  <si>
    <t>08718117112586</t>
  </si>
  <si>
    <t>08718117112593</t>
  </si>
  <si>
    <t>박스x캔수x단수</t>
    <phoneticPr fontId="3" type="noConversion"/>
  </si>
  <si>
    <t>단수</t>
    <phoneticPr fontId="3" type="noConversion"/>
  </si>
  <si>
    <t>기준</t>
    <phoneticPr fontId="3" type="noConversion"/>
  </si>
  <si>
    <t>1단</t>
    <phoneticPr fontId="3" type="noConversion"/>
  </si>
  <si>
    <r>
      <rPr>
        <sz val="11"/>
        <color rgb="FF5D5D5D"/>
        <rFont val="맑은 고딕"/>
        <family val="3"/>
        <charset val="129"/>
      </rPr>
      <t>압타밀</t>
    </r>
    <r>
      <rPr>
        <sz val="11"/>
        <color rgb="FF5D5D5D"/>
        <rFont val="Tahoma"/>
        <family val="2"/>
      </rPr>
      <t xml:space="preserve"> </t>
    </r>
    <r>
      <rPr>
        <sz val="11"/>
        <color rgb="FF5D5D5D"/>
        <rFont val="맑은 고딕"/>
        <family val="3"/>
        <charset val="129"/>
      </rPr>
      <t>프로누트라</t>
    </r>
    <r>
      <rPr>
        <sz val="11"/>
        <color rgb="FF5D5D5D"/>
        <rFont val="Tahoma"/>
        <family val="2"/>
      </rPr>
      <t xml:space="preserve"> </t>
    </r>
    <r>
      <rPr>
        <sz val="11"/>
        <color rgb="FF5D5D5D"/>
        <rFont val="맑은 고딕"/>
        <family val="3"/>
        <charset val="129"/>
      </rPr>
      <t>어드밴스</t>
    </r>
    <r>
      <rPr>
        <sz val="11"/>
        <color rgb="FF5D5D5D"/>
        <rFont val="Tahoma"/>
        <family val="2"/>
      </rPr>
      <t xml:space="preserve"> HMO 1</t>
    </r>
    <r>
      <rPr>
        <sz val="11"/>
        <color rgb="FF5D5D5D"/>
        <rFont val="맑은 고딕"/>
        <family val="3"/>
        <charset val="129"/>
      </rPr>
      <t>단계</t>
    </r>
    <r>
      <rPr>
        <sz val="11"/>
        <color rgb="FF5D5D5D"/>
        <rFont val="Tahoma"/>
        <family val="2"/>
      </rPr>
      <t xml:space="preserve"> </t>
    </r>
    <r>
      <rPr>
        <sz val="11"/>
        <color rgb="FF5D5D5D"/>
        <rFont val="맑은 고딕"/>
        <family val="3"/>
        <charset val="129"/>
      </rPr>
      <t>분유</t>
    </r>
    <r>
      <rPr>
        <sz val="11"/>
        <color rgb="FF5D5D5D"/>
        <rFont val="Tahoma"/>
        <family val="2"/>
      </rPr>
      <t xml:space="preserve"> 800g X 1</t>
    </r>
    <r>
      <rPr>
        <sz val="11"/>
        <color rgb="FF5D5D5D"/>
        <rFont val="맑은 고딕"/>
        <family val="3"/>
        <charset val="129"/>
      </rPr>
      <t>캔</t>
    </r>
    <phoneticPr fontId="3" type="noConversion"/>
  </si>
  <si>
    <t>압타밀 프로누트라 어드밴스 HMO 2단계 분유 800g X 1캔</t>
  </si>
  <si>
    <r>
      <rPr>
        <sz val="11"/>
        <color rgb="FF5D5D5D"/>
        <rFont val="맑은 고딕"/>
        <family val="3"/>
        <charset val="129"/>
      </rPr>
      <t>압타밀</t>
    </r>
    <r>
      <rPr>
        <sz val="11"/>
        <color rgb="FF5D5D5D"/>
        <rFont val="Tahoma"/>
        <family val="2"/>
      </rPr>
      <t xml:space="preserve"> </t>
    </r>
    <r>
      <rPr>
        <sz val="11"/>
        <color rgb="FF5D5D5D"/>
        <rFont val="맑은 고딕"/>
        <family val="3"/>
        <charset val="129"/>
      </rPr>
      <t>프로누트라</t>
    </r>
    <r>
      <rPr>
        <sz val="11"/>
        <color rgb="FF5D5D5D"/>
        <rFont val="Tahoma"/>
        <family val="2"/>
      </rPr>
      <t xml:space="preserve"> </t>
    </r>
    <r>
      <rPr>
        <sz val="11"/>
        <color rgb="FF5D5D5D"/>
        <rFont val="맑은 고딕"/>
        <family val="3"/>
        <charset val="129"/>
      </rPr>
      <t>어드밴스</t>
    </r>
    <r>
      <rPr>
        <sz val="11"/>
        <color rgb="FF5D5D5D"/>
        <rFont val="Tahoma"/>
        <family val="2"/>
      </rPr>
      <t xml:space="preserve"> HMO 3</t>
    </r>
    <r>
      <rPr>
        <sz val="11"/>
        <color rgb="FF5D5D5D"/>
        <rFont val="맑은 고딕"/>
        <family val="3"/>
        <charset val="129"/>
      </rPr>
      <t>단계</t>
    </r>
    <r>
      <rPr>
        <sz val="11"/>
        <color rgb="FF5D5D5D"/>
        <rFont val="Tahoma"/>
        <family val="2"/>
      </rPr>
      <t xml:space="preserve"> </t>
    </r>
    <r>
      <rPr>
        <sz val="11"/>
        <color rgb="FF5D5D5D"/>
        <rFont val="맑은 고딕"/>
        <family val="3"/>
        <charset val="129"/>
      </rPr>
      <t>분유</t>
    </r>
    <r>
      <rPr>
        <sz val="11"/>
        <color rgb="FF5D5D5D"/>
        <rFont val="Tahoma"/>
        <family val="2"/>
      </rPr>
      <t xml:space="preserve"> 800g X 1</t>
    </r>
    <r>
      <rPr>
        <sz val="11"/>
        <color rgb="FF5D5D5D"/>
        <rFont val="맑은 고딕"/>
        <family val="3"/>
        <charset val="129"/>
      </rPr>
      <t>캔</t>
    </r>
    <phoneticPr fontId="3" type="noConversion"/>
  </si>
  <si>
    <t>압타밀 프로푸트라 듀오 어드밴스 1단계 800g X 1캔</t>
  </si>
  <si>
    <t>압타밀 프로푸트라 듀오 어드밴스 2단계 800g X 1캔</t>
  </si>
  <si>
    <r>
      <rPr>
        <sz val="11"/>
        <color rgb="FF5D5D5D"/>
        <rFont val="맑은 고딕"/>
        <family val="3"/>
        <charset val="129"/>
      </rPr>
      <t>압타밀</t>
    </r>
    <r>
      <rPr>
        <sz val="11"/>
        <color rgb="FF5D5D5D"/>
        <rFont val="Tahoma"/>
        <family val="2"/>
      </rPr>
      <t xml:space="preserve"> </t>
    </r>
    <r>
      <rPr>
        <sz val="11"/>
        <color rgb="FF5D5D5D"/>
        <rFont val="맑은 고딕"/>
        <family val="3"/>
        <charset val="129"/>
      </rPr>
      <t>프로푸트라</t>
    </r>
    <r>
      <rPr>
        <sz val="11"/>
        <color rgb="FF5D5D5D"/>
        <rFont val="Tahoma"/>
        <family val="2"/>
      </rPr>
      <t xml:space="preserve"> </t>
    </r>
    <r>
      <rPr>
        <sz val="11"/>
        <color rgb="FF5D5D5D"/>
        <rFont val="맑은 고딕"/>
        <family val="3"/>
        <charset val="129"/>
      </rPr>
      <t>듀오</t>
    </r>
    <r>
      <rPr>
        <sz val="11"/>
        <color rgb="FF5D5D5D"/>
        <rFont val="Tahoma"/>
        <family val="2"/>
      </rPr>
      <t xml:space="preserve"> </t>
    </r>
    <r>
      <rPr>
        <sz val="11"/>
        <color rgb="FF5D5D5D"/>
        <rFont val="맑은 고딕"/>
        <family val="3"/>
        <charset val="129"/>
      </rPr>
      <t>어드밴스</t>
    </r>
    <r>
      <rPr>
        <sz val="11"/>
        <color rgb="FF5D5D5D"/>
        <rFont val="Tahoma"/>
        <family val="2"/>
      </rPr>
      <t xml:space="preserve"> 3</t>
    </r>
    <r>
      <rPr>
        <sz val="11"/>
        <color rgb="FF5D5D5D"/>
        <rFont val="맑은 고딕"/>
        <family val="3"/>
        <charset val="129"/>
      </rPr>
      <t>단계</t>
    </r>
    <r>
      <rPr>
        <sz val="11"/>
        <color rgb="FF5D5D5D"/>
        <rFont val="Tahoma"/>
        <family val="2"/>
      </rPr>
      <t xml:space="preserve"> 800g X 1</t>
    </r>
    <r>
      <rPr>
        <sz val="11"/>
        <color rgb="FF5D5D5D"/>
        <rFont val="맑은 고딕"/>
        <family val="3"/>
        <charset val="129"/>
      </rPr>
      <t>캔</t>
    </r>
    <phoneticPr fontId="3" type="noConversion"/>
  </si>
  <si>
    <t>8806107613417</t>
  </si>
  <si>
    <t>뉴트리시아 인파트리니 400g X 1캔</t>
  </si>
  <si>
    <t>5016533655155</t>
  </si>
  <si>
    <t>뉴트리시아 네오케이트 400g X 1캔</t>
  </si>
  <si>
    <t>5016533634877</t>
  </si>
  <si>
    <t>뉴트리시아 듀오칼 400g X 1캔</t>
  </si>
  <si>
    <t>4056631001639</t>
  </si>
  <si>
    <t>압타밀 펩티 시네오 400g X 1캔</t>
  </si>
  <si>
    <t>시작일자</t>
    <phoneticPr fontId="3" type="noConversion"/>
  </si>
  <si>
    <t>종료일자</t>
    <phoneticPr fontId="3" type="noConversion"/>
  </si>
  <si>
    <t>재고이관</t>
    <phoneticPr fontId="3" type="noConversion"/>
  </si>
  <si>
    <t>최근 3주</t>
    <phoneticPr fontId="3" type="noConversion"/>
  </si>
  <si>
    <t>기초재고</t>
    <phoneticPr fontId="3" type="noConversion"/>
  </si>
  <si>
    <t>기말재고</t>
    <phoneticPr fontId="3" type="noConversion"/>
  </si>
  <si>
    <t>지난 3주</t>
    <phoneticPr fontId="3" type="noConversion"/>
  </si>
  <si>
    <t>3주간 출고별</t>
    <phoneticPr fontId="3" type="noConversion"/>
  </si>
  <si>
    <t>납품처</t>
    <phoneticPr fontId="3" type="noConversion"/>
  </si>
  <si>
    <t>상품코드</t>
    <phoneticPr fontId="3" type="noConversion"/>
  </si>
  <si>
    <t>물류바코드</t>
    <phoneticPr fontId="3" type="noConversion"/>
  </si>
  <si>
    <t>상품명</t>
    <phoneticPr fontId="3" type="noConversion"/>
  </si>
  <si>
    <t>3주 출고량</t>
    <phoneticPr fontId="3" type="noConversion"/>
  </si>
  <si>
    <t>부족재고</t>
    <phoneticPr fontId="3" type="noConversion"/>
  </si>
  <si>
    <t>입고예정</t>
    <phoneticPr fontId="3" type="noConversion"/>
  </si>
  <si>
    <t>낱개수량</t>
    <phoneticPr fontId="3" type="noConversion"/>
  </si>
  <si>
    <t>재고일수</t>
    <phoneticPr fontId="3" type="noConversion"/>
  </si>
  <si>
    <t>차이수량</t>
    <phoneticPr fontId="3" type="noConversion"/>
  </si>
  <si>
    <t>이마트</t>
    <phoneticPr fontId="3" type="noConversion"/>
  </si>
  <si>
    <t>롯데마트</t>
    <phoneticPr fontId="3" type="noConversion"/>
  </si>
  <si>
    <t>총합</t>
    <phoneticPr fontId="3" type="noConversion"/>
  </si>
  <si>
    <t>확인일자</t>
    <phoneticPr fontId="3" type="noConversion"/>
  </si>
  <si>
    <t>판매량(2주)</t>
  </si>
  <si>
    <t>일평균</t>
  </si>
  <si>
    <t>월평균</t>
  </si>
  <si>
    <t>CU</t>
    <phoneticPr fontId="3" type="noConversion"/>
  </si>
  <si>
    <t>BOX</t>
    <phoneticPr fontId="3" type="noConversion"/>
  </si>
  <si>
    <t>PLT</t>
    <phoneticPr fontId="3" type="noConversion"/>
  </si>
  <si>
    <t>2주</t>
    <phoneticPr fontId="40" type="noConversion"/>
  </si>
  <si>
    <t>평균 판매량</t>
    <phoneticPr fontId="3" type="noConversion"/>
  </si>
  <si>
    <t>당월</t>
    <phoneticPr fontId="3" type="noConversion"/>
  </si>
  <si>
    <t>(7단 이하)</t>
    <phoneticPr fontId="3" type="noConversion"/>
  </si>
  <si>
    <t>각 박스 수</t>
    <phoneticPr fontId="3" type="noConversion"/>
  </si>
  <si>
    <t>3캔</t>
    <phoneticPr fontId="3" type="noConversion"/>
  </si>
  <si>
    <t>4캔</t>
    <phoneticPr fontId="3" type="noConversion"/>
  </si>
  <si>
    <t>20251002 펩티 36개 주문등록 되어서 다음번에 이걸 떨궈야함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</si>
</sst>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mm&quot;월&quot;\ dd&quot;일&quot;"/>
    <numFmt numFmtId="178" formatCode="#,##0_ ;[Red]\-#,##0\ "/>
    <numFmt numFmtId="179" formatCode="0_);[Red]\(0\)"/>
    <numFmt numFmtId="180" formatCode="0.0_);[Red]\(0.0\)"/>
    <numFmt numFmtId="181" formatCode="_-* #,##0.0_-;\-* #,##0.0_-;_-* &quot;-&quot;_-;_-@_-"/>
    <numFmt numFmtId="182" formatCode="#,##0_);[Red]\(#,##0\)"/>
    <numFmt numFmtId="183" formatCode="_-* #,##0.0_-;\-* #,##0.0_-;_-* &quot;-&quot;??_-;_-@_-"/>
    <numFmt numFmtId="184" formatCode="0&quot;월&quot;"/>
    <numFmt numFmtId="185" formatCode="_-* #,##0.00_-;\-* #,##0.00_-;_-* &quot;-&quot;_-;_-@_-"/>
  </numFmts>
  <fonts count="5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9"/>
      <color theme="1"/>
      <name val="Arial"/>
      <family val="2"/>
    </font>
    <font>
      <sz val="8"/>
      <name val="돋움"/>
      <family val="3"/>
      <charset val="129"/>
    </font>
    <font>
      <sz val="10"/>
      <name val="MS Sans Serif"/>
      <family val="2"/>
    </font>
    <font>
      <sz val="20"/>
      <name val="Futura Bk"/>
      <family val="2"/>
    </font>
    <font>
      <sz val="20"/>
      <name val="돋움"/>
      <family val="3"/>
      <charset val="129"/>
    </font>
    <font>
      <b/>
      <sz val="11"/>
      <color theme="1"/>
      <name val="맑은 고딕"/>
      <family val="2"/>
      <charset val="129"/>
      <scheme val="minor"/>
    </font>
    <font>
      <sz val="12"/>
      <name val="Helv"/>
      <family val="2"/>
    </font>
    <font>
      <sz val="11"/>
      <name val="돋움"/>
      <family val="2"/>
      <charset val="129"/>
    </font>
    <font>
      <sz val="11"/>
      <color indexed="8"/>
      <name val="宋体"/>
      <family val="3"/>
      <charset val="134"/>
    </font>
    <font>
      <b/>
      <sz val="10"/>
      <color theme="1"/>
      <name val="HP Simplified"/>
    </font>
    <font>
      <sz val="11"/>
      <color theme="1"/>
      <name val="맑은 고딕"/>
      <family val="3"/>
      <charset val="129"/>
      <scheme val="minor"/>
    </font>
    <font>
      <sz val="10"/>
      <color indexed="9"/>
      <name val="맑은 고딕"/>
      <family val="3"/>
      <charset val="129"/>
      <scheme val="minor"/>
    </font>
    <font>
      <b/>
      <sz val="10"/>
      <color indexed="9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0"/>
      <color theme="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0"/>
      <name val="맑은 고딕"/>
      <family val="2"/>
      <scheme val="minor"/>
    </font>
    <font>
      <b/>
      <sz val="10"/>
      <color theme="1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HP Simplified"/>
      <family val="2"/>
    </font>
    <font>
      <b/>
      <sz val="11"/>
      <color theme="1"/>
      <name val="맑은 고딕"/>
      <family val="3"/>
      <charset val="129"/>
      <scheme val="minor"/>
    </font>
    <font>
      <b/>
      <sz val="15"/>
      <color indexed="54"/>
      <name val="Calibri"/>
      <family val="2"/>
    </font>
    <font>
      <sz val="11"/>
      <color indexed="8"/>
      <name val="Calibri"/>
      <family val="2"/>
    </font>
    <font>
      <sz val="9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</font>
    <font>
      <sz val="8"/>
      <name val="굴림체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  <scheme val="major"/>
    </font>
    <font>
      <b/>
      <sz val="16"/>
      <color rgb="FFFF0000"/>
      <name val="맑은 고딕"/>
      <family val="3"/>
      <charset val="129"/>
      <scheme val="minor"/>
    </font>
    <font>
      <sz val="11"/>
      <name val="돋움"/>
      <family val="3"/>
    </font>
    <font>
      <b/>
      <sz val="24"/>
      <name val="Futura Bk"/>
      <family val="3"/>
      <charset val="129"/>
    </font>
    <font>
      <b/>
      <sz val="26"/>
      <name val="맑은 고딕"/>
      <family val="3"/>
      <charset val="129"/>
      <scheme val="major"/>
    </font>
    <font>
      <sz val="11"/>
      <color rgb="FF5D5D5D"/>
      <name val="Tahoma"/>
      <family val="2"/>
    </font>
    <font>
      <sz val="11"/>
      <color rgb="FF5D5D5D"/>
      <name val="맑은 고딕"/>
      <family val="3"/>
      <charset val="129"/>
    </font>
    <font>
      <sz val="11"/>
      <color rgb="FF5D5D5D"/>
      <name val="Tahoma"/>
      <family val="3"/>
      <charset val="129"/>
    </font>
    <font>
      <sz val="11"/>
      <color rgb="FF5D5D5D"/>
      <name val="돋움"/>
      <family val="3"/>
      <charset val="129"/>
    </font>
    <font>
      <sz val="11"/>
      <color rgb="FF5D5D5D"/>
      <name val="Arial Unicode MS"/>
      <family val="2"/>
      <charset val="129"/>
    </font>
    <font>
      <sz val="11"/>
      <color indexed="8"/>
      <name val="맑은 고딕"/>
      <family val="2"/>
      <scheme val="minor"/>
    </font>
    <font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/>
    <xf numFmtId="41" fontId="2" fillId="0" borderId="0" applyFont="0" applyFill="0" applyBorder="0" applyAlignment="0" applyProtection="0">
      <alignment vertical="center"/>
    </xf>
    <xf numFmtId="0" fontId="2" fillId="0" borderId="0"/>
    <xf numFmtId="41" fontId="5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0" fontId="2" fillId="0" borderId="0">
      <alignment vertical="center"/>
    </xf>
    <xf numFmtId="38" fontId="12" fillId="0" borderId="0"/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/>
    <xf numFmtId="9" fontId="2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26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0" fontId="27" fillId="6" borderId="0" applyNumberFormat="0" applyBorder="0" applyAlignment="0" applyProtection="0">
      <alignment vertical="center"/>
    </xf>
    <xf numFmtId="0" fontId="16" fillId="0" borderId="0"/>
    <xf numFmtId="41" fontId="1" fillId="0" borderId="0" applyFont="0" applyFill="0" applyBorder="0" applyAlignment="0" applyProtection="0">
      <alignment vertical="center"/>
    </xf>
    <xf numFmtId="0" fontId="49" fillId="0" borderId="0"/>
    <xf numFmtId="0" fontId="57" fillId="0" borderId="0">
      <alignment vertical="center"/>
    </xf>
    <xf numFmtId="0" fontId="57" fillId="0" borderId="0">
      <alignment vertical="center"/>
    </xf>
  </cellStyleXfs>
  <cellXfs count="357">
    <xf numFmtId="0" fontId="0" fillId="0" borderId="0" xfId="0">
      <alignment vertical="center"/>
    </xf>
    <xf numFmtId="0" fontId="1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5" fillId="0" borderId="0" xfId="0" applyFont="1">
      <alignment vertical="center"/>
    </xf>
    <xf numFmtId="41" fontId="11" fillId="0" borderId="0" xfId="1" applyFont="1">
      <alignment vertical="center"/>
    </xf>
    <xf numFmtId="0" fontId="17" fillId="2" borderId="1" xfId="2" applyFont="1" applyFill="1" applyBorder="1" applyAlignment="1">
      <alignment horizontal="center" vertical="center"/>
    </xf>
    <xf numFmtId="0" fontId="18" fillId="2" borderId="1" xfId="2" applyFont="1" applyFill="1" applyBorder="1" applyAlignment="1">
      <alignment horizontal="center" vertical="center"/>
    </xf>
    <xf numFmtId="0" fontId="20" fillId="4" borderId="1" xfId="4" applyFont="1" applyFill="1" applyBorder="1" applyAlignment="1">
      <alignment horizontal="left" vertical="center" wrapText="1"/>
    </xf>
    <xf numFmtId="0" fontId="19" fillId="4" borderId="1" xfId="2" applyFont="1" applyFill="1" applyBorder="1" applyAlignment="1">
      <alignment horizontal="center" vertical="center"/>
    </xf>
    <xf numFmtId="0" fontId="23" fillId="5" borderId="1" xfId="2" applyFont="1" applyFill="1" applyBorder="1" applyAlignment="1">
      <alignment vertical="center"/>
    </xf>
    <xf numFmtId="0" fontId="23" fillId="5" borderId="1" xfId="2" applyFont="1" applyFill="1" applyBorder="1" applyAlignment="1">
      <alignment horizontal="center" vertical="center"/>
    </xf>
    <xf numFmtId="176" fontId="23" fillId="5" borderId="1" xfId="3" applyNumberFormat="1" applyFont="1" applyFill="1" applyBorder="1" applyAlignment="1">
      <alignment vertical="center"/>
    </xf>
    <xf numFmtId="0" fontId="16" fillId="4" borderId="1" xfId="0" applyFont="1" applyFill="1" applyBorder="1" applyAlignment="1">
      <alignment horizontal="center" vertical="center"/>
    </xf>
    <xf numFmtId="41" fontId="17" fillId="2" borderId="2" xfId="3" applyFont="1" applyFill="1" applyBorder="1" applyAlignment="1">
      <alignment horizontal="center" vertical="center"/>
    </xf>
    <xf numFmtId="41" fontId="21" fillId="4" borderId="2" xfId="6" applyFont="1" applyFill="1" applyBorder="1">
      <alignment vertical="center"/>
    </xf>
    <xf numFmtId="41" fontId="21" fillId="4" borderId="2" xfId="6" applyFont="1" applyFill="1" applyBorder="1" applyAlignment="1">
      <alignment horizontal="left" vertical="center"/>
    </xf>
    <xf numFmtId="41" fontId="21" fillId="4" borderId="2" xfId="6" applyFont="1" applyFill="1" applyBorder="1" applyAlignment="1">
      <alignment horizontal="center" vertical="center"/>
    </xf>
    <xf numFmtId="176" fontId="23" fillId="5" borderId="2" xfId="3" applyNumberFormat="1" applyFont="1" applyFill="1" applyBorder="1" applyAlignment="1">
      <alignment vertical="center"/>
    </xf>
    <xf numFmtId="41" fontId="22" fillId="4" borderId="1" xfId="1" applyFont="1" applyFill="1" applyBorder="1">
      <alignment vertical="center"/>
    </xf>
    <xf numFmtId="0" fontId="20" fillId="10" borderId="1" xfId="4" applyFont="1" applyFill="1" applyBorder="1" applyAlignment="1">
      <alignment horizontal="left" vertical="center" wrapText="1"/>
    </xf>
    <xf numFmtId="41" fontId="21" fillId="10" borderId="2" xfId="6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20" fillId="4" borderId="1" xfId="0" applyFont="1" applyFill="1" applyBorder="1">
      <alignment vertical="center"/>
    </xf>
    <xf numFmtId="0" fontId="16" fillId="4" borderId="1" xfId="0" applyFont="1" applyFill="1" applyBorder="1" applyAlignment="1">
      <alignment horizontal="center" vertical="center" wrapText="1"/>
    </xf>
    <xf numFmtId="41" fontId="0" fillId="0" borderId="0" xfId="1" applyFont="1">
      <alignment vertical="center"/>
    </xf>
    <xf numFmtId="0" fontId="20" fillId="3" borderId="1" xfId="0" applyFont="1" applyFill="1" applyBorder="1">
      <alignment vertical="center"/>
    </xf>
    <xf numFmtId="0" fontId="9" fillId="0" borderId="0" xfId="7" applyFont="1" applyAlignment="1">
      <alignment horizontal="left" vertical="center"/>
    </xf>
    <xf numFmtId="41" fontId="22" fillId="4" borderId="4" xfId="1" applyFont="1" applyFill="1" applyBorder="1">
      <alignment vertical="center"/>
    </xf>
    <xf numFmtId="0" fontId="28" fillId="4" borderId="1" xfId="0" applyFont="1" applyFill="1" applyBorder="1">
      <alignment vertical="center"/>
    </xf>
    <xf numFmtId="41" fontId="29" fillId="4" borderId="1" xfId="1" applyFont="1" applyFill="1" applyBorder="1">
      <alignment vertical="center"/>
    </xf>
    <xf numFmtId="41" fontId="0" fillId="4" borderId="0" xfId="0" applyNumberFormat="1" applyFill="1">
      <alignment vertical="center"/>
    </xf>
    <xf numFmtId="0" fontId="20" fillId="4" borderId="5" xfId="4" applyFont="1" applyFill="1" applyBorder="1" applyAlignment="1">
      <alignment horizontal="left" vertical="center" wrapText="1"/>
    </xf>
    <xf numFmtId="41" fontId="21" fillId="4" borderId="7" xfId="6" applyFont="1" applyFill="1" applyBorder="1" applyAlignment="1">
      <alignment horizontal="left" vertical="center"/>
    </xf>
    <xf numFmtId="0" fontId="28" fillId="4" borderId="5" xfId="0" applyFont="1" applyFill="1" applyBorder="1">
      <alignment vertical="center"/>
    </xf>
    <xf numFmtId="41" fontId="29" fillId="4" borderId="5" xfId="1" applyFont="1" applyFill="1" applyBorder="1">
      <alignment vertical="center"/>
    </xf>
    <xf numFmtId="0" fontId="20" fillId="4" borderId="6" xfId="4" applyFont="1" applyFill="1" applyBorder="1" applyAlignment="1">
      <alignment horizontal="left" vertical="center" wrapText="1"/>
    </xf>
    <xf numFmtId="41" fontId="21" fillId="4" borderId="8" xfId="6" applyFont="1" applyFill="1" applyBorder="1" applyAlignment="1">
      <alignment horizontal="left" vertical="center"/>
    </xf>
    <xf numFmtId="0" fontId="28" fillId="4" borderId="6" xfId="0" applyFont="1" applyFill="1" applyBorder="1">
      <alignment vertical="center"/>
    </xf>
    <xf numFmtId="41" fontId="29" fillId="4" borderId="6" xfId="1" applyFont="1" applyFill="1" applyBorder="1">
      <alignment vertical="center"/>
    </xf>
    <xf numFmtId="0" fontId="20" fillId="4" borderId="10" xfId="4" applyFont="1" applyFill="1" applyBorder="1" applyAlignment="1">
      <alignment horizontal="left" vertical="center" wrapText="1"/>
    </xf>
    <xf numFmtId="41" fontId="21" fillId="4" borderId="11" xfId="6" applyFont="1" applyFill="1" applyBorder="1" applyAlignment="1">
      <alignment horizontal="left" vertical="center"/>
    </xf>
    <xf numFmtId="0" fontId="28" fillId="4" borderId="10" xfId="0" applyFont="1" applyFill="1" applyBorder="1">
      <alignment vertical="center"/>
    </xf>
    <xf numFmtId="41" fontId="29" fillId="4" borderId="10" xfId="1" applyFont="1" applyFill="1" applyBorder="1">
      <alignment vertical="center"/>
    </xf>
    <xf numFmtId="41" fontId="0" fillId="0" borderId="0" xfId="0" applyNumberFormat="1">
      <alignment vertical="center"/>
    </xf>
    <xf numFmtId="0" fontId="20" fillId="10" borderId="5" xfId="4" applyFont="1" applyFill="1" applyBorder="1" applyAlignment="1">
      <alignment horizontal="left" vertical="center" wrapText="1"/>
    </xf>
    <xf numFmtId="41" fontId="21" fillId="10" borderId="7" xfId="6" applyFont="1" applyFill="1" applyBorder="1" applyAlignment="1">
      <alignment horizontal="center" vertical="center"/>
    </xf>
    <xf numFmtId="0" fontId="20" fillId="4" borderId="5" xfId="0" applyFont="1" applyFill="1" applyBorder="1">
      <alignment vertical="center"/>
    </xf>
    <xf numFmtId="41" fontId="22" fillId="4" borderId="5" xfId="1" applyFont="1" applyFill="1" applyBorder="1">
      <alignment vertical="center"/>
    </xf>
    <xf numFmtId="41" fontId="21" fillId="4" borderId="7" xfId="6" applyFont="1" applyFill="1" applyBorder="1" applyAlignment="1">
      <alignment horizontal="center" vertical="center"/>
    </xf>
    <xf numFmtId="41" fontId="21" fillId="4" borderId="8" xfId="6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41" fontId="22" fillId="4" borderId="3" xfId="1" applyFont="1" applyFill="1" applyBorder="1">
      <alignment vertical="center"/>
    </xf>
    <xf numFmtId="41" fontId="21" fillId="4" borderId="13" xfId="6" applyFont="1" applyFill="1" applyBorder="1" applyAlignment="1">
      <alignment horizontal="center" vertical="center"/>
    </xf>
    <xf numFmtId="41" fontId="29" fillId="4" borderId="3" xfId="1" applyFont="1" applyFill="1" applyBorder="1">
      <alignment vertical="center"/>
    </xf>
    <xf numFmtId="0" fontId="20" fillId="11" borderId="1" xfId="4" applyFont="1" applyFill="1" applyBorder="1" applyAlignment="1">
      <alignment horizontal="left" vertical="center" wrapText="1"/>
    </xf>
    <xf numFmtId="41" fontId="21" fillId="11" borderId="2" xfId="6" applyFont="1" applyFill="1" applyBorder="1" applyAlignment="1">
      <alignment horizontal="left" vertical="center"/>
    </xf>
    <xf numFmtId="0" fontId="28" fillId="11" borderId="1" xfId="0" applyFont="1" applyFill="1" applyBorder="1">
      <alignment vertical="center"/>
    </xf>
    <xf numFmtId="41" fontId="29" fillId="11" borderId="1" xfId="1" applyFont="1" applyFill="1" applyBorder="1">
      <alignment vertical="center"/>
    </xf>
    <xf numFmtId="0" fontId="20" fillId="4" borderId="3" xfId="4" applyFont="1" applyFill="1" applyBorder="1" applyAlignment="1">
      <alignment horizontal="left" vertical="center" wrapText="1"/>
    </xf>
    <xf numFmtId="41" fontId="21" fillId="4" borderId="14" xfId="6" applyFont="1" applyFill="1" applyBorder="1" applyAlignment="1">
      <alignment horizontal="left" vertical="center"/>
    </xf>
    <xf numFmtId="0" fontId="28" fillId="4" borderId="3" xfId="0" applyFont="1" applyFill="1" applyBorder="1">
      <alignment vertical="center"/>
    </xf>
    <xf numFmtId="0" fontId="20" fillId="11" borderId="3" xfId="4" applyFont="1" applyFill="1" applyBorder="1" applyAlignment="1">
      <alignment horizontal="left" vertical="center" wrapText="1"/>
    </xf>
    <xf numFmtId="41" fontId="21" fillId="11" borderId="14" xfId="6" applyFont="1" applyFill="1" applyBorder="1" applyAlignment="1">
      <alignment horizontal="left" vertical="center"/>
    </xf>
    <xf numFmtId="0" fontId="28" fillId="11" borderId="3" xfId="0" applyFont="1" applyFill="1" applyBorder="1">
      <alignment vertical="center"/>
    </xf>
    <xf numFmtId="41" fontId="29" fillId="11" borderId="3" xfId="1" applyFont="1" applyFill="1" applyBorder="1">
      <alignment vertical="center"/>
    </xf>
    <xf numFmtId="41" fontId="1" fillId="0" borderId="0" xfId="1" applyFont="1">
      <alignment vertical="center"/>
    </xf>
    <xf numFmtId="41" fontId="15" fillId="0" borderId="0" xfId="1" applyFont="1">
      <alignment vertical="center"/>
    </xf>
    <xf numFmtId="177" fontId="24" fillId="0" borderId="1" xfId="0" applyNumberFormat="1" applyFont="1" applyBorder="1" applyAlignment="1">
      <alignment horizontal="center" vertical="center"/>
    </xf>
    <xf numFmtId="41" fontId="29" fillId="4" borderId="4" xfId="1" applyFont="1" applyFill="1" applyBorder="1">
      <alignment vertical="center"/>
    </xf>
    <xf numFmtId="41" fontId="29" fillId="11" borderId="6" xfId="1" applyFont="1" applyFill="1" applyBorder="1">
      <alignment vertical="center"/>
    </xf>
    <xf numFmtId="41" fontId="22" fillId="4" borderId="10" xfId="1" applyFont="1" applyFill="1" applyBorder="1">
      <alignment vertical="center"/>
    </xf>
    <xf numFmtId="0" fontId="31" fillId="11" borderId="1" xfId="4" applyFont="1" applyFill="1" applyBorder="1" applyAlignment="1">
      <alignment horizontal="left" vertical="center" wrapText="1"/>
    </xf>
    <xf numFmtId="41" fontId="31" fillId="11" borderId="2" xfId="6" applyFont="1" applyFill="1" applyBorder="1" applyAlignment="1">
      <alignment horizontal="center" vertical="center"/>
    </xf>
    <xf numFmtId="0" fontId="32" fillId="11" borderId="1" xfId="0" applyFont="1" applyFill="1" applyBorder="1">
      <alignment vertical="center"/>
    </xf>
    <xf numFmtId="41" fontId="32" fillId="11" borderId="1" xfId="1" applyFont="1" applyFill="1" applyBorder="1">
      <alignment vertical="center"/>
    </xf>
    <xf numFmtId="0" fontId="30" fillId="11" borderId="1" xfId="0" applyFont="1" applyFill="1" applyBorder="1" applyAlignment="1">
      <alignment horizontal="center" vertical="center" wrapText="1"/>
    </xf>
    <xf numFmtId="41" fontId="29" fillId="12" borderId="1" xfId="1" applyFont="1" applyFill="1" applyBorder="1">
      <alignment vertical="center"/>
    </xf>
    <xf numFmtId="41" fontId="29" fillId="12" borderId="5" xfId="1" applyFont="1" applyFill="1" applyBorder="1">
      <alignment vertical="center"/>
    </xf>
    <xf numFmtId="41" fontId="32" fillId="12" borderId="1" xfId="1" applyFont="1" applyFill="1" applyBorder="1">
      <alignment vertical="center"/>
    </xf>
    <xf numFmtId="176" fontId="23" fillId="12" borderId="1" xfId="3" applyNumberFormat="1" applyFont="1" applyFill="1" applyBorder="1" applyAlignment="1">
      <alignment vertical="center"/>
    </xf>
    <xf numFmtId="0" fontId="18" fillId="2" borderId="1" xfId="2" applyFont="1" applyFill="1" applyBorder="1" applyAlignment="1">
      <alignment horizontal="center" vertical="center" wrapText="1"/>
    </xf>
    <xf numFmtId="3" fontId="0" fillId="0" borderId="0" xfId="0" applyNumberFormat="1">
      <alignment vertical="center"/>
    </xf>
    <xf numFmtId="0" fontId="33" fillId="4" borderId="1" xfId="0" applyFont="1" applyFill="1" applyBorder="1" applyAlignment="1">
      <alignment horizontal="center" vertical="center"/>
    </xf>
    <xf numFmtId="41" fontId="20" fillId="4" borderId="2" xfId="6" applyFont="1" applyFill="1" applyBorder="1" applyAlignment="1">
      <alignment horizontal="center" vertical="center"/>
    </xf>
    <xf numFmtId="0" fontId="34" fillId="4" borderId="1" xfId="0" applyFont="1" applyFill="1" applyBorder="1">
      <alignment vertical="center"/>
    </xf>
    <xf numFmtId="41" fontId="34" fillId="4" borderId="1" xfId="1" applyFont="1" applyFill="1" applyBorder="1">
      <alignment vertical="center"/>
    </xf>
    <xf numFmtId="0" fontId="20" fillId="11" borderId="6" xfId="4" applyFont="1" applyFill="1" applyBorder="1" applyAlignment="1">
      <alignment horizontal="left" vertical="center" wrapText="1"/>
    </xf>
    <xf numFmtId="41" fontId="21" fillId="11" borderId="8" xfId="6" applyFont="1" applyFill="1" applyBorder="1" applyAlignment="1">
      <alignment horizontal="left" vertical="center"/>
    </xf>
    <xf numFmtId="0" fontId="28" fillId="11" borderId="6" xfId="0" applyFont="1" applyFill="1" applyBorder="1">
      <alignment vertical="center"/>
    </xf>
    <xf numFmtId="0" fontId="0" fillId="0" borderId="0" xfId="0" applyAlignment="1">
      <alignment vertical="center" wrapText="1"/>
    </xf>
    <xf numFmtId="178" fontId="0" fillId="0" borderId="0" xfId="1" applyNumberFormat="1" applyFont="1">
      <alignment vertical="center"/>
    </xf>
    <xf numFmtId="178" fontId="0" fillId="0" borderId="0" xfId="0" applyNumberFormat="1">
      <alignment vertical="center"/>
    </xf>
    <xf numFmtId="177" fontId="24" fillId="0" borderId="2" xfId="0" applyNumberFormat="1" applyFont="1" applyBorder="1" applyAlignment="1">
      <alignment horizontal="center" vertical="center"/>
    </xf>
    <xf numFmtId="0" fontId="18" fillId="2" borderId="2" xfId="2" applyFont="1" applyFill="1" applyBorder="1" applyAlignment="1">
      <alignment horizontal="center" vertical="center"/>
    </xf>
    <xf numFmtId="41" fontId="29" fillId="4" borderId="2" xfId="1" applyFont="1" applyFill="1" applyBorder="1">
      <alignment vertical="center"/>
    </xf>
    <xf numFmtId="41" fontId="29" fillId="11" borderId="2" xfId="1" applyFont="1" applyFill="1" applyBorder="1">
      <alignment vertical="center"/>
    </xf>
    <xf numFmtId="41" fontId="29" fillId="4" borderId="14" xfId="1" applyFont="1" applyFill="1" applyBorder="1">
      <alignment vertical="center"/>
    </xf>
    <xf numFmtId="41" fontId="29" fillId="11" borderId="14" xfId="1" applyFont="1" applyFill="1" applyBorder="1">
      <alignment vertical="center"/>
    </xf>
    <xf numFmtId="41" fontId="29" fillId="4" borderId="11" xfId="1" applyFont="1" applyFill="1" applyBorder="1">
      <alignment vertical="center"/>
    </xf>
    <xf numFmtId="41" fontId="29" fillId="11" borderId="8" xfId="1" applyFont="1" applyFill="1" applyBorder="1">
      <alignment vertical="center"/>
    </xf>
    <xf numFmtId="41" fontId="29" fillId="4" borderId="15" xfId="1" applyFont="1" applyFill="1" applyBorder="1">
      <alignment vertical="center"/>
    </xf>
    <xf numFmtId="41" fontId="29" fillId="4" borderId="8" xfId="1" applyFont="1" applyFill="1" applyBorder="1">
      <alignment vertical="center"/>
    </xf>
    <xf numFmtId="41" fontId="22" fillId="4" borderId="7" xfId="1" applyFont="1" applyFill="1" applyBorder="1">
      <alignment vertical="center"/>
    </xf>
    <xf numFmtId="41" fontId="22" fillId="4" borderId="2" xfId="1" applyFont="1" applyFill="1" applyBorder="1">
      <alignment vertical="center"/>
    </xf>
    <xf numFmtId="41" fontId="29" fillId="4" borderId="7" xfId="1" applyFont="1" applyFill="1" applyBorder="1">
      <alignment vertical="center"/>
    </xf>
    <xf numFmtId="41" fontId="34" fillId="4" borderId="2" xfId="1" applyFont="1" applyFill="1" applyBorder="1">
      <alignment vertical="center"/>
    </xf>
    <xf numFmtId="41" fontId="32" fillId="11" borderId="2" xfId="1" applyFont="1" applyFill="1" applyBorder="1">
      <alignment vertical="center"/>
    </xf>
    <xf numFmtId="0" fontId="18" fillId="2" borderId="16" xfId="2" applyFont="1" applyFill="1" applyBorder="1" applyAlignment="1">
      <alignment horizontal="center" vertical="center"/>
    </xf>
    <xf numFmtId="41" fontId="29" fillId="4" borderId="16" xfId="1" applyFont="1" applyFill="1" applyBorder="1">
      <alignment vertical="center"/>
    </xf>
    <xf numFmtId="41" fontId="29" fillId="11" borderId="16" xfId="1" applyFont="1" applyFill="1" applyBorder="1">
      <alignment vertical="center"/>
    </xf>
    <xf numFmtId="41" fontId="29" fillId="4" borderId="17" xfId="1" applyFont="1" applyFill="1" applyBorder="1">
      <alignment vertical="center"/>
    </xf>
    <xf numFmtId="41" fontId="29" fillId="11" borderId="17" xfId="1" applyFont="1" applyFill="1" applyBorder="1">
      <alignment vertical="center"/>
    </xf>
    <xf numFmtId="41" fontId="29" fillId="4" borderId="18" xfId="1" applyFont="1" applyFill="1" applyBorder="1">
      <alignment vertical="center"/>
    </xf>
    <xf numFmtId="41" fontId="29" fillId="11" borderId="19" xfId="1" applyFont="1" applyFill="1" applyBorder="1">
      <alignment vertical="center"/>
    </xf>
    <xf numFmtId="41" fontId="29" fillId="4" borderId="20" xfId="1" applyFont="1" applyFill="1" applyBorder="1">
      <alignment vertical="center"/>
    </xf>
    <xf numFmtId="41" fontId="29" fillId="4" borderId="19" xfId="1" applyFont="1" applyFill="1" applyBorder="1">
      <alignment vertical="center"/>
    </xf>
    <xf numFmtId="41" fontId="22" fillId="4" borderId="21" xfId="1" applyFont="1" applyFill="1" applyBorder="1">
      <alignment vertical="center"/>
    </xf>
    <xf numFmtId="41" fontId="22" fillId="4" borderId="16" xfId="1" applyFont="1" applyFill="1" applyBorder="1">
      <alignment vertical="center"/>
    </xf>
    <xf numFmtId="41" fontId="29" fillId="4" borderId="21" xfId="1" applyFont="1" applyFill="1" applyBorder="1">
      <alignment vertical="center"/>
    </xf>
    <xf numFmtId="41" fontId="34" fillId="4" borderId="16" xfId="1" applyFont="1" applyFill="1" applyBorder="1">
      <alignment vertical="center"/>
    </xf>
    <xf numFmtId="41" fontId="32" fillId="11" borderId="16" xfId="1" applyFont="1" applyFill="1" applyBorder="1">
      <alignment vertical="center"/>
    </xf>
    <xf numFmtId="176" fontId="23" fillId="11" borderId="16" xfId="3" applyNumberFormat="1" applyFont="1" applyFill="1" applyBorder="1" applyAlignment="1">
      <alignment vertical="center"/>
    </xf>
    <xf numFmtId="177" fontId="24" fillId="0" borderId="22" xfId="0" applyNumberFormat="1" applyFont="1" applyBorder="1" applyAlignment="1">
      <alignment horizontal="center" vertical="center"/>
    </xf>
    <xf numFmtId="0" fontId="18" fillId="2" borderId="23" xfId="2" applyFont="1" applyFill="1" applyBorder="1" applyAlignment="1">
      <alignment horizontal="center" vertical="center"/>
    </xf>
    <xf numFmtId="41" fontId="29" fillId="4" borderId="23" xfId="1" applyFont="1" applyFill="1" applyBorder="1">
      <alignment vertical="center"/>
    </xf>
    <xf numFmtId="41" fontId="29" fillId="11" borderId="23" xfId="1" applyFont="1" applyFill="1" applyBorder="1">
      <alignment vertical="center"/>
    </xf>
    <xf numFmtId="41" fontId="29" fillId="4" borderId="24" xfId="1" applyFont="1" applyFill="1" applyBorder="1">
      <alignment vertical="center"/>
    </xf>
    <xf numFmtId="41" fontId="29" fillId="11" borderId="24" xfId="1" applyFont="1" applyFill="1" applyBorder="1">
      <alignment vertical="center"/>
    </xf>
    <xf numFmtId="41" fontId="29" fillId="4" borderId="22" xfId="1" applyFont="1" applyFill="1" applyBorder="1">
      <alignment vertical="center"/>
    </xf>
    <xf numFmtId="41" fontId="29" fillId="11" borderId="25" xfId="1" applyFont="1" applyFill="1" applyBorder="1">
      <alignment vertical="center"/>
    </xf>
    <xf numFmtId="41" fontId="29" fillId="4" borderId="26" xfId="1" applyFont="1" applyFill="1" applyBorder="1">
      <alignment vertical="center"/>
    </xf>
    <xf numFmtId="41" fontId="29" fillId="4" borderId="25" xfId="1" applyFont="1" applyFill="1" applyBorder="1">
      <alignment vertical="center"/>
    </xf>
    <xf numFmtId="41" fontId="22" fillId="4" borderId="27" xfId="1" applyFont="1" applyFill="1" applyBorder="1">
      <alignment vertical="center"/>
    </xf>
    <xf numFmtId="41" fontId="22" fillId="4" borderId="23" xfId="1" applyFont="1" applyFill="1" applyBorder="1">
      <alignment vertical="center"/>
    </xf>
    <xf numFmtId="41" fontId="29" fillId="4" borderId="27" xfId="1" applyFont="1" applyFill="1" applyBorder="1">
      <alignment vertical="center"/>
    </xf>
    <xf numFmtId="41" fontId="34" fillId="4" borderId="23" xfId="1" applyFont="1" applyFill="1" applyBorder="1">
      <alignment vertical="center"/>
    </xf>
    <xf numFmtId="41" fontId="32" fillId="11" borderId="23" xfId="1" applyFont="1" applyFill="1" applyBorder="1">
      <alignment vertical="center"/>
    </xf>
    <xf numFmtId="176" fontId="23" fillId="5" borderId="25" xfId="3" applyNumberFormat="1" applyFont="1" applyFill="1" applyBorder="1" applyAlignment="1">
      <alignment vertical="center"/>
    </xf>
    <xf numFmtId="177" fontId="24" fillId="0" borderId="1" xfId="0" applyNumberFormat="1" applyFont="1" applyBorder="1" applyAlignment="1">
      <alignment horizontal="center" vertical="center" wrapText="1"/>
    </xf>
    <xf numFmtId="0" fontId="18" fillId="2" borderId="2" xfId="2" applyFont="1" applyFill="1" applyBorder="1" applyAlignment="1">
      <alignment horizontal="center" vertical="center" wrapText="1"/>
    </xf>
    <xf numFmtId="177" fontId="24" fillId="0" borderId="2" xfId="0" applyNumberFormat="1" applyFont="1" applyBorder="1" applyAlignment="1">
      <alignment horizontal="center" vertical="center" wrapText="1"/>
    </xf>
    <xf numFmtId="0" fontId="16" fillId="0" borderId="0" xfId="15">
      <alignment vertical="center"/>
    </xf>
    <xf numFmtId="0" fontId="16" fillId="0" borderId="0" xfId="15" applyAlignment="1">
      <alignment horizontal="center" vertical="center"/>
    </xf>
    <xf numFmtId="0" fontId="34" fillId="4" borderId="1" xfId="15" applyFont="1" applyFill="1" applyBorder="1">
      <alignment vertical="center"/>
    </xf>
    <xf numFmtId="41" fontId="22" fillId="4" borderId="1" xfId="19" applyFont="1" applyFill="1" applyBorder="1">
      <alignment vertical="center"/>
    </xf>
    <xf numFmtId="0" fontId="16" fillId="4" borderId="0" xfId="15" applyFill="1">
      <alignment vertical="center"/>
    </xf>
    <xf numFmtId="41" fontId="22" fillId="11" borderId="1" xfId="19" applyFont="1" applyFill="1" applyBorder="1">
      <alignment vertical="center"/>
    </xf>
    <xf numFmtId="0" fontId="34" fillId="11" borderId="1" xfId="15" applyFont="1" applyFill="1" applyBorder="1">
      <alignment vertical="center"/>
    </xf>
    <xf numFmtId="41" fontId="22" fillId="4" borderId="3" xfId="19" applyFont="1" applyFill="1" applyBorder="1">
      <alignment vertical="center"/>
    </xf>
    <xf numFmtId="0" fontId="34" fillId="4" borderId="3" xfId="15" applyFont="1" applyFill="1" applyBorder="1">
      <alignment vertical="center"/>
    </xf>
    <xf numFmtId="41" fontId="16" fillId="4" borderId="0" xfId="15" applyNumberFormat="1" applyFill="1">
      <alignment vertical="center"/>
    </xf>
    <xf numFmtId="41" fontId="22" fillId="11" borderId="3" xfId="19" applyFont="1" applyFill="1" applyBorder="1">
      <alignment vertical="center"/>
    </xf>
    <xf numFmtId="0" fontId="34" fillId="11" borderId="3" xfId="15" applyFont="1" applyFill="1" applyBorder="1">
      <alignment vertical="center"/>
    </xf>
    <xf numFmtId="41" fontId="22" fillId="4" borderId="10" xfId="19" applyFont="1" applyFill="1" applyBorder="1">
      <alignment vertical="center"/>
    </xf>
    <xf numFmtId="0" fontId="34" fillId="4" borderId="10" xfId="15" applyFont="1" applyFill="1" applyBorder="1">
      <alignment vertical="center"/>
    </xf>
    <xf numFmtId="41" fontId="22" fillId="4" borderId="6" xfId="19" applyFont="1" applyFill="1" applyBorder="1">
      <alignment vertical="center"/>
    </xf>
    <xf numFmtId="0" fontId="34" fillId="4" borderId="6" xfId="15" applyFont="1" applyFill="1" applyBorder="1">
      <alignment vertical="center"/>
    </xf>
    <xf numFmtId="41" fontId="22" fillId="4" borderId="5" xfId="19" applyFont="1" applyFill="1" applyBorder="1">
      <alignment vertical="center"/>
    </xf>
    <xf numFmtId="0" fontId="34" fillId="4" borderId="5" xfId="15" applyFont="1" applyFill="1" applyBorder="1">
      <alignment vertical="center"/>
    </xf>
    <xf numFmtId="0" fontId="20" fillId="4" borderId="5" xfId="15" applyFont="1" applyFill="1" applyBorder="1">
      <alignment vertical="center"/>
    </xf>
    <xf numFmtId="0" fontId="20" fillId="4" borderId="1" xfId="15" applyFont="1" applyFill="1" applyBorder="1">
      <alignment vertical="center"/>
    </xf>
    <xf numFmtId="0" fontId="16" fillId="4" borderId="6" xfId="15" applyFill="1" applyBorder="1" applyAlignment="1">
      <alignment horizontal="center" vertical="center"/>
    </xf>
    <xf numFmtId="41" fontId="16" fillId="0" borderId="0" xfId="15" applyNumberFormat="1">
      <alignment vertical="center"/>
    </xf>
    <xf numFmtId="0" fontId="16" fillId="4" borderId="1" xfId="15" applyFill="1" applyBorder="1" applyAlignment="1">
      <alignment horizontal="center" vertical="center"/>
    </xf>
    <xf numFmtId="0" fontId="16" fillId="4" borderId="1" xfId="15" applyFill="1" applyBorder="1" applyAlignment="1">
      <alignment horizontal="center" vertical="center" wrapText="1"/>
    </xf>
    <xf numFmtId="0" fontId="37" fillId="0" borderId="0" xfId="15" applyFont="1">
      <alignment vertical="center"/>
    </xf>
    <xf numFmtId="41" fontId="16" fillId="0" borderId="0" xfId="19" applyFont="1">
      <alignment vertical="center"/>
    </xf>
    <xf numFmtId="41" fontId="38" fillId="0" borderId="0" xfId="19" applyFont="1">
      <alignment vertical="center"/>
    </xf>
    <xf numFmtId="0" fontId="38" fillId="0" borderId="0" xfId="15" applyFont="1">
      <alignment vertical="center"/>
    </xf>
    <xf numFmtId="0" fontId="34" fillId="11" borderId="6" xfId="15" applyFont="1" applyFill="1" applyBorder="1">
      <alignment vertical="center"/>
    </xf>
    <xf numFmtId="41" fontId="34" fillId="4" borderId="1" xfId="1" applyFont="1" applyFill="1" applyBorder="1" applyAlignment="1">
      <alignment vertical="center"/>
    </xf>
    <xf numFmtId="41" fontId="34" fillId="11" borderId="1" xfId="1" applyFont="1" applyFill="1" applyBorder="1" applyAlignment="1">
      <alignment vertical="center"/>
    </xf>
    <xf numFmtId="41" fontId="34" fillId="11" borderId="6" xfId="1" applyFont="1" applyFill="1" applyBorder="1" applyAlignment="1">
      <alignment vertical="center"/>
    </xf>
    <xf numFmtId="41" fontId="34" fillId="4" borderId="5" xfId="1" applyFont="1" applyFill="1" applyBorder="1" applyAlignment="1">
      <alignment vertical="center"/>
    </xf>
    <xf numFmtId="41" fontId="34" fillId="4" borderId="6" xfId="1" applyFont="1" applyFill="1" applyBorder="1" applyAlignment="1">
      <alignment vertical="center"/>
    </xf>
    <xf numFmtId="41" fontId="21" fillId="3" borderId="2" xfId="6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 wrapText="1"/>
    </xf>
    <xf numFmtId="41" fontId="21" fillId="3" borderId="2" xfId="6" applyFont="1" applyFill="1" applyBorder="1" applyAlignment="1">
      <alignment horizontal="left" vertical="center"/>
    </xf>
    <xf numFmtId="0" fontId="28" fillId="3" borderId="1" xfId="0" applyFont="1" applyFill="1" applyBorder="1">
      <alignment vertical="center"/>
    </xf>
    <xf numFmtId="41" fontId="29" fillId="3" borderId="1" xfId="1" applyFont="1" applyFill="1" applyBorder="1">
      <alignment vertical="center"/>
    </xf>
    <xf numFmtId="41" fontId="29" fillId="3" borderId="2" xfId="1" applyFont="1" applyFill="1" applyBorder="1">
      <alignment vertical="center"/>
    </xf>
    <xf numFmtId="41" fontId="29" fillId="3" borderId="23" xfId="1" applyFont="1" applyFill="1" applyBorder="1">
      <alignment vertical="center"/>
    </xf>
    <xf numFmtId="41" fontId="29" fillId="3" borderId="16" xfId="1" applyFont="1" applyFill="1" applyBorder="1">
      <alignment vertical="center"/>
    </xf>
    <xf numFmtId="0" fontId="0" fillId="3" borderId="0" xfId="0" applyFill="1">
      <alignment vertical="center"/>
    </xf>
    <xf numFmtId="0" fontId="19" fillId="0" borderId="1" xfId="2" applyFont="1" applyBorder="1" applyAlignment="1">
      <alignment horizontal="center" vertical="center"/>
    </xf>
    <xf numFmtId="0" fontId="23" fillId="0" borderId="1" xfId="2" applyFont="1" applyBorder="1" applyAlignment="1">
      <alignment vertical="center"/>
    </xf>
    <xf numFmtId="0" fontId="23" fillId="0" borderId="1" xfId="2" applyFont="1" applyBorder="1" applyAlignment="1">
      <alignment horizontal="center" vertical="center"/>
    </xf>
    <xf numFmtId="0" fontId="17" fillId="14" borderId="1" xfId="2" applyFont="1" applyFill="1" applyBorder="1" applyAlignment="1">
      <alignment horizontal="center" vertical="center"/>
    </xf>
    <xf numFmtId="0" fontId="18" fillId="14" borderId="1" xfId="2" applyFont="1" applyFill="1" applyBorder="1" applyAlignment="1">
      <alignment horizontal="center" vertical="center"/>
    </xf>
    <xf numFmtId="49" fontId="43" fillId="12" borderId="1" xfId="0" applyNumberFormat="1" applyFont="1" applyFill="1" applyBorder="1" applyAlignment="1">
      <alignment horizontal="center" vertical="top"/>
    </xf>
    <xf numFmtId="49" fontId="43" fillId="15" borderId="1" xfId="0" applyNumberFormat="1" applyFont="1" applyFill="1" applyBorder="1" applyAlignment="1">
      <alignment horizontal="center" vertical="center"/>
    </xf>
    <xf numFmtId="180" fontId="44" fillId="12" borderId="1" xfId="1" applyNumberFormat="1" applyFont="1" applyFill="1" applyBorder="1" applyAlignment="1">
      <alignment horizontal="center" vertical="center"/>
    </xf>
    <xf numFmtId="181" fontId="44" fillId="12" borderId="1" xfId="1" applyNumberFormat="1" applyFont="1" applyFill="1" applyBorder="1" applyAlignment="1">
      <alignment horizontal="center" vertical="center"/>
    </xf>
    <xf numFmtId="179" fontId="43" fillId="12" borderId="1" xfId="0" applyNumberFormat="1" applyFont="1" applyFill="1" applyBorder="1" applyAlignment="1">
      <alignment horizontal="left" vertical="top"/>
    </xf>
    <xf numFmtId="0" fontId="46" fillId="0" borderId="1" xfId="0" applyFont="1" applyBorder="1">
      <alignment vertical="center"/>
    </xf>
    <xf numFmtId="179" fontId="46" fillId="0" borderId="1" xfId="1" applyNumberFormat="1" applyFont="1" applyBorder="1" applyAlignment="1">
      <alignment horizontal="center" vertical="center"/>
    </xf>
    <xf numFmtId="180" fontId="4" fillId="0" borderId="1" xfId="0" applyNumberFormat="1" applyFont="1" applyBorder="1">
      <alignment vertical="center"/>
    </xf>
    <xf numFmtId="181" fontId="4" fillId="0" borderId="1" xfId="1" applyNumberFormat="1" applyFont="1" applyBorder="1">
      <alignment vertical="center"/>
    </xf>
    <xf numFmtId="179" fontId="46" fillId="0" borderId="1" xfId="0" applyNumberFormat="1" applyFont="1" applyBorder="1" applyAlignment="1">
      <alignment horizontal="left" vertical="center"/>
    </xf>
    <xf numFmtId="179" fontId="46" fillId="0" borderId="1" xfId="0" quotePrefix="1" applyNumberFormat="1" applyFont="1" applyBorder="1" applyAlignment="1">
      <alignment horizontal="left" vertical="center"/>
    </xf>
    <xf numFmtId="179" fontId="46" fillId="0" borderId="1" xfId="1" applyNumberFormat="1" applyFont="1" applyFill="1" applyBorder="1" applyAlignment="1">
      <alignment horizontal="center" vertical="center"/>
    </xf>
    <xf numFmtId="0" fontId="46" fillId="11" borderId="1" xfId="0" applyFont="1" applyFill="1" applyBorder="1">
      <alignment vertical="center"/>
    </xf>
    <xf numFmtId="0" fontId="47" fillId="0" borderId="1" xfId="0" applyFont="1" applyBorder="1" applyAlignment="1">
      <alignment horizontal="center" vertical="center"/>
    </xf>
    <xf numFmtId="181" fontId="4" fillId="11" borderId="1" xfId="1" applyNumberFormat="1" applyFont="1" applyFill="1" applyBorder="1">
      <alignment vertical="center"/>
    </xf>
    <xf numFmtId="0" fontId="47" fillId="11" borderId="1" xfId="0" applyFont="1" applyFill="1" applyBorder="1">
      <alignment vertical="center"/>
    </xf>
    <xf numFmtId="0" fontId="47" fillId="0" borderId="1" xfId="0" applyFont="1" applyBorder="1">
      <alignment vertical="center"/>
    </xf>
    <xf numFmtId="181" fontId="4" fillId="0" borderId="1" xfId="1" applyNumberFormat="1" applyFont="1" applyFill="1" applyBorder="1">
      <alignment vertical="center"/>
    </xf>
    <xf numFmtId="179" fontId="47" fillId="0" borderId="1" xfId="0" applyNumberFormat="1" applyFont="1" applyBorder="1" applyAlignment="1">
      <alignment horizontal="left" vertical="center"/>
    </xf>
    <xf numFmtId="38" fontId="41" fillId="0" borderId="1" xfId="8" applyFont="1" applyBorder="1" applyAlignment="1">
      <alignment horizontal="left" vertical="center"/>
    </xf>
    <xf numFmtId="0" fontId="47" fillId="11" borderId="1" xfId="0" applyFont="1" applyFill="1" applyBorder="1" applyAlignment="1">
      <alignment horizontal="center" vertical="center"/>
    </xf>
    <xf numFmtId="180" fontId="4" fillId="11" borderId="1" xfId="0" applyNumberFormat="1" applyFont="1" applyFill="1" applyBorder="1">
      <alignment vertical="center"/>
    </xf>
    <xf numFmtId="0" fontId="0" fillId="11" borderId="1" xfId="0" applyFill="1" applyBorder="1">
      <alignment vertical="center"/>
    </xf>
    <xf numFmtId="182" fontId="34" fillId="4" borderId="1" xfId="15" applyNumberFormat="1" applyFont="1" applyFill="1" applyBorder="1">
      <alignment vertical="center"/>
    </xf>
    <xf numFmtId="183" fontId="22" fillId="4" borderId="1" xfId="19" applyNumberFormat="1" applyFont="1" applyFill="1" applyBorder="1">
      <alignment vertical="center"/>
    </xf>
    <xf numFmtId="182" fontId="22" fillId="4" borderId="1" xfId="19" applyNumberFormat="1" applyFont="1" applyFill="1" applyBorder="1">
      <alignment vertical="center"/>
    </xf>
    <xf numFmtId="0" fontId="50" fillId="0" borderId="28" xfId="7" applyFont="1" applyBorder="1">
      <alignment vertical="center"/>
    </xf>
    <xf numFmtId="181" fontId="22" fillId="4" borderId="1" xfId="19" applyNumberFormat="1" applyFont="1" applyFill="1" applyBorder="1">
      <alignment vertical="center"/>
    </xf>
    <xf numFmtId="49" fontId="52" fillId="17" borderId="1" xfId="0" applyNumberFormat="1" applyFont="1" applyFill="1" applyBorder="1" applyAlignment="1">
      <alignment horizontal="left" vertical="center"/>
    </xf>
    <xf numFmtId="0" fontId="21" fillId="0" borderId="1" xfId="15" applyFont="1" applyBorder="1" applyAlignment="1">
      <alignment horizontal="center" vertical="center"/>
    </xf>
    <xf numFmtId="41" fontId="22" fillId="4" borderId="1" xfId="19" applyFont="1" applyFill="1" applyBorder="1" applyAlignment="1">
      <alignment horizontal="center" vertical="center"/>
    </xf>
    <xf numFmtId="176" fontId="23" fillId="5" borderId="1" xfId="3" applyNumberFormat="1" applyFont="1" applyFill="1" applyBorder="1" applyAlignment="1">
      <alignment horizontal="center" vertical="center"/>
    </xf>
    <xf numFmtId="49" fontId="54" fillId="17" borderId="1" xfId="0" applyNumberFormat="1" applyFont="1" applyFill="1" applyBorder="1" applyAlignment="1">
      <alignment horizontal="left" vertical="center"/>
    </xf>
    <xf numFmtId="0" fontId="50" fillId="0" borderId="0" xfId="7" applyFont="1">
      <alignment vertical="center"/>
    </xf>
    <xf numFmtId="0" fontId="21" fillId="16" borderId="1" xfId="15" applyFont="1" applyFill="1" applyBorder="1" applyAlignment="1">
      <alignment horizontal="center" vertical="center"/>
    </xf>
    <xf numFmtId="49" fontId="52" fillId="16" borderId="1" xfId="0" applyNumberFormat="1" applyFont="1" applyFill="1" applyBorder="1" applyAlignment="1">
      <alignment horizontal="left" vertical="center"/>
    </xf>
    <xf numFmtId="49" fontId="54" fillId="16" borderId="1" xfId="0" applyNumberFormat="1" applyFont="1" applyFill="1" applyBorder="1" applyAlignment="1">
      <alignment horizontal="left" vertical="center"/>
    </xf>
    <xf numFmtId="0" fontId="21" fillId="19" borderId="1" xfId="15" applyFont="1" applyFill="1" applyBorder="1" applyAlignment="1">
      <alignment horizontal="center" vertical="center"/>
    </xf>
    <xf numFmtId="49" fontId="52" fillId="19" borderId="1" xfId="0" applyNumberFormat="1" applyFont="1" applyFill="1" applyBorder="1" applyAlignment="1">
      <alignment horizontal="left" vertical="center"/>
    </xf>
    <xf numFmtId="49" fontId="54" fillId="19" borderId="1" xfId="0" applyNumberFormat="1" applyFont="1" applyFill="1" applyBorder="1" applyAlignment="1">
      <alignment horizontal="left" vertical="center"/>
    </xf>
    <xf numFmtId="0" fontId="21" fillId="20" borderId="1" xfId="15" applyFont="1" applyFill="1" applyBorder="1" applyAlignment="1">
      <alignment horizontal="center" vertical="center"/>
    </xf>
    <xf numFmtId="49" fontId="52" fillId="20" borderId="1" xfId="0" applyNumberFormat="1" applyFont="1" applyFill="1" applyBorder="1" applyAlignment="1">
      <alignment horizontal="left" vertical="center"/>
    </xf>
    <xf numFmtId="49" fontId="54" fillId="20" borderId="1" xfId="0" applyNumberFormat="1" applyFont="1" applyFill="1" applyBorder="1" applyAlignment="1">
      <alignment horizontal="left" vertical="center"/>
    </xf>
    <xf numFmtId="0" fontId="21" fillId="18" borderId="1" xfId="15" applyFont="1" applyFill="1" applyBorder="1" applyAlignment="1">
      <alignment horizontal="center" vertical="center"/>
    </xf>
    <xf numFmtId="49" fontId="52" fillId="18" borderId="1" xfId="0" applyNumberFormat="1" applyFont="1" applyFill="1" applyBorder="1" applyAlignment="1">
      <alignment horizontal="left" vertical="center"/>
    </xf>
    <xf numFmtId="0" fontId="21" fillId="21" borderId="1" xfId="15" applyFont="1" applyFill="1" applyBorder="1" applyAlignment="1">
      <alignment horizontal="center" vertical="center"/>
    </xf>
    <xf numFmtId="49" fontId="52" fillId="21" borderId="1" xfId="0" applyNumberFormat="1" applyFont="1" applyFill="1" applyBorder="1" applyAlignment="1">
      <alignment horizontal="left" vertical="center"/>
    </xf>
    <xf numFmtId="0" fontId="21" fillId="22" borderId="1" xfId="15" applyFont="1" applyFill="1" applyBorder="1" applyAlignment="1">
      <alignment horizontal="center" vertical="center"/>
    </xf>
    <xf numFmtId="49" fontId="52" fillId="22" borderId="1" xfId="0" applyNumberFormat="1" applyFont="1" applyFill="1" applyBorder="1" applyAlignment="1">
      <alignment horizontal="left" vertical="center"/>
    </xf>
    <xf numFmtId="49" fontId="54" fillId="22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184" fontId="0" fillId="0" borderId="0" xfId="0" applyNumberFormat="1">
      <alignment vertical="center"/>
    </xf>
    <xf numFmtId="2" fontId="0" fillId="0" borderId="0" xfId="0" applyNumberFormat="1">
      <alignment vertical="center"/>
    </xf>
    <xf numFmtId="14" fontId="0" fillId="0" borderId="0" xfId="0" applyNumberFormat="1">
      <alignment vertical="center"/>
    </xf>
    <xf numFmtId="179" fontId="0" fillId="0" borderId="0" xfId="0" applyNumberFormat="1">
      <alignment vertical="center"/>
    </xf>
    <xf numFmtId="14" fontId="17" fillId="14" borderId="1" xfId="2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184" fontId="0" fillId="0" borderId="0" xfId="0" applyNumberFormat="1" applyAlignment="1">
      <alignment vertical="center" wrapText="1"/>
    </xf>
    <xf numFmtId="179" fontId="16" fillId="0" borderId="0" xfId="15" applyNumberFormat="1" applyAlignment="1">
      <alignment horizontal="center" vertical="center"/>
    </xf>
    <xf numFmtId="0" fontId="16" fillId="0" borderId="0" xfId="15" quotePrefix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16" fillId="0" borderId="1" xfId="15" applyBorder="1" applyAlignment="1">
      <alignment horizontal="center" vertical="center"/>
    </xf>
    <xf numFmtId="177" fontId="16" fillId="0" borderId="1" xfId="15" applyNumberFormat="1" applyBorder="1" applyAlignment="1">
      <alignment horizontal="center" vertical="center"/>
    </xf>
    <xf numFmtId="0" fontId="51" fillId="0" borderId="0" xfId="7" applyFont="1" applyAlignment="1">
      <alignment horizontal="center" vertical="center"/>
    </xf>
    <xf numFmtId="0" fontId="48" fillId="0" borderId="29" xfId="0" applyFont="1" applyBorder="1" applyAlignment="1">
      <alignment horizontal="center" vertical="center"/>
    </xf>
    <xf numFmtId="0" fontId="18" fillId="14" borderId="30" xfId="2" applyFont="1" applyFill="1" applyBorder="1" applyAlignment="1">
      <alignment horizontal="center" vertical="center"/>
    </xf>
    <xf numFmtId="41" fontId="34" fillId="16" borderId="30" xfId="19" applyFont="1" applyFill="1" applyBorder="1">
      <alignment vertical="center"/>
    </xf>
    <xf numFmtId="41" fontId="34" fillId="18" borderId="30" xfId="19" applyFont="1" applyFill="1" applyBorder="1">
      <alignment vertical="center"/>
    </xf>
    <xf numFmtId="41" fontId="34" fillId="0" borderId="30" xfId="19" applyFont="1" applyFill="1" applyBorder="1">
      <alignment vertical="center"/>
    </xf>
    <xf numFmtId="176" fontId="23" fillId="5" borderId="31" xfId="3" applyNumberFormat="1" applyFont="1" applyFill="1" applyBorder="1" applyAlignment="1">
      <alignment vertical="center"/>
    </xf>
    <xf numFmtId="14" fontId="16" fillId="0" borderId="0" xfId="15" applyNumberFormat="1">
      <alignment vertical="center"/>
    </xf>
    <xf numFmtId="177" fontId="16" fillId="0" borderId="0" xfId="15" applyNumberFormat="1" applyAlignment="1">
      <alignment horizontal="center" vertical="center"/>
    </xf>
    <xf numFmtId="14" fontId="16" fillId="0" borderId="0" xfId="15" applyNumberFormat="1" applyAlignment="1">
      <alignment horizontal="center" vertical="center"/>
    </xf>
    <xf numFmtId="176" fontId="23" fillId="5" borderId="31" xfId="3" applyNumberFormat="1" applyFont="1" applyFill="1" applyBorder="1" applyAlignment="1">
      <alignment horizontal="center" vertical="center"/>
    </xf>
    <xf numFmtId="177" fontId="38" fillId="0" borderId="0" xfId="0" applyNumberFormat="1" applyFont="1">
      <alignment vertical="center"/>
    </xf>
    <xf numFmtId="0" fontId="16" fillId="0" borderId="0" xfId="0" applyFont="1">
      <alignment vertical="center"/>
    </xf>
    <xf numFmtId="0" fontId="38" fillId="0" borderId="0" xfId="0" applyFont="1">
      <alignment vertical="center"/>
    </xf>
    <xf numFmtId="41" fontId="38" fillId="0" borderId="0" xfId="0" applyNumberFormat="1" applyFont="1">
      <alignment vertical="center"/>
    </xf>
    <xf numFmtId="179" fontId="16" fillId="0" borderId="0" xfId="0" applyNumberFormat="1" applyFont="1">
      <alignment vertical="center"/>
    </xf>
    <xf numFmtId="14" fontId="38" fillId="23" borderId="1" xfId="0" applyNumberFormat="1" applyFont="1" applyFill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14" fontId="38" fillId="0" borderId="0" xfId="0" applyNumberFormat="1" applyFont="1" applyAlignment="1">
      <alignment horizontal="left" vertical="center"/>
    </xf>
    <xf numFmtId="14" fontId="16" fillId="0" borderId="0" xfId="0" applyNumberFormat="1" applyFont="1" applyAlignment="1">
      <alignment horizontal="center" vertical="center"/>
    </xf>
    <xf numFmtId="14" fontId="38" fillId="0" borderId="0" xfId="0" applyNumberFormat="1" applyFont="1" applyAlignment="1">
      <alignment horizontal="center" vertical="center"/>
    </xf>
    <xf numFmtId="14" fontId="38" fillId="24" borderId="1" xfId="0" applyNumberFormat="1" applyFont="1" applyFill="1" applyBorder="1" applyAlignment="1">
      <alignment horizontal="center" vertical="center"/>
    </xf>
    <xf numFmtId="179" fontId="38" fillId="0" borderId="0" xfId="0" applyNumberFormat="1" applyFont="1">
      <alignment vertical="center"/>
    </xf>
    <xf numFmtId="17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23" borderId="1" xfId="0" applyFont="1" applyFill="1" applyBorder="1" applyAlignment="1">
      <alignment horizontal="center" vertical="center"/>
    </xf>
    <xf numFmtId="41" fontId="16" fillId="23" borderId="1" xfId="0" applyNumberFormat="1" applyFont="1" applyFill="1" applyBorder="1" applyAlignment="1">
      <alignment horizontal="center" vertical="center"/>
    </xf>
    <xf numFmtId="0" fontId="16" fillId="24" borderId="1" xfId="0" applyFont="1" applyFill="1" applyBorder="1" applyAlignment="1">
      <alignment horizontal="center" vertical="center"/>
    </xf>
    <xf numFmtId="41" fontId="16" fillId="0" borderId="1" xfId="1" applyFont="1" applyBorder="1" applyAlignment="1">
      <alignment horizontal="center" vertical="center"/>
    </xf>
    <xf numFmtId="41" fontId="0" fillId="0" borderId="1" xfId="0" applyNumberFormat="1" applyBorder="1">
      <alignment vertical="center"/>
    </xf>
    <xf numFmtId="179" fontId="16" fillId="0" borderId="1" xfId="0" applyNumberFormat="1" applyFont="1" applyBorder="1">
      <alignment vertical="center"/>
    </xf>
    <xf numFmtId="41" fontId="38" fillId="24" borderId="1" xfId="1" applyFont="1" applyFill="1" applyBorder="1" applyAlignment="1">
      <alignment horizontal="center" vertical="center"/>
    </xf>
    <xf numFmtId="41" fontId="16" fillId="0" borderId="0" xfId="0" applyNumberFormat="1" applyFont="1">
      <alignment vertical="center"/>
    </xf>
    <xf numFmtId="41" fontId="38" fillId="0" borderId="1" xfId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41" fontId="16" fillId="0" borderId="0" xfId="1" applyFont="1" applyBorder="1" applyAlignment="1">
      <alignment horizontal="center" vertical="center"/>
    </xf>
    <xf numFmtId="43" fontId="16" fillId="0" borderId="0" xfId="0" applyNumberFormat="1" applyFont="1" applyAlignment="1">
      <alignment horizontal="center" vertical="center"/>
    </xf>
    <xf numFmtId="38" fontId="16" fillId="0" borderId="0" xfId="0" applyNumberFormat="1" applyFont="1" applyAlignment="1">
      <alignment horizontal="center" vertical="center"/>
    </xf>
    <xf numFmtId="41" fontId="16" fillId="0" borderId="1" xfId="1" applyFont="1" applyFill="1" applyBorder="1" applyAlignment="1">
      <alignment horizontal="center" vertical="center"/>
    </xf>
    <xf numFmtId="177" fontId="16" fillId="0" borderId="2" xfId="15" applyNumberFormat="1" applyBorder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18" fillId="4" borderId="0" xfId="2" applyFont="1" applyFill="1" applyAlignment="1">
      <alignment horizontal="center" vertical="center"/>
    </xf>
    <xf numFmtId="41" fontId="34" fillId="4" borderId="0" xfId="19" applyFont="1" applyFill="1" applyBorder="1">
      <alignment vertical="center"/>
    </xf>
    <xf numFmtId="176" fontId="23" fillId="4" borderId="0" xfId="3" applyNumberFormat="1" applyFont="1" applyFill="1" applyBorder="1" applyAlignment="1">
      <alignment vertical="center"/>
    </xf>
    <xf numFmtId="0" fontId="18" fillId="14" borderId="32" xfId="2" applyFont="1" applyFill="1" applyBorder="1" applyAlignment="1">
      <alignment horizontal="center" vertical="center"/>
    </xf>
    <xf numFmtId="0" fontId="18" fillId="14" borderId="33" xfId="2" applyFont="1" applyFill="1" applyBorder="1" applyAlignment="1">
      <alignment horizontal="center" vertical="center"/>
    </xf>
    <xf numFmtId="183" fontId="22" fillId="4" borderId="32" xfId="19" applyNumberFormat="1" applyFont="1" applyFill="1" applyBorder="1">
      <alignment vertical="center"/>
    </xf>
    <xf numFmtId="176" fontId="23" fillId="5" borderId="34" xfId="3" applyNumberFormat="1" applyFont="1" applyFill="1" applyBorder="1" applyAlignment="1">
      <alignment vertical="center"/>
    </xf>
    <xf numFmtId="14" fontId="38" fillId="25" borderId="1" xfId="0" applyNumberFormat="1" applyFont="1" applyFill="1" applyBorder="1" applyAlignment="1">
      <alignment horizontal="center" vertical="center"/>
    </xf>
    <xf numFmtId="177" fontId="16" fillId="25" borderId="1" xfId="15" applyNumberFormat="1" applyFill="1" applyBorder="1" applyAlignment="1">
      <alignment horizontal="center" vertical="center"/>
    </xf>
    <xf numFmtId="0" fontId="16" fillId="25" borderId="1" xfId="15" applyFill="1" applyBorder="1" applyAlignment="1">
      <alignment horizontal="center" vertical="center"/>
    </xf>
    <xf numFmtId="183" fontId="22" fillId="4" borderId="33" xfId="19" applyNumberFormat="1" applyFont="1" applyFill="1" applyBorder="1">
      <alignment vertical="center"/>
    </xf>
    <xf numFmtId="185" fontId="34" fillId="16" borderId="30" xfId="19" applyNumberFormat="1" applyFont="1" applyFill="1" applyBorder="1">
      <alignment vertical="center"/>
    </xf>
    <xf numFmtId="185" fontId="34" fillId="18" borderId="30" xfId="19" applyNumberFormat="1" applyFont="1" applyFill="1" applyBorder="1">
      <alignment vertical="center"/>
    </xf>
    <xf numFmtId="185" fontId="34" fillId="0" borderId="30" xfId="19" applyNumberFormat="1" applyFont="1" applyFill="1" applyBorder="1">
      <alignment vertical="center"/>
    </xf>
    <xf numFmtId="0" fontId="18" fillId="14" borderId="0" xfId="2" applyFont="1" applyFill="1" applyAlignment="1">
      <alignment horizontal="center" vertical="center"/>
    </xf>
    <xf numFmtId="185" fontId="34" fillId="16" borderId="0" xfId="19" applyNumberFormat="1" applyFont="1" applyFill="1" applyBorder="1">
      <alignment vertical="center"/>
    </xf>
    <xf numFmtId="185" fontId="34" fillId="18" borderId="0" xfId="19" applyNumberFormat="1" applyFont="1" applyFill="1" applyBorder="1">
      <alignment vertical="center"/>
    </xf>
    <xf numFmtId="185" fontId="34" fillId="0" borderId="0" xfId="19" applyNumberFormat="1" applyFont="1" applyFill="1" applyBorder="1">
      <alignment vertical="center"/>
    </xf>
    <xf numFmtId="14" fontId="58" fillId="0" borderId="37" xfId="0" applyNumberFormat="1" applyFont="1" applyBorder="1" applyAlignment="1">
      <alignment horizontal="right"/>
    </xf>
    <xf numFmtId="177" fontId="24" fillId="0" borderId="1" xfId="0" applyNumberFormat="1" applyFont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/>
    </xf>
    <xf numFmtId="0" fontId="9" fillId="0" borderId="0" xfId="7" applyFont="1" applyAlignment="1">
      <alignment horizontal="left" vertical="center"/>
    </xf>
    <xf numFmtId="0" fontId="19" fillId="3" borderId="1" xfId="2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/>
    </xf>
    <xf numFmtId="177" fontId="24" fillId="0" borderId="1" xfId="0" applyNumberFormat="1" applyFont="1" applyBorder="1" applyAlignment="1">
      <alignment horizontal="center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0" fontId="16" fillId="4" borderId="10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177" fontId="24" fillId="0" borderId="1" xfId="15" applyNumberFormat="1" applyFont="1" applyBorder="1" applyAlignment="1">
      <alignment horizontal="center" vertical="center"/>
    </xf>
    <xf numFmtId="0" fontId="16" fillId="4" borderId="3" xfId="15" applyFill="1" applyBorder="1" applyAlignment="1">
      <alignment horizontal="center" vertical="center" wrapText="1"/>
    </xf>
    <xf numFmtId="0" fontId="16" fillId="4" borderId="4" xfId="15" applyFill="1" applyBorder="1" applyAlignment="1">
      <alignment horizontal="center" vertical="center" wrapText="1"/>
    </xf>
    <xf numFmtId="0" fontId="16" fillId="4" borderId="12" xfId="15" applyFill="1" applyBorder="1" applyAlignment="1">
      <alignment horizontal="center" vertical="center" wrapText="1"/>
    </xf>
    <xf numFmtId="0" fontId="16" fillId="4" borderId="3" xfId="15" applyFill="1" applyBorder="1" applyAlignment="1">
      <alignment horizontal="center" vertical="center"/>
    </xf>
    <xf numFmtId="0" fontId="16" fillId="4" borderId="4" xfId="15" applyFill="1" applyBorder="1" applyAlignment="1">
      <alignment horizontal="center" vertical="center"/>
    </xf>
    <xf numFmtId="0" fontId="16" fillId="4" borderId="5" xfId="15" applyFill="1" applyBorder="1" applyAlignment="1">
      <alignment horizontal="center" vertical="center"/>
    </xf>
    <xf numFmtId="0" fontId="16" fillId="4" borderId="1" xfId="15" applyFill="1" applyBorder="1" applyAlignment="1">
      <alignment horizontal="center" vertical="center"/>
    </xf>
    <xf numFmtId="0" fontId="16" fillId="4" borderId="12" xfId="15" applyFill="1" applyBorder="1" applyAlignment="1">
      <alignment horizontal="center" vertical="center"/>
    </xf>
    <xf numFmtId="0" fontId="16" fillId="4" borderId="9" xfId="15" applyFill="1" applyBorder="1" applyAlignment="1">
      <alignment horizontal="center" vertical="center" wrapText="1"/>
    </xf>
    <xf numFmtId="0" fontId="16" fillId="4" borderId="10" xfId="15" applyFill="1" applyBorder="1" applyAlignment="1">
      <alignment horizontal="center" vertical="center"/>
    </xf>
    <xf numFmtId="0" fontId="16" fillId="4" borderId="5" xfId="15" applyFill="1" applyBorder="1" applyAlignment="1">
      <alignment horizontal="center" vertical="center" wrapText="1"/>
    </xf>
    <xf numFmtId="0" fontId="16" fillId="4" borderId="1" xfId="15" applyFill="1" applyBorder="1" applyAlignment="1">
      <alignment horizontal="center" vertical="center" wrapText="1"/>
    </xf>
    <xf numFmtId="0" fontId="16" fillId="4" borderId="6" xfId="15" applyFill="1" applyBorder="1" applyAlignment="1">
      <alignment horizontal="center" vertical="center" wrapText="1"/>
    </xf>
    <xf numFmtId="177" fontId="24" fillId="0" borderId="16" xfId="0" applyNumberFormat="1" applyFont="1" applyBorder="1" applyAlignment="1">
      <alignment horizontal="center" vertical="center" wrapText="1"/>
    </xf>
    <xf numFmtId="0" fontId="30" fillId="11" borderId="3" xfId="0" applyFont="1" applyFill="1" applyBorder="1" applyAlignment="1">
      <alignment horizontal="center" vertical="center"/>
    </xf>
    <xf numFmtId="0" fontId="30" fillId="11" borderId="4" xfId="0" applyFont="1" applyFill="1" applyBorder="1" applyAlignment="1">
      <alignment horizontal="center" vertical="center"/>
    </xf>
    <xf numFmtId="0" fontId="30" fillId="11" borderId="5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8" fillId="0" borderId="35" xfId="0" applyFont="1" applyBorder="1" applyAlignment="1">
      <alignment horizontal="center" vertical="center"/>
    </xf>
    <xf numFmtId="0" fontId="38" fillId="0" borderId="36" xfId="0" applyFont="1" applyBorder="1" applyAlignment="1">
      <alignment horizontal="center" vertical="center"/>
    </xf>
    <xf numFmtId="0" fontId="51" fillId="13" borderId="0" xfId="7" applyFont="1" applyFill="1" applyAlignment="1">
      <alignment horizontal="center" vertical="center"/>
    </xf>
    <xf numFmtId="177" fontId="38" fillId="0" borderId="1" xfId="0" applyNumberFormat="1" applyFont="1" applyBorder="1" applyAlignment="1">
      <alignment horizontal="center" vertical="center"/>
    </xf>
    <xf numFmtId="41" fontId="38" fillId="0" borderId="1" xfId="1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38" fillId="0" borderId="16" xfId="0" applyFont="1" applyBorder="1" applyAlignment="1">
      <alignment horizontal="center" vertical="center"/>
    </xf>
  </cellXfs>
  <cellStyles count="27">
    <cellStyle name="Comma [0] 17" xfId="6" xr:uid="{00000000-0005-0000-0000-000000000000}"/>
    <cellStyle name="Comma [0] 2 2 2" xfId="3" xr:uid="{00000000-0005-0000-0000-000001000000}"/>
    <cellStyle name="Normal 2 6" xfId="7" xr:uid="{00000000-0005-0000-0000-000002000000}"/>
    <cellStyle name="Normal 2_100519-Mayrevplan " xfId="2" xr:uid="{00000000-0005-0000-0000-000003000000}"/>
    <cellStyle name="Normal_Searscocaprogram 2" xfId="8" xr:uid="{00000000-0005-0000-0000-000004000000}"/>
    <cellStyle name="강조색2 2" xfId="16" xr:uid="{00000000-0005-0000-0000-000005000000}"/>
    <cellStyle name="강조색3 2" xfId="17" xr:uid="{00000000-0005-0000-0000-000006000000}"/>
    <cellStyle name="강조색4 2" xfId="18" xr:uid="{00000000-0005-0000-0000-000007000000}"/>
    <cellStyle name="百分比 9" xfId="12" xr:uid="{00000000-0005-0000-0000-000008000000}"/>
    <cellStyle name="百分比 9 5" xfId="14" xr:uid="{00000000-0005-0000-0000-000009000000}"/>
    <cellStyle name="백분율 2" xfId="10" xr:uid="{00000000-0005-0000-0000-00000A000000}"/>
    <cellStyle name="백분율 6 3" xfId="9" xr:uid="{00000000-0005-0000-0000-00000B000000}"/>
    <cellStyle name="常规 2 10 2" xfId="4" xr:uid="{00000000-0005-0000-0000-00000C000000}"/>
    <cellStyle name="常规 3 2 4 2" xfId="13" xr:uid="{00000000-0005-0000-0000-00000D000000}"/>
    <cellStyle name="쉼표 [0]" xfId="1" builtinId="6"/>
    <cellStyle name="쉼표 [0] 2" xfId="5" xr:uid="{00000000-0005-0000-0000-00000F000000}"/>
    <cellStyle name="쉼표 [0] 2 2" xfId="20" xr:uid="{00000000-0005-0000-0000-000010000000}"/>
    <cellStyle name="쉼표 [0] 3" xfId="19" xr:uid="{00000000-0005-0000-0000-000011000000}"/>
    <cellStyle name="쉼표 [0] 4" xfId="23" xr:uid="{00000000-0005-0000-0000-000012000000}"/>
    <cellStyle name="좋음 2" xfId="21" xr:uid="{00000000-0005-0000-0000-000013000000}"/>
    <cellStyle name="표준" xfId="0" builtinId="0"/>
    <cellStyle name="표준 2" xfId="11" xr:uid="{00000000-0005-0000-0000-000015000000}"/>
    <cellStyle name="표준 2 2" xfId="22" xr:uid="{00000000-0005-0000-0000-000016000000}"/>
    <cellStyle name="표준 2_Kevin's accounts Order List 2" xfId="24" xr:uid="{61B08920-B657-4005-8CFC-229BAC9A591A}"/>
    <cellStyle name="표준 3" xfId="15" xr:uid="{00000000-0005-0000-0000-000017000000}"/>
    <cellStyle name="표준 4" xfId="25" xr:uid="{6266365A-5C84-427C-AB82-E83E6251E3CC}"/>
    <cellStyle name="표준 5" xfId="26" xr:uid="{1BDD5A3B-EA1C-4795-86BC-D38BD516B4A4}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FF0000"/>
      </font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A0D79D"/>
      <color rgb="FFF89CF4"/>
      <color rgb="FFCDADE5"/>
      <color rgb="FFF1C7F5"/>
      <color rgb="FF66FFCC"/>
      <color rgb="FFA1B7E9"/>
      <color rgb="FFF1C599"/>
      <color rgb="FFB4C06C"/>
      <color rgb="FF62CF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pageSetUpPr fitToPage="1"/>
  </sheetPr>
  <dimension ref="B3:R106"/>
  <sheetViews>
    <sheetView workbookViewId="0"/>
  </sheetViews>
  <sheetFormatPr defaultRowHeight="16.5"/>
  <cols>
    <col min="1" max="1" width="0.75" customWidth="1"/>
    <col min="2" max="2" width="9.75" customWidth="1"/>
    <col min="3" max="3" width="21" bestFit="1" customWidth="1"/>
    <col min="4" max="4" width="20" bestFit="1" customWidth="1"/>
    <col min="5" max="5" width="59.75" bestFit="1" customWidth="1"/>
    <col min="6" max="6" width="8.625" bestFit="1" customWidth="1"/>
    <col min="7" max="7" width="12.375" bestFit="1" customWidth="1"/>
    <col min="8" max="8" width="10" bestFit="1" customWidth="1"/>
    <col min="9" max="9" width="13" style="3" bestFit="1" customWidth="1"/>
    <col min="10" max="10" width="18.625" style="1" bestFit="1" customWidth="1"/>
    <col min="11" max="11" width="11.125" bestFit="1" customWidth="1"/>
    <col min="12" max="12" width="18.625" bestFit="1" customWidth="1"/>
    <col min="13" max="13" width="11.125" bestFit="1" customWidth="1"/>
    <col min="14" max="14" width="18.625" bestFit="1" customWidth="1"/>
    <col min="15" max="15" width="6.875" bestFit="1" customWidth="1"/>
    <col min="16" max="16" width="14" bestFit="1" customWidth="1"/>
    <col min="17" max="17" width="6.75" bestFit="1" customWidth="1"/>
    <col min="18" max="18" width="14" bestFit="1" customWidth="1"/>
  </cols>
  <sheetData>
    <row r="3" spans="2:18" ht="26.1" customHeight="1">
      <c r="B3" s="315" t="s">
        <v>232</v>
      </c>
      <c r="C3" s="315"/>
      <c r="D3" s="315"/>
      <c r="E3" s="315"/>
      <c r="F3" s="315"/>
      <c r="G3" s="315"/>
      <c r="I3" s="312" t="s">
        <v>230</v>
      </c>
      <c r="J3" s="312"/>
      <c r="K3" s="312" t="s">
        <v>230</v>
      </c>
      <c r="L3" s="312"/>
      <c r="M3" s="312" t="s">
        <v>230</v>
      </c>
      <c r="N3" s="312"/>
      <c r="O3" s="312" t="s">
        <v>231</v>
      </c>
      <c r="P3" s="312"/>
      <c r="Q3" s="312" t="s">
        <v>230</v>
      </c>
      <c r="R3" s="312"/>
    </row>
    <row r="4" spans="2:18" s="2" customFormat="1">
      <c r="B4" s="5" t="s">
        <v>162</v>
      </c>
      <c r="C4" s="5" t="s">
        <v>163</v>
      </c>
      <c r="D4" s="5" t="s">
        <v>164</v>
      </c>
      <c r="E4" s="5" t="s">
        <v>0</v>
      </c>
      <c r="F4" s="5" t="s">
        <v>1</v>
      </c>
      <c r="G4" s="5" t="s">
        <v>2</v>
      </c>
      <c r="H4" s="13" t="s">
        <v>3</v>
      </c>
      <c r="I4" s="6" t="s">
        <v>176</v>
      </c>
      <c r="J4" s="6" t="s">
        <v>177</v>
      </c>
      <c r="K4" s="6" t="s">
        <v>203</v>
      </c>
      <c r="L4" s="6" t="s">
        <v>177</v>
      </c>
      <c r="M4" s="6" t="s">
        <v>204</v>
      </c>
      <c r="N4" s="6" t="s">
        <v>177</v>
      </c>
      <c r="O4" s="6" t="s">
        <v>206</v>
      </c>
      <c r="P4" s="6" t="s">
        <v>177</v>
      </c>
      <c r="Q4" s="6" t="s">
        <v>205</v>
      </c>
      <c r="R4" s="6" t="s">
        <v>177</v>
      </c>
    </row>
    <row r="5" spans="2:18">
      <c r="B5" s="316"/>
      <c r="C5" s="313" t="s">
        <v>4</v>
      </c>
      <c r="D5" s="314" t="s">
        <v>202</v>
      </c>
      <c r="E5" s="7" t="s">
        <v>5</v>
      </c>
      <c r="F5" s="7" t="s">
        <v>178</v>
      </c>
      <c r="G5" s="7" t="s">
        <v>179</v>
      </c>
      <c r="H5" s="14">
        <v>85902</v>
      </c>
      <c r="I5" s="22"/>
      <c r="J5" s="18">
        <f>H5*I5</f>
        <v>0</v>
      </c>
      <c r="K5" s="18">
        <v>100</v>
      </c>
      <c r="L5" s="18">
        <f>K5*H5</f>
        <v>8590200</v>
      </c>
      <c r="M5" s="22"/>
      <c r="N5" s="18">
        <f>M5*H5</f>
        <v>0</v>
      </c>
      <c r="O5" s="18">
        <f>I5+K5</f>
        <v>100</v>
      </c>
      <c r="P5" s="18">
        <f>J5+L5</f>
        <v>8590200</v>
      </c>
      <c r="Q5" s="18">
        <f>SUM(I5,K5,M5)</f>
        <v>100</v>
      </c>
      <c r="R5" s="18">
        <f>SUM(J5,L5,N5)</f>
        <v>8590200</v>
      </c>
    </row>
    <row r="6" spans="2:18" s="21" customFormat="1">
      <c r="B6" s="316"/>
      <c r="C6" s="313"/>
      <c r="D6" s="314"/>
      <c r="E6" s="7" t="s">
        <v>6</v>
      </c>
      <c r="F6" s="7" t="s">
        <v>180</v>
      </c>
      <c r="G6" s="7" t="s">
        <v>7</v>
      </c>
      <c r="H6" s="15">
        <v>116802</v>
      </c>
      <c r="I6" s="22"/>
      <c r="J6" s="18">
        <f t="shared" ref="J6:J69" si="0">H6*I6</f>
        <v>0</v>
      </c>
      <c r="K6" s="18">
        <v>100</v>
      </c>
      <c r="L6" s="18">
        <f t="shared" ref="L6:L69" si="1">K6*H6</f>
        <v>11680200</v>
      </c>
      <c r="M6" s="22"/>
      <c r="N6" s="18">
        <f t="shared" ref="N6:N69" si="2">M6*H6</f>
        <v>0</v>
      </c>
      <c r="O6" s="18">
        <f t="shared" ref="O6:O69" si="3">I6+K6</f>
        <v>100</v>
      </c>
      <c r="P6" s="18">
        <f t="shared" ref="P6:P69" si="4">J6+L6</f>
        <v>11680200</v>
      </c>
      <c r="Q6" s="18">
        <f t="shared" ref="Q6:Q69" si="5">SUM(I6,K6,M6)</f>
        <v>100</v>
      </c>
      <c r="R6" s="18">
        <f t="shared" ref="R6:R69" si="6">SUM(J6,L6,N6)</f>
        <v>11680200</v>
      </c>
    </row>
    <row r="7" spans="2:18" s="21" customFormat="1">
      <c r="B7" s="316"/>
      <c r="C7" s="313"/>
      <c r="D7" s="314"/>
      <c r="E7" s="7" t="s">
        <v>8</v>
      </c>
      <c r="F7" s="7" t="s">
        <v>181</v>
      </c>
      <c r="G7" s="7" t="s">
        <v>9</v>
      </c>
      <c r="H7" s="15">
        <v>122982</v>
      </c>
      <c r="I7" s="22"/>
      <c r="J7" s="18">
        <f t="shared" si="0"/>
        <v>0</v>
      </c>
      <c r="K7" s="18">
        <v>700</v>
      </c>
      <c r="L7" s="18">
        <f t="shared" si="1"/>
        <v>86087400</v>
      </c>
      <c r="M7" s="25">
        <v>30</v>
      </c>
      <c r="N7" s="18">
        <f t="shared" si="2"/>
        <v>3689460</v>
      </c>
      <c r="O7" s="18">
        <f t="shared" si="3"/>
        <v>700</v>
      </c>
      <c r="P7" s="18">
        <f t="shared" si="4"/>
        <v>86087400</v>
      </c>
      <c r="Q7" s="18">
        <f t="shared" si="5"/>
        <v>730</v>
      </c>
      <c r="R7" s="18">
        <f t="shared" si="6"/>
        <v>89776860</v>
      </c>
    </row>
    <row r="8" spans="2:18" s="21" customFormat="1">
      <c r="B8" s="316"/>
      <c r="C8" s="313"/>
      <c r="D8" s="314"/>
      <c r="E8" s="7" t="s">
        <v>10</v>
      </c>
      <c r="F8" s="7" t="s">
        <v>180</v>
      </c>
      <c r="G8" s="7" t="s">
        <v>11</v>
      </c>
      <c r="H8" s="15">
        <v>160062</v>
      </c>
      <c r="I8" s="22"/>
      <c r="J8" s="18">
        <f t="shared" si="0"/>
        <v>0</v>
      </c>
      <c r="K8" s="18">
        <v>200</v>
      </c>
      <c r="L8" s="18">
        <f t="shared" si="1"/>
        <v>32012400</v>
      </c>
      <c r="M8" s="22"/>
      <c r="N8" s="18">
        <f t="shared" si="2"/>
        <v>0</v>
      </c>
      <c r="O8" s="18">
        <f t="shared" si="3"/>
        <v>200</v>
      </c>
      <c r="P8" s="18">
        <f t="shared" si="4"/>
        <v>32012400</v>
      </c>
      <c r="Q8" s="18">
        <f t="shared" si="5"/>
        <v>200</v>
      </c>
      <c r="R8" s="18">
        <f t="shared" si="6"/>
        <v>32012400</v>
      </c>
    </row>
    <row r="9" spans="2:18" s="21" customFormat="1">
      <c r="B9" s="316"/>
      <c r="C9" s="313"/>
      <c r="D9" s="314"/>
      <c r="E9" s="7" t="s">
        <v>12</v>
      </c>
      <c r="F9" s="7" t="s">
        <v>181</v>
      </c>
      <c r="G9" s="7" t="s">
        <v>13</v>
      </c>
      <c r="H9" s="15">
        <v>141522</v>
      </c>
      <c r="I9" s="22"/>
      <c r="J9" s="18">
        <f t="shared" si="0"/>
        <v>0</v>
      </c>
      <c r="K9" s="18">
        <v>300</v>
      </c>
      <c r="L9" s="18">
        <f t="shared" si="1"/>
        <v>42456600</v>
      </c>
      <c r="M9" s="25">
        <v>30</v>
      </c>
      <c r="N9" s="18">
        <f t="shared" si="2"/>
        <v>4245660</v>
      </c>
      <c r="O9" s="18">
        <f t="shared" si="3"/>
        <v>300</v>
      </c>
      <c r="P9" s="18">
        <f t="shared" si="4"/>
        <v>42456600</v>
      </c>
      <c r="Q9" s="18">
        <f t="shared" si="5"/>
        <v>330</v>
      </c>
      <c r="R9" s="18">
        <f t="shared" si="6"/>
        <v>46702260</v>
      </c>
    </row>
    <row r="10" spans="2:18" s="21" customFormat="1">
      <c r="B10" s="316"/>
      <c r="C10" s="313"/>
      <c r="D10" s="314"/>
      <c r="E10" s="7" t="s">
        <v>182</v>
      </c>
      <c r="F10" s="7" t="s">
        <v>180</v>
      </c>
      <c r="G10" s="7" t="s">
        <v>14</v>
      </c>
      <c r="H10" s="15">
        <v>184782</v>
      </c>
      <c r="I10" s="22"/>
      <c r="J10" s="18">
        <f t="shared" si="0"/>
        <v>0</v>
      </c>
      <c r="K10" s="18">
        <v>150</v>
      </c>
      <c r="L10" s="18">
        <f t="shared" si="1"/>
        <v>27717300</v>
      </c>
      <c r="M10" s="22"/>
      <c r="N10" s="18">
        <f t="shared" si="2"/>
        <v>0</v>
      </c>
      <c r="O10" s="18">
        <f t="shared" si="3"/>
        <v>150</v>
      </c>
      <c r="P10" s="18">
        <f t="shared" si="4"/>
        <v>27717300</v>
      </c>
      <c r="Q10" s="18">
        <f t="shared" si="5"/>
        <v>150</v>
      </c>
      <c r="R10" s="18">
        <f t="shared" si="6"/>
        <v>27717300</v>
      </c>
    </row>
    <row r="11" spans="2:18" s="21" customFormat="1">
      <c r="B11" s="316"/>
      <c r="C11" s="313"/>
      <c r="D11" s="314"/>
      <c r="E11" s="7" t="s">
        <v>15</v>
      </c>
      <c r="F11" s="7" t="s">
        <v>181</v>
      </c>
      <c r="G11" s="7" t="s">
        <v>16</v>
      </c>
      <c r="H11" s="15">
        <v>172422</v>
      </c>
      <c r="I11" s="22"/>
      <c r="J11" s="18">
        <f t="shared" si="0"/>
        <v>0</v>
      </c>
      <c r="K11" s="18">
        <v>0</v>
      </c>
      <c r="L11" s="18">
        <f t="shared" si="1"/>
        <v>0</v>
      </c>
      <c r="M11" s="22"/>
      <c r="N11" s="18">
        <f t="shared" si="2"/>
        <v>0</v>
      </c>
      <c r="O11" s="18">
        <f t="shared" si="3"/>
        <v>0</v>
      </c>
      <c r="P11" s="18">
        <f t="shared" si="4"/>
        <v>0</v>
      </c>
      <c r="Q11" s="18">
        <f t="shared" si="5"/>
        <v>0</v>
      </c>
      <c r="R11" s="18">
        <f t="shared" si="6"/>
        <v>0</v>
      </c>
    </row>
    <row r="12" spans="2:18" s="21" customFormat="1">
      <c r="B12" s="316"/>
      <c r="C12" s="313"/>
      <c r="D12" s="314"/>
      <c r="E12" s="7" t="s">
        <v>17</v>
      </c>
      <c r="F12" s="7" t="s">
        <v>180</v>
      </c>
      <c r="G12" s="7" t="s">
        <v>18</v>
      </c>
      <c r="H12" s="15">
        <v>215682</v>
      </c>
      <c r="I12" s="22"/>
      <c r="J12" s="18">
        <f t="shared" si="0"/>
        <v>0</v>
      </c>
      <c r="K12" s="18">
        <v>100</v>
      </c>
      <c r="L12" s="18">
        <f t="shared" si="1"/>
        <v>21568200</v>
      </c>
      <c r="M12" s="22"/>
      <c r="N12" s="18">
        <f t="shared" si="2"/>
        <v>0</v>
      </c>
      <c r="O12" s="18">
        <f t="shared" si="3"/>
        <v>100</v>
      </c>
      <c r="P12" s="18">
        <f t="shared" si="4"/>
        <v>21568200</v>
      </c>
      <c r="Q12" s="18">
        <f t="shared" si="5"/>
        <v>100</v>
      </c>
      <c r="R12" s="18">
        <f t="shared" si="6"/>
        <v>21568200</v>
      </c>
    </row>
    <row r="13" spans="2:18" s="21" customFormat="1">
      <c r="B13" s="316"/>
      <c r="C13" s="313"/>
      <c r="D13" s="314" t="s">
        <v>158</v>
      </c>
      <c r="E13" s="7" t="s">
        <v>19</v>
      </c>
      <c r="F13" s="7" t="s">
        <v>183</v>
      </c>
      <c r="G13" s="7" t="s">
        <v>20</v>
      </c>
      <c r="H13" s="15">
        <v>129162</v>
      </c>
      <c r="I13" s="22"/>
      <c r="J13" s="18">
        <f t="shared" si="0"/>
        <v>0</v>
      </c>
      <c r="K13" s="18">
        <v>0</v>
      </c>
      <c r="L13" s="18">
        <f t="shared" si="1"/>
        <v>0</v>
      </c>
      <c r="M13" s="22"/>
      <c r="N13" s="18">
        <f t="shared" si="2"/>
        <v>0</v>
      </c>
      <c r="O13" s="18">
        <f t="shared" si="3"/>
        <v>0</v>
      </c>
      <c r="P13" s="18">
        <f t="shared" si="4"/>
        <v>0</v>
      </c>
      <c r="Q13" s="18">
        <f t="shared" si="5"/>
        <v>0</v>
      </c>
      <c r="R13" s="18">
        <f t="shared" si="6"/>
        <v>0</v>
      </c>
    </row>
    <row r="14" spans="2:18" s="21" customFormat="1">
      <c r="B14" s="316"/>
      <c r="C14" s="313"/>
      <c r="D14" s="314"/>
      <c r="E14" s="7" t="s">
        <v>21</v>
      </c>
      <c r="F14" s="7" t="s">
        <v>181</v>
      </c>
      <c r="G14" s="7" t="s">
        <v>22</v>
      </c>
      <c r="H14" s="15">
        <v>141522</v>
      </c>
      <c r="I14" s="22"/>
      <c r="J14" s="18">
        <f t="shared" si="0"/>
        <v>0</v>
      </c>
      <c r="K14" s="18">
        <v>150</v>
      </c>
      <c r="L14" s="18">
        <f t="shared" si="1"/>
        <v>21228300</v>
      </c>
      <c r="M14" s="22"/>
      <c r="N14" s="18">
        <f t="shared" si="2"/>
        <v>0</v>
      </c>
      <c r="O14" s="18">
        <f t="shared" si="3"/>
        <v>150</v>
      </c>
      <c r="P14" s="18">
        <f t="shared" si="4"/>
        <v>21228300</v>
      </c>
      <c r="Q14" s="18">
        <f t="shared" si="5"/>
        <v>150</v>
      </c>
      <c r="R14" s="18">
        <f t="shared" si="6"/>
        <v>21228300</v>
      </c>
    </row>
    <row r="15" spans="2:18" s="21" customFormat="1">
      <c r="B15" s="316"/>
      <c r="C15" s="313"/>
      <c r="D15" s="314"/>
      <c r="E15" s="7" t="s">
        <v>23</v>
      </c>
      <c r="F15" s="7" t="s">
        <v>180</v>
      </c>
      <c r="G15" s="7" t="s">
        <v>24</v>
      </c>
      <c r="H15" s="15">
        <v>178602</v>
      </c>
      <c r="I15" s="22"/>
      <c r="J15" s="18">
        <f t="shared" si="0"/>
        <v>0</v>
      </c>
      <c r="K15" s="18">
        <v>0</v>
      </c>
      <c r="L15" s="18">
        <f t="shared" si="1"/>
        <v>0</v>
      </c>
      <c r="M15" s="22"/>
      <c r="N15" s="18">
        <f t="shared" si="2"/>
        <v>0</v>
      </c>
      <c r="O15" s="18">
        <f t="shared" si="3"/>
        <v>0</v>
      </c>
      <c r="P15" s="18">
        <f t="shared" si="4"/>
        <v>0</v>
      </c>
      <c r="Q15" s="18">
        <f t="shared" si="5"/>
        <v>0</v>
      </c>
      <c r="R15" s="18">
        <f t="shared" si="6"/>
        <v>0</v>
      </c>
    </row>
    <row r="16" spans="2:18" s="21" customFormat="1">
      <c r="B16" s="316"/>
      <c r="C16" s="313"/>
      <c r="D16" s="314"/>
      <c r="E16" s="7" t="s">
        <v>25</v>
      </c>
      <c r="F16" s="7" t="s">
        <v>183</v>
      </c>
      <c r="G16" s="7" t="s">
        <v>26</v>
      </c>
      <c r="H16" s="15">
        <v>160062</v>
      </c>
      <c r="I16" s="22"/>
      <c r="J16" s="18">
        <f t="shared" si="0"/>
        <v>0</v>
      </c>
      <c r="K16" s="18">
        <v>0</v>
      </c>
      <c r="L16" s="18">
        <f t="shared" si="1"/>
        <v>0</v>
      </c>
      <c r="M16" s="22"/>
      <c r="N16" s="18">
        <f t="shared" si="2"/>
        <v>0</v>
      </c>
      <c r="O16" s="18">
        <f t="shared" si="3"/>
        <v>0</v>
      </c>
      <c r="P16" s="18">
        <f t="shared" si="4"/>
        <v>0</v>
      </c>
      <c r="Q16" s="18">
        <f t="shared" si="5"/>
        <v>0</v>
      </c>
      <c r="R16" s="18">
        <f t="shared" si="6"/>
        <v>0</v>
      </c>
    </row>
    <row r="17" spans="2:18" s="21" customFormat="1">
      <c r="B17" s="316"/>
      <c r="C17" s="313"/>
      <c r="D17" s="314"/>
      <c r="E17" s="7" t="s">
        <v>27</v>
      </c>
      <c r="F17" s="7" t="s">
        <v>181</v>
      </c>
      <c r="G17" s="7" t="s">
        <v>28</v>
      </c>
      <c r="H17" s="15">
        <v>172422</v>
      </c>
      <c r="I17" s="22"/>
      <c r="J17" s="18">
        <f t="shared" si="0"/>
        <v>0</v>
      </c>
      <c r="K17" s="18">
        <v>0</v>
      </c>
      <c r="L17" s="18">
        <f t="shared" si="1"/>
        <v>0</v>
      </c>
      <c r="M17" s="22"/>
      <c r="N17" s="18">
        <f t="shared" si="2"/>
        <v>0</v>
      </c>
      <c r="O17" s="18">
        <f t="shared" si="3"/>
        <v>0</v>
      </c>
      <c r="P17" s="18">
        <f t="shared" si="4"/>
        <v>0</v>
      </c>
      <c r="Q17" s="18">
        <f t="shared" si="5"/>
        <v>0</v>
      </c>
      <c r="R17" s="18">
        <f t="shared" si="6"/>
        <v>0</v>
      </c>
    </row>
    <row r="18" spans="2:18" s="21" customFormat="1">
      <c r="B18" s="316"/>
      <c r="C18" s="313"/>
      <c r="D18" s="314"/>
      <c r="E18" s="7" t="s">
        <v>29</v>
      </c>
      <c r="F18" s="7" t="s">
        <v>180</v>
      </c>
      <c r="G18" s="7" t="s">
        <v>30</v>
      </c>
      <c r="H18" s="15">
        <v>215682</v>
      </c>
      <c r="I18" s="22"/>
      <c r="J18" s="18">
        <f t="shared" si="0"/>
        <v>0</v>
      </c>
      <c r="K18" s="18">
        <v>0</v>
      </c>
      <c r="L18" s="18">
        <f t="shared" si="1"/>
        <v>0</v>
      </c>
      <c r="M18" s="22"/>
      <c r="N18" s="18">
        <f t="shared" si="2"/>
        <v>0</v>
      </c>
      <c r="O18" s="18">
        <f t="shared" si="3"/>
        <v>0</v>
      </c>
      <c r="P18" s="18">
        <f t="shared" si="4"/>
        <v>0</v>
      </c>
      <c r="Q18" s="18">
        <f t="shared" si="5"/>
        <v>0</v>
      </c>
      <c r="R18" s="18">
        <f t="shared" si="6"/>
        <v>0</v>
      </c>
    </row>
    <row r="19" spans="2:18" s="21" customFormat="1">
      <c r="B19" s="316"/>
      <c r="C19" s="313"/>
      <c r="D19" s="314"/>
      <c r="E19" s="7" t="s">
        <v>31</v>
      </c>
      <c r="F19" s="7" t="s">
        <v>181</v>
      </c>
      <c r="G19" s="7" t="s">
        <v>32</v>
      </c>
      <c r="H19" s="15">
        <v>203322</v>
      </c>
      <c r="I19" s="22"/>
      <c r="J19" s="18">
        <f t="shared" si="0"/>
        <v>0</v>
      </c>
      <c r="K19" s="18">
        <v>0</v>
      </c>
      <c r="L19" s="18">
        <f t="shared" si="1"/>
        <v>0</v>
      </c>
      <c r="M19" s="22"/>
      <c r="N19" s="18">
        <f t="shared" si="2"/>
        <v>0</v>
      </c>
      <c r="O19" s="18">
        <f t="shared" si="3"/>
        <v>0</v>
      </c>
      <c r="P19" s="18">
        <f t="shared" si="4"/>
        <v>0</v>
      </c>
      <c r="Q19" s="18">
        <f t="shared" si="5"/>
        <v>0</v>
      </c>
      <c r="R19" s="18">
        <f t="shared" si="6"/>
        <v>0</v>
      </c>
    </row>
    <row r="20" spans="2:18" s="21" customFormat="1">
      <c r="B20" s="316"/>
      <c r="C20" s="313"/>
      <c r="D20" s="314"/>
      <c r="E20" s="7" t="s">
        <v>33</v>
      </c>
      <c r="F20" s="7" t="s">
        <v>180</v>
      </c>
      <c r="G20" s="7" t="s">
        <v>34</v>
      </c>
      <c r="H20" s="15">
        <v>246582</v>
      </c>
      <c r="I20" s="22"/>
      <c r="J20" s="18">
        <f t="shared" si="0"/>
        <v>0</v>
      </c>
      <c r="K20" s="18">
        <v>0</v>
      </c>
      <c r="L20" s="18">
        <f t="shared" si="1"/>
        <v>0</v>
      </c>
      <c r="M20" s="22"/>
      <c r="N20" s="18">
        <f t="shared" si="2"/>
        <v>0</v>
      </c>
      <c r="O20" s="18">
        <f t="shared" si="3"/>
        <v>0</v>
      </c>
      <c r="P20" s="18">
        <f t="shared" si="4"/>
        <v>0</v>
      </c>
      <c r="Q20" s="18">
        <f t="shared" si="5"/>
        <v>0</v>
      </c>
      <c r="R20" s="18">
        <f t="shared" si="6"/>
        <v>0</v>
      </c>
    </row>
    <row r="21" spans="2:18" s="21" customFormat="1">
      <c r="B21" s="316"/>
      <c r="C21" s="313"/>
      <c r="D21" s="317" t="s">
        <v>159</v>
      </c>
      <c r="E21" s="7" t="s">
        <v>35</v>
      </c>
      <c r="F21" s="7" t="s">
        <v>184</v>
      </c>
      <c r="G21" s="7" t="s">
        <v>36</v>
      </c>
      <c r="H21" s="15">
        <v>184782</v>
      </c>
      <c r="I21" s="22"/>
      <c r="J21" s="18">
        <f t="shared" si="0"/>
        <v>0</v>
      </c>
      <c r="K21" s="18">
        <v>0</v>
      </c>
      <c r="L21" s="18">
        <f t="shared" si="1"/>
        <v>0</v>
      </c>
      <c r="M21" s="22"/>
      <c r="N21" s="18">
        <f t="shared" si="2"/>
        <v>0</v>
      </c>
      <c r="O21" s="18">
        <f t="shared" si="3"/>
        <v>0</v>
      </c>
      <c r="P21" s="18">
        <f t="shared" si="4"/>
        <v>0</v>
      </c>
      <c r="Q21" s="18">
        <f t="shared" si="5"/>
        <v>0</v>
      </c>
      <c r="R21" s="18">
        <f t="shared" si="6"/>
        <v>0</v>
      </c>
    </row>
    <row r="22" spans="2:18" s="21" customFormat="1">
      <c r="B22" s="316"/>
      <c r="C22" s="313"/>
      <c r="D22" s="322"/>
      <c r="E22" s="7" t="s">
        <v>37</v>
      </c>
      <c r="F22" s="7" t="s">
        <v>185</v>
      </c>
      <c r="G22" s="7" t="s">
        <v>38</v>
      </c>
      <c r="H22" s="15">
        <v>228042</v>
      </c>
      <c r="I22" s="22"/>
      <c r="J22" s="18">
        <f t="shared" si="0"/>
        <v>0</v>
      </c>
      <c r="K22" s="18">
        <v>0</v>
      </c>
      <c r="L22" s="18">
        <f t="shared" si="1"/>
        <v>0</v>
      </c>
      <c r="M22" s="22"/>
      <c r="N22" s="18">
        <f t="shared" si="2"/>
        <v>0</v>
      </c>
      <c r="O22" s="18">
        <f t="shared" si="3"/>
        <v>0</v>
      </c>
      <c r="P22" s="18">
        <f t="shared" si="4"/>
        <v>0</v>
      </c>
      <c r="Q22" s="18">
        <f t="shared" si="5"/>
        <v>0</v>
      </c>
      <c r="R22" s="18">
        <f t="shared" si="6"/>
        <v>0</v>
      </c>
    </row>
    <row r="23" spans="2:18" s="21" customFormat="1">
      <c r="B23" s="316"/>
      <c r="C23" s="313"/>
      <c r="D23" s="322"/>
      <c r="E23" s="7" t="s">
        <v>39</v>
      </c>
      <c r="F23" s="7" t="s">
        <v>184</v>
      </c>
      <c r="G23" s="7" t="s">
        <v>40</v>
      </c>
      <c r="H23" s="15">
        <v>215682</v>
      </c>
      <c r="I23" s="22"/>
      <c r="J23" s="18">
        <f t="shared" si="0"/>
        <v>0</v>
      </c>
      <c r="K23" s="18">
        <v>0</v>
      </c>
      <c r="L23" s="18">
        <f t="shared" si="1"/>
        <v>0</v>
      </c>
      <c r="M23" s="22"/>
      <c r="N23" s="18">
        <f t="shared" si="2"/>
        <v>0</v>
      </c>
      <c r="O23" s="18">
        <f t="shared" si="3"/>
        <v>0</v>
      </c>
      <c r="P23" s="18">
        <f t="shared" si="4"/>
        <v>0</v>
      </c>
      <c r="Q23" s="18">
        <f t="shared" si="5"/>
        <v>0</v>
      </c>
      <c r="R23" s="18">
        <f t="shared" si="6"/>
        <v>0</v>
      </c>
    </row>
    <row r="24" spans="2:18" s="21" customFormat="1">
      <c r="B24" s="316"/>
      <c r="C24" s="313"/>
      <c r="D24" s="322"/>
      <c r="E24" s="7" t="s">
        <v>41</v>
      </c>
      <c r="F24" s="7" t="s">
        <v>185</v>
      </c>
      <c r="G24" s="7" t="s">
        <v>42</v>
      </c>
      <c r="H24" s="15">
        <v>271302</v>
      </c>
      <c r="I24" s="22"/>
      <c r="J24" s="18">
        <f t="shared" si="0"/>
        <v>0</v>
      </c>
      <c r="K24" s="18">
        <v>0</v>
      </c>
      <c r="L24" s="18">
        <f t="shared" si="1"/>
        <v>0</v>
      </c>
      <c r="M24" s="22"/>
      <c r="N24" s="18">
        <f t="shared" si="2"/>
        <v>0</v>
      </c>
      <c r="O24" s="18">
        <f t="shared" si="3"/>
        <v>0</v>
      </c>
      <c r="P24" s="18">
        <f t="shared" si="4"/>
        <v>0</v>
      </c>
      <c r="Q24" s="18">
        <f t="shared" si="5"/>
        <v>0</v>
      </c>
      <c r="R24" s="18">
        <f t="shared" si="6"/>
        <v>0</v>
      </c>
    </row>
    <row r="25" spans="2:18" s="21" customFormat="1">
      <c r="B25" s="316"/>
      <c r="C25" s="313"/>
      <c r="D25" s="322"/>
      <c r="E25" s="7" t="s">
        <v>217</v>
      </c>
      <c r="F25" s="7" t="s">
        <v>184</v>
      </c>
      <c r="G25" s="7" t="s">
        <v>215</v>
      </c>
      <c r="H25" s="15">
        <v>234222</v>
      </c>
      <c r="I25" s="22">
        <v>100</v>
      </c>
      <c r="J25" s="18">
        <f t="shared" si="0"/>
        <v>23422200</v>
      </c>
      <c r="K25" s="18">
        <v>0</v>
      </c>
      <c r="L25" s="18">
        <f t="shared" si="1"/>
        <v>0</v>
      </c>
      <c r="M25" s="22"/>
      <c r="N25" s="18">
        <f t="shared" si="2"/>
        <v>0</v>
      </c>
      <c r="O25" s="18">
        <f t="shared" si="3"/>
        <v>100</v>
      </c>
      <c r="P25" s="18">
        <f t="shared" si="4"/>
        <v>23422200</v>
      </c>
      <c r="Q25" s="22">
        <f t="shared" si="5"/>
        <v>100</v>
      </c>
      <c r="R25" s="18">
        <f t="shared" si="6"/>
        <v>23422200</v>
      </c>
    </row>
    <row r="26" spans="2:18" s="21" customFormat="1">
      <c r="B26" s="316"/>
      <c r="C26" s="313"/>
      <c r="D26" s="318"/>
      <c r="E26" s="7" t="s">
        <v>218</v>
      </c>
      <c r="F26" s="7" t="s">
        <v>185</v>
      </c>
      <c r="G26" s="7" t="s">
        <v>216</v>
      </c>
      <c r="H26" s="15">
        <v>277482</v>
      </c>
      <c r="I26" s="22">
        <v>100</v>
      </c>
      <c r="J26" s="18">
        <f t="shared" si="0"/>
        <v>27748200</v>
      </c>
      <c r="K26" s="18">
        <v>0</v>
      </c>
      <c r="L26" s="18">
        <f t="shared" si="1"/>
        <v>0</v>
      </c>
      <c r="M26" s="22"/>
      <c r="N26" s="18">
        <f t="shared" si="2"/>
        <v>0</v>
      </c>
      <c r="O26" s="18">
        <f t="shared" si="3"/>
        <v>100</v>
      </c>
      <c r="P26" s="18">
        <f t="shared" si="4"/>
        <v>27748200</v>
      </c>
      <c r="Q26" s="22">
        <f t="shared" si="5"/>
        <v>100</v>
      </c>
      <c r="R26" s="18">
        <f t="shared" si="6"/>
        <v>27748200</v>
      </c>
    </row>
    <row r="27" spans="2:18" s="21" customFormat="1">
      <c r="B27" s="316"/>
      <c r="C27" s="313"/>
      <c r="D27" s="314" t="s">
        <v>160</v>
      </c>
      <c r="E27" s="7" t="s">
        <v>43</v>
      </c>
      <c r="F27" s="7" t="s">
        <v>184</v>
      </c>
      <c r="G27" s="7" t="s">
        <v>44</v>
      </c>
      <c r="H27" s="15">
        <v>190962</v>
      </c>
      <c r="I27" s="22"/>
      <c r="J27" s="18">
        <f t="shared" si="0"/>
        <v>0</v>
      </c>
      <c r="K27" s="18">
        <v>0</v>
      </c>
      <c r="L27" s="18">
        <f t="shared" si="1"/>
        <v>0</v>
      </c>
      <c r="M27" s="22"/>
      <c r="N27" s="18">
        <f t="shared" si="2"/>
        <v>0</v>
      </c>
      <c r="O27" s="18">
        <f t="shared" si="3"/>
        <v>0</v>
      </c>
      <c r="P27" s="18">
        <f t="shared" si="4"/>
        <v>0</v>
      </c>
      <c r="Q27" s="18">
        <f t="shared" si="5"/>
        <v>0</v>
      </c>
      <c r="R27" s="18">
        <f t="shared" si="6"/>
        <v>0</v>
      </c>
    </row>
    <row r="28" spans="2:18" s="21" customFormat="1">
      <c r="B28" s="316"/>
      <c r="C28" s="313"/>
      <c r="D28" s="314"/>
      <c r="E28" s="7" t="s">
        <v>45</v>
      </c>
      <c r="F28" s="7" t="s">
        <v>184</v>
      </c>
      <c r="G28" s="7" t="s">
        <v>46</v>
      </c>
      <c r="H28" s="15">
        <v>234222</v>
      </c>
      <c r="I28" s="22"/>
      <c r="J28" s="18">
        <f t="shared" si="0"/>
        <v>0</v>
      </c>
      <c r="K28" s="18">
        <v>0</v>
      </c>
      <c r="L28" s="18">
        <f t="shared" si="1"/>
        <v>0</v>
      </c>
      <c r="M28" s="22"/>
      <c r="N28" s="18">
        <f t="shared" si="2"/>
        <v>0</v>
      </c>
      <c r="O28" s="18">
        <f t="shared" si="3"/>
        <v>0</v>
      </c>
      <c r="P28" s="18">
        <f t="shared" si="4"/>
        <v>0</v>
      </c>
      <c r="Q28" s="18">
        <f t="shared" si="5"/>
        <v>0</v>
      </c>
      <c r="R28" s="18">
        <f t="shared" si="6"/>
        <v>0</v>
      </c>
    </row>
    <row r="29" spans="2:18" s="21" customFormat="1">
      <c r="B29" s="316"/>
      <c r="C29" s="313"/>
      <c r="D29" s="314"/>
      <c r="E29" s="7" t="s">
        <v>47</v>
      </c>
      <c r="F29" s="7" t="s">
        <v>185</v>
      </c>
      <c r="G29" s="7" t="s">
        <v>48</v>
      </c>
      <c r="H29" s="15">
        <v>277482</v>
      </c>
      <c r="I29" s="22"/>
      <c r="J29" s="18">
        <f t="shared" si="0"/>
        <v>0</v>
      </c>
      <c r="K29" s="18">
        <v>0</v>
      </c>
      <c r="L29" s="18">
        <f t="shared" si="1"/>
        <v>0</v>
      </c>
      <c r="M29" s="22"/>
      <c r="N29" s="18">
        <f t="shared" si="2"/>
        <v>0</v>
      </c>
      <c r="O29" s="18">
        <f t="shared" si="3"/>
        <v>0</v>
      </c>
      <c r="P29" s="18">
        <f t="shared" si="4"/>
        <v>0</v>
      </c>
      <c r="Q29" s="18">
        <f t="shared" si="5"/>
        <v>0</v>
      </c>
      <c r="R29" s="18">
        <f t="shared" si="6"/>
        <v>0</v>
      </c>
    </row>
    <row r="30" spans="2:18" s="21" customFormat="1">
      <c r="B30" s="316"/>
      <c r="C30" s="313"/>
      <c r="D30" s="314"/>
      <c r="E30" s="7" t="s">
        <v>49</v>
      </c>
      <c r="F30" s="7" t="s">
        <v>186</v>
      </c>
      <c r="G30" s="7" t="s">
        <v>50</v>
      </c>
      <c r="H30" s="15">
        <v>296022</v>
      </c>
      <c r="I30" s="22"/>
      <c r="J30" s="18">
        <f t="shared" si="0"/>
        <v>0</v>
      </c>
      <c r="K30" s="18">
        <v>0</v>
      </c>
      <c r="L30" s="18">
        <f t="shared" si="1"/>
        <v>0</v>
      </c>
      <c r="M30" s="22"/>
      <c r="N30" s="18">
        <f t="shared" si="2"/>
        <v>0</v>
      </c>
      <c r="O30" s="18">
        <f t="shared" si="3"/>
        <v>0</v>
      </c>
      <c r="P30" s="18">
        <f t="shared" si="4"/>
        <v>0</v>
      </c>
      <c r="Q30" s="18">
        <f t="shared" si="5"/>
        <v>0</v>
      </c>
      <c r="R30" s="18">
        <f t="shared" si="6"/>
        <v>0</v>
      </c>
    </row>
    <row r="31" spans="2:18" s="21" customFormat="1">
      <c r="B31" s="316"/>
      <c r="C31" s="313"/>
      <c r="D31" s="314"/>
      <c r="E31" s="7" t="s">
        <v>51</v>
      </c>
      <c r="F31" s="7" t="s">
        <v>185</v>
      </c>
      <c r="G31" s="7" t="s">
        <v>52</v>
      </c>
      <c r="H31" s="15">
        <v>296022</v>
      </c>
      <c r="I31" s="22"/>
      <c r="J31" s="18">
        <f t="shared" si="0"/>
        <v>0</v>
      </c>
      <c r="K31" s="18">
        <v>0</v>
      </c>
      <c r="L31" s="18">
        <f t="shared" si="1"/>
        <v>0</v>
      </c>
      <c r="M31" s="22"/>
      <c r="N31" s="18">
        <f t="shared" si="2"/>
        <v>0</v>
      </c>
      <c r="O31" s="18">
        <f t="shared" si="3"/>
        <v>0</v>
      </c>
      <c r="P31" s="18">
        <f t="shared" si="4"/>
        <v>0</v>
      </c>
      <c r="Q31" s="18">
        <f t="shared" si="5"/>
        <v>0</v>
      </c>
      <c r="R31" s="18">
        <f t="shared" si="6"/>
        <v>0</v>
      </c>
    </row>
    <row r="32" spans="2:18" s="21" customFormat="1">
      <c r="B32" s="316"/>
      <c r="C32" s="313"/>
      <c r="D32" s="314"/>
      <c r="E32" s="7" t="s">
        <v>53</v>
      </c>
      <c r="F32" s="7" t="s">
        <v>186</v>
      </c>
      <c r="G32" s="7" t="s">
        <v>54</v>
      </c>
      <c r="H32" s="15">
        <v>320742</v>
      </c>
      <c r="I32" s="22"/>
      <c r="J32" s="18">
        <f t="shared" si="0"/>
        <v>0</v>
      </c>
      <c r="K32" s="18">
        <v>0</v>
      </c>
      <c r="L32" s="18">
        <f t="shared" si="1"/>
        <v>0</v>
      </c>
      <c r="M32" s="22"/>
      <c r="N32" s="18">
        <f t="shared" si="2"/>
        <v>0</v>
      </c>
      <c r="O32" s="18">
        <f t="shared" si="3"/>
        <v>0</v>
      </c>
      <c r="P32" s="18">
        <f t="shared" si="4"/>
        <v>0</v>
      </c>
      <c r="Q32" s="18">
        <f t="shared" si="5"/>
        <v>0</v>
      </c>
      <c r="R32" s="18">
        <f t="shared" si="6"/>
        <v>0</v>
      </c>
    </row>
    <row r="33" spans="2:18" s="21" customFormat="1" ht="15" customHeight="1">
      <c r="B33" s="316"/>
      <c r="C33" s="319" t="s">
        <v>161</v>
      </c>
      <c r="D33" s="313" t="s">
        <v>55</v>
      </c>
      <c r="E33" s="7" t="s">
        <v>56</v>
      </c>
      <c r="F33" s="7" t="s">
        <v>57</v>
      </c>
      <c r="G33" s="7" t="s">
        <v>58</v>
      </c>
      <c r="H33" s="15">
        <v>85902</v>
      </c>
      <c r="I33" s="22"/>
      <c r="J33" s="18">
        <f t="shared" si="0"/>
        <v>0</v>
      </c>
      <c r="K33" s="18">
        <v>100</v>
      </c>
      <c r="L33" s="18">
        <f t="shared" si="1"/>
        <v>8590200</v>
      </c>
      <c r="M33" s="22"/>
      <c r="N33" s="18">
        <f t="shared" si="2"/>
        <v>0</v>
      </c>
      <c r="O33" s="18">
        <f t="shared" si="3"/>
        <v>100</v>
      </c>
      <c r="P33" s="18">
        <f t="shared" si="4"/>
        <v>8590200</v>
      </c>
      <c r="Q33" s="18">
        <f t="shared" si="5"/>
        <v>100</v>
      </c>
      <c r="R33" s="18">
        <f t="shared" si="6"/>
        <v>8590200</v>
      </c>
    </row>
    <row r="34" spans="2:18" s="21" customFormat="1">
      <c r="B34" s="316"/>
      <c r="C34" s="320"/>
      <c r="D34" s="314"/>
      <c r="E34" s="7" t="s">
        <v>59</v>
      </c>
      <c r="F34" s="7" t="s">
        <v>60</v>
      </c>
      <c r="G34" s="7" t="s">
        <v>61</v>
      </c>
      <c r="H34" s="15">
        <v>110622</v>
      </c>
      <c r="I34" s="22"/>
      <c r="J34" s="18">
        <f t="shared" si="0"/>
        <v>0</v>
      </c>
      <c r="K34" s="18">
        <v>0</v>
      </c>
      <c r="L34" s="18">
        <f t="shared" si="1"/>
        <v>0</v>
      </c>
      <c r="M34" s="22"/>
      <c r="N34" s="18">
        <f t="shared" si="2"/>
        <v>0</v>
      </c>
      <c r="O34" s="18">
        <f t="shared" si="3"/>
        <v>0</v>
      </c>
      <c r="P34" s="18">
        <f t="shared" si="4"/>
        <v>0</v>
      </c>
      <c r="Q34" s="18">
        <f t="shared" si="5"/>
        <v>0</v>
      </c>
      <c r="R34" s="18">
        <f t="shared" si="6"/>
        <v>0</v>
      </c>
    </row>
    <row r="35" spans="2:18" s="21" customFormat="1">
      <c r="B35" s="316"/>
      <c r="C35" s="320"/>
      <c r="D35" s="314"/>
      <c r="E35" s="7" t="s">
        <v>62</v>
      </c>
      <c r="F35" s="7" t="s">
        <v>57</v>
      </c>
      <c r="G35" s="7" t="s">
        <v>63</v>
      </c>
      <c r="H35" s="15">
        <v>104442</v>
      </c>
      <c r="I35" s="22"/>
      <c r="J35" s="18">
        <f t="shared" si="0"/>
        <v>0</v>
      </c>
      <c r="K35" s="18">
        <v>0</v>
      </c>
      <c r="L35" s="18">
        <f t="shared" si="1"/>
        <v>0</v>
      </c>
      <c r="M35" s="22"/>
      <c r="N35" s="18">
        <f t="shared" si="2"/>
        <v>0</v>
      </c>
      <c r="O35" s="18">
        <f t="shared" si="3"/>
        <v>0</v>
      </c>
      <c r="P35" s="18">
        <f t="shared" si="4"/>
        <v>0</v>
      </c>
      <c r="Q35" s="18">
        <f t="shared" si="5"/>
        <v>0</v>
      </c>
      <c r="R35" s="18">
        <f t="shared" si="6"/>
        <v>0</v>
      </c>
    </row>
    <row r="36" spans="2:18" s="21" customFormat="1">
      <c r="B36" s="316"/>
      <c r="C36" s="320"/>
      <c r="D36" s="314"/>
      <c r="E36" s="7" t="s">
        <v>64</v>
      </c>
      <c r="F36" s="7" t="s">
        <v>60</v>
      </c>
      <c r="G36" s="7" t="s">
        <v>65</v>
      </c>
      <c r="H36" s="15">
        <v>135342</v>
      </c>
      <c r="I36" s="22"/>
      <c r="J36" s="18">
        <f t="shared" si="0"/>
        <v>0</v>
      </c>
      <c r="K36" s="18">
        <v>0</v>
      </c>
      <c r="L36" s="18">
        <f t="shared" si="1"/>
        <v>0</v>
      </c>
      <c r="M36" s="22"/>
      <c r="N36" s="18">
        <f t="shared" si="2"/>
        <v>0</v>
      </c>
      <c r="O36" s="18">
        <f t="shared" si="3"/>
        <v>0</v>
      </c>
      <c r="P36" s="18">
        <f t="shared" si="4"/>
        <v>0</v>
      </c>
      <c r="Q36" s="18">
        <f t="shared" si="5"/>
        <v>0</v>
      </c>
      <c r="R36" s="18">
        <f t="shared" si="6"/>
        <v>0</v>
      </c>
    </row>
    <row r="37" spans="2:18" s="21" customFormat="1">
      <c r="B37" s="316"/>
      <c r="C37" s="320"/>
      <c r="D37" s="314"/>
      <c r="E37" s="7" t="s">
        <v>66</v>
      </c>
      <c r="F37" s="7" t="s">
        <v>57</v>
      </c>
      <c r="G37" s="7" t="s">
        <v>67</v>
      </c>
      <c r="H37" s="15">
        <v>122982</v>
      </c>
      <c r="I37" s="22"/>
      <c r="J37" s="18">
        <f t="shared" si="0"/>
        <v>0</v>
      </c>
      <c r="K37" s="18">
        <v>0</v>
      </c>
      <c r="L37" s="18">
        <f t="shared" si="1"/>
        <v>0</v>
      </c>
      <c r="M37" s="22"/>
      <c r="N37" s="18">
        <f t="shared" si="2"/>
        <v>0</v>
      </c>
      <c r="O37" s="18">
        <f t="shared" si="3"/>
        <v>0</v>
      </c>
      <c r="P37" s="18">
        <f t="shared" si="4"/>
        <v>0</v>
      </c>
      <c r="Q37" s="18">
        <f t="shared" si="5"/>
        <v>0</v>
      </c>
      <c r="R37" s="18">
        <f t="shared" si="6"/>
        <v>0</v>
      </c>
    </row>
    <row r="38" spans="2:18" s="21" customFormat="1">
      <c r="B38" s="316"/>
      <c r="C38" s="320"/>
      <c r="D38" s="314"/>
      <c r="E38" s="7" t="s">
        <v>68</v>
      </c>
      <c r="F38" s="7" t="s">
        <v>60</v>
      </c>
      <c r="G38" s="7" t="s">
        <v>69</v>
      </c>
      <c r="H38" s="15">
        <v>153882</v>
      </c>
      <c r="I38" s="22"/>
      <c r="J38" s="18">
        <f t="shared" si="0"/>
        <v>0</v>
      </c>
      <c r="K38" s="18">
        <v>0</v>
      </c>
      <c r="L38" s="18">
        <f t="shared" si="1"/>
        <v>0</v>
      </c>
      <c r="M38" s="22"/>
      <c r="N38" s="18">
        <f t="shared" si="2"/>
        <v>0</v>
      </c>
      <c r="O38" s="18">
        <f t="shared" si="3"/>
        <v>0</v>
      </c>
      <c r="P38" s="18">
        <f t="shared" si="4"/>
        <v>0</v>
      </c>
      <c r="Q38" s="18">
        <f t="shared" si="5"/>
        <v>0</v>
      </c>
      <c r="R38" s="18">
        <f t="shared" si="6"/>
        <v>0</v>
      </c>
    </row>
    <row r="39" spans="2:18" s="21" customFormat="1">
      <c r="B39" s="316"/>
      <c r="C39" s="320"/>
      <c r="D39" s="314" t="s">
        <v>70</v>
      </c>
      <c r="E39" s="7" t="s">
        <v>71</v>
      </c>
      <c r="F39" s="7" t="s">
        <v>187</v>
      </c>
      <c r="G39" s="7" t="s">
        <v>72</v>
      </c>
      <c r="H39" s="15">
        <v>135342</v>
      </c>
      <c r="I39" s="22"/>
      <c r="J39" s="18">
        <f t="shared" si="0"/>
        <v>0</v>
      </c>
      <c r="K39" s="18">
        <v>0</v>
      </c>
      <c r="L39" s="18">
        <f t="shared" si="1"/>
        <v>0</v>
      </c>
      <c r="M39" s="22"/>
      <c r="N39" s="18">
        <f t="shared" si="2"/>
        <v>0</v>
      </c>
      <c r="O39" s="18">
        <f t="shared" si="3"/>
        <v>0</v>
      </c>
      <c r="P39" s="18">
        <f t="shared" si="4"/>
        <v>0</v>
      </c>
      <c r="Q39" s="18">
        <f t="shared" si="5"/>
        <v>0</v>
      </c>
      <c r="R39" s="18">
        <f t="shared" si="6"/>
        <v>0</v>
      </c>
    </row>
    <row r="40" spans="2:18" s="21" customFormat="1">
      <c r="B40" s="316"/>
      <c r="C40" s="320"/>
      <c r="D40" s="314"/>
      <c r="E40" s="7" t="s">
        <v>73</v>
      </c>
      <c r="F40" s="7" t="s">
        <v>188</v>
      </c>
      <c r="G40" s="7" t="s">
        <v>74</v>
      </c>
      <c r="H40" s="15">
        <v>166242</v>
      </c>
      <c r="I40" s="22"/>
      <c r="J40" s="18">
        <f t="shared" si="0"/>
        <v>0</v>
      </c>
      <c r="K40" s="18">
        <v>0</v>
      </c>
      <c r="L40" s="18">
        <f t="shared" si="1"/>
        <v>0</v>
      </c>
      <c r="M40" s="22"/>
      <c r="N40" s="18">
        <f t="shared" si="2"/>
        <v>0</v>
      </c>
      <c r="O40" s="18">
        <f t="shared" si="3"/>
        <v>0</v>
      </c>
      <c r="P40" s="18">
        <f t="shared" si="4"/>
        <v>0</v>
      </c>
      <c r="Q40" s="18">
        <f t="shared" si="5"/>
        <v>0</v>
      </c>
      <c r="R40" s="18">
        <f t="shared" si="6"/>
        <v>0</v>
      </c>
    </row>
    <row r="41" spans="2:18" s="21" customFormat="1">
      <c r="B41" s="316"/>
      <c r="C41" s="320"/>
      <c r="D41" s="314"/>
      <c r="E41" s="7" t="s">
        <v>75</v>
      </c>
      <c r="F41" s="7" t="s">
        <v>189</v>
      </c>
      <c r="G41" s="7" t="s">
        <v>76</v>
      </c>
      <c r="H41" s="15">
        <v>184782</v>
      </c>
      <c r="I41" s="22"/>
      <c r="J41" s="18">
        <f t="shared" si="0"/>
        <v>0</v>
      </c>
      <c r="K41" s="18">
        <v>0</v>
      </c>
      <c r="L41" s="18">
        <f t="shared" si="1"/>
        <v>0</v>
      </c>
      <c r="M41" s="22"/>
      <c r="N41" s="18">
        <f t="shared" si="2"/>
        <v>0</v>
      </c>
      <c r="O41" s="18">
        <f t="shared" si="3"/>
        <v>0</v>
      </c>
      <c r="P41" s="18">
        <f t="shared" si="4"/>
        <v>0</v>
      </c>
      <c r="Q41" s="18">
        <f t="shared" si="5"/>
        <v>0</v>
      </c>
      <c r="R41" s="18">
        <f t="shared" si="6"/>
        <v>0</v>
      </c>
    </row>
    <row r="42" spans="2:18" s="21" customFormat="1">
      <c r="B42" s="316"/>
      <c r="C42" s="320"/>
      <c r="D42" s="314"/>
      <c r="E42" s="7" t="s">
        <v>77</v>
      </c>
      <c r="F42" s="7" t="s">
        <v>187</v>
      </c>
      <c r="G42" s="7" t="s">
        <v>78</v>
      </c>
      <c r="H42" s="15">
        <v>141522</v>
      </c>
      <c r="I42" s="22"/>
      <c r="J42" s="18">
        <f t="shared" si="0"/>
        <v>0</v>
      </c>
      <c r="K42" s="18">
        <v>0</v>
      </c>
      <c r="L42" s="18">
        <f t="shared" si="1"/>
        <v>0</v>
      </c>
      <c r="M42" s="22"/>
      <c r="N42" s="18">
        <f t="shared" si="2"/>
        <v>0</v>
      </c>
      <c r="O42" s="18">
        <f t="shared" si="3"/>
        <v>0</v>
      </c>
      <c r="P42" s="18">
        <f t="shared" si="4"/>
        <v>0</v>
      </c>
      <c r="Q42" s="18">
        <f t="shared" si="5"/>
        <v>0</v>
      </c>
      <c r="R42" s="18">
        <f t="shared" si="6"/>
        <v>0</v>
      </c>
    </row>
    <row r="43" spans="2:18" s="21" customFormat="1">
      <c r="B43" s="316"/>
      <c r="C43" s="320"/>
      <c r="D43" s="314"/>
      <c r="E43" s="7" t="s">
        <v>79</v>
      </c>
      <c r="F43" s="7" t="s">
        <v>188</v>
      </c>
      <c r="G43" s="7" t="s">
        <v>80</v>
      </c>
      <c r="H43" s="15">
        <v>178602</v>
      </c>
      <c r="I43" s="22"/>
      <c r="J43" s="18">
        <f t="shared" si="0"/>
        <v>0</v>
      </c>
      <c r="K43" s="18">
        <v>0</v>
      </c>
      <c r="L43" s="18">
        <f t="shared" si="1"/>
        <v>0</v>
      </c>
      <c r="M43" s="22"/>
      <c r="N43" s="18">
        <f t="shared" si="2"/>
        <v>0</v>
      </c>
      <c r="O43" s="18">
        <f t="shared" si="3"/>
        <v>0</v>
      </c>
      <c r="P43" s="18">
        <f t="shared" si="4"/>
        <v>0</v>
      </c>
      <c r="Q43" s="18">
        <f t="shared" si="5"/>
        <v>0</v>
      </c>
      <c r="R43" s="18">
        <f t="shared" si="6"/>
        <v>0</v>
      </c>
    </row>
    <row r="44" spans="2:18" s="21" customFormat="1">
      <c r="B44" s="316"/>
      <c r="C44" s="320"/>
      <c r="D44" s="314"/>
      <c r="E44" s="7" t="s">
        <v>81</v>
      </c>
      <c r="F44" s="7" t="s">
        <v>189</v>
      </c>
      <c r="G44" s="7" t="s">
        <v>82</v>
      </c>
      <c r="H44" s="15">
        <v>203322</v>
      </c>
      <c r="I44" s="22"/>
      <c r="J44" s="18">
        <f t="shared" si="0"/>
        <v>0</v>
      </c>
      <c r="K44" s="18">
        <v>0</v>
      </c>
      <c r="L44" s="18">
        <f t="shared" si="1"/>
        <v>0</v>
      </c>
      <c r="M44" s="22"/>
      <c r="N44" s="18">
        <f t="shared" si="2"/>
        <v>0</v>
      </c>
      <c r="O44" s="18">
        <f t="shared" si="3"/>
        <v>0</v>
      </c>
      <c r="P44" s="18">
        <f t="shared" si="4"/>
        <v>0</v>
      </c>
      <c r="Q44" s="18">
        <f t="shared" si="5"/>
        <v>0</v>
      </c>
      <c r="R44" s="18">
        <f t="shared" si="6"/>
        <v>0</v>
      </c>
    </row>
    <row r="45" spans="2:18" s="21" customFormat="1">
      <c r="B45" s="316"/>
      <c r="C45" s="320"/>
      <c r="D45" s="317" t="s">
        <v>159</v>
      </c>
      <c r="E45" s="7" t="s">
        <v>83</v>
      </c>
      <c r="F45" s="7" t="s">
        <v>188</v>
      </c>
      <c r="G45" s="7" t="s">
        <v>84</v>
      </c>
      <c r="H45" s="15">
        <v>215682</v>
      </c>
      <c r="I45" s="22"/>
      <c r="J45" s="18">
        <f t="shared" si="0"/>
        <v>0</v>
      </c>
      <c r="K45" s="18">
        <v>0</v>
      </c>
      <c r="L45" s="18">
        <f t="shared" si="1"/>
        <v>0</v>
      </c>
      <c r="M45" s="22"/>
      <c r="N45" s="18">
        <f t="shared" si="2"/>
        <v>0</v>
      </c>
      <c r="O45" s="18">
        <f t="shared" si="3"/>
        <v>0</v>
      </c>
      <c r="P45" s="18">
        <f t="shared" si="4"/>
        <v>0</v>
      </c>
      <c r="Q45" s="18">
        <f t="shared" si="5"/>
        <v>0</v>
      </c>
      <c r="R45" s="18">
        <f t="shared" si="6"/>
        <v>0</v>
      </c>
    </row>
    <row r="46" spans="2:18" s="21" customFormat="1">
      <c r="B46" s="316"/>
      <c r="C46" s="320"/>
      <c r="D46" s="322"/>
      <c r="E46" s="7" t="s">
        <v>219</v>
      </c>
      <c r="F46" s="7" t="s">
        <v>57</v>
      </c>
      <c r="G46" s="7" t="s">
        <v>221</v>
      </c>
      <c r="H46" s="15">
        <v>234222</v>
      </c>
      <c r="I46" s="22">
        <v>100</v>
      </c>
      <c r="J46" s="18">
        <f t="shared" si="0"/>
        <v>23422200</v>
      </c>
      <c r="K46" s="18">
        <v>0</v>
      </c>
      <c r="L46" s="18">
        <f t="shared" si="1"/>
        <v>0</v>
      </c>
      <c r="M46" s="22"/>
      <c r="N46" s="18">
        <f t="shared" si="2"/>
        <v>0</v>
      </c>
      <c r="O46" s="18">
        <f t="shared" si="3"/>
        <v>100</v>
      </c>
      <c r="P46" s="18">
        <f t="shared" si="4"/>
        <v>23422200</v>
      </c>
      <c r="Q46" s="18">
        <f t="shared" si="5"/>
        <v>100</v>
      </c>
      <c r="R46" s="18">
        <f t="shared" si="6"/>
        <v>23422200</v>
      </c>
    </row>
    <row r="47" spans="2:18" s="21" customFormat="1">
      <c r="B47" s="316"/>
      <c r="C47" s="321"/>
      <c r="D47" s="318"/>
      <c r="E47" s="7" t="s">
        <v>220</v>
      </c>
      <c r="F47" s="7" t="s">
        <v>60</v>
      </c>
      <c r="G47" s="7" t="s">
        <v>222</v>
      </c>
      <c r="H47" s="15">
        <v>277482</v>
      </c>
      <c r="I47" s="22">
        <v>100</v>
      </c>
      <c r="J47" s="18">
        <f t="shared" si="0"/>
        <v>27748200</v>
      </c>
      <c r="K47" s="18">
        <v>0</v>
      </c>
      <c r="L47" s="18">
        <f t="shared" si="1"/>
        <v>0</v>
      </c>
      <c r="M47" s="22"/>
      <c r="N47" s="18">
        <f t="shared" si="2"/>
        <v>0</v>
      </c>
      <c r="O47" s="18">
        <f t="shared" si="3"/>
        <v>100</v>
      </c>
      <c r="P47" s="18">
        <f t="shared" si="4"/>
        <v>27748200</v>
      </c>
      <c r="Q47" s="18">
        <f t="shared" si="5"/>
        <v>100</v>
      </c>
      <c r="R47" s="18">
        <f t="shared" si="6"/>
        <v>27748200</v>
      </c>
    </row>
    <row r="48" spans="2:18" s="21" customFormat="1" ht="15.75" customHeight="1">
      <c r="B48" s="316"/>
      <c r="C48" s="319" t="s">
        <v>165</v>
      </c>
      <c r="D48" s="314" t="s">
        <v>157</v>
      </c>
      <c r="E48" s="7" t="s">
        <v>85</v>
      </c>
      <c r="F48" s="7" t="s">
        <v>184</v>
      </c>
      <c r="G48" s="7" t="s">
        <v>86</v>
      </c>
      <c r="H48" s="15">
        <v>48822</v>
      </c>
      <c r="I48" s="22"/>
      <c r="J48" s="18">
        <f t="shared" si="0"/>
        <v>0</v>
      </c>
      <c r="K48" s="18">
        <v>150</v>
      </c>
      <c r="L48" s="18">
        <f t="shared" si="1"/>
        <v>7323300</v>
      </c>
      <c r="M48" s="22"/>
      <c r="N48" s="18">
        <f t="shared" si="2"/>
        <v>0</v>
      </c>
      <c r="O48" s="18">
        <f t="shared" si="3"/>
        <v>150</v>
      </c>
      <c r="P48" s="18">
        <f t="shared" si="4"/>
        <v>7323300</v>
      </c>
      <c r="Q48" s="18">
        <f t="shared" si="5"/>
        <v>150</v>
      </c>
      <c r="R48" s="18">
        <f t="shared" si="6"/>
        <v>7323300</v>
      </c>
    </row>
    <row r="49" spans="2:18" s="21" customFormat="1">
      <c r="B49" s="316"/>
      <c r="C49" s="320"/>
      <c r="D49" s="314"/>
      <c r="E49" s="7" t="s">
        <v>87</v>
      </c>
      <c r="F49" s="7" t="s">
        <v>185</v>
      </c>
      <c r="G49" s="7" t="s">
        <v>88</v>
      </c>
      <c r="H49" s="15">
        <v>61182</v>
      </c>
      <c r="I49" s="22"/>
      <c r="J49" s="18">
        <f t="shared" si="0"/>
        <v>0</v>
      </c>
      <c r="K49" s="18">
        <v>100</v>
      </c>
      <c r="L49" s="18">
        <f t="shared" si="1"/>
        <v>6118200</v>
      </c>
      <c r="M49" s="22"/>
      <c r="N49" s="18">
        <f t="shared" si="2"/>
        <v>0</v>
      </c>
      <c r="O49" s="18">
        <f t="shared" si="3"/>
        <v>100</v>
      </c>
      <c r="P49" s="18">
        <f t="shared" si="4"/>
        <v>6118200</v>
      </c>
      <c r="Q49" s="18">
        <f t="shared" si="5"/>
        <v>100</v>
      </c>
      <c r="R49" s="18">
        <f t="shared" si="6"/>
        <v>6118200</v>
      </c>
    </row>
    <row r="50" spans="2:18" s="21" customFormat="1">
      <c r="B50" s="316"/>
      <c r="C50" s="320"/>
      <c r="D50" s="314"/>
      <c r="E50" s="7" t="s">
        <v>89</v>
      </c>
      <c r="F50" s="7" t="s">
        <v>178</v>
      </c>
      <c r="G50" s="7" t="s">
        <v>90</v>
      </c>
      <c r="H50" s="15">
        <v>61182</v>
      </c>
      <c r="I50" s="22">
        <v>100</v>
      </c>
      <c r="J50" s="18">
        <f t="shared" si="0"/>
        <v>6118200</v>
      </c>
      <c r="K50" s="18">
        <v>230</v>
      </c>
      <c r="L50" s="18">
        <f t="shared" si="1"/>
        <v>14071860</v>
      </c>
      <c r="M50" s="22"/>
      <c r="N50" s="18">
        <f t="shared" si="2"/>
        <v>0</v>
      </c>
      <c r="O50" s="18">
        <f t="shared" si="3"/>
        <v>330</v>
      </c>
      <c r="P50" s="18">
        <f t="shared" si="4"/>
        <v>20190060</v>
      </c>
      <c r="Q50" s="18">
        <f t="shared" si="5"/>
        <v>330</v>
      </c>
      <c r="R50" s="18">
        <f t="shared" si="6"/>
        <v>20190060</v>
      </c>
    </row>
    <row r="51" spans="2:18" s="21" customFormat="1">
      <c r="B51" s="316"/>
      <c r="C51" s="320"/>
      <c r="D51" s="314"/>
      <c r="E51" s="7" t="s">
        <v>91</v>
      </c>
      <c r="F51" s="7" t="s">
        <v>184</v>
      </c>
      <c r="G51" s="7" t="s">
        <v>92</v>
      </c>
      <c r="H51" s="15">
        <v>73542</v>
      </c>
      <c r="I51" s="22">
        <v>100</v>
      </c>
      <c r="J51" s="18">
        <f t="shared" si="0"/>
        <v>7354200</v>
      </c>
      <c r="K51" s="18">
        <v>450</v>
      </c>
      <c r="L51" s="18">
        <f t="shared" si="1"/>
        <v>33093900</v>
      </c>
      <c r="M51" s="25">
        <v>30</v>
      </c>
      <c r="N51" s="18">
        <f t="shared" si="2"/>
        <v>2206260</v>
      </c>
      <c r="O51" s="18">
        <f t="shared" si="3"/>
        <v>550</v>
      </c>
      <c r="P51" s="18">
        <f t="shared" si="4"/>
        <v>40448100</v>
      </c>
      <c r="Q51" s="18">
        <f t="shared" si="5"/>
        <v>580</v>
      </c>
      <c r="R51" s="18">
        <f t="shared" si="6"/>
        <v>42654360</v>
      </c>
    </row>
    <row r="52" spans="2:18" s="21" customFormat="1">
      <c r="B52" s="316"/>
      <c r="C52" s="320"/>
      <c r="D52" s="314"/>
      <c r="E52" s="7" t="s">
        <v>93</v>
      </c>
      <c r="F52" s="7" t="s">
        <v>185</v>
      </c>
      <c r="G52" s="7" t="s">
        <v>94</v>
      </c>
      <c r="H52" s="15">
        <v>98262</v>
      </c>
      <c r="I52" s="22"/>
      <c r="J52" s="18">
        <f t="shared" si="0"/>
        <v>0</v>
      </c>
      <c r="K52" s="18">
        <v>0</v>
      </c>
      <c r="L52" s="18">
        <f t="shared" si="1"/>
        <v>0</v>
      </c>
      <c r="M52" s="22"/>
      <c r="N52" s="18">
        <f t="shared" si="2"/>
        <v>0</v>
      </c>
      <c r="O52" s="18">
        <f t="shared" si="3"/>
        <v>0</v>
      </c>
      <c r="P52" s="18">
        <f t="shared" si="4"/>
        <v>0</v>
      </c>
      <c r="Q52" s="18">
        <f t="shared" si="5"/>
        <v>0</v>
      </c>
      <c r="R52" s="18">
        <f t="shared" si="6"/>
        <v>0</v>
      </c>
    </row>
    <row r="53" spans="2:18" s="21" customFormat="1">
      <c r="B53" s="316"/>
      <c r="C53" s="320"/>
      <c r="D53" s="314"/>
      <c r="E53" s="7" t="s">
        <v>95</v>
      </c>
      <c r="F53" s="7" t="s">
        <v>186</v>
      </c>
      <c r="G53" s="7" t="s">
        <v>96</v>
      </c>
      <c r="H53" s="15">
        <v>110622</v>
      </c>
      <c r="I53" s="22"/>
      <c r="J53" s="18">
        <f t="shared" si="0"/>
        <v>0</v>
      </c>
      <c r="K53" s="18">
        <v>0</v>
      </c>
      <c r="L53" s="18">
        <f t="shared" si="1"/>
        <v>0</v>
      </c>
      <c r="M53" s="22"/>
      <c r="N53" s="18">
        <f t="shared" si="2"/>
        <v>0</v>
      </c>
      <c r="O53" s="18">
        <f t="shared" si="3"/>
        <v>0</v>
      </c>
      <c r="P53" s="18">
        <f t="shared" si="4"/>
        <v>0</v>
      </c>
      <c r="Q53" s="18">
        <f t="shared" si="5"/>
        <v>0</v>
      </c>
      <c r="R53" s="18">
        <f t="shared" si="6"/>
        <v>0</v>
      </c>
    </row>
    <row r="54" spans="2:18" s="21" customFormat="1">
      <c r="B54" s="316"/>
      <c r="C54" s="320"/>
      <c r="D54" s="314" t="s">
        <v>158</v>
      </c>
      <c r="E54" s="7" t="s">
        <v>97</v>
      </c>
      <c r="F54" s="7" t="s">
        <v>184</v>
      </c>
      <c r="G54" s="7" t="s">
        <v>98</v>
      </c>
      <c r="H54" s="15">
        <v>61182</v>
      </c>
      <c r="I54" s="22"/>
      <c r="J54" s="18">
        <f t="shared" si="0"/>
        <v>0</v>
      </c>
      <c r="K54" s="18">
        <v>0</v>
      </c>
      <c r="L54" s="18">
        <f t="shared" si="1"/>
        <v>0</v>
      </c>
      <c r="M54" s="22"/>
      <c r="N54" s="18">
        <f t="shared" si="2"/>
        <v>0</v>
      </c>
      <c r="O54" s="18">
        <f t="shared" si="3"/>
        <v>0</v>
      </c>
      <c r="P54" s="18">
        <f t="shared" si="4"/>
        <v>0</v>
      </c>
      <c r="Q54" s="18">
        <f t="shared" si="5"/>
        <v>0</v>
      </c>
      <c r="R54" s="18">
        <f t="shared" si="6"/>
        <v>0</v>
      </c>
    </row>
    <row r="55" spans="2:18" s="21" customFormat="1">
      <c r="B55" s="316"/>
      <c r="C55" s="320"/>
      <c r="D55" s="314"/>
      <c r="E55" s="7" t="s">
        <v>99</v>
      </c>
      <c r="F55" s="7" t="s">
        <v>185</v>
      </c>
      <c r="G55" s="7" t="s">
        <v>100</v>
      </c>
      <c r="H55" s="15">
        <v>79722</v>
      </c>
      <c r="I55" s="22"/>
      <c r="J55" s="18">
        <f t="shared" si="0"/>
        <v>0</v>
      </c>
      <c r="K55" s="18">
        <v>0</v>
      </c>
      <c r="L55" s="18">
        <f t="shared" si="1"/>
        <v>0</v>
      </c>
      <c r="M55" s="22"/>
      <c r="N55" s="18">
        <f t="shared" si="2"/>
        <v>0</v>
      </c>
      <c r="O55" s="18">
        <f t="shared" si="3"/>
        <v>0</v>
      </c>
      <c r="P55" s="18">
        <f t="shared" si="4"/>
        <v>0</v>
      </c>
      <c r="Q55" s="18">
        <f t="shared" si="5"/>
        <v>0</v>
      </c>
      <c r="R55" s="18">
        <f t="shared" si="6"/>
        <v>0</v>
      </c>
    </row>
    <row r="56" spans="2:18" s="21" customFormat="1">
      <c r="B56" s="316"/>
      <c r="C56" s="320"/>
      <c r="D56" s="314"/>
      <c r="E56" s="7" t="s">
        <v>101</v>
      </c>
      <c r="F56" s="7" t="s">
        <v>184</v>
      </c>
      <c r="G56" s="7" t="s">
        <v>102</v>
      </c>
      <c r="H56" s="15">
        <v>85902</v>
      </c>
      <c r="I56" s="22"/>
      <c r="J56" s="18">
        <f t="shared" si="0"/>
        <v>0</v>
      </c>
      <c r="K56" s="18">
        <v>0</v>
      </c>
      <c r="L56" s="18">
        <f t="shared" si="1"/>
        <v>0</v>
      </c>
      <c r="M56" s="22"/>
      <c r="N56" s="18">
        <f t="shared" si="2"/>
        <v>0</v>
      </c>
      <c r="O56" s="18">
        <f t="shared" si="3"/>
        <v>0</v>
      </c>
      <c r="P56" s="18">
        <f t="shared" si="4"/>
        <v>0</v>
      </c>
      <c r="Q56" s="18">
        <f t="shared" si="5"/>
        <v>0</v>
      </c>
      <c r="R56" s="18">
        <f t="shared" si="6"/>
        <v>0</v>
      </c>
    </row>
    <row r="57" spans="2:18" s="21" customFormat="1">
      <c r="B57" s="316"/>
      <c r="C57" s="320"/>
      <c r="D57" s="314"/>
      <c r="E57" s="7" t="s">
        <v>103</v>
      </c>
      <c r="F57" s="7" t="s">
        <v>185</v>
      </c>
      <c r="G57" s="7" t="s">
        <v>104</v>
      </c>
      <c r="H57" s="15">
        <v>110622</v>
      </c>
      <c r="I57" s="22"/>
      <c r="J57" s="18">
        <f t="shared" si="0"/>
        <v>0</v>
      </c>
      <c r="K57" s="18">
        <v>0</v>
      </c>
      <c r="L57" s="18">
        <f t="shared" si="1"/>
        <v>0</v>
      </c>
      <c r="M57" s="22"/>
      <c r="N57" s="18">
        <f t="shared" si="2"/>
        <v>0</v>
      </c>
      <c r="O57" s="18">
        <f t="shared" si="3"/>
        <v>0</v>
      </c>
      <c r="P57" s="18">
        <f t="shared" si="4"/>
        <v>0</v>
      </c>
      <c r="Q57" s="18">
        <f t="shared" si="5"/>
        <v>0</v>
      </c>
      <c r="R57" s="18">
        <f t="shared" si="6"/>
        <v>0</v>
      </c>
    </row>
    <row r="58" spans="2:18" s="21" customFormat="1">
      <c r="B58" s="316"/>
      <c r="C58" s="320"/>
      <c r="D58" s="317" t="s">
        <v>159</v>
      </c>
      <c r="E58" s="7" t="s">
        <v>105</v>
      </c>
      <c r="F58" s="7" t="s">
        <v>184</v>
      </c>
      <c r="G58" s="7" t="s">
        <v>106</v>
      </c>
      <c r="H58" s="15">
        <v>61182</v>
      </c>
      <c r="I58" s="22"/>
      <c r="J58" s="18">
        <f t="shared" si="0"/>
        <v>0</v>
      </c>
      <c r="K58" s="18">
        <v>0</v>
      </c>
      <c r="L58" s="18">
        <f t="shared" si="1"/>
        <v>0</v>
      </c>
      <c r="M58" s="22"/>
      <c r="N58" s="18">
        <f t="shared" si="2"/>
        <v>0</v>
      </c>
      <c r="O58" s="18">
        <f t="shared" si="3"/>
        <v>0</v>
      </c>
      <c r="P58" s="18">
        <f t="shared" si="4"/>
        <v>0</v>
      </c>
      <c r="Q58" s="18">
        <f t="shared" si="5"/>
        <v>0</v>
      </c>
      <c r="R58" s="18">
        <f t="shared" si="6"/>
        <v>0</v>
      </c>
    </row>
    <row r="59" spans="2:18" s="21" customFormat="1">
      <c r="B59" s="316"/>
      <c r="C59" s="320"/>
      <c r="D59" s="322"/>
      <c r="E59" s="7" t="s">
        <v>107</v>
      </c>
      <c r="F59" s="7" t="s">
        <v>185</v>
      </c>
      <c r="G59" s="7" t="s">
        <v>108</v>
      </c>
      <c r="H59" s="15">
        <v>79722</v>
      </c>
      <c r="I59" s="22"/>
      <c r="J59" s="18">
        <f t="shared" si="0"/>
        <v>0</v>
      </c>
      <c r="K59" s="18">
        <v>0</v>
      </c>
      <c r="L59" s="18">
        <f t="shared" si="1"/>
        <v>0</v>
      </c>
      <c r="M59" s="22"/>
      <c r="N59" s="18">
        <f t="shared" si="2"/>
        <v>0</v>
      </c>
      <c r="O59" s="18">
        <f t="shared" si="3"/>
        <v>0</v>
      </c>
      <c r="P59" s="18">
        <f t="shared" si="4"/>
        <v>0</v>
      </c>
      <c r="Q59" s="18">
        <f t="shared" si="5"/>
        <v>0</v>
      </c>
      <c r="R59" s="18">
        <f t="shared" si="6"/>
        <v>0</v>
      </c>
    </row>
    <row r="60" spans="2:18" s="21" customFormat="1">
      <c r="B60" s="316"/>
      <c r="C60" s="320"/>
      <c r="D60" s="322"/>
      <c r="E60" s="7" t="s">
        <v>195</v>
      </c>
      <c r="F60" s="7" t="s">
        <v>198</v>
      </c>
      <c r="G60" s="7" t="s">
        <v>199</v>
      </c>
      <c r="H60" s="15">
        <v>80000</v>
      </c>
      <c r="I60" s="22"/>
      <c r="J60" s="18">
        <f t="shared" si="0"/>
        <v>0</v>
      </c>
      <c r="K60" s="18">
        <v>0</v>
      </c>
      <c r="L60" s="18">
        <f t="shared" si="1"/>
        <v>0</v>
      </c>
      <c r="M60" s="22"/>
      <c r="N60" s="18">
        <f t="shared" si="2"/>
        <v>0</v>
      </c>
      <c r="O60" s="18">
        <f t="shared" si="3"/>
        <v>0</v>
      </c>
      <c r="P60" s="18">
        <f t="shared" si="4"/>
        <v>0</v>
      </c>
      <c r="Q60" s="18">
        <f t="shared" si="5"/>
        <v>0</v>
      </c>
      <c r="R60" s="18">
        <f t="shared" si="6"/>
        <v>0</v>
      </c>
    </row>
    <row r="61" spans="2:18" s="21" customFormat="1">
      <c r="B61" s="316"/>
      <c r="C61" s="320"/>
      <c r="D61" s="322"/>
      <c r="E61" s="7" t="s">
        <v>196</v>
      </c>
      <c r="F61" s="7" t="s">
        <v>57</v>
      </c>
      <c r="G61" s="7" t="s">
        <v>200</v>
      </c>
      <c r="H61" s="15">
        <v>92000</v>
      </c>
      <c r="I61" s="22"/>
      <c r="J61" s="18">
        <f t="shared" si="0"/>
        <v>0</v>
      </c>
      <c r="K61" s="18">
        <v>0</v>
      </c>
      <c r="L61" s="18">
        <f t="shared" si="1"/>
        <v>0</v>
      </c>
      <c r="M61" s="22"/>
      <c r="N61" s="18">
        <f t="shared" si="2"/>
        <v>0</v>
      </c>
      <c r="O61" s="18">
        <f t="shared" si="3"/>
        <v>0</v>
      </c>
      <c r="P61" s="18">
        <f t="shared" si="4"/>
        <v>0</v>
      </c>
      <c r="Q61" s="18">
        <f t="shared" si="5"/>
        <v>0</v>
      </c>
      <c r="R61" s="18">
        <f t="shared" si="6"/>
        <v>0</v>
      </c>
    </row>
    <row r="62" spans="2:18" s="21" customFormat="1">
      <c r="B62" s="316"/>
      <c r="C62" s="321"/>
      <c r="D62" s="318"/>
      <c r="E62" s="7" t="s">
        <v>197</v>
      </c>
      <c r="F62" s="7" t="s">
        <v>60</v>
      </c>
      <c r="G62" s="7" t="s">
        <v>201</v>
      </c>
      <c r="H62" s="15">
        <v>120000</v>
      </c>
      <c r="I62" s="22"/>
      <c r="J62" s="18">
        <f t="shared" si="0"/>
        <v>0</v>
      </c>
      <c r="K62" s="18">
        <v>0</v>
      </c>
      <c r="L62" s="18">
        <f t="shared" si="1"/>
        <v>0</v>
      </c>
      <c r="M62" s="22"/>
      <c r="N62" s="18">
        <f t="shared" si="2"/>
        <v>0</v>
      </c>
      <c r="O62" s="18">
        <f t="shared" si="3"/>
        <v>0</v>
      </c>
      <c r="P62" s="18">
        <f t="shared" si="4"/>
        <v>0</v>
      </c>
      <c r="Q62" s="18">
        <f t="shared" si="5"/>
        <v>0</v>
      </c>
      <c r="R62" s="18">
        <f t="shared" si="6"/>
        <v>0</v>
      </c>
    </row>
    <row r="63" spans="2:18" s="21" customFormat="1">
      <c r="B63" s="316"/>
      <c r="C63" s="313" t="s">
        <v>166</v>
      </c>
      <c r="D63" s="314" t="s">
        <v>167</v>
      </c>
      <c r="E63" s="7" t="s">
        <v>109</v>
      </c>
      <c r="F63" s="7" t="s">
        <v>190</v>
      </c>
      <c r="G63" s="7" t="s">
        <v>110</v>
      </c>
      <c r="H63" s="15">
        <v>67362</v>
      </c>
      <c r="I63" s="22"/>
      <c r="J63" s="18">
        <f t="shared" si="0"/>
        <v>0</v>
      </c>
      <c r="K63" s="18">
        <v>0</v>
      </c>
      <c r="L63" s="18">
        <f t="shared" si="1"/>
        <v>0</v>
      </c>
      <c r="M63" s="22"/>
      <c r="N63" s="18">
        <f t="shared" si="2"/>
        <v>0</v>
      </c>
      <c r="O63" s="18">
        <f t="shared" si="3"/>
        <v>0</v>
      </c>
      <c r="P63" s="18">
        <f t="shared" si="4"/>
        <v>0</v>
      </c>
      <c r="Q63" s="18">
        <f t="shared" si="5"/>
        <v>0</v>
      </c>
      <c r="R63" s="18">
        <f t="shared" si="6"/>
        <v>0</v>
      </c>
    </row>
    <row r="64" spans="2:18" s="21" customFormat="1">
      <c r="B64" s="316"/>
      <c r="C64" s="313"/>
      <c r="D64" s="314"/>
      <c r="E64" s="7" t="s">
        <v>111</v>
      </c>
      <c r="F64" s="7" t="s">
        <v>191</v>
      </c>
      <c r="G64" s="7" t="s">
        <v>112</v>
      </c>
      <c r="H64" s="15">
        <v>73542</v>
      </c>
      <c r="I64" s="22"/>
      <c r="J64" s="18">
        <f t="shared" si="0"/>
        <v>0</v>
      </c>
      <c r="K64" s="18">
        <v>150</v>
      </c>
      <c r="L64" s="18">
        <f t="shared" si="1"/>
        <v>11031300</v>
      </c>
      <c r="M64" s="22"/>
      <c r="N64" s="18">
        <f t="shared" si="2"/>
        <v>0</v>
      </c>
      <c r="O64" s="18">
        <f t="shared" si="3"/>
        <v>150</v>
      </c>
      <c r="P64" s="18">
        <f t="shared" si="4"/>
        <v>11031300</v>
      </c>
      <c r="Q64" s="18">
        <f t="shared" si="5"/>
        <v>150</v>
      </c>
      <c r="R64" s="18">
        <f t="shared" si="6"/>
        <v>11031300</v>
      </c>
    </row>
    <row r="65" spans="2:18" s="21" customFormat="1">
      <c r="B65" s="316"/>
      <c r="C65" s="313"/>
      <c r="D65" s="314"/>
      <c r="E65" s="7" t="s">
        <v>113</v>
      </c>
      <c r="F65" s="7" t="s">
        <v>192</v>
      </c>
      <c r="G65" s="7" t="s">
        <v>114</v>
      </c>
      <c r="H65" s="15">
        <v>92082</v>
      </c>
      <c r="I65" s="22"/>
      <c r="J65" s="18">
        <f t="shared" si="0"/>
        <v>0</v>
      </c>
      <c r="K65" s="18">
        <v>0</v>
      </c>
      <c r="L65" s="18">
        <f t="shared" si="1"/>
        <v>0</v>
      </c>
      <c r="M65" s="22"/>
      <c r="N65" s="18">
        <f t="shared" si="2"/>
        <v>0</v>
      </c>
      <c r="O65" s="18">
        <f t="shared" si="3"/>
        <v>0</v>
      </c>
      <c r="P65" s="18">
        <f t="shared" si="4"/>
        <v>0</v>
      </c>
      <c r="Q65" s="18">
        <f t="shared" si="5"/>
        <v>0</v>
      </c>
      <c r="R65" s="18">
        <f t="shared" si="6"/>
        <v>0</v>
      </c>
    </row>
    <row r="66" spans="2:18" s="21" customFormat="1" ht="15" customHeight="1">
      <c r="B66" s="316"/>
      <c r="C66" s="313"/>
      <c r="D66" s="319" t="s">
        <v>168</v>
      </c>
      <c r="E66" s="7" t="s">
        <v>115</v>
      </c>
      <c r="F66" s="7" t="s">
        <v>191</v>
      </c>
      <c r="G66" s="7" t="s">
        <v>116</v>
      </c>
      <c r="H66" s="15">
        <v>92082</v>
      </c>
      <c r="I66" s="22"/>
      <c r="J66" s="18">
        <f t="shared" si="0"/>
        <v>0</v>
      </c>
      <c r="K66" s="18">
        <v>0</v>
      </c>
      <c r="L66" s="18">
        <f t="shared" si="1"/>
        <v>0</v>
      </c>
      <c r="M66" s="22"/>
      <c r="N66" s="18">
        <f t="shared" si="2"/>
        <v>0</v>
      </c>
      <c r="O66" s="18">
        <f t="shared" si="3"/>
        <v>0</v>
      </c>
      <c r="P66" s="18">
        <f t="shared" si="4"/>
        <v>0</v>
      </c>
      <c r="Q66" s="18">
        <f t="shared" si="5"/>
        <v>0</v>
      </c>
      <c r="R66" s="18">
        <f t="shared" si="6"/>
        <v>0</v>
      </c>
    </row>
    <row r="67" spans="2:18" s="21" customFormat="1">
      <c r="B67" s="316"/>
      <c r="C67" s="313"/>
      <c r="D67" s="320"/>
      <c r="E67" s="7" t="s">
        <v>117</v>
      </c>
      <c r="F67" s="7" t="s">
        <v>192</v>
      </c>
      <c r="G67" s="7" t="s">
        <v>118</v>
      </c>
      <c r="H67" s="15">
        <v>110622</v>
      </c>
      <c r="I67" s="22"/>
      <c r="J67" s="18">
        <f t="shared" si="0"/>
        <v>0</v>
      </c>
      <c r="K67" s="18">
        <v>0</v>
      </c>
      <c r="L67" s="18">
        <f t="shared" si="1"/>
        <v>0</v>
      </c>
      <c r="M67" s="22"/>
      <c r="N67" s="18">
        <f t="shared" si="2"/>
        <v>0</v>
      </c>
      <c r="O67" s="18">
        <f t="shared" si="3"/>
        <v>0</v>
      </c>
      <c r="P67" s="18">
        <f t="shared" si="4"/>
        <v>0</v>
      </c>
      <c r="Q67" s="18">
        <f t="shared" si="5"/>
        <v>0</v>
      </c>
      <c r="R67" s="18">
        <f t="shared" si="6"/>
        <v>0</v>
      </c>
    </row>
    <row r="68" spans="2:18" s="21" customFormat="1">
      <c r="B68" s="316"/>
      <c r="C68" s="313"/>
      <c r="D68" s="320"/>
      <c r="E68" s="7" t="s">
        <v>119</v>
      </c>
      <c r="F68" s="7" t="s">
        <v>57</v>
      </c>
      <c r="G68" s="7" t="s">
        <v>120</v>
      </c>
      <c r="H68" s="15">
        <v>92082</v>
      </c>
      <c r="I68" s="22"/>
      <c r="J68" s="18">
        <f t="shared" si="0"/>
        <v>0</v>
      </c>
      <c r="K68" s="18">
        <v>100</v>
      </c>
      <c r="L68" s="18">
        <f t="shared" si="1"/>
        <v>9208200</v>
      </c>
      <c r="M68" s="25">
        <v>10</v>
      </c>
      <c r="N68" s="18">
        <f t="shared" si="2"/>
        <v>920820</v>
      </c>
      <c r="O68" s="18">
        <f t="shared" si="3"/>
        <v>100</v>
      </c>
      <c r="P68" s="18">
        <f t="shared" si="4"/>
        <v>9208200</v>
      </c>
      <c r="Q68" s="18">
        <f t="shared" si="5"/>
        <v>110</v>
      </c>
      <c r="R68" s="18">
        <f t="shared" si="6"/>
        <v>10129020</v>
      </c>
    </row>
    <row r="69" spans="2:18" s="21" customFormat="1">
      <c r="B69" s="316"/>
      <c r="C69" s="313"/>
      <c r="D69" s="320"/>
      <c r="E69" s="7" t="s">
        <v>121</v>
      </c>
      <c r="F69" s="7" t="s">
        <v>60</v>
      </c>
      <c r="G69" s="7" t="s">
        <v>122</v>
      </c>
      <c r="H69" s="15">
        <v>110622</v>
      </c>
      <c r="I69" s="22"/>
      <c r="J69" s="18">
        <f t="shared" si="0"/>
        <v>0</v>
      </c>
      <c r="K69" s="18">
        <v>0</v>
      </c>
      <c r="L69" s="18">
        <f t="shared" si="1"/>
        <v>0</v>
      </c>
      <c r="M69" s="22"/>
      <c r="N69" s="18">
        <f t="shared" si="2"/>
        <v>0</v>
      </c>
      <c r="O69" s="18">
        <f t="shared" si="3"/>
        <v>0</v>
      </c>
      <c r="P69" s="18">
        <f t="shared" si="4"/>
        <v>0</v>
      </c>
      <c r="Q69" s="18">
        <f t="shared" si="5"/>
        <v>0</v>
      </c>
      <c r="R69" s="18">
        <f t="shared" si="6"/>
        <v>0</v>
      </c>
    </row>
    <row r="70" spans="2:18" s="21" customFormat="1">
      <c r="B70" s="316"/>
      <c r="C70" s="313"/>
      <c r="D70" s="320"/>
      <c r="E70" s="7" t="s">
        <v>123</v>
      </c>
      <c r="F70" s="7" t="s">
        <v>57</v>
      </c>
      <c r="G70" s="7" t="s">
        <v>124</v>
      </c>
      <c r="H70" s="15">
        <v>104442</v>
      </c>
      <c r="I70" s="22"/>
      <c r="J70" s="18">
        <f t="shared" ref="J70:J80" si="7">H70*I70</f>
        <v>0</v>
      </c>
      <c r="K70" s="18">
        <v>100</v>
      </c>
      <c r="L70" s="18">
        <f t="shared" ref="L70:L82" si="8">K70*H70</f>
        <v>10444200</v>
      </c>
      <c r="M70" s="22"/>
      <c r="N70" s="18">
        <f t="shared" ref="N70:N92" si="9">M70*H70</f>
        <v>0</v>
      </c>
      <c r="O70" s="18">
        <f t="shared" ref="O70:O80" si="10">I70+K70</f>
        <v>100</v>
      </c>
      <c r="P70" s="18">
        <f t="shared" ref="P70:P80" si="11">J70+L70</f>
        <v>10444200</v>
      </c>
      <c r="Q70" s="18">
        <f t="shared" ref="Q70:Q92" si="12">SUM(I70,K70,M70)</f>
        <v>100</v>
      </c>
      <c r="R70" s="18">
        <f t="shared" ref="R70:R92" si="13">SUM(J70,L70,N70)</f>
        <v>10444200</v>
      </c>
    </row>
    <row r="71" spans="2:18" s="21" customFormat="1">
      <c r="B71" s="316"/>
      <c r="C71" s="313"/>
      <c r="D71" s="320"/>
      <c r="E71" s="7" t="s">
        <v>125</v>
      </c>
      <c r="F71" s="7" t="s">
        <v>180</v>
      </c>
      <c r="G71" s="7" t="s">
        <v>126</v>
      </c>
      <c r="H71" s="15">
        <v>122982</v>
      </c>
      <c r="I71" s="22"/>
      <c r="J71" s="18">
        <f t="shared" si="7"/>
        <v>0</v>
      </c>
      <c r="K71" s="18">
        <v>0</v>
      </c>
      <c r="L71" s="18">
        <f t="shared" si="8"/>
        <v>0</v>
      </c>
      <c r="M71" s="22"/>
      <c r="N71" s="18">
        <f t="shared" si="9"/>
        <v>0</v>
      </c>
      <c r="O71" s="18">
        <f t="shared" si="10"/>
        <v>0</v>
      </c>
      <c r="P71" s="18">
        <f t="shared" si="11"/>
        <v>0</v>
      </c>
      <c r="Q71" s="18">
        <f t="shared" si="12"/>
        <v>0</v>
      </c>
      <c r="R71" s="18">
        <f t="shared" si="13"/>
        <v>0</v>
      </c>
    </row>
    <row r="72" spans="2:18" s="21" customFormat="1">
      <c r="B72" s="316"/>
      <c r="C72" s="313"/>
      <c r="D72" s="320"/>
      <c r="E72" s="7" t="s">
        <v>127</v>
      </c>
      <c r="F72" s="7" t="s">
        <v>57</v>
      </c>
      <c r="G72" s="7" t="s">
        <v>128</v>
      </c>
      <c r="H72" s="15">
        <v>141522</v>
      </c>
      <c r="I72" s="22"/>
      <c r="J72" s="18">
        <f t="shared" si="7"/>
        <v>0</v>
      </c>
      <c r="K72" s="18">
        <v>0</v>
      </c>
      <c r="L72" s="18">
        <f t="shared" si="8"/>
        <v>0</v>
      </c>
      <c r="M72" s="22"/>
      <c r="N72" s="18">
        <f t="shared" si="9"/>
        <v>0</v>
      </c>
      <c r="O72" s="18">
        <f t="shared" si="10"/>
        <v>0</v>
      </c>
      <c r="P72" s="18">
        <f t="shared" si="11"/>
        <v>0</v>
      </c>
      <c r="Q72" s="18">
        <f t="shared" si="12"/>
        <v>0</v>
      </c>
      <c r="R72" s="18">
        <f t="shared" si="13"/>
        <v>0</v>
      </c>
    </row>
    <row r="73" spans="2:18" s="21" customFormat="1">
      <c r="B73" s="316"/>
      <c r="C73" s="313"/>
      <c r="D73" s="320"/>
      <c r="E73" s="7" t="s">
        <v>129</v>
      </c>
      <c r="F73" s="7" t="s">
        <v>60</v>
      </c>
      <c r="G73" s="7" t="s">
        <v>130</v>
      </c>
      <c r="H73" s="15">
        <v>153882</v>
      </c>
      <c r="I73" s="22"/>
      <c r="J73" s="18">
        <f t="shared" si="7"/>
        <v>0</v>
      </c>
      <c r="K73" s="18">
        <v>0</v>
      </c>
      <c r="L73" s="18">
        <f t="shared" si="8"/>
        <v>0</v>
      </c>
      <c r="M73" s="22"/>
      <c r="N73" s="18">
        <f t="shared" si="9"/>
        <v>0</v>
      </c>
      <c r="O73" s="18">
        <f t="shared" si="10"/>
        <v>0</v>
      </c>
      <c r="P73" s="18">
        <f t="shared" si="11"/>
        <v>0</v>
      </c>
      <c r="Q73" s="18">
        <f t="shared" si="12"/>
        <v>0</v>
      </c>
      <c r="R73" s="18">
        <f t="shared" si="13"/>
        <v>0</v>
      </c>
    </row>
    <row r="74" spans="2:18" s="21" customFormat="1">
      <c r="B74" s="316"/>
      <c r="C74" s="313"/>
      <c r="D74" s="320"/>
      <c r="E74" s="7" t="s">
        <v>131</v>
      </c>
      <c r="F74" s="7" t="s">
        <v>57</v>
      </c>
      <c r="G74" s="7" t="s">
        <v>132</v>
      </c>
      <c r="H74" s="15">
        <v>172422</v>
      </c>
      <c r="I74" s="22"/>
      <c r="J74" s="18">
        <f t="shared" si="7"/>
        <v>0</v>
      </c>
      <c r="K74" s="18">
        <v>0</v>
      </c>
      <c r="L74" s="18">
        <f t="shared" si="8"/>
        <v>0</v>
      </c>
      <c r="M74" s="22"/>
      <c r="N74" s="18">
        <f t="shared" si="9"/>
        <v>0</v>
      </c>
      <c r="O74" s="18">
        <f t="shared" si="10"/>
        <v>0</v>
      </c>
      <c r="P74" s="18">
        <f t="shared" si="11"/>
        <v>0</v>
      </c>
      <c r="Q74" s="18">
        <f t="shared" si="12"/>
        <v>0</v>
      </c>
      <c r="R74" s="18">
        <f t="shared" si="13"/>
        <v>0</v>
      </c>
    </row>
    <row r="75" spans="2:18" s="21" customFormat="1">
      <c r="B75" s="316"/>
      <c r="C75" s="313"/>
      <c r="D75" s="320"/>
      <c r="E75" s="7" t="s">
        <v>207</v>
      </c>
      <c r="F75" s="7" t="s">
        <v>57</v>
      </c>
      <c r="G75" s="7" t="s">
        <v>211</v>
      </c>
      <c r="H75" s="16">
        <v>92082</v>
      </c>
      <c r="I75" s="22"/>
      <c r="J75" s="18">
        <f t="shared" si="7"/>
        <v>0</v>
      </c>
      <c r="K75" s="18">
        <v>0</v>
      </c>
      <c r="L75" s="18">
        <f t="shared" si="8"/>
        <v>0</v>
      </c>
      <c r="M75" s="22"/>
      <c r="N75" s="18">
        <f t="shared" si="9"/>
        <v>0</v>
      </c>
      <c r="O75" s="18">
        <f t="shared" si="10"/>
        <v>0</v>
      </c>
      <c r="P75" s="18">
        <f t="shared" si="11"/>
        <v>0</v>
      </c>
      <c r="Q75" s="18">
        <f t="shared" si="12"/>
        <v>0</v>
      </c>
      <c r="R75" s="18">
        <f t="shared" si="13"/>
        <v>0</v>
      </c>
    </row>
    <row r="76" spans="2:18" s="21" customFormat="1">
      <c r="B76" s="316"/>
      <c r="C76" s="313"/>
      <c r="D76" s="320"/>
      <c r="E76" s="7" t="s">
        <v>208</v>
      </c>
      <c r="F76" s="7" t="s">
        <v>60</v>
      </c>
      <c r="G76" s="7" t="s">
        <v>212</v>
      </c>
      <c r="H76" s="16">
        <v>110622</v>
      </c>
      <c r="I76" s="22"/>
      <c r="J76" s="18">
        <f t="shared" si="7"/>
        <v>0</v>
      </c>
      <c r="K76" s="18">
        <v>0</v>
      </c>
      <c r="L76" s="18">
        <f t="shared" si="8"/>
        <v>0</v>
      </c>
      <c r="M76" s="22"/>
      <c r="N76" s="18">
        <f t="shared" si="9"/>
        <v>0</v>
      </c>
      <c r="O76" s="18">
        <f t="shared" si="10"/>
        <v>0</v>
      </c>
      <c r="P76" s="18">
        <f t="shared" si="11"/>
        <v>0</v>
      </c>
      <c r="Q76" s="18">
        <f t="shared" si="12"/>
        <v>0</v>
      </c>
      <c r="R76" s="18">
        <f t="shared" si="13"/>
        <v>0</v>
      </c>
    </row>
    <row r="77" spans="2:18" s="21" customFormat="1">
      <c r="B77" s="316"/>
      <c r="C77" s="313"/>
      <c r="D77" s="320"/>
      <c r="E77" s="7" t="s">
        <v>209</v>
      </c>
      <c r="F77" s="7" t="s">
        <v>57</v>
      </c>
      <c r="G77" s="7" t="s">
        <v>213</v>
      </c>
      <c r="H77" s="16">
        <v>92082</v>
      </c>
      <c r="I77" s="22"/>
      <c r="J77" s="18">
        <f t="shared" si="7"/>
        <v>0</v>
      </c>
      <c r="K77" s="18">
        <v>0</v>
      </c>
      <c r="L77" s="18">
        <f t="shared" si="8"/>
        <v>0</v>
      </c>
      <c r="M77" s="22"/>
      <c r="N77" s="18">
        <f t="shared" si="9"/>
        <v>0</v>
      </c>
      <c r="O77" s="18">
        <f t="shared" si="10"/>
        <v>0</v>
      </c>
      <c r="P77" s="18">
        <f t="shared" si="11"/>
        <v>0</v>
      </c>
      <c r="Q77" s="18">
        <f t="shared" si="12"/>
        <v>0</v>
      </c>
      <c r="R77" s="18">
        <f t="shared" si="13"/>
        <v>0</v>
      </c>
    </row>
    <row r="78" spans="2:18" s="21" customFormat="1">
      <c r="B78" s="316"/>
      <c r="C78" s="313"/>
      <c r="D78" s="320"/>
      <c r="E78" s="7" t="s">
        <v>210</v>
      </c>
      <c r="F78" s="7" t="s">
        <v>60</v>
      </c>
      <c r="G78" s="7" t="s">
        <v>214</v>
      </c>
      <c r="H78" s="16">
        <v>110622</v>
      </c>
      <c r="I78" s="22"/>
      <c r="J78" s="18">
        <f t="shared" si="7"/>
        <v>0</v>
      </c>
      <c r="K78" s="18">
        <v>0</v>
      </c>
      <c r="L78" s="18">
        <f t="shared" si="8"/>
        <v>0</v>
      </c>
      <c r="M78" s="22"/>
      <c r="N78" s="18">
        <f t="shared" si="9"/>
        <v>0</v>
      </c>
      <c r="O78" s="18">
        <f t="shared" si="10"/>
        <v>0</v>
      </c>
      <c r="P78" s="18">
        <f t="shared" si="11"/>
        <v>0</v>
      </c>
      <c r="Q78" s="18">
        <f t="shared" si="12"/>
        <v>0</v>
      </c>
      <c r="R78" s="18">
        <f t="shared" si="13"/>
        <v>0</v>
      </c>
    </row>
    <row r="79" spans="2:18">
      <c r="B79" s="316"/>
      <c r="C79" s="313"/>
      <c r="D79" s="313" t="s">
        <v>169</v>
      </c>
      <c r="E79" s="7" t="s">
        <v>133</v>
      </c>
      <c r="F79" s="7" t="s">
        <v>60</v>
      </c>
      <c r="G79" s="7" t="s">
        <v>134</v>
      </c>
      <c r="H79" s="16">
        <v>160062</v>
      </c>
      <c r="I79" s="22"/>
      <c r="J79" s="18">
        <f t="shared" si="7"/>
        <v>0</v>
      </c>
      <c r="K79" s="18">
        <v>0</v>
      </c>
      <c r="L79" s="18">
        <f t="shared" si="8"/>
        <v>0</v>
      </c>
      <c r="M79" s="22"/>
      <c r="N79" s="18">
        <f t="shared" si="9"/>
        <v>0</v>
      </c>
      <c r="O79" s="18">
        <f t="shared" si="10"/>
        <v>0</v>
      </c>
      <c r="P79" s="18">
        <f t="shared" si="11"/>
        <v>0</v>
      </c>
      <c r="Q79" s="18">
        <f t="shared" si="12"/>
        <v>0</v>
      </c>
      <c r="R79" s="18">
        <f t="shared" si="13"/>
        <v>0</v>
      </c>
    </row>
    <row r="80" spans="2:18">
      <c r="B80" s="316"/>
      <c r="C80" s="313"/>
      <c r="D80" s="313"/>
      <c r="E80" s="7" t="s">
        <v>135</v>
      </c>
      <c r="F80" s="7" t="s">
        <v>57</v>
      </c>
      <c r="G80" s="7" t="s">
        <v>136</v>
      </c>
      <c r="H80" s="16">
        <v>184782</v>
      </c>
      <c r="I80" s="22"/>
      <c r="J80" s="18">
        <f t="shared" si="7"/>
        <v>0</v>
      </c>
      <c r="K80" s="18">
        <v>0</v>
      </c>
      <c r="L80" s="18">
        <f t="shared" si="8"/>
        <v>0</v>
      </c>
      <c r="M80" s="22"/>
      <c r="N80" s="18">
        <f t="shared" si="9"/>
        <v>0</v>
      </c>
      <c r="O80" s="18">
        <f t="shared" si="10"/>
        <v>0</v>
      </c>
      <c r="P80" s="18">
        <f t="shared" si="11"/>
        <v>0</v>
      </c>
      <c r="Q80" s="18">
        <f t="shared" si="12"/>
        <v>0</v>
      </c>
      <c r="R80" s="18">
        <f t="shared" si="13"/>
        <v>0</v>
      </c>
    </row>
    <row r="81" spans="2:18" hidden="1">
      <c r="B81" s="316"/>
      <c r="C81" s="313"/>
      <c r="D81" s="313"/>
      <c r="E81" s="19" t="s">
        <v>137</v>
      </c>
      <c r="F81" s="19" t="s">
        <v>60</v>
      </c>
      <c r="G81" s="19" t="s">
        <v>138</v>
      </c>
      <c r="H81" s="20">
        <v>122982</v>
      </c>
      <c r="I81" s="22"/>
      <c r="J81" s="18">
        <f>H81*I81</f>
        <v>0</v>
      </c>
      <c r="K81" s="18">
        <v>0</v>
      </c>
      <c r="L81" s="18">
        <f t="shared" si="8"/>
        <v>0</v>
      </c>
      <c r="M81" s="22"/>
      <c r="N81" s="18">
        <f t="shared" si="9"/>
        <v>0</v>
      </c>
      <c r="O81" s="18">
        <f>I81+K81</f>
        <v>0</v>
      </c>
      <c r="P81" s="18">
        <f>J81+L81</f>
        <v>0</v>
      </c>
      <c r="Q81" s="18">
        <f>SUM(I81,K81,M81)</f>
        <v>0</v>
      </c>
      <c r="R81" s="18">
        <f>SUM(J81,L81,N81)</f>
        <v>0</v>
      </c>
    </row>
    <row r="82" spans="2:18" hidden="1">
      <c r="B82" s="316"/>
      <c r="C82" s="313"/>
      <c r="D82" s="313"/>
      <c r="E82" s="19" t="s">
        <v>139</v>
      </c>
      <c r="F82" s="19" t="s">
        <v>193</v>
      </c>
      <c r="G82" s="19" t="s">
        <v>140</v>
      </c>
      <c r="H82" s="20">
        <v>147702</v>
      </c>
      <c r="I82" s="22"/>
      <c r="J82" s="18">
        <f>H82*I82</f>
        <v>0</v>
      </c>
      <c r="K82" s="18">
        <v>0</v>
      </c>
      <c r="L82" s="18">
        <f t="shared" si="8"/>
        <v>0</v>
      </c>
      <c r="M82" s="22"/>
      <c r="N82" s="18">
        <f t="shared" si="9"/>
        <v>0</v>
      </c>
      <c r="O82" s="18">
        <f>I82+K82</f>
        <v>0</v>
      </c>
      <c r="P82" s="18">
        <f>J82+L82</f>
        <v>0</v>
      </c>
      <c r="Q82" s="18">
        <f>SUM(I82,K82,M82)</f>
        <v>0</v>
      </c>
      <c r="R82" s="18">
        <f>SUM(J82,L82,N82)</f>
        <v>0</v>
      </c>
    </row>
    <row r="83" spans="2:18">
      <c r="B83" s="316"/>
      <c r="C83" s="313"/>
      <c r="D83" s="12" t="s">
        <v>170</v>
      </c>
      <c r="E83" s="7" t="s">
        <v>141</v>
      </c>
      <c r="F83" s="7" t="s">
        <v>198</v>
      </c>
      <c r="G83" s="7" t="s">
        <v>194</v>
      </c>
      <c r="H83" s="16">
        <v>215682</v>
      </c>
      <c r="I83" s="22"/>
      <c r="J83" s="18">
        <f t="shared" ref="J83:J92" si="14">H83*I83</f>
        <v>0</v>
      </c>
      <c r="K83" s="18">
        <v>0</v>
      </c>
      <c r="L83" s="18">
        <f t="shared" ref="L83:L90" si="15">K83*H83</f>
        <v>0</v>
      </c>
      <c r="M83" s="22"/>
      <c r="N83" s="18">
        <f t="shared" si="9"/>
        <v>0</v>
      </c>
      <c r="O83" s="18">
        <f t="shared" ref="O83:O92" si="16">I83+K83</f>
        <v>0</v>
      </c>
      <c r="P83" s="18">
        <f t="shared" ref="P83:P92" si="17">J83+L83</f>
        <v>0</v>
      </c>
      <c r="Q83" s="18">
        <f t="shared" si="12"/>
        <v>0</v>
      </c>
      <c r="R83" s="18">
        <f t="shared" si="13"/>
        <v>0</v>
      </c>
    </row>
    <row r="84" spans="2:18">
      <c r="B84" s="316"/>
      <c r="C84" s="313" t="s">
        <v>171</v>
      </c>
      <c r="D84" s="313" t="s">
        <v>172</v>
      </c>
      <c r="E84" s="7" t="s">
        <v>142</v>
      </c>
      <c r="F84" s="7"/>
      <c r="G84" s="7" t="s">
        <v>143</v>
      </c>
      <c r="H84" s="16">
        <v>122982</v>
      </c>
      <c r="I84" s="22"/>
      <c r="J84" s="18">
        <f t="shared" si="14"/>
        <v>0</v>
      </c>
      <c r="K84" s="18">
        <v>0</v>
      </c>
      <c r="L84" s="18">
        <f t="shared" si="15"/>
        <v>0</v>
      </c>
      <c r="M84" s="22"/>
      <c r="N84" s="18">
        <f t="shared" si="9"/>
        <v>0</v>
      </c>
      <c r="O84" s="18">
        <f t="shared" si="16"/>
        <v>0</v>
      </c>
      <c r="P84" s="18">
        <f t="shared" si="17"/>
        <v>0</v>
      </c>
      <c r="Q84" s="18">
        <f t="shared" si="12"/>
        <v>0</v>
      </c>
      <c r="R84" s="18">
        <f t="shared" si="13"/>
        <v>0</v>
      </c>
    </row>
    <row r="85" spans="2:18">
      <c r="B85" s="316"/>
      <c r="C85" s="313"/>
      <c r="D85" s="313"/>
      <c r="E85" s="7" t="s">
        <v>144</v>
      </c>
      <c r="F85" s="7"/>
      <c r="G85" s="7" t="s">
        <v>145</v>
      </c>
      <c r="H85" s="16">
        <v>73542</v>
      </c>
      <c r="I85" s="22"/>
      <c r="J85" s="18">
        <f t="shared" si="14"/>
        <v>0</v>
      </c>
      <c r="K85" s="18">
        <v>0</v>
      </c>
      <c r="L85" s="18">
        <f t="shared" si="15"/>
        <v>0</v>
      </c>
      <c r="M85" s="22"/>
      <c r="N85" s="18">
        <f t="shared" si="9"/>
        <v>0</v>
      </c>
      <c r="O85" s="18">
        <f t="shared" si="16"/>
        <v>0</v>
      </c>
      <c r="P85" s="18">
        <f t="shared" si="17"/>
        <v>0</v>
      </c>
      <c r="Q85" s="18">
        <f t="shared" si="12"/>
        <v>0</v>
      </c>
      <c r="R85" s="18">
        <f t="shared" si="13"/>
        <v>0</v>
      </c>
    </row>
    <row r="86" spans="2:18">
      <c r="B86" s="316"/>
      <c r="C86" s="313" t="s">
        <v>173</v>
      </c>
      <c r="D86" s="313" t="s">
        <v>174</v>
      </c>
      <c r="E86" s="7" t="s">
        <v>146</v>
      </c>
      <c r="F86" s="7"/>
      <c r="G86" s="7" t="s">
        <v>147</v>
      </c>
      <c r="H86" s="16">
        <v>30838</v>
      </c>
      <c r="I86" s="22"/>
      <c r="J86" s="18">
        <f t="shared" si="14"/>
        <v>0</v>
      </c>
      <c r="K86" s="18">
        <v>0</v>
      </c>
      <c r="L86" s="18">
        <f t="shared" si="15"/>
        <v>0</v>
      </c>
      <c r="M86" s="22"/>
      <c r="N86" s="18">
        <f t="shared" si="9"/>
        <v>0</v>
      </c>
      <c r="O86" s="18">
        <f t="shared" si="16"/>
        <v>0</v>
      </c>
      <c r="P86" s="18">
        <f t="shared" si="17"/>
        <v>0</v>
      </c>
      <c r="Q86" s="18">
        <f t="shared" si="12"/>
        <v>0</v>
      </c>
      <c r="R86" s="18">
        <f t="shared" si="13"/>
        <v>0</v>
      </c>
    </row>
    <row r="87" spans="2:18">
      <c r="B87" s="316"/>
      <c r="C87" s="313"/>
      <c r="D87" s="313"/>
      <c r="E87" s="7" t="s">
        <v>148</v>
      </c>
      <c r="F87" s="7"/>
      <c r="G87" s="7" t="s">
        <v>149</v>
      </c>
      <c r="H87" s="16">
        <v>24658</v>
      </c>
      <c r="I87" s="22"/>
      <c r="J87" s="18">
        <f t="shared" si="14"/>
        <v>0</v>
      </c>
      <c r="K87" s="18">
        <v>0</v>
      </c>
      <c r="L87" s="18">
        <f t="shared" si="15"/>
        <v>0</v>
      </c>
      <c r="M87" s="22"/>
      <c r="N87" s="18">
        <f t="shared" si="9"/>
        <v>0</v>
      </c>
      <c r="O87" s="18">
        <f t="shared" si="16"/>
        <v>0</v>
      </c>
      <c r="P87" s="18">
        <f t="shared" si="17"/>
        <v>0</v>
      </c>
      <c r="Q87" s="18">
        <f t="shared" si="12"/>
        <v>0</v>
      </c>
      <c r="R87" s="18">
        <f t="shared" si="13"/>
        <v>0</v>
      </c>
    </row>
    <row r="88" spans="2:18">
      <c r="B88" s="316"/>
      <c r="C88" s="313"/>
      <c r="D88" s="314" t="s">
        <v>175</v>
      </c>
      <c r="E88" s="7" t="s">
        <v>150</v>
      </c>
      <c r="F88" s="7"/>
      <c r="G88" s="7" t="s">
        <v>151</v>
      </c>
      <c r="H88" s="16">
        <v>18478</v>
      </c>
      <c r="I88" s="22"/>
      <c r="J88" s="18">
        <f t="shared" si="14"/>
        <v>0</v>
      </c>
      <c r="K88" s="18">
        <v>0</v>
      </c>
      <c r="L88" s="18">
        <f t="shared" si="15"/>
        <v>0</v>
      </c>
      <c r="M88" s="22"/>
      <c r="N88" s="18">
        <f t="shared" si="9"/>
        <v>0</v>
      </c>
      <c r="O88" s="18">
        <f t="shared" si="16"/>
        <v>0</v>
      </c>
      <c r="P88" s="18">
        <f t="shared" si="17"/>
        <v>0</v>
      </c>
      <c r="Q88" s="18">
        <f t="shared" si="12"/>
        <v>0</v>
      </c>
      <c r="R88" s="18">
        <f t="shared" si="13"/>
        <v>0</v>
      </c>
    </row>
    <row r="89" spans="2:18">
      <c r="B89" s="316"/>
      <c r="C89" s="313"/>
      <c r="D89" s="314"/>
      <c r="E89" s="7" t="s">
        <v>152</v>
      </c>
      <c r="F89" s="7"/>
      <c r="G89" s="7" t="s">
        <v>153</v>
      </c>
      <c r="H89" s="16">
        <v>15388</v>
      </c>
      <c r="I89" s="22"/>
      <c r="J89" s="18">
        <f t="shared" si="14"/>
        <v>0</v>
      </c>
      <c r="K89" s="18">
        <v>0</v>
      </c>
      <c r="L89" s="18">
        <f t="shared" si="15"/>
        <v>0</v>
      </c>
      <c r="M89" s="22"/>
      <c r="N89" s="18">
        <f t="shared" si="9"/>
        <v>0</v>
      </c>
      <c r="O89" s="18">
        <f t="shared" si="16"/>
        <v>0</v>
      </c>
      <c r="P89" s="18">
        <f t="shared" si="17"/>
        <v>0</v>
      </c>
      <c r="Q89" s="18">
        <f t="shared" si="12"/>
        <v>0</v>
      </c>
      <c r="R89" s="18">
        <f t="shared" si="13"/>
        <v>0</v>
      </c>
    </row>
    <row r="90" spans="2:18">
      <c r="B90" s="316"/>
      <c r="C90" s="313"/>
      <c r="D90" s="314"/>
      <c r="E90" s="7" t="s">
        <v>154</v>
      </c>
      <c r="F90" s="7"/>
      <c r="G90" s="7" t="s">
        <v>155</v>
      </c>
      <c r="H90" s="16">
        <v>40108</v>
      </c>
      <c r="I90" s="22"/>
      <c r="J90" s="18">
        <f t="shared" si="14"/>
        <v>0</v>
      </c>
      <c r="K90" s="18">
        <v>0</v>
      </c>
      <c r="L90" s="18">
        <f t="shared" si="15"/>
        <v>0</v>
      </c>
      <c r="M90" s="22"/>
      <c r="N90" s="18">
        <f t="shared" si="9"/>
        <v>0</v>
      </c>
      <c r="O90" s="18">
        <f t="shared" si="16"/>
        <v>0</v>
      </c>
      <c r="P90" s="18">
        <f t="shared" si="17"/>
        <v>0</v>
      </c>
      <c r="Q90" s="18">
        <f t="shared" si="12"/>
        <v>0</v>
      </c>
      <c r="R90" s="18">
        <f t="shared" si="13"/>
        <v>0</v>
      </c>
    </row>
    <row r="91" spans="2:18">
      <c r="B91" s="316"/>
      <c r="C91" s="317" t="s">
        <v>223</v>
      </c>
      <c r="D91" s="12" t="s">
        <v>224</v>
      </c>
      <c r="E91" s="7" t="s">
        <v>226</v>
      </c>
      <c r="F91" s="7" t="s">
        <v>57</v>
      </c>
      <c r="G91" s="7" t="s">
        <v>228</v>
      </c>
      <c r="H91" s="16">
        <v>116802</v>
      </c>
      <c r="I91" s="22">
        <v>100</v>
      </c>
      <c r="J91" s="18">
        <f t="shared" si="14"/>
        <v>11680200</v>
      </c>
      <c r="K91" s="18"/>
      <c r="L91" s="18"/>
      <c r="M91" s="22"/>
      <c r="N91" s="18">
        <f t="shared" si="9"/>
        <v>0</v>
      </c>
      <c r="O91" s="18">
        <f t="shared" si="16"/>
        <v>100</v>
      </c>
      <c r="P91" s="18">
        <f t="shared" si="17"/>
        <v>11680200</v>
      </c>
      <c r="Q91" s="18">
        <f t="shared" si="12"/>
        <v>100</v>
      </c>
      <c r="R91" s="18">
        <f t="shared" si="13"/>
        <v>11680200</v>
      </c>
    </row>
    <row r="92" spans="2:18">
      <c r="B92" s="316"/>
      <c r="C92" s="318"/>
      <c r="D92" s="23" t="s">
        <v>225</v>
      </c>
      <c r="E92" s="7" t="s">
        <v>227</v>
      </c>
      <c r="F92" s="7" t="s">
        <v>57</v>
      </c>
      <c r="G92" s="7" t="s">
        <v>229</v>
      </c>
      <c r="H92" s="16">
        <v>67980</v>
      </c>
      <c r="I92" s="22">
        <v>100</v>
      </c>
      <c r="J92" s="18">
        <f t="shared" si="14"/>
        <v>6798000</v>
      </c>
      <c r="K92" s="18"/>
      <c r="L92" s="18"/>
      <c r="M92" s="22"/>
      <c r="N92" s="18">
        <f t="shared" si="9"/>
        <v>0</v>
      </c>
      <c r="O92" s="18">
        <f t="shared" si="16"/>
        <v>100</v>
      </c>
      <c r="P92" s="18">
        <f t="shared" si="17"/>
        <v>6798000</v>
      </c>
      <c r="Q92" s="18">
        <f t="shared" si="12"/>
        <v>100</v>
      </c>
      <c r="R92" s="18">
        <f t="shared" si="13"/>
        <v>6798000</v>
      </c>
    </row>
    <row r="93" spans="2:18" ht="17.25">
      <c r="B93" s="316"/>
      <c r="C93" s="8"/>
      <c r="D93" s="8"/>
      <c r="E93" s="9" t="s">
        <v>156</v>
      </c>
      <c r="F93" s="9"/>
      <c r="G93" s="10"/>
      <c r="H93" s="17"/>
      <c r="I93" s="11">
        <f>SUM(I5:I92)</f>
        <v>800</v>
      </c>
      <c r="J93" s="11">
        <f t="shared" ref="J93:R93" si="18">SUM(J5:J92)</f>
        <v>134291400</v>
      </c>
      <c r="K93" s="11">
        <f t="shared" si="18"/>
        <v>3180</v>
      </c>
      <c r="L93" s="11">
        <f t="shared" si="18"/>
        <v>351221760</v>
      </c>
      <c r="M93" s="11">
        <f t="shared" si="18"/>
        <v>100</v>
      </c>
      <c r="N93" s="11">
        <f t="shared" si="18"/>
        <v>11062200</v>
      </c>
      <c r="O93" s="11">
        <f t="shared" si="18"/>
        <v>3980</v>
      </c>
      <c r="P93" s="11">
        <f t="shared" si="18"/>
        <v>485513160</v>
      </c>
      <c r="Q93" s="11">
        <f t="shared" si="18"/>
        <v>4080</v>
      </c>
      <c r="R93" s="11">
        <f t="shared" si="18"/>
        <v>496575360</v>
      </c>
    </row>
    <row r="94" spans="2:18">
      <c r="I94" s="3" t="s">
        <v>236</v>
      </c>
      <c r="J94" s="4"/>
      <c r="K94" s="3" t="s">
        <v>203</v>
      </c>
      <c r="L94" s="4"/>
      <c r="N94" s="4"/>
      <c r="O94" s="4"/>
      <c r="P94" s="4"/>
    </row>
    <row r="95" spans="2:18">
      <c r="I95" s="3" t="s">
        <v>235</v>
      </c>
      <c r="J95" s="24">
        <f>J93/1.1</f>
        <v>122083090.90909091</v>
      </c>
      <c r="L95" s="24">
        <f>L93/1.1</f>
        <v>319292509.09090906</v>
      </c>
      <c r="N95" s="24"/>
    </row>
    <row r="96" spans="2:18">
      <c r="J96" s="4"/>
    </row>
    <row r="97" spans="9:12">
      <c r="I97" s="3" t="s">
        <v>233</v>
      </c>
      <c r="J97" s="24">
        <v>362500000</v>
      </c>
      <c r="L97" s="24">
        <v>262500000</v>
      </c>
    </row>
    <row r="98" spans="9:12">
      <c r="J98" s="4"/>
    </row>
    <row r="99" spans="9:12">
      <c r="I99" s="3" t="s">
        <v>234</v>
      </c>
      <c r="J99" s="4">
        <f>J95-J97</f>
        <v>-240416909.09090909</v>
      </c>
      <c r="L99" s="4">
        <f>L95-L97</f>
        <v>56792509.090909064</v>
      </c>
    </row>
    <row r="100" spans="9:12">
      <c r="J100" s="4"/>
    </row>
    <row r="101" spans="9:12">
      <c r="J101" s="4"/>
    </row>
    <row r="102" spans="9:12">
      <c r="J102" s="4"/>
    </row>
    <row r="103" spans="9:12">
      <c r="J103" s="4"/>
    </row>
    <row r="104" spans="9:12">
      <c r="J104" s="4"/>
    </row>
    <row r="105" spans="9:12">
      <c r="J105" s="4"/>
    </row>
    <row r="106" spans="9:12">
      <c r="J106" s="4"/>
    </row>
  </sheetData>
  <autoFilter ref="B4:N94" xr:uid="{00000000-0009-0000-0000-000000000000}">
    <filterColumn colId="7">
      <customFilters>
        <customFilter operator="notEqual" val=" "/>
      </customFilters>
    </filterColumn>
  </autoFilter>
  <mergeCells count="30">
    <mergeCell ref="C91:C92"/>
    <mergeCell ref="D5:D12"/>
    <mergeCell ref="D13:D20"/>
    <mergeCell ref="C48:C62"/>
    <mergeCell ref="D58:D62"/>
    <mergeCell ref="D88:D90"/>
    <mergeCell ref="C86:C90"/>
    <mergeCell ref="D86:D87"/>
    <mergeCell ref="C84:C85"/>
    <mergeCell ref="D84:D85"/>
    <mergeCell ref="D66:D78"/>
    <mergeCell ref="D21:D26"/>
    <mergeCell ref="D45:D47"/>
    <mergeCell ref="C33:C47"/>
    <mergeCell ref="K3:L3"/>
    <mergeCell ref="M3:N3"/>
    <mergeCell ref="Q3:R3"/>
    <mergeCell ref="O3:P3"/>
    <mergeCell ref="C63:C83"/>
    <mergeCell ref="D63:D65"/>
    <mergeCell ref="D79:D82"/>
    <mergeCell ref="D39:D44"/>
    <mergeCell ref="D48:D53"/>
    <mergeCell ref="D54:D57"/>
    <mergeCell ref="I3:J3"/>
    <mergeCell ref="D27:D32"/>
    <mergeCell ref="D33:D38"/>
    <mergeCell ref="B3:G3"/>
    <mergeCell ref="B5:B93"/>
    <mergeCell ref="C5:C32"/>
  </mergeCells>
  <phoneticPr fontId="3" type="noConversion"/>
  <pageMargins left="0.31496062992125984" right="0.31496062992125984" top="0.35433070866141736" bottom="0.35433070866141736" header="0.31496062992125984" footer="0.31496062992125984"/>
  <pageSetup paperSize="8" scale="52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 filterMode="1">
    <pageSetUpPr fitToPage="1"/>
  </sheetPr>
  <dimension ref="B2:R127"/>
  <sheetViews>
    <sheetView workbookViewId="0"/>
  </sheetViews>
  <sheetFormatPr defaultRowHeight="16.5"/>
  <cols>
    <col min="1" max="1" width="0.75" style="141" customWidth="1"/>
    <col min="2" max="2" width="11.25" style="141" customWidth="1"/>
    <col min="3" max="3" width="20" style="141" customWidth="1"/>
    <col min="4" max="4" width="64" style="141" customWidth="1"/>
    <col min="5" max="5" width="12.75" style="141" customWidth="1"/>
    <col min="6" max="6" width="12.375" style="141" customWidth="1"/>
    <col min="7" max="7" width="10" style="141" customWidth="1"/>
    <col min="8" max="8" width="13" style="165" customWidth="1"/>
    <col min="9" max="9" width="18.625" style="168" customWidth="1"/>
    <col min="10" max="10" width="11.125" style="141" customWidth="1"/>
    <col min="11" max="11" width="18.625" style="141" customWidth="1"/>
    <col min="12" max="12" width="11.125" style="141" customWidth="1"/>
    <col min="13" max="13" width="18.625" style="141" customWidth="1"/>
    <col min="14" max="14" width="6.875" style="141" customWidth="1"/>
    <col min="15" max="15" width="14" style="141" customWidth="1"/>
    <col min="16" max="16" width="6.75" style="141" customWidth="1"/>
    <col min="17" max="17" width="14" style="141" customWidth="1"/>
    <col min="18" max="256" width="9.125" style="141"/>
    <col min="257" max="257" width="0.75" style="141" customWidth="1"/>
    <col min="258" max="258" width="11.25" style="141" customWidth="1"/>
    <col min="259" max="259" width="20" style="141" customWidth="1"/>
    <col min="260" max="260" width="64" style="141" customWidth="1"/>
    <col min="261" max="261" width="12.75" style="141" customWidth="1"/>
    <col min="262" max="262" width="12.375" style="141" customWidth="1"/>
    <col min="263" max="263" width="10" style="141" customWidth="1"/>
    <col min="264" max="264" width="13" style="141" customWidth="1"/>
    <col min="265" max="265" width="18.625" style="141" customWidth="1"/>
    <col min="266" max="266" width="11.125" style="141" customWidth="1"/>
    <col min="267" max="267" width="18.625" style="141" customWidth="1"/>
    <col min="268" max="268" width="11.125" style="141" customWidth="1"/>
    <col min="269" max="269" width="18.625" style="141" customWidth="1"/>
    <col min="270" max="270" width="6.875" style="141" customWidth="1"/>
    <col min="271" max="271" width="14" style="141" customWidth="1"/>
    <col min="272" max="272" width="6.75" style="141" customWidth="1"/>
    <col min="273" max="273" width="14" style="141" customWidth="1"/>
    <col min="274" max="512" width="9.125" style="141"/>
    <col min="513" max="513" width="0.75" style="141" customWidth="1"/>
    <col min="514" max="514" width="11.25" style="141" customWidth="1"/>
    <col min="515" max="515" width="20" style="141" customWidth="1"/>
    <col min="516" max="516" width="64" style="141" customWidth="1"/>
    <col min="517" max="517" width="12.75" style="141" customWidth="1"/>
    <col min="518" max="518" width="12.375" style="141" customWidth="1"/>
    <col min="519" max="519" width="10" style="141" customWidth="1"/>
    <col min="520" max="520" width="13" style="141" customWidth="1"/>
    <col min="521" max="521" width="18.625" style="141" customWidth="1"/>
    <col min="522" max="522" width="11.125" style="141" customWidth="1"/>
    <col min="523" max="523" width="18.625" style="141" customWidth="1"/>
    <col min="524" max="524" width="11.125" style="141" customWidth="1"/>
    <col min="525" max="525" width="18.625" style="141" customWidth="1"/>
    <col min="526" max="526" width="6.875" style="141" customWidth="1"/>
    <col min="527" max="527" width="14" style="141" customWidth="1"/>
    <col min="528" max="528" width="6.75" style="141" customWidth="1"/>
    <col min="529" max="529" width="14" style="141" customWidth="1"/>
    <col min="530" max="768" width="9.125" style="141"/>
    <col min="769" max="769" width="0.75" style="141" customWidth="1"/>
    <col min="770" max="770" width="11.25" style="141" customWidth="1"/>
    <col min="771" max="771" width="20" style="141" customWidth="1"/>
    <col min="772" max="772" width="64" style="141" customWidth="1"/>
    <col min="773" max="773" width="12.75" style="141" customWidth="1"/>
    <col min="774" max="774" width="12.375" style="141" customWidth="1"/>
    <col min="775" max="775" width="10" style="141" customWidth="1"/>
    <col min="776" max="776" width="13" style="141" customWidth="1"/>
    <col min="777" max="777" width="18.625" style="141" customWidth="1"/>
    <col min="778" max="778" width="11.125" style="141" customWidth="1"/>
    <col min="779" max="779" width="18.625" style="141" customWidth="1"/>
    <col min="780" max="780" width="11.125" style="141" customWidth="1"/>
    <col min="781" max="781" width="18.625" style="141" customWidth="1"/>
    <col min="782" max="782" width="6.875" style="141" customWidth="1"/>
    <col min="783" max="783" width="14" style="141" customWidth="1"/>
    <col min="784" max="784" width="6.75" style="141" customWidth="1"/>
    <col min="785" max="785" width="14" style="141" customWidth="1"/>
    <col min="786" max="1024" width="9.125" style="141"/>
    <col min="1025" max="1025" width="0.75" style="141" customWidth="1"/>
    <col min="1026" max="1026" width="11.25" style="141" customWidth="1"/>
    <col min="1027" max="1027" width="20" style="141" customWidth="1"/>
    <col min="1028" max="1028" width="64" style="141" customWidth="1"/>
    <col min="1029" max="1029" width="12.75" style="141" customWidth="1"/>
    <col min="1030" max="1030" width="12.375" style="141" customWidth="1"/>
    <col min="1031" max="1031" width="10" style="141" customWidth="1"/>
    <col min="1032" max="1032" width="13" style="141" customWidth="1"/>
    <col min="1033" max="1033" width="18.625" style="141" customWidth="1"/>
    <col min="1034" max="1034" width="11.125" style="141" customWidth="1"/>
    <col min="1035" max="1035" width="18.625" style="141" customWidth="1"/>
    <col min="1036" max="1036" width="11.125" style="141" customWidth="1"/>
    <col min="1037" max="1037" width="18.625" style="141" customWidth="1"/>
    <col min="1038" max="1038" width="6.875" style="141" customWidth="1"/>
    <col min="1039" max="1039" width="14" style="141" customWidth="1"/>
    <col min="1040" max="1040" width="6.75" style="141" customWidth="1"/>
    <col min="1041" max="1041" width="14" style="141" customWidth="1"/>
    <col min="1042" max="1280" width="9.125" style="141"/>
    <col min="1281" max="1281" width="0.75" style="141" customWidth="1"/>
    <col min="1282" max="1282" width="11.25" style="141" customWidth="1"/>
    <col min="1283" max="1283" width="20" style="141" customWidth="1"/>
    <col min="1284" max="1284" width="64" style="141" customWidth="1"/>
    <col min="1285" max="1285" width="12.75" style="141" customWidth="1"/>
    <col min="1286" max="1286" width="12.375" style="141" customWidth="1"/>
    <col min="1287" max="1287" width="10" style="141" customWidth="1"/>
    <col min="1288" max="1288" width="13" style="141" customWidth="1"/>
    <col min="1289" max="1289" width="18.625" style="141" customWidth="1"/>
    <col min="1290" max="1290" width="11.125" style="141" customWidth="1"/>
    <col min="1291" max="1291" width="18.625" style="141" customWidth="1"/>
    <col min="1292" max="1292" width="11.125" style="141" customWidth="1"/>
    <col min="1293" max="1293" width="18.625" style="141" customWidth="1"/>
    <col min="1294" max="1294" width="6.875" style="141" customWidth="1"/>
    <col min="1295" max="1295" width="14" style="141" customWidth="1"/>
    <col min="1296" max="1296" width="6.75" style="141" customWidth="1"/>
    <col min="1297" max="1297" width="14" style="141" customWidth="1"/>
    <col min="1298" max="1536" width="9.125" style="141"/>
    <col min="1537" max="1537" width="0.75" style="141" customWidth="1"/>
    <col min="1538" max="1538" width="11.25" style="141" customWidth="1"/>
    <col min="1539" max="1539" width="20" style="141" customWidth="1"/>
    <col min="1540" max="1540" width="64" style="141" customWidth="1"/>
    <col min="1541" max="1541" width="12.75" style="141" customWidth="1"/>
    <col min="1542" max="1542" width="12.375" style="141" customWidth="1"/>
    <col min="1543" max="1543" width="10" style="141" customWidth="1"/>
    <col min="1544" max="1544" width="13" style="141" customWidth="1"/>
    <col min="1545" max="1545" width="18.625" style="141" customWidth="1"/>
    <col min="1546" max="1546" width="11.125" style="141" customWidth="1"/>
    <col min="1547" max="1547" width="18.625" style="141" customWidth="1"/>
    <col min="1548" max="1548" width="11.125" style="141" customWidth="1"/>
    <col min="1549" max="1549" width="18.625" style="141" customWidth="1"/>
    <col min="1550" max="1550" width="6.875" style="141" customWidth="1"/>
    <col min="1551" max="1551" width="14" style="141" customWidth="1"/>
    <col min="1552" max="1552" width="6.75" style="141" customWidth="1"/>
    <col min="1553" max="1553" width="14" style="141" customWidth="1"/>
    <col min="1554" max="1792" width="9.125" style="141"/>
    <col min="1793" max="1793" width="0.75" style="141" customWidth="1"/>
    <col min="1794" max="1794" width="11.25" style="141" customWidth="1"/>
    <col min="1795" max="1795" width="20" style="141" customWidth="1"/>
    <col min="1796" max="1796" width="64" style="141" customWidth="1"/>
    <col min="1797" max="1797" width="12.75" style="141" customWidth="1"/>
    <col min="1798" max="1798" width="12.375" style="141" customWidth="1"/>
    <col min="1799" max="1799" width="10" style="141" customWidth="1"/>
    <col min="1800" max="1800" width="13" style="141" customWidth="1"/>
    <col min="1801" max="1801" width="18.625" style="141" customWidth="1"/>
    <col min="1802" max="1802" width="11.125" style="141" customWidth="1"/>
    <col min="1803" max="1803" width="18.625" style="141" customWidth="1"/>
    <col min="1804" max="1804" width="11.125" style="141" customWidth="1"/>
    <col min="1805" max="1805" width="18.625" style="141" customWidth="1"/>
    <col min="1806" max="1806" width="6.875" style="141" customWidth="1"/>
    <col min="1807" max="1807" width="14" style="141" customWidth="1"/>
    <col min="1808" max="1808" width="6.75" style="141" customWidth="1"/>
    <col min="1809" max="1809" width="14" style="141" customWidth="1"/>
    <col min="1810" max="2048" width="9.125" style="141"/>
    <col min="2049" max="2049" width="0.75" style="141" customWidth="1"/>
    <col min="2050" max="2050" width="11.25" style="141" customWidth="1"/>
    <col min="2051" max="2051" width="20" style="141" customWidth="1"/>
    <col min="2052" max="2052" width="64" style="141" customWidth="1"/>
    <col min="2053" max="2053" width="12.75" style="141" customWidth="1"/>
    <col min="2054" max="2054" width="12.375" style="141" customWidth="1"/>
    <col min="2055" max="2055" width="10" style="141" customWidth="1"/>
    <col min="2056" max="2056" width="13" style="141" customWidth="1"/>
    <col min="2057" max="2057" width="18.625" style="141" customWidth="1"/>
    <col min="2058" max="2058" width="11.125" style="141" customWidth="1"/>
    <col min="2059" max="2059" width="18.625" style="141" customWidth="1"/>
    <col min="2060" max="2060" width="11.125" style="141" customWidth="1"/>
    <col min="2061" max="2061" width="18.625" style="141" customWidth="1"/>
    <col min="2062" max="2062" width="6.875" style="141" customWidth="1"/>
    <col min="2063" max="2063" width="14" style="141" customWidth="1"/>
    <col min="2064" max="2064" width="6.75" style="141" customWidth="1"/>
    <col min="2065" max="2065" width="14" style="141" customWidth="1"/>
    <col min="2066" max="2304" width="9.125" style="141"/>
    <col min="2305" max="2305" width="0.75" style="141" customWidth="1"/>
    <col min="2306" max="2306" width="11.25" style="141" customWidth="1"/>
    <col min="2307" max="2307" width="20" style="141" customWidth="1"/>
    <col min="2308" max="2308" width="64" style="141" customWidth="1"/>
    <col min="2309" max="2309" width="12.75" style="141" customWidth="1"/>
    <col min="2310" max="2310" width="12.375" style="141" customWidth="1"/>
    <col min="2311" max="2311" width="10" style="141" customWidth="1"/>
    <col min="2312" max="2312" width="13" style="141" customWidth="1"/>
    <col min="2313" max="2313" width="18.625" style="141" customWidth="1"/>
    <col min="2314" max="2314" width="11.125" style="141" customWidth="1"/>
    <col min="2315" max="2315" width="18.625" style="141" customWidth="1"/>
    <col min="2316" max="2316" width="11.125" style="141" customWidth="1"/>
    <col min="2317" max="2317" width="18.625" style="141" customWidth="1"/>
    <col min="2318" max="2318" width="6.875" style="141" customWidth="1"/>
    <col min="2319" max="2319" width="14" style="141" customWidth="1"/>
    <col min="2320" max="2320" width="6.75" style="141" customWidth="1"/>
    <col min="2321" max="2321" width="14" style="141" customWidth="1"/>
    <col min="2322" max="2560" width="9.125" style="141"/>
    <col min="2561" max="2561" width="0.75" style="141" customWidth="1"/>
    <col min="2562" max="2562" width="11.25" style="141" customWidth="1"/>
    <col min="2563" max="2563" width="20" style="141" customWidth="1"/>
    <col min="2564" max="2564" width="64" style="141" customWidth="1"/>
    <col min="2565" max="2565" width="12.75" style="141" customWidth="1"/>
    <col min="2566" max="2566" width="12.375" style="141" customWidth="1"/>
    <col min="2567" max="2567" width="10" style="141" customWidth="1"/>
    <col min="2568" max="2568" width="13" style="141" customWidth="1"/>
    <col min="2569" max="2569" width="18.625" style="141" customWidth="1"/>
    <col min="2570" max="2570" width="11.125" style="141" customWidth="1"/>
    <col min="2571" max="2571" width="18.625" style="141" customWidth="1"/>
    <col min="2572" max="2572" width="11.125" style="141" customWidth="1"/>
    <col min="2573" max="2573" width="18.625" style="141" customWidth="1"/>
    <col min="2574" max="2574" width="6.875" style="141" customWidth="1"/>
    <col min="2575" max="2575" width="14" style="141" customWidth="1"/>
    <col min="2576" max="2576" width="6.75" style="141" customWidth="1"/>
    <col min="2577" max="2577" width="14" style="141" customWidth="1"/>
    <col min="2578" max="2816" width="9.125" style="141"/>
    <col min="2817" max="2817" width="0.75" style="141" customWidth="1"/>
    <col min="2818" max="2818" width="11.25" style="141" customWidth="1"/>
    <col min="2819" max="2819" width="20" style="141" customWidth="1"/>
    <col min="2820" max="2820" width="64" style="141" customWidth="1"/>
    <col min="2821" max="2821" width="12.75" style="141" customWidth="1"/>
    <col min="2822" max="2822" width="12.375" style="141" customWidth="1"/>
    <col min="2823" max="2823" width="10" style="141" customWidth="1"/>
    <col min="2824" max="2824" width="13" style="141" customWidth="1"/>
    <col min="2825" max="2825" width="18.625" style="141" customWidth="1"/>
    <col min="2826" max="2826" width="11.125" style="141" customWidth="1"/>
    <col min="2827" max="2827" width="18.625" style="141" customWidth="1"/>
    <col min="2828" max="2828" width="11.125" style="141" customWidth="1"/>
    <col min="2829" max="2829" width="18.625" style="141" customWidth="1"/>
    <col min="2830" max="2830" width="6.875" style="141" customWidth="1"/>
    <col min="2831" max="2831" width="14" style="141" customWidth="1"/>
    <col min="2832" max="2832" width="6.75" style="141" customWidth="1"/>
    <col min="2833" max="2833" width="14" style="141" customWidth="1"/>
    <col min="2834" max="3072" width="9.125" style="141"/>
    <col min="3073" max="3073" width="0.75" style="141" customWidth="1"/>
    <col min="3074" max="3074" width="11.25" style="141" customWidth="1"/>
    <col min="3075" max="3075" width="20" style="141" customWidth="1"/>
    <col min="3076" max="3076" width="64" style="141" customWidth="1"/>
    <col min="3077" max="3077" width="12.75" style="141" customWidth="1"/>
    <col min="3078" max="3078" width="12.375" style="141" customWidth="1"/>
    <col min="3079" max="3079" width="10" style="141" customWidth="1"/>
    <col min="3080" max="3080" width="13" style="141" customWidth="1"/>
    <col min="3081" max="3081" width="18.625" style="141" customWidth="1"/>
    <col min="3082" max="3082" width="11.125" style="141" customWidth="1"/>
    <col min="3083" max="3083" width="18.625" style="141" customWidth="1"/>
    <col min="3084" max="3084" width="11.125" style="141" customWidth="1"/>
    <col min="3085" max="3085" width="18.625" style="141" customWidth="1"/>
    <col min="3086" max="3086" width="6.875" style="141" customWidth="1"/>
    <col min="3087" max="3087" width="14" style="141" customWidth="1"/>
    <col min="3088" max="3088" width="6.75" style="141" customWidth="1"/>
    <col min="3089" max="3089" width="14" style="141" customWidth="1"/>
    <col min="3090" max="3328" width="9.125" style="141"/>
    <col min="3329" max="3329" width="0.75" style="141" customWidth="1"/>
    <col min="3330" max="3330" width="11.25" style="141" customWidth="1"/>
    <col min="3331" max="3331" width="20" style="141" customWidth="1"/>
    <col min="3332" max="3332" width="64" style="141" customWidth="1"/>
    <col min="3333" max="3333" width="12.75" style="141" customWidth="1"/>
    <col min="3334" max="3334" width="12.375" style="141" customWidth="1"/>
    <col min="3335" max="3335" width="10" style="141" customWidth="1"/>
    <col min="3336" max="3336" width="13" style="141" customWidth="1"/>
    <col min="3337" max="3337" width="18.625" style="141" customWidth="1"/>
    <col min="3338" max="3338" width="11.125" style="141" customWidth="1"/>
    <col min="3339" max="3339" width="18.625" style="141" customWidth="1"/>
    <col min="3340" max="3340" width="11.125" style="141" customWidth="1"/>
    <col min="3341" max="3341" width="18.625" style="141" customWidth="1"/>
    <col min="3342" max="3342" width="6.875" style="141" customWidth="1"/>
    <col min="3343" max="3343" width="14" style="141" customWidth="1"/>
    <col min="3344" max="3344" width="6.75" style="141" customWidth="1"/>
    <col min="3345" max="3345" width="14" style="141" customWidth="1"/>
    <col min="3346" max="3584" width="9.125" style="141"/>
    <col min="3585" max="3585" width="0.75" style="141" customWidth="1"/>
    <col min="3586" max="3586" width="11.25" style="141" customWidth="1"/>
    <col min="3587" max="3587" width="20" style="141" customWidth="1"/>
    <col min="3588" max="3588" width="64" style="141" customWidth="1"/>
    <col min="3589" max="3589" width="12.75" style="141" customWidth="1"/>
    <col min="3590" max="3590" width="12.375" style="141" customWidth="1"/>
    <col min="3591" max="3591" width="10" style="141" customWidth="1"/>
    <col min="3592" max="3592" width="13" style="141" customWidth="1"/>
    <col min="3593" max="3593" width="18.625" style="141" customWidth="1"/>
    <col min="3594" max="3594" width="11.125" style="141" customWidth="1"/>
    <col min="3595" max="3595" width="18.625" style="141" customWidth="1"/>
    <col min="3596" max="3596" width="11.125" style="141" customWidth="1"/>
    <col min="3597" max="3597" width="18.625" style="141" customWidth="1"/>
    <col min="3598" max="3598" width="6.875" style="141" customWidth="1"/>
    <col min="3599" max="3599" width="14" style="141" customWidth="1"/>
    <col min="3600" max="3600" width="6.75" style="141" customWidth="1"/>
    <col min="3601" max="3601" width="14" style="141" customWidth="1"/>
    <col min="3602" max="3840" width="9.125" style="141"/>
    <col min="3841" max="3841" width="0.75" style="141" customWidth="1"/>
    <col min="3842" max="3842" width="11.25" style="141" customWidth="1"/>
    <col min="3843" max="3843" width="20" style="141" customWidth="1"/>
    <col min="3844" max="3844" width="64" style="141" customWidth="1"/>
    <col min="3845" max="3845" width="12.75" style="141" customWidth="1"/>
    <col min="3846" max="3846" width="12.375" style="141" customWidth="1"/>
    <col min="3847" max="3847" width="10" style="141" customWidth="1"/>
    <col min="3848" max="3848" width="13" style="141" customWidth="1"/>
    <col min="3849" max="3849" width="18.625" style="141" customWidth="1"/>
    <col min="3850" max="3850" width="11.125" style="141" customWidth="1"/>
    <col min="3851" max="3851" width="18.625" style="141" customWidth="1"/>
    <col min="3852" max="3852" width="11.125" style="141" customWidth="1"/>
    <col min="3853" max="3853" width="18.625" style="141" customWidth="1"/>
    <col min="3854" max="3854" width="6.875" style="141" customWidth="1"/>
    <col min="3855" max="3855" width="14" style="141" customWidth="1"/>
    <col min="3856" max="3856" width="6.75" style="141" customWidth="1"/>
    <col min="3857" max="3857" width="14" style="141" customWidth="1"/>
    <col min="3858" max="4096" width="9.125" style="141"/>
    <col min="4097" max="4097" width="0.75" style="141" customWidth="1"/>
    <col min="4098" max="4098" width="11.25" style="141" customWidth="1"/>
    <col min="4099" max="4099" width="20" style="141" customWidth="1"/>
    <col min="4100" max="4100" width="64" style="141" customWidth="1"/>
    <col min="4101" max="4101" width="12.75" style="141" customWidth="1"/>
    <col min="4102" max="4102" width="12.375" style="141" customWidth="1"/>
    <col min="4103" max="4103" width="10" style="141" customWidth="1"/>
    <col min="4104" max="4104" width="13" style="141" customWidth="1"/>
    <col min="4105" max="4105" width="18.625" style="141" customWidth="1"/>
    <col min="4106" max="4106" width="11.125" style="141" customWidth="1"/>
    <col min="4107" max="4107" width="18.625" style="141" customWidth="1"/>
    <col min="4108" max="4108" width="11.125" style="141" customWidth="1"/>
    <col min="4109" max="4109" width="18.625" style="141" customWidth="1"/>
    <col min="4110" max="4110" width="6.875" style="141" customWidth="1"/>
    <col min="4111" max="4111" width="14" style="141" customWidth="1"/>
    <col min="4112" max="4112" width="6.75" style="141" customWidth="1"/>
    <col min="4113" max="4113" width="14" style="141" customWidth="1"/>
    <col min="4114" max="4352" width="9.125" style="141"/>
    <col min="4353" max="4353" width="0.75" style="141" customWidth="1"/>
    <col min="4354" max="4354" width="11.25" style="141" customWidth="1"/>
    <col min="4355" max="4355" width="20" style="141" customWidth="1"/>
    <col min="4356" max="4356" width="64" style="141" customWidth="1"/>
    <col min="4357" max="4357" width="12.75" style="141" customWidth="1"/>
    <col min="4358" max="4358" width="12.375" style="141" customWidth="1"/>
    <col min="4359" max="4359" width="10" style="141" customWidth="1"/>
    <col min="4360" max="4360" width="13" style="141" customWidth="1"/>
    <col min="4361" max="4361" width="18.625" style="141" customWidth="1"/>
    <col min="4362" max="4362" width="11.125" style="141" customWidth="1"/>
    <col min="4363" max="4363" width="18.625" style="141" customWidth="1"/>
    <col min="4364" max="4364" width="11.125" style="141" customWidth="1"/>
    <col min="4365" max="4365" width="18.625" style="141" customWidth="1"/>
    <col min="4366" max="4366" width="6.875" style="141" customWidth="1"/>
    <col min="4367" max="4367" width="14" style="141" customWidth="1"/>
    <col min="4368" max="4368" width="6.75" style="141" customWidth="1"/>
    <col min="4369" max="4369" width="14" style="141" customWidth="1"/>
    <col min="4370" max="4608" width="9.125" style="141"/>
    <col min="4609" max="4609" width="0.75" style="141" customWidth="1"/>
    <col min="4610" max="4610" width="11.25" style="141" customWidth="1"/>
    <col min="4611" max="4611" width="20" style="141" customWidth="1"/>
    <col min="4612" max="4612" width="64" style="141" customWidth="1"/>
    <col min="4613" max="4613" width="12.75" style="141" customWidth="1"/>
    <col min="4614" max="4614" width="12.375" style="141" customWidth="1"/>
    <col min="4615" max="4615" width="10" style="141" customWidth="1"/>
    <col min="4616" max="4616" width="13" style="141" customWidth="1"/>
    <col min="4617" max="4617" width="18.625" style="141" customWidth="1"/>
    <col min="4618" max="4618" width="11.125" style="141" customWidth="1"/>
    <col min="4619" max="4619" width="18.625" style="141" customWidth="1"/>
    <col min="4620" max="4620" width="11.125" style="141" customWidth="1"/>
    <col min="4621" max="4621" width="18.625" style="141" customWidth="1"/>
    <col min="4622" max="4622" width="6.875" style="141" customWidth="1"/>
    <col min="4623" max="4623" width="14" style="141" customWidth="1"/>
    <col min="4624" max="4624" width="6.75" style="141" customWidth="1"/>
    <col min="4625" max="4625" width="14" style="141" customWidth="1"/>
    <col min="4626" max="4864" width="9.125" style="141"/>
    <col min="4865" max="4865" width="0.75" style="141" customWidth="1"/>
    <col min="4866" max="4866" width="11.25" style="141" customWidth="1"/>
    <col min="4867" max="4867" width="20" style="141" customWidth="1"/>
    <col min="4868" max="4868" width="64" style="141" customWidth="1"/>
    <col min="4869" max="4869" width="12.75" style="141" customWidth="1"/>
    <col min="4870" max="4870" width="12.375" style="141" customWidth="1"/>
    <col min="4871" max="4871" width="10" style="141" customWidth="1"/>
    <col min="4872" max="4872" width="13" style="141" customWidth="1"/>
    <col min="4873" max="4873" width="18.625" style="141" customWidth="1"/>
    <col min="4874" max="4874" width="11.125" style="141" customWidth="1"/>
    <col min="4875" max="4875" width="18.625" style="141" customWidth="1"/>
    <col min="4876" max="4876" width="11.125" style="141" customWidth="1"/>
    <col min="4877" max="4877" width="18.625" style="141" customWidth="1"/>
    <col min="4878" max="4878" width="6.875" style="141" customWidth="1"/>
    <col min="4879" max="4879" width="14" style="141" customWidth="1"/>
    <col min="4880" max="4880" width="6.75" style="141" customWidth="1"/>
    <col min="4881" max="4881" width="14" style="141" customWidth="1"/>
    <col min="4882" max="5120" width="9.125" style="141"/>
    <col min="5121" max="5121" width="0.75" style="141" customWidth="1"/>
    <col min="5122" max="5122" width="11.25" style="141" customWidth="1"/>
    <col min="5123" max="5123" width="20" style="141" customWidth="1"/>
    <col min="5124" max="5124" width="64" style="141" customWidth="1"/>
    <col min="5125" max="5125" width="12.75" style="141" customWidth="1"/>
    <col min="5126" max="5126" width="12.375" style="141" customWidth="1"/>
    <col min="5127" max="5127" width="10" style="141" customWidth="1"/>
    <col min="5128" max="5128" width="13" style="141" customWidth="1"/>
    <col min="5129" max="5129" width="18.625" style="141" customWidth="1"/>
    <col min="5130" max="5130" width="11.125" style="141" customWidth="1"/>
    <col min="5131" max="5131" width="18.625" style="141" customWidth="1"/>
    <col min="5132" max="5132" width="11.125" style="141" customWidth="1"/>
    <col min="5133" max="5133" width="18.625" style="141" customWidth="1"/>
    <col min="5134" max="5134" width="6.875" style="141" customWidth="1"/>
    <col min="5135" max="5135" width="14" style="141" customWidth="1"/>
    <col min="5136" max="5136" width="6.75" style="141" customWidth="1"/>
    <col min="5137" max="5137" width="14" style="141" customWidth="1"/>
    <col min="5138" max="5376" width="9.125" style="141"/>
    <col min="5377" max="5377" width="0.75" style="141" customWidth="1"/>
    <col min="5378" max="5378" width="11.25" style="141" customWidth="1"/>
    <col min="5379" max="5379" width="20" style="141" customWidth="1"/>
    <col min="5380" max="5380" width="64" style="141" customWidth="1"/>
    <col min="5381" max="5381" width="12.75" style="141" customWidth="1"/>
    <col min="5382" max="5382" width="12.375" style="141" customWidth="1"/>
    <col min="5383" max="5383" width="10" style="141" customWidth="1"/>
    <col min="5384" max="5384" width="13" style="141" customWidth="1"/>
    <col min="5385" max="5385" width="18.625" style="141" customWidth="1"/>
    <col min="5386" max="5386" width="11.125" style="141" customWidth="1"/>
    <col min="5387" max="5387" width="18.625" style="141" customWidth="1"/>
    <col min="5388" max="5388" width="11.125" style="141" customWidth="1"/>
    <col min="5389" max="5389" width="18.625" style="141" customWidth="1"/>
    <col min="5390" max="5390" width="6.875" style="141" customWidth="1"/>
    <col min="5391" max="5391" width="14" style="141" customWidth="1"/>
    <col min="5392" max="5392" width="6.75" style="141" customWidth="1"/>
    <col min="5393" max="5393" width="14" style="141" customWidth="1"/>
    <col min="5394" max="5632" width="9.125" style="141"/>
    <col min="5633" max="5633" width="0.75" style="141" customWidth="1"/>
    <col min="5634" max="5634" width="11.25" style="141" customWidth="1"/>
    <col min="5635" max="5635" width="20" style="141" customWidth="1"/>
    <col min="5636" max="5636" width="64" style="141" customWidth="1"/>
    <col min="5637" max="5637" width="12.75" style="141" customWidth="1"/>
    <col min="5638" max="5638" width="12.375" style="141" customWidth="1"/>
    <col min="5639" max="5639" width="10" style="141" customWidth="1"/>
    <col min="5640" max="5640" width="13" style="141" customWidth="1"/>
    <col min="5641" max="5641" width="18.625" style="141" customWidth="1"/>
    <col min="5642" max="5642" width="11.125" style="141" customWidth="1"/>
    <col min="5643" max="5643" width="18.625" style="141" customWidth="1"/>
    <col min="5644" max="5644" width="11.125" style="141" customWidth="1"/>
    <col min="5645" max="5645" width="18.625" style="141" customWidth="1"/>
    <col min="5646" max="5646" width="6.875" style="141" customWidth="1"/>
    <col min="5647" max="5647" width="14" style="141" customWidth="1"/>
    <col min="5648" max="5648" width="6.75" style="141" customWidth="1"/>
    <col min="5649" max="5649" width="14" style="141" customWidth="1"/>
    <col min="5650" max="5888" width="9.125" style="141"/>
    <col min="5889" max="5889" width="0.75" style="141" customWidth="1"/>
    <col min="5890" max="5890" width="11.25" style="141" customWidth="1"/>
    <col min="5891" max="5891" width="20" style="141" customWidth="1"/>
    <col min="5892" max="5892" width="64" style="141" customWidth="1"/>
    <col min="5893" max="5893" width="12.75" style="141" customWidth="1"/>
    <col min="5894" max="5894" width="12.375" style="141" customWidth="1"/>
    <col min="5895" max="5895" width="10" style="141" customWidth="1"/>
    <col min="5896" max="5896" width="13" style="141" customWidth="1"/>
    <col min="5897" max="5897" width="18.625" style="141" customWidth="1"/>
    <col min="5898" max="5898" width="11.125" style="141" customWidth="1"/>
    <col min="5899" max="5899" width="18.625" style="141" customWidth="1"/>
    <col min="5900" max="5900" width="11.125" style="141" customWidth="1"/>
    <col min="5901" max="5901" width="18.625" style="141" customWidth="1"/>
    <col min="5902" max="5902" width="6.875" style="141" customWidth="1"/>
    <col min="5903" max="5903" width="14" style="141" customWidth="1"/>
    <col min="5904" max="5904" width="6.75" style="141" customWidth="1"/>
    <col min="5905" max="5905" width="14" style="141" customWidth="1"/>
    <col min="5906" max="6144" width="9.125" style="141"/>
    <col min="6145" max="6145" width="0.75" style="141" customWidth="1"/>
    <col min="6146" max="6146" width="11.25" style="141" customWidth="1"/>
    <col min="6147" max="6147" width="20" style="141" customWidth="1"/>
    <col min="6148" max="6148" width="64" style="141" customWidth="1"/>
    <col min="6149" max="6149" width="12.75" style="141" customWidth="1"/>
    <col min="6150" max="6150" width="12.375" style="141" customWidth="1"/>
    <col min="6151" max="6151" width="10" style="141" customWidth="1"/>
    <col min="6152" max="6152" width="13" style="141" customWidth="1"/>
    <col min="6153" max="6153" width="18.625" style="141" customWidth="1"/>
    <col min="6154" max="6154" width="11.125" style="141" customWidth="1"/>
    <col min="6155" max="6155" width="18.625" style="141" customWidth="1"/>
    <col min="6156" max="6156" width="11.125" style="141" customWidth="1"/>
    <col min="6157" max="6157" width="18.625" style="141" customWidth="1"/>
    <col min="6158" max="6158" width="6.875" style="141" customWidth="1"/>
    <col min="6159" max="6159" width="14" style="141" customWidth="1"/>
    <col min="6160" max="6160" width="6.75" style="141" customWidth="1"/>
    <col min="6161" max="6161" width="14" style="141" customWidth="1"/>
    <col min="6162" max="6400" width="9.125" style="141"/>
    <col min="6401" max="6401" width="0.75" style="141" customWidth="1"/>
    <col min="6402" max="6402" width="11.25" style="141" customWidth="1"/>
    <col min="6403" max="6403" width="20" style="141" customWidth="1"/>
    <col min="6404" max="6404" width="64" style="141" customWidth="1"/>
    <col min="6405" max="6405" width="12.75" style="141" customWidth="1"/>
    <col min="6406" max="6406" width="12.375" style="141" customWidth="1"/>
    <col min="6407" max="6407" width="10" style="141" customWidth="1"/>
    <col min="6408" max="6408" width="13" style="141" customWidth="1"/>
    <col min="6409" max="6409" width="18.625" style="141" customWidth="1"/>
    <col min="6410" max="6410" width="11.125" style="141" customWidth="1"/>
    <col min="6411" max="6411" width="18.625" style="141" customWidth="1"/>
    <col min="6412" max="6412" width="11.125" style="141" customWidth="1"/>
    <col min="6413" max="6413" width="18.625" style="141" customWidth="1"/>
    <col min="6414" max="6414" width="6.875" style="141" customWidth="1"/>
    <col min="6415" max="6415" width="14" style="141" customWidth="1"/>
    <col min="6416" max="6416" width="6.75" style="141" customWidth="1"/>
    <col min="6417" max="6417" width="14" style="141" customWidth="1"/>
    <col min="6418" max="6656" width="9.125" style="141"/>
    <col min="6657" max="6657" width="0.75" style="141" customWidth="1"/>
    <col min="6658" max="6658" width="11.25" style="141" customWidth="1"/>
    <col min="6659" max="6659" width="20" style="141" customWidth="1"/>
    <col min="6660" max="6660" width="64" style="141" customWidth="1"/>
    <col min="6661" max="6661" width="12.75" style="141" customWidth="1"/>
    <col min="6662" max="6662" width="12.375" style="141" customWidth="1"/>
    <col min="6663" max="6663" width="10" style="141" customWidth="1"/>
    <col min="6664" max="6664" width="13" style="141" customWidth="1"/>
    <col min="6665" max="6665" width="18.625" style="141" customWidth="1"/>
    <col min="6666" max="6666" width="11.125" style="141" customWidth="1"/>
    <col min="6667" max="6667" width="18.625" style="141" customWidth="1"/>
    <col min="6668" max="6668" width="11.125" style="141" customWidth="1"/>
    <col min="6669" max="6669" width="18.625" style="141" customWidth="1"/>
    <col min="6670" max="6670" width="6.875" style="141" customWidth="1"/>
    <col min="6671" max="6671" width="14" style="141" customWidth="1"/>
    <col min="6672" max="6672" width="6.75" style="141" customWidth="1"/>
    <col min="6673" max="6673" width="14" style="141" customWidth="1"/>
    <col min="6674" max="6912" width="9.125" style="141"/>
    <col min="6913" max="6913" width="0.75" style="141" customWidth="1"/>
    <col min="6914" max="6914" width="11.25" style="141" customWidth="1"/>
    <col min="6915" max="6915" width="20" style="141" customWidth="1"/>
    <col min="6916" max="6916" width="64" style="141" customWidth="1"/>
    <col min="6917" max="6917" width="12.75" style="141" customWidth="1"/>
    <col min="6918" max="6918" width="12.375" style="141" customWidth="1"/>
    <col min="6919" max="6919" width="10" style="141" customWidth="1"/>
    <col min="6920" max="6920" width="13" style="141" customWidth="1"/>
    <col min="6921" max="6921" width="18.625" style="141" customWidth="1"/>
    <col min="6922" max="6922" width="11.125" style="141" customWidth="1"/>
    <col min="6923" max="6923" width="18.625" style="141" customWidth="1"/>
    <col min="6924" max="6924" width="11.125" style="141" customWidth="1"/>
    <col min="6925" max="6925" width="18.625" style="141" customWidth="1"/>
    <col min="6926" max="6926" width="6.875" style="141" customWidth="1"/>
    <col min="6927" max="6927" width="14" style="141" customWidth="1"/>
    <col min="6928" max="6928" width="6.75" style="141" customWidth="1"/>
    <col min="6929" max="6929" width="14" style="141" customWidth="1"/>
    <col min="6930" max="7168" width="9.125" style="141"/>
    <col min="7169" max="7169" width="0.75" style="141" customWidth="1"/>
    <col min="7170" max="7170" width="11.25" style="141" customWidth="1"/>
    <col min="7171" max="7171" width="20" style="141" customWidth="1"/>
    <col min="7172" max="7172" width="64" style="141" customWidth="1"/>
    <col min="7173" max="7173" width="12.75" style="141" customWidth="1"/>
    <col min="7174" max="7174" width="12.375" style="141" customWidth="1"/>
    <col min="7175" max="7175" width="10" style="141" customWidth="1"/>
    <col min="7176" max="7176" width="13" style="141" customWidth="1"/>
    <col min="7177" max="7177" width="18.625" style="141" customWidth="1"/>
    <col min="7178" max="7178" width="11.125" style="141" customWidth="1"/>
    <col min="7179" max="7179" width="18.625" style="141" customWidth="1"/>
    <col min="7180" max="7180" width="11.125" style="141" customWidth="1"/>
    <col min="7181" max="7181" width="18.625" style="141" customWidth="1"/>
    <col min="7182" max="7182" width="6.875" style="141" customWidth="1"/>
    <col min="7183" max="7183" width="14" style="141" customWidth="1"/>
    <col min="7184" max="7184" width="6.75" style="141" customWidth="1"/>
    <col min="7185" max="7185" width="14" style="141" customWidth="1"/>
    <col min="7186" max="7424" width="9.125" style="141"/>
    <col min="7425" max="7425" width="0.75" style="141" customWidth="1"/>
    <col min="7426" max="7426" width="11.25" style="141" customWidth="1"/>
    <col min="7427" max="7427" width="20" style="141" customWidth="1"/>
    <col min="7428" max="7428" width="64" style="141" customWidth="1"/>
    <col min="7429" max="7429" width="12.75" style="141" customWidth="1"/>
    <col min="7430" max="7430" width="12.375" style="141" customWidth="1"/>
    <col min="7431" max="7431" width="10" style="141" customWidth="1"/>
    <col min="7432" max="7432" width="13" style="141" customWidth="1"/>
    <col min="7433" max="7433" width="18.625" style="141" customWidth="1"/>
    <col min="7434" max="7434" width="11.125" style="141" customWidth="1"/>
    <col min="7435" max="7435" width="18.625" style="141" customWidth="1"/>
    <col min="7436" max="7436" width="11.125" style="141" customWidth="1"/>
    <col min="7437" max="7437" width="18.625" style="141" customWidth="1"/>
    <col min="7438" max="7438" width="6.875" style="141" customWidth="1"/>
    <col min="7439" max="7439" width="14" style="141" customWidth="1"/>
    <col min="7440" max="7440" width="6.75" style="141" customWidth="1"/>
    <col min="7441" max="7441" width="14" style="141" customWidth="1"/>
    <col min="7442" max="7680" width="9.125" style="141"/>
    <col min="7681" max="7681" width="0.75" style="141" customWidth="1"/>
    <col min="7682" max="7682" width="11.25" style="141" customWidth="1"/>
    <col min="7683" max="7683" width="20" style="141" customWidth="1"/>
    <col min="7684" max="7684" width="64" style="141" customWidth="1"/>
    <col min="7685" max="7685" width="12.75" style="141" customWidth="1"/>
    <col min="7686" max="7686" width="12.375" style="141" customWidth="1"/>
    <col min="7687" max="7687" width="10" style="141" customWidth="1"/>
    <col min="7688" max="7688" width="13" style="141" customWidth="1"/>
    <col min="7689" max="7689" width="18.625" style="141" customWidth="1"/>
    <col min="7690" max="7690" width="11.125" style="141" customWidth="1"/>
    <col min="7691" max="7691" width="18.625" style="141" customWidth="1"/>
    <col min="7692" max="7692" width="11.125" style="141" customWidth="1"/>
    <col min="7693" max="7693" width="18.625" style="141" customWidth="1"/>
    <col min="7694" max="7694" width="6.875" style="141" customWidth="1"/>
    <col min="7695" max="7695" width="14" style="141" customWidth="1"/>
    <col min="7696" max="7696" width="6.75" style="141" customWidth="1"/>
    <col min="7697" max="7697" width="14" style="141" customWidth="1"/>
    <col min="7698" max="7936" width="9.125" style="141"/>
    <col min="7937" max="7937" width="0.75" style="141" customWidth="1"/>
    <col min="7938" max="7938" width="11.25" style="141" customWidth="1"/>
    <col min="7939" max="7939" width="20" style="141" customWidth="1"/>
    <col min="7940" max="7940" width="64" style="141" customWidth="1"/>
    <col min="7941" max="7941" width="12.75" style="141" customWidth="1"/>
    <col min="7942" max="7942" width="12.375" style="141" customWidth="1"/>
    <col min="7943" max="7943" width="10" style="141" customWidth="1"/>
    <col min="7944" max="7944" width="13" style="141" customWidth="1"/>
    <col min="7945" max="7945" width="18.625" style="141" customWidth="1"/>
    <col min="7946" max="7946" width="11.125" style="141" customWidth="1"/>
    <col min="7947" max="7947" width="18.625" style="141" customWidth="1"/>
    <col min="7948" max="7948" width="11.125" style="141" customWidth="1"/>
    <col min="7949" max="7949" width="18.625" style="141" customWidth="1"/>
    <col min="7950" max="7950" width="6.875" style="141" customWidth="1"/>
    <col min="7951" max="7951" width="14" style="141" customWidth="1"/>
    <col min="7952" max="7952" width="6.75" style="141" customWidth="1"/>
    <col min="7953" max="7953" width="14" style="141" customWidth="1"/>
    <col min="7954" max="8192" width="9.125" style="141"/>
    <col min="8193" max="8193" width="0.75" style="141" customWidth="1"/>
    <col min="8194" max="8194" width="11.25" style="141" customWidth="1"/>
    <col min="8195" max="8195" width="20" style="141" customWidth="1"/>
    <col min="8196" max="8196" width="64" style="141" customWidth="1"/>
    <col min="8197" max="8197" width="12.75" style="141" customWidth="1"/>
    <col min="8198" max="8198" width="12.375" style="141" customWidth="1"/>
    <col min="8199" max="8199" width="10" style="141" customWidth="1"/>
    <col min="8200" max="8200" width="13" style="141" customWidth="1"/>
    <col min="8201" max="8201" width="18.625" style="141" customWidth="1"/>
    <col min="8202" max="8202" width="11.125" style="141" customWidth="1"/>
    <col min="8203" max="8203" width="18.625" style="141" customWidth="1"/>
    <col min="8204" max="8204" width="11.125" style="141" customWidth="1"/>
    <col min="8205" max="8205" width="18.625" style="141" customWidth="1"/>
    <col min="8206" max="8206" width="6.875" style="141" customWidth="1"/>
    <col min="8207" max="8207" width="14" style="141" customWidth="1"/>
    <col min="8208" max="8208" width="6.75" style="141" customWidth="1"/>
    <col min="8209" max="8209" width="14" style="141" customWidth="1"/>
    <col min="8210" max="8448" width="9.125" style="141"/>
    <col min="8449" max="8449" width="0.75" style="141" customWidth="1"/>
    <col min="8450" max="8450" width="11.25" style="141" customWidth="1"/>
    <col min="8451" max="8451" width="20" style="141" customWidth="1"/>
    <col min="8452" max="8452" width="64" style="141" customWidth="1"/>
    <col min="8453" max="8453" width="12.75" style="141" customWidth="1"/>
    <col min="8454" max="8454" width="12.375" style="141" customWidth="1"/>
    <col min="8455" max="8455" width="10" style="141" customWidth="1"/>
    <col min="8456" max="8456" width="13" style="141" customWidth="1"/>
    <col min="8457" max="8457" width="18.625" style="141" customWidth="1"/>
    <col min="8458" max="8458" width="11.125" style="141" customWidth="1"/>
    <col min="8459" max="8459" width="18.625" style="141" customWidth="1"/>
    <col min="8460" max="8460" width="11.125" style="141" customWidth="1"/>
    <col min="8461" max="8461" width="18.625" style="141" customWidth="1"/>
    <col min="8462" max="8462" width="6.875" style="141" customWidth="1"/>
    <col min="8463" max="8463" width="14" style="141" customWidth="1"/>
    <col min="8464" max="8464" width="6.75" style="141" customWidth="1"/>
    <col min="8465" max="8465" width="14" style="141" customWidth="1"/>
    <col min="8466" max="8704" width="9.125" style="141"/>
    <col min="8705" max="8705" width="0.75" style="141" customWidth="1"/>
    <col min="8706" max="8706" width="11.25" style="141" customWidth="1"/>
    <col min="8707" max="8707" width="20" style="141" customWidth="1"/>
    <col min="8708" max="8708" width="64" style="141" customWidth="1"/>
    <col min="8709" max="8709" width="12.75" style="141" customWidth="1"/>
    <col min="8710" max="8710" width="12.375" style="141" customWidth="1"/>
    <col min="8711" max="8711" width="10" style="141" customWidth="1"/>
    <col min="8712" max="8712" width="13" style="141" customWidth="1"/>
    <col min="8713" max="8713" width="18.625" style="141" customWidth="1"/>
    <col min="8714" max="8714" width="11.125" style="141" customWidth="1"/>
    <col min="8715" max="8715" width="18.625" style="141" customWidth="1"/>
    <col min="8716" max="8716" width="11.125" style="141" customWidth="1"/>
    <col min="8717" max="8717" width="18.625" style="141" customWidth="1"/>
    <col min="8718" max="8718" width="6.875" style="141" customWidth="1"/>
    <col min="8719" max="8719" width="14" style="141" customWidth="1"/>
    <col min="8720" max="8720" width="6.75" style="141" customWidth="1"/>
    <col min="8721" max="8721" width="14" style="141" customWidth="1"/>
    <col min="8722" max="8960" width="9.125" style="141"/>
    <col min="8961" max="8961" width="0.75" style="141" customWidth="1"/>
    <col min="8962" max="8962" width="11.25" style="141" customWidth="1"/>
    <col min="8963" max="8963" width="20" style="141" customWidth="1"/>
    <col min="8964" max="8964" width="64" style="141" customWidth="1"/>
    <col min="8965" max="8965" width="12.75" style="141" customWidth="1"/>
    <col min="8966" max="8966" width="12.375" style="141" customWidth="1"/>
    <col min="8967" max="8967" width="10" style="141" customWidth="1"/>
    <col min="8968" max="8968" width="13" style="141" customWidth="1"/>
    <col min="8969" max="8969" width="18.625" style="141" customWidth="1"/>
    <col min="8970" max="8970" width="11.125" style="141" customWidth="1"/>
    <col min="8971" max="8971" width="18.625" style="141" customWidth="1"/>
    <col min="8972" max="8972" width="11.125" style="141" customWidth="1"/>
    <col min="8973" max="8973" width="18.625" style="141" customWidth="1"/>
    <col min="8974" max="8974" width="6.875" style="141" customWidth="1"/>
    <col min="8975" max="8975" width="14" style="141" customWidth="1"/>
    <col min="8976" max="8976" width="6.75" style="141" customWidth="1"/>
    <col min="8977" max="8977" width="14" style="141" customWidth="1"/>
    <col min="8978" max="9216" width="9.125" style="141"/>
    <col min="9217" max="9217" width="0.75" style="141" customWidth="1"/>
    <col min="9218" max="9218" width="11.25" style="141" customWidth="1"/>
    <col min="9219" max="9219" width="20" style="141" customWidth="1"/>
    <col min="9220" max="9220" width="64" style="141" customWidth="1"/>
    <col min="9221" max="9221" width="12.75" style="141" customWidth="1"/>
    <col min="9222" max="9222" width="12.375" style="141" customWidth="1"/>
    <col min="9223" max="9223" width="10" style="141" customWidth="1"/>
    <col min="9224" max="9224" width="13" style="141" customWidth="1"/>
    <col min="9225" max="9225" width="18.625" style="141" customWidth="1"/>
    <col min="9226" max="9226" width="11.125" style="141" customWidth="1"/>
    <col min="9227" max="9227" width="18.625" style="141" customWidth="1"/>
    <col min="9228" max="9228" width="11.125" style="141" customWidth="1"/>
    <col min="9229" max="9229" width="18.625" style="141" customWidth="1"/>
    <col min="9230" max="9230" width="6.875" style="141" customWidth="1"/>
    <col min="9231" max="9231" width="14" style="141" customWidth="1"/>
    <col min="9232" max="9232" width="6.75" style="141" customWidth="1"/>
    <col min="9233" max="9233" width="14" style="141" customWidth="1"/>
    <col min="9234" max="9472" width="9.125" style="141"/>
    <col min="9473" max="9473" width="0.75" style="141" customWidth="1"/>
    <col min="9474" max="9474" width="11.25" style="141" customWidth="1"/>
    <col min="9475" max="9475" width="20" style="141" customWidth="1"/>
    <col min="9476" max="9476" width="64" style="141" customWidth="1"/>
    <col min="9477" max="9477" width="12.75" style="141" customWidth="1"/>
    <col min="9478" max="9478" width="12.375" style="141" customWidth="1"/>
    <col min="9479" max="9479" width="10" style="141" customWidth="1"/>
    <col min="9480" max="9480" width="13" style="141" customWidth="1"/>
    <col min="9481" max="9481" width="18.625" style="141" customWidth="1"/>
    <col min="9482" max="9482" width="11.125" style="141" customWidth="1"/>
    <col min="9483" max="9483" width="18.625" style="141" customWidth="1"/>
    <col min="9484" max="9484" width="11.125" style="141" customWidth="1"/>
    <col min="9485" max="9485" width="18.625" style="141" customWidth="1"/>
    <col min="9486" max="9486" width="6.875" style="141" customWidth="1"/>
    <col min="9487" max="9487" width="14" style="141" customWidth="1"/>
    <col min="9488" max="9488" width="6.75" style="141" customWidth="1"/>
    <col min="9489" max="9489" width="14" style="141" customWidth="1"/>
    <col min="9490" max="9728" width="9.125" style="141"/>
    <col min="9729" max="9729" width="0.75" style="141" customWidth="1"/>
    <col min="9730" max="9730" width="11.25" style="141" customWidth="1"/>
    <col min="9731" max="9731" width="20" style="141" customWidth="1"/>
    <col min="9732" max="9732" width="64" style="141" customWidth="1"/>
    <col min="9733" max="9733" width="12.75" style="141" customWidth="1"/>
    <col min="9734" max="9734" width="12.375" style="141" customWidth="1"/>
    <col min="9735" max="9735" width="10" style="141" customWidth="1"/>
    <col min="9736" max="9736" width="13" style="141" customWidth="1"/>
    <col min="9737" max="9737" width="18.625" style="141" customWidth="1"/>
    <col min="9738" max="9738" width="11.125" style="141" customWidth="1"/>
    <col min="9739" max="9739" width="18.625" style="141" customWidth="1"/>
    <col min="9740" max="9740" width="11.125" style="141" customWidth="1"/>
    <col min="9741" max="9741" width="18.625" style="141" customWidth="1"/>
    <col min="9742" max="9742" width="6.875" style="141" customWidth="1"/>
    <col min="9743" max="9743" width="14" style="141" customWidth="1"/>
    <col min="9744" max="9744" width="6.75" style="141" customWidth="1"/>
    <col min="9745" max="9745" width="14" style="141" customWidth="1"/>
    <col min="9746" max="9984" width="9.125" style="141"/>
    <col min="9985" max="9985" width="0.75" style="141" customWidth="1"/>
    <col min="9986" max="9986" width="11.25" style="141" customWidth="1"/>
    <col min="9987" max="9987" width="20" style="141" customWidth="1"/>
    <col min="9988" max="9988" width="64" style="141" customWidth="1"/>
    <col min="9989" max="9989" width="12.75" style="141" customWidth="1"/>
    <col min="9990" max="9990" width="12.375" style="141" customWidth="1"/>
    <col min="9991" max="9991" width="10" style="141" customWidth="1"/>
    <col min="9992" max="9992" width="13" style="141" customWidth="1"/>
    <col min="9993" max="9993" width="18.625" style="141" customWidth="1"/>
    <col min="9994" max="9994" width="11.125" style="141" customWidth="1"/>
    <col min="9995" max="9995" width="18.625" style="141" customWidth="1"/>
    <col min="9996" max="9996" width="11.125" style="141" customWidth="1"/>
    <col min="9997" max="9997" width="18.625" style="141" customWidth="1"/>
    <col min="9998" max="9998" width="6.875" style="141" customWidth="1"/>
    <col min="9999" max="9999" width="14" style="141" customWidth="1"/>
    <col min="10000" max="10000" width="6.75" style="141" customWidth="1"/>
    <col min="10001" max="10001" width="14" style="141" customWidth="1"/>
    <col min="10002" max="10240" width="9.125" style="141"/>
    <col min="10241" max="10241" width="0.75" style="141" customWidth="1"/>
    <col min="10242" max="10242" width="11.25" style="141" customWidth="1"/>
    <col min="10243" max="10243" width="20" style="141" customWidth="1"/>
    <col min="10244" max="10244" width="64" style="141" customWidth="1"/>
    <col min="10245" max="10245" width="12.75" style="141" customWidth="1"/>
    <col min="10246" max="10246" width="12.375" style="141" customWidth="1"/>
    <col min="10247" max="10247" width="10" style="141" customWidth="1"/>
    <col min="10248" max="10248" width="13" style="141" customWidth="1"/>
    <col min="10249" max="10249" width="18.625" style="141" customWidth="1"/>
    <col min="10250" max="10250" width="11.125" style="141" customWidth="1"/>
    <col min="10251" max="10251" width="18.625" style="141" customWidth="1"/>
    <col min="10252" max="10252" width="11.125" style="141" customWidth="1"/>
    <col min="10253" max="10253" width="18.625" style="141" customWidth="1"/>
    <col min="10254" max="10254" width="6.875" style="141" customWidth="1"/>
    <col min="10255" max="10255" width="14" style="141" customWidth="1"/>
    <col min="10256" max="10256" width="6.75" style="141" customWidth="1"/>
    <col min="10257" max="10257" width="14" style="141" customWidth="1"/>
    <col min="10258" max="10496" width="9.125" style="141"/>
    <col min="10497" max="10497" width="0.75" style="141" customWidth="1"/>
    <col min="10498" max="10498" width="11.25" style="141" customWidth="1"/>
    <col min="10499" max="10499" width="20" style="141" customWidth="1"/>
    <col min="10500" max="10500" width="64" style="141" customWidth="1"/>
    <col min="10501" max="10501" width="12.75" style="141" customWidth="1"/>
    <col min="10502" max="10502" width="12.375" style="141" customWidth="1"/>
    <col min="10503" max="10503" width="10" style="141" customWidth="1"/>
    <col min="10504" max="10504" width="13" style="141" customWidth="1"/>
    <col min="10505" max="10505" width="18.625" style="141" customWidth="1"/>
    <col min="10506" max="10506" width="11.125" style="141" customWidth="1"/>
    <col min="10507" max="10507" width="18.625" style="141" customWidth="1"/>
    <col min="10508" max="10508" width="11.125" style="141" customWidth="1"/>
    <col min="10509" max="10509" width="18.625" style="141" customWidth="1"/>
    <col min="10510" max="10510" width="6.875" style="141" customWidth="1"/>
    <col min="10511" max="10511" width="14" style="141" customWidth="1"/>
    <col min="10512" max="10512" width="6.75" style="141" customWidth="1"/>
    <col min="10513" max="10513" width="14" style="141" customWidth="1"/>
    <col min="10514" max="10752" width="9.125" style="141"/>
    <col min="10753" max="10753" width="0.75" style="141" customWidth="1"/>
    <col min="10754" max="10754" width="11.25" style="141" customWidth="1"/>
    <col min="10755" max="10755" width="20" style="141" customWidth="1"/>
    <col min="10756" max="10756" width="64" style="141" customWidth="1"/>
    <col min="10757" max="10757" width="12.75" style="141" customWidth="1"/>
    <col min="10758" max="10758" width="12.375" style="141" customWidth="1"/>
    <col min="10759" max="10759" width="10" style="141" customWidth="1"/>
    <col min="10760" max="10760" width="13" style="141" customWidth="1"/>
    <col min="10761" max="10761" width="18.625" style="141" customWidth="1"/>
    <col min="10762" max="10762" width="11.125" style="141" customWidth="1"/>
    <col min="10763" max="10763" width="18.625" style="141" customWidth="1"/>
    <col min="10764" max="10764" width="11.125" style="141" customWidth="1"/>
    <col min="10765" max="10765" width="18.625" style="141" customWidth="1"/>
    <col min="10766" max="10766" width="6.875" style="141" customWidth="1"/>
    <col min="10767" max="10767" width="14" style="141" customWidth="1"/>
    <col min="10768" max="10768" width="6.75" style="141" customWidth="1"/>
    <col min="10769" max="10769" width="14" style="141" customWidth="1"/>
    <col min="10770" max="11008" width="9.125" style="141"/>
    <col min="11009" max="11009" width="0.75" style="141" customWidth="1"/>
    <col min="11010" max="11010" width="11.25" style="141" customWidth="1"/>
    <col min="11011" max="11011" width="20" style="141" customWidth="1"/>
    <col min="11012" max="11012" width="64" style="141" customWidth="1"/>
    <col min="11013" max="11013" width="12.75" style="141" customWidth="1"/>
    <col min="11014" max="11014" width="12.375" style="141" customWidth="1"/>
    <col min="11015" max="11015" width="10" style="141" customWidth="1"/>
    <col min="11016" max="11016" width="13" style="141" customWidth="1"/>
    <col min="11017" max="11017" width="18.625" style="141" customWidth="1"/>
    <col min="11018" max="11018" width="11.125" style="141" customWidth="1"/>
    <col min="11019" max="11019" width="18.625" style="141" customWidth="1"/>
    <col min="11020" max="11020" width="11.125" style="141" customWidth="1"/>
    <col min="11021" max="11021" width="18.625" style="141" customWidth="1"/>
    <col min="11022" max="11022" width="6.875" style="141" customWidth="1"/>
    <col min="11023" max="11023" width="14" style="141" customWidth="1"/>
    <col min="11024" max="11024" width="6.75" style="141" customWidth="1"/>
    <col min="11025" max="11025" width="14" style="141" customWidth="1"/>
    <col min="11026" max="11264" width="9.125" style="141"/>
    <col min="11265" max="11265" width="0.75" style="141" customWidth="1"/>
    <col min="11266" max="11266" width="11.25" style="141" customWidth="1"/>
    <col min="11267" max="11267" width="20" style="141" customWidth="1"/>
    <col min="11268" max="11268" width="64" style="141" customWidth="1"/>
    <col min="11269" max="11269" width="12.75" style="141" customWidth="1"/>
    <col min="11270" max="11270" width="12.375" style="141" customWidth="1"/>
    <col min="11271" max="11271" width="10" style="141" customWidth="1"/>
    <col min="11272" max="11272" width="13" style="141" customWidth="1"/>
    <col min="11273" max="11273" width="18.625" style="141" customWidth="1"/>
    <col min="11274" max="11274" width="11.125" style="141" customWidth="1"/>
    <col min="11275" max="11275" width="18.625" style="141" customWidth="1"/>
    <col min="11276" max="11276" width="11.125" style="141" customWidth="1"/>
    <col min="11277" max="11277" width="18.625" style="141" customWidth="1"/>
    <col min="11278" max="11278" width="6.875" style="141" customWidth="1"/>
    <col min="11279" max="11279" width="14" style="141" customWidth="1"/>
    <col min="11280" max="11280" width="6.75" style="141" customWidth="1"/>
    <col min="11281" max="11281" width="14" style="141" customWidth="1"/>
    <col min="11282" max="11520" width="9.125" style="141"/>
    <col min="11521" max="11521" width="0.75" style="141" customWidth="1"/>
    <col min="11522" max="11522" width="11.25" style="141" customWidth="1"/>
    <col min="11523" max="11523" width="20" style="141" customWidth="1"/>
    <col min="11524" max="11524" width="64" style="141" customWidth="1"/>
    <col min="11525" max="11525" width="12.75" style="141" customWidth="1"/>
    <col min="11526" max="11526" width="12.375" style="141" customWidth="1"/>
    <col min="11527" max="11527" width="10" style="141" customWidth="1"/>
    <col min="11528" max="11528" width="13" style="141" customWidth="1"/>
    <col min="11529" max="11529" width="18.625" style="141" customWidth="1"/>
    <col min="11530" max="11530" width="11.125" style="141" customWidth="1"/>
    <col min="11531" max="11531" width="18.625" style="141" customWidth="1"/>
    <col min="11532" max="11532" width="11.125" style="141" customWidth="1"/>
    <col min="11533" max="11533" width="18.625" style="141" customWidth="1"/>
    <col min="11534" max="11534" width="6.875" style="141" customWidth="1"/>
    <col min="11535" max="11535" width="14" style="141" customWidth="1"/>
    <col min="11536" max="11536" width="6.75" style="141" customWidth="1"/>
    <col min="11537" max="11537" width="14" style="141" customWidth="1"/>
    <col min="11538" max="11776" width="9.125" style="141"/>
    <col min="11777" max="11777" width="0.75" style="141" customWidth="1"/>
    <col min="11778" max="11778" width="11.25" style="141" customWidth="1"/>
    <col min="11779" max="11779" width="20" style="141" customWidth="1"/>
    <col min="11780" max="11780" width="64" style="141" customWidth="1"/>
    <col min="11781" max="11781" width="12.75" style="141" customWidth="1"/>
    <col min="11782" max="11782" width="12.375" style="141" customWidth="1"/>
    <col min="11783" max="11783" width="10" style="141" customWidth="1"/>
    <col min="11784" max="11784" width="13" style="141" customWidth="1"/>
    <col min="11785" max="11785" width="18.625" style="141" customWidth="1"/>
    <col min="11786" max="11786" width="11.125" style="141" customWidth="1"/>
    <col min="11787" max="11787" width="18.625" style="141" customWidth="1"/>
    <col min="11788" max="11788" width="11.125" style="141" customWidth="1"/>
    <col min="11789" max="11789" width="18.625" style="141" customWidth="1"/>
    <col min="11790" max="11790" width="6.875" style="141" customWidth="1"/>
    <col min="11791" max="11791" width="14" style="141" customWidth="1"/>
    <col min="11792" max="11792" width="6.75" style="141" customWidth="1"/>
    <col min="11793" max="11793" width="14" style="141" customWidth="1"/>
    <col min="11794" max="12032" width="9.125" style="141"/>
    <col min="12033" max="12033" width="0.75" style="141" customWidth="1"/>
    <col min="12034" max="12034" width="11.25" style="141" customWidth="1"/>
    <col min="12035" max="12035" width="20" style="141" customWidth="1"/>
    <col min="12036" max="12036" width="64" style="141" customWidth="1"/>
    <col min="12037" max="12037" width="12.75" style="141" customWidth="1"/>
    <col min="12038" max="12038" width="12.375" style="141" customWidth="1"/>
    <col min="12039" max="12039" width="10" style="141" customWidth="1"/>
    <col min="12040" max="12040" width="13" style="141" customWidth="1"/>
    <col min="12041" max="12041" width="18.625" style="141" customWidth="1"/>
    <col min="12042" max="12042" width="11.125" style="141" customWidth="1"/>
    <col min="12043" max="12043" width="18.625" style="141" customWidth="1"/>
    <col min="12044" max="12044" width="11.125" style="141" customWidth="1"/>
    <col min="12045" max="12045" width="18.625" style="141" customWidth="1"/>
    <col min="12046" max="12046" width="6.875" style="141" customWidth="1"/>
    <col min="12047" max="12047" width="14" style="141" customWidth="1"/>
    <col min="12048" max="12048" width="6.75" style="141" customWidth="1"/>
    <col min="12049" max="12049" width="14" style="141" customWidth="1"/>
    <col min="12050" max="12288" width="9.125" style="141"/>
    <col min="12289" max="12289" width="0.75" style="141" customWidth="1"/>
    <col min="12290" max="12290" width="11.25" style="141" customWidth="1"/>
    <col min="12291" max="12291" width="20" style="141" customWidth="1"/>
    <col min="12292" max="12292" width="64" style="141" customWidth="1"/>
    <col min="12293" max="12293" width="12.75" style="141" customWidth="1"/>
    <col min="12294" max="12294" width="12.375" style="141" customWidth="1"/>
    <col min="12295" max="12295" width="10" style="141" customWidth="1"/>
    <col min="12296" max="12296" width="13" style="141" customWidth="1"/>
    <col min="12297" max="12297" width="18.625" style="141" customWidth="1"/>
    <col min="12298" max="12298" width="11.125" style="141" customWidth="1"/>
    <col min="12299" max="12299" width="18.625" style="141" customWidth="1"/>
    <col min="12300" max="12300" width="11.125" style="141" customWidth="1"/>
    <col min="12301" max="12301" width="18.625" style="141" customWidth="1"/>
    <col min="12302" max="12302" width="6.875" style="141" customWidth="1"/>
    <col min="12303" max="12303" width="14" style="141" customWidth="1"/>
    <col min="12304" max="12304" width="6.75" style="141" customWidth="1"/>
    <col min="12305" max="12305" width="14" style="141" customWidth="1"/>
    <col min="12306" max="12544" width="9.125" style="141"/>
    <col min="12545" max="12545" width="0.75" style="141" customWidth="1"/>
    <col min="12546" max="12546" width="11.25" style="141" customWidth="1"/>
    <col min="12547" max="12547" width="20" style="141" customWidth="1"/>
    <col min="12548" max="12548" width="64" style="141" customWidth="1"/>
    <col min="12549" max="12549" width="12.75" style="141" customWidth="1"/>
    <col min="12550" max="12550" width="12.375" style="141" customWidth="1"/>
    <col min="12551" max="12551" width="10" style="141" customWidth="1"/>
    <col min="12552" max="12552" width="13" style="141" customWidth="1"/>
    <col min="12553" max="12553" width="18.625" style="141" customWidth="1"/>
    <col min="12554" max="12554" width="11.125" style="141" customWidth="1"/>
    <col min="12555" max="12555" width="18.625" style="141" customWidth="1"/>
    <col min="12556" max="12556" width="11.125" style="141" customWidth="1"/>
    <col min="12557" max="12557" width="18.625" style="141" customWidth="1"/>
    <col min="12558" max="12558" width="6.875" style="141" customWidth="1"/>
    <col min="12559" max="12559" width="14" style="141" customWidth="1"/>
    <col min="12560" max="12560" width="6.75" style="141" customWidth="1"/>
    <col min="12561" max="12561" width="14" style="141" customWidth="1"/>
    <col min="12562" max="12800" width="9.125" style="141"/>
    <col min="12801" max="12801" width="0.75" style="141" customWidth="1"/>
    <col min="12802" max="12802" width="11.25" style="141" customWidth="1"/>
    <col min="12803" max="12803" width="20" style="141" customWidth="1"/>
    <col min="12804" max="12804" width="64" style="141" customWidth="1"/>
    <col min="12805" max="12805" width="12.75" style="141" customWidth="1"/>
    <col min="12806" max="12806" width="12.375" style="141" customWidth="1"/>
    <col min="12807" max="12807" width="10" style="141" customWidth="1"/>
    <col min="12808" max="12808" width="13" style="141" customWidth="1"/>
    <col min="12809" max="12809" width="18.625" style="141" customWidth="1"/>
    <col min="12810" max="12810" width="11.125" style="141" customWidth="1"/>
    <col min="12811" max="12811" width="18.625" style="141" customWidth="1"/>
    <col min="12812" max="12812" width="11.125" style="141" customWidth="1"/>
    <col min="12813" max="12813" width="18.625" style="141" customWidth="1"/>
    <col min="12814" max="12814" width="6.875" style="141" customWidth="1"/>
    <col min="12815" max="12815" width="14" style="141" customWidth="1"/>
    <col min="12816" max="12816" width="6.75" style="141" customWidth="1"/>
    <col min="12817" max="12817" width="14" style="141" customWidth="1"/>
    <col min="12818" max="13056" width="9.125" style="141"/>
    <col min="13057" max="13057" width="0.75" style="141" customWidth="1"/>
    <col min="13058" max="13058" width="11.25" style="141" customWidth="1"/>
    <col min="13059" max="13059" width="20" style="141" customWidth="1"/>
    <col min="13060" max="13060" width="64" style="141" customWidth="1"/>
    <col min="13061" max="13061" width="12.75" style="141" customWidth="1"/>
    <col min="13062" max="13062" width="12.375" style="141" customWidth="1"/>
    <col min="13063" max="13063" width="10" style="141" customWidth="1"/>
    <col min="13064" max="13064" width="13" style="141" customWidth="1"/>
    <col min="13065" max="13065" width="18.625" style="141" customWidth="1"/>
    <col min="13066" max="13066" width="11.125" style="141" customWidth="1"/>
    <col min="13067" max="13067" width="18.625" style="141" customWidth="1"/>
    <col min="13068" max="13068" width="11.125" style="141" customWidth="1"/>
    <col min="13069" max="13069" width="18.625" style="141" customWidth="1"/>
    <col min="13070" max="13070" width="6.875" style="141" customWidth="1"/>
    <col min="13071" max="13071" width="14" style="141" customWidth="1"/>
    <col min="13072" max="13072" width="6.75" style="141" customWidth="1"/>
    <col min="13073" max="13073" width="14" style="141" customWidth="1"/>
    <col min="13074" max="13312" width="9.125" style="141"/>
    <col min="13313" max="13313" width="0.75" style="141" customWidth="1"/>
    <col min="13314" max="13314" width="11.25" style="141" customWidth="1"/>
    <col min="13315" max="13315" width="20" style="141" customWidth="1"/>
    <col min="13316" max="13316" width="64" style="141" customWidth="1"/>
    <col min="13317" max="13317" width="12.75" style="141" customWidth="1"/>
    <col min="13318" max="13318" width="12.375" style="141" customWidth="1"/>
    <col min="13319" max="13319" width="10" style="141" customWidth="1"/>
    <col min="13320" max="13320" width="13" style="141" customWidth="1"/>
    <col min="13321" max="13321" width="18.625" style="141" customWidth="1"/>
    <col min="13322" max="13322" width="11.125" style="141" customWidth="1"/>
    <col min="13323" max="13323" width="18.625" style="141" customWidth="1"/>
    <col min="13324" max="13324" width="11.125" style="141" customWidth="1"/>
    <col min="13325" max="13325" width="18.625" style="141" customWidth="1"/>
    <col min="13326" max="13326" width="6.875" style="141" customWidth="1"/>
    <col min="13327" max="13327" width="14" style="141" customWidth="1"/>
    <col min="13328" max="13328" width="6.75" style="141" customWidth="1"/>
    <col min="13329" max="13329" width="14" style="141" customWidth="1"/>
    <col min="13330" max="13568" width="9.125" style="141"/>
    <col min="13569" max="13569" width="0.75" style="141" customWidth="1"/>
    <col min="13570" max="13570" width="11.25" style="141" customWidth="1"/>
    <col min="13571" max="13571" width="20" style="141" customWidth="1"/>
    <col min="13572" max="13572" width="64" style="141" customWidth="1"/>
    <col min="13573" max="13573" width="12.75" style="141" customWidth="1"/>
    <col min="13574" max="13574" width="12.375" style="141" customWidth="1"/>
    <col min="13575" max="13575" width="10" style="141" customWidth="1"/>
    <col min="13576" max="13576" width="13" style="141" customWidth="1"/>
    <col min="13577" max="13577" width="18.625" style="141" customWidth="1"/>
    <col min="13578" max="13578" width="11.125" style="141" customWidth="1"/>
    <col min="13579" max="13579" width="18.625" style="141" customWidth="1"/>
    <col min="13580" max="13580" width="11.125" style="141" customWidth="1"/>
    <col min="13581" max="13581" width="18.625" style="141" customWidth="1"/>
    <col min="13582" max="13582" width="6.875" style="141" customWidth="1"/>
    <col min="13583" max="13583" width="14" style="141" customWidth="1"/>
    <col min="13584" max="13584" width="6.75" style="141" customWidth="1"/>
    <col min="13585" max="13585" width="14" style="141" customWidth="1"/>
    <col min="13586" max="13824" width="9.125" style="141"/>
    <col min="13825" max="13825" width="0.75" style="141" customWidth="1"/>
    <col min="13826" max="13826" width="11.25" style="141" customWidth="1"/>
    <col min="13827" max="13827" width="20" style="141" customWidth="1"/>
    <col min="13828" max="13828" width="64" style="141" customWidth="1"/>
    <col min="13829" max="13829" width="12.75" style="141" customWidth="1"/>
    <col min="13830" max="13830" width="12.375" style="141" customWidth="1"/>
    <col min="13831" max="13831" width="10" style="141" customWidth="1"/>
    <col min="13832" max="13832" width="13" style="141" customWidth="1"/>
    <col min="13833" max="13833" width="18.625" style="141" customWidth="1"/>
    <col min="13834" max="13834" width="11.125" style="141" customWidth="1"/>
    <col min="13835" max="13835" width="18.625" style="141" customWidth="1"/>
    <col min="13836" max="13836" width="11.125" style="141" customWidth="1"/>
    <col min="13837" max="13837" width="18.625" style="141" customWidth="1"/>
    <col min="13838" max="13838" width="6.875" style="141" customWidth="1"/>
    <col min="13839" max="13839" width="14" style="141" customWidth="1"/>
    <col min="13840" max="13840" width="6.75" style="141" customWidth="1"/>
    <col min="13841" max="13841" width="14" style="141" customWidth="1"/>
    <col min="13842" max="14080" width="9.125" style="141"/>
    <col min="14081" max="14081" width="0.75" style="141" customWidth="1"/>
    <col min="14082" max="14082" width="11.25" style="141" customWidth="1"/>
    <col min="14083" max="14083" width="20" style="141" customWidth="1"/>
    <col min="14084" max="14084" width="64" style="141" customWidth="1"/>
    <col min="14085" max="14085" width="12.75" style="141" customWidth="1"/>
    <col min="14086" max="14086" width="12.375" style="141" customWidth="1"/>
    <col min="14087" max="14087" width="10" style="141" customWidth="1"/>
    <col min="14088" max="14088" width="13" style="141" customWidth="1"/>
    <col min="14089" max="14089" width="18.625" style="141" customWidth="1"/>
    <col min="14090" max="14090" width="11.125" style="141" customWidth="1"/>
    <col min="14091" max="14091" width="18.625" style="141" customWidth="1"/>
    <col min="14092" max="14092" width="11.125" style="141" customWidth="1"/>
    <col min="14093" max="14093" width="18.625" style="141" customWidth="1"/>
    <col min="14094" max="14094" width="6.875" style="141" customWidth="1"/>
    <col min="14095" max="14095" width="14" style="141" customWidth="1"/>
    <col min="14096" max="14096" width="6.75" style="141" customWidth="1"/>
    <col min="14097" max="14097" width="14" style="141" customWidth="1"/>
    <col min="14098" max="14336" width="9.125" style="141"/>
    <col min="14337" max="14337" width="0.75" style="141" customWidth="1"/>
    <col min="14338" max="14338" width="11.25" style="141" customWidth="1"/>
    <col min="14339" max="14339" width="20" style="141" customWidth="1"/>
    <col min="14340" max="14340" width="64" style="141" customWidth="1"/>
    <col min="14341" max="14341" width="12.75" style="141" customWidth="1"/>
    <col min="14342" max="14342" width="12.375" style="141" customWidth="1"/>
    <col min="14343" max="14343" width="10" style="141" customWidth="1"/>
    <col min="14344" max="14344" width="13" style="141" customWidth="1"/>
    <col min="14345" max="14345" width="18.625" style="141" customWidth="1"/>
    <col min="14346" max="14346" width="11.125" style="141" customWidth="1"/>
    <col min="14347" max="14347" width="18.625" style="141" customWidth="1"/>
    <col min="14348" max="14348" width="11.125" style="141" customWidth="1"/>
    <col min="14349" max="14349" width="18.625" style="141" customWidth="1"/>
    <col min="14350" max="14350" width="6.875" style="141" customWidth="1"/>
    <col min="14351" max="14351" width="14" style="141" customWidth="1"/>
    <col min="14352" max="14352" width="6.75" style="141" customWidth="1"/>
    <col min="14353" max="14353" width="14" style="141" customWidth="1"/>
    <col min="14354" max="14592" width="9.125" style="141"/>
    <col min="14593" max="14593" width="0.75" style="141" customWidth="1"/>
    <col min="14594" max="14594" width="11.25" style="141" customWidth="1"/>
    <col min="14595" max="14595" width="20" style="141" customWidth="1"/>
    <col min="14596" max="14596" width="64" style="141" customWidth="1"/>
    <col min="14597" max="14597" width="12.75" style="141" customWidth="1"/>
    <col min="14598" max="14598" width="12.375" style="141" customWidth="1"/>
    <col min="14599" max="14599" width="10" style="141" customWidth="1"/>
    <col min="14600" max="14600" width="13" style="141" customWidth="1"/>
    <col min="14601" max="14601" width="18.625" style="141" customWidth="1"/>
    <col min="14602" max="14602" width="11.125" style="141" customWidth="1"/>
    <col min="14603" max="14603" width="18.625" style="141" customWidth="1"/>
    <col min="14604" max="14604" width="11.125" style="141" customWidth="1"/>
    <col min="14605" max="14605" width="18.625" style="141" customWidth="1"/>
    <col min="14606" max="14606" width="6.875" style="141" customWidth="1"/>
    <col min="14607" max="14607" width="14" style="141" customWidth="1"/>
    <col min="14608" max="14608" width="6.75" style="141" customWidth="1"/>
    <col min="14609" max="14609" width="14" style="141" customWidth="1"/>
    <col min="14610" max="14848" width="9.125" style="141"/>
    <col min="14849" max="14849" width="0.75" style="141" customWidth="1"/>
    <col min="14850" max="14850" width="11.25" style="141" customWidth="1"/>
    <col min="14851" max="14851" width="20" style="141" customWidth="1"/>
    <col min="14852" max="14852" width="64" style="141" customWidth="1"/>
    <col min="14853" max="14853" width="12.75" style="141" customWidth="1"/>
    <col min="14854" max="14854" width="12.375" style="141" customWidth="1"/>
    <col min="14855" max="14855" width="10" style="141" customWidth="1"/>
    <col min="14856" max="14856" width="13" style="141" customWidth="1"/>
    <col min="14857" max="14857" width="18.625" style="141" customWidth="1"/>
    <col min="14858" max="14858" width="11.125" style="141" customWidth="1"/>
    <col min="14859" max="14859" width="18.625" style="141" customWidth="1"/>
    <col min="14860" max="14860" width="11.125" style="141" customWidth="1"/>
    <col min="14861" max="14861" width="18.625" style="141" customWidth="1"/>
    <col min="14862" max="14862" width="6.875" style="141" customWidth="1"/>
    <col min="14863" max="14863" width="14" style="141" customWidth="1"/>
    <col min="14864" max="14864" width="6.75" style="141" customWidth="1"/>
    <col min="14865" max="14865" width="14" style="141" customWidth="1"/>
    <col min="14866" max="15104" width="9.125" style="141"/>
    <col min="15105" max="15105" width="0.75" style="141" customWidth="1"/>
    <col min="15106" max="15106" width="11.25" style="141" customWidth="1"/>
    <col min="15107" max="15107" width="20" style="141" customWidth="1"/>
    <col min="15108" max="15108" width="64" style="141" customWidth="1"/>
    <col min="15109" max="15109" width="12.75" style="141" customWidth="1"/>
    <col min="15110" max="15110" width="12.375" style="141" customWidth="1"/>
    <col min="15111" max="15111" width="10" style="141" customWidth="1"/>
    <col min="15112" max="15112" width="13" style="141" customWidth="1"/>
    <col min="15113" max="15113" width="18.625" style="141" customWidth="1"/>
    <col min="15114" max="15114" width="11.125" style="141" customWidth="1"/>
    <col min="15115" max="15115" width="18.625" style="141" customWidth="1"/>
    <col min="15116" max="15116" width="11.125" style="141" customWidth="1"/>
    <col min="15117" max="15117" width="18.625" style="141" customWidth="1"/>
    <col min="15118" max="15118" width="6.875" style="141" customWidth="1"/>
    <col min="15119" max="15119" width="14" style="141" customWidth="1"/>
    <col min="15120" max="15120" width="6.75" style="141" customWidth="1"/>
    <col min="15121" max="15121" width="14" style="141" customWidth="1"/>
    <col min="15122" max="15360" width="9.125" style="141"/>
    <col min="15361" max="15361" width="0.75" style="141" customWidth="1"/>
    <col min="15362" max="15362" width="11.25" style="141" customWidth="1"/>
    <col min="15363" max="15363" width="20" style="141" customWidth="1"/>
    <col min="15364" max="15364" width="64" style="141" customWidth="1"/>
    <col min="15365" max="15365" width="12.75" style="141" customWidth="1"/>
    <col min="15366" max="15366" width="12.375" style="141" customWidth="1"/>
    <col min="15367" max="15367" width="10" style="141" customWidth="1"/>
    <col min="15368" max="15368" width="13" style="141" customWidth="1"/>
    <col min="15369" max="15369" width="18.625" style="141" customWidth="1"/>
    <col min="15370" max="15370" width="11.125" style="141" customWidth="1"/>
    <col min="15371" max="15371" width="18.625" style="141" customWidth="1"/>
    <col min="15372" max="15372" width="11.125" style="141" customWidth="1"/>
    <col min="15373" max="15373" width="18.625" style="141" customWidth="1"/>
    <col min="15374" max="15374" width="6.875" style="141" customWidth="1"/>
    <col min="15375" max="15375" width="14" style="141" customWidth="1"/>
    <col min="15376" max="15376" width="6.75" style="141" customWidth="1"/>
    <col min="15377" max="15377" width="14" style="141" customWidth="1"/>
    <col min="15378" max="15616" width="9.125" style="141"/>
    <col min="15617" max="15617" width="0.75" style="141" customWidth="1"/>
    <col min="15618" max="15618" width="11.25" style="141" customWidth="1"/>
    <col min="15619" max="15619" width="20" style="141" customWidth="1"/>
    <col min="15620" max="15620" width="64" style="141" customWidth="1"/>
    <col min="15621" max="15621" width="12.75" style="141" customWidth="1"/>
    <col min="15622" max="15622" width="12.375" style="141" customWidth="1"/>
    <col min="15623" max="15623" width="10" style="141" customWidth="1"/>
    <col min="15624" max="15624" width="13" style="141" customWidth="1"/>
    <col min="15625" max="15625" width="18.625" style="141" customWidth="1"/>
    <col min="15626" max="15626" width="11.125" style="141" customWidth="1"/>
    <col min="15627" max="15627" width="18.625" style="141" customWidth="1"/>
    <col min="15628" max="15628" width="11.125" style="141" customWidth="1"/>
    <col min="15629" max="15629" width="18.625" style="141" customWidth="1"/>
    <col min="15630" max="15630" width="6.875" style="141" customWidth="1"/>
    <col min="15631" max="15631" width="14" style="141" customWidth="1"/>
    <col min="15632" max="15632" width="6.75" style="141" customWidth="1"/>
    <col min="15633" max="15633" width="14" style="141" customWidth="1"/>
    <col min="15634" max="15872" width="9.125" style="141"/>
    <col min="15873" max="15873" width="0.75" style="141" customWidth="1"/>
    <col min="15874" max="15874" width="11.25" style="141" customWidth="1"/>
    <col min="15875" max="15875" width="20" style="141" customWidth="1"/>
    <col min="15876" max="15876" width="64" style="141" customWidth="1"/>
    <col min="15877" max="15877" width="12.75" style="141" customWidth="1"/>
    <col min="15878" max="15878" width="12.375" style="141" customWidth="1"/>
    <col min="15879" max="15879" width="10" style="141" customWidth="1"/>
    <col min="15880" max="15880" width="13" style="141" customWidth="1"/>
    <col min="15881" max="15881" width="18.625" style="141" customWidth="1"/>
    <col min="15882" max="15882" width="11.125" style="141" customWidth="1"/>
    <col min="15883" max="15883" width="18.625" style="141" customWidth="1"/>
    <col min="15884" max="15884" width="11.125" style="141" customWidth="1"/>
    <col min="15885" max="15885" width="18.625" style="141" customWidth="1"/>
    <col min="15886" max="15886" width="6.875" style="141" customWidth="1"/>
    <col min="15887" max="15887" width="14" style="141" customWidth="1"/>
    <col min="15888" max="15888" width="6.75" style="141" customWidth="1"/>
    <col min="15889" max="15889" width="14" style="141" customWidth="1"/>
    <col min="15890" max="16128" width="9.125" style="141"/>
    <col min="16129" max="16129" width="0.75" style="141" customWidth="1"/>
    <col min="16130" max="16130" width="11.25" style="141" customWidth="1"/>
    <col min="16131" max="16131" width="20" style="141" customWidth="1"/>
    <col min="16132" max="16132" width="64" style="141" customWidth="1"/>
    <col min="16133" max="16133" width="12.75" style="141" customWidth="1"/>
    <col min="16134" max="16134" width="12.375" style="141" customWidth="1"/>
    <col min="16135" max="16135" width="10" style="141" customWidth="1"/>
    <col min="16136" max="16136" width="13" style="141" customWidth="1"/>
    <col min="16137" max="16137" width="18.625" style="141" customWidth="1"/>
    <col min="16138" max="16138" width="11.125" style="141" customWidth="1"/>
    <col min="16139" max="16139" width="18.625" style="141" customWidth="1"/>
    <col min="16140" max="16140" width="11.125" style="141" customWidth="1"/>
    <col min="16141" max="16141" width="18.625" style="141" customWidth="1"/>
    <col min="16142" max="16142" width="6.875" style="141" customWidth="1"/>
    <col min="16143" max="16143" width="14" style="141" customWidth="1"/>
    <col min="16144" max="16144" width="6.75" style="141" customWidth="1"/>
    <col min="16145" max="16145" width="14" style="141" customWidth="1"/>
    <col min="16146" max="16384" width="9.125" style="141"/>
  </cols>
  <sheetData>
    <row r="2" spans="2:17">
      <c r="N2" s="141" t="s">
        <v>400</v>
      </c>
      <c r="P2" s="141" t="s">
        <v>401</v>
      </c>
    </row>
    <row r="3" spans="2:17" ht="26.1" customHeight="1">
      <c r="B3" s="26" t="s">
        <v>378</v>
      </c>
      <c r="C3" s="26"/>
      <c r="D3" s="26"/>
      <c r="E3" s="26"/>
      <c r="F3" s="26"/>
      <c r="H3" s="331" t="s">
        <v>379</v>
      </c>
      <c r="I3" s="331"/>
      <c r="J3" s="331" t="s">
        <v>379</v>
      </c>
      <c r="K3" s="331"/>
      <c r="L3" s="331" t="s">
        <v>379</v>
      </c>
      <c r="M3" s="331"/>
      <c r="N3" s="331" t="s">
        <v>399</v>
      </c>
      <c r="O3" s="331"/>
      <c r="P3" s="331" t="s">
        <v>399</v>
      </c>
      <c r="Q3" s="331"/>
    </row>
    <row r="4" spans="2:17" s="142" customFormat="1">
      <c r="B4" s="5" t="s">
        <v>163</v>
      </c>
      <c r="C4" s="5" t="s">
        <v>380</v>
      </c>
      <c r="D4" s="5" t="s">
        <v>0</v>
      </c>
      <c r="E4" s="5" t="s">
        <v>1</v>
      </c>
      <c r="F4" s="5" t="s">
        <v>2</v>
      </c>
      <c r="G4" s="13" t="s">
        <v>3</v>
      </c>
      <c r="H4" s="6" t="s">
        <v>381</v>
      </c>
      <c r="I4" s="6" t="s">
        <v>382</v>
      </c>
      <c r="J4" s="6" t="s">
        <v>203</v>
      </c>
      <c r="K4" s="6" t="s">
        <v>382</v>
      </c>
      <c r="L4" s="6" t="s">
        <v>204</v>
      </c>
      <c r="M4" s="6" t="s">
        <v>382</v>
      </c>
      <c r="N4" s="6" t="s">
        <v>206</v>
      </c>
      <c r="O4" s="6" t="s">
        <v>382</v>
      </c>
      <c r="P4" s="6" t="s">
        <v>205</v>
      </c>
      <c r="Q4" s="6" t="s">
        <v>382</v>
      </c>
    </row>
    <row r="5" spans="2:17" ht="15" customHeight="1">
      <c r="B5" s="332" t="s">
        <v>4</v>
      </c>
      <c r="C5" s="335" t="s">
        <v>157</v>
      </c>
      <c r="D5" s="7" t="s">
        <v>5</v>
      </c>
      <c r="E5" s="7" t="s">
        <v>383</v>
      </c>
      <c r="F5" s="7" t="s">
        <v>269</v>
      </c>
      <c r="G5" s="14">
        <v>85902</v>
      </c>
      <c r="H5" s="143"/>
      <c r="I5" s="144">
        <f t="shared" ref="I5:I87" si="0">H5*G5</f>
        <v>0</v>
      </c>
      <c r="J5" s="144">
        <v>100</v>
      </c>
      <c r="K5" s="144">
        <f>J5*G5</f>
        <v>8590200</v>
      </c>
      <c r="L5" s="143"/>
      <c r="M5" s="144">
        <f>L5*G5</f>
        <v>0</v>
      </c>
      <c r="N5" s="144">
        <f>H5+J5</f>
        <v>100</v>
      </c>
      <c r="O5" s="144">
        <f>I5+K5</f>
        <v>8590200</v>
      </c>
      <c r="P5" s="144">
        <f>SUM(H5,J5,L5)</f>
        <v>100</v>
      </c>
      <c r="Q5" s="144">
        <f>SUM(I5,K5,M5)</f>
        <v>8590200</v>
      </c>
    </row>
    <row r="6" spans="2:17" s="145" customFormat="1" ht="15" customHeight="1">
      <c r="B6" s="333"/>
      <c r="C6" s="336"/>
      <c r="D6" s="7" t="s">
        <v>6</v>
      </c>
      <c r="E6" s="7" t="s">
        <v>270</v>
      </c>
      <c r="F6" s="7" t="s">
        <v>7</v>
      </c>
      <c r="G6" s="15">
        <v>116802</v>
      </c>
      <c r="H6" s="143"/>
      <c r="I6" s="144">
        <f t="shared" si="0"/>
        <v>0</v>
      </c>
      <c r="J6" s="144">
        <v>100</v>
      </c>
      <c r="K6" s="144">
        <f t="shared" ref="K6:K88" si="1">J6*G6</f>
        <v>11680200</v>
      </c>
      <c r="L6" s="143"/>
      <c r="M6" s="144">
        <f t="shared" ref="M6:M88" si="2">L6*G6</f>
        <v>0</v>
      </c>
      <c r="N6" s="144">
        <f>H6+J6</f>
        <v>100</v>
      </c>
      <c r="O6" s="144">
        <f t="shared" ref="N6:O88" si="3">I6+K6</f>
        <v>11680200</v>
      </c>
      <c r="P6" s="144">
        <f t="shared" ref="P6:Q88" si="4">SUM(H6,J6,L6)</f>
        <v>100</v>
      </c>
      <c r="Q6" s="144">
        <f t="shared" si="4"/>
        <v>11680200</v>
      </c>
    </row>
    <row r="7" spans="2:17" s="145" customFormat="1" ht="15" customHeight="1">
      <c r="B7" s="333"/>
      <c r="C7" s="336"/>
      <c r="D7" s="7" t="s">
        <v>8</v>
      </c>
      <c r="E7" s="7" t="s">
        <v>271</v>
      </c>
      <c r="F7" s="7" t="s">
        <v>9</v>
      </c>
      <c r="G7" s="15">
        <v>122982</v>
      </c>
      <c r="H7" s="143"/>
      <c r="I7" s="144">
        <f t="shared" si="0"/>
        <v>0</v>
      </c>
      <c r="J7" s="144">
        <v>200</v>
      </c>
      <c r="K7" s="144">
        <f t="shared" si="1"/>
        <v>24596400</v>
      </c>
      <c r="L7" s="143"/>
      <c r="M7" s="144">
        <f t="shared" si="2"/>
        <v>0</v>
      </c>
      <c r="N7" s="144">
        <f t="shared" si="3"/>
        <v>200</v>
      </c>
      <c r="O7" s="144">
        <f t="shared" si="3"/>
        <v>24596400</v>
      </c>
      <c r="P7" s="144">
        <f t="shared" si="4"/>
        <v>200</v>
      </c>
      <c r="Q7" s="144">
        <f t="shared" si="4"/>
        <v>24596400</v>
      </c>
    </row>
    <row r="8" spans="2:17" s="145" customFormat="1" ht="15" customHeight="1">
      <c r="B8" s="333"/>
      <c r="C8" s="336"/>
      <c r="D8" s="7" t="s">
        <v>10</v>
      </c>
      <c r="E8" s="7" t="s">
        <v>270</v>
      </c>
      <c r="F8" s="7" t="s">
        <v>11</v>
      </c>
      <c r="G8" s="15">
        <v>160062</v>
      </c>
      <c r="H8" s="143"/>
      <c r="I8" s="144">
        <f t="shared" si="0"/>
        <v>0</v>
      </c>
      <c r="J8" s="144">
        <v>0</v>
      </c>
      <c r="K8" s="144">
        <f t="shared" si="1"/>
        <v>0</v>
      </c>
      <c r="L8" s="143"/>
      <c r="M8" s="144">
        <f t="shared" si="2"/>
        <v>0</v>
      </c>
      <c r="N8" s="144">
        <f t="shared" si="3"/>
        <v>0</v>
      </c>
      <c r="O8" s="144">
        <f t="shared" si="3"/>
        <v>0</v>
      </c>
      <c r="P8" s="144">
        <f t="shared" si="4"/>
        <v>0</v>
      </c>
      <c r="Q8" s="144">
        <f t="shared" si="4"/>
        <v>0</v>
      </c>
    </row>
    <row r="9" spans="2:17" s="145" customFormat="1" ht="15" customHeight="1">
      <c r="B9" s="333"/>
      <c r="C9" s="336"/>
      <c r="D9" s="7" t="s">
        <v>12</v>
      </c>
      <c r="E9" s="7" t="s">
        <v>271</v>
      </c>
      <c r="F9" s="7" t="s">
        <v>13</v>
      </c>
      <c r="G9" s="15">
        <v>141522</v>
      </c>
      <c r="H9" s="143"/>
      <c r="I9" s="144">
        <f t="shared" si="0"/>
        <v>0</v>
      </c>
      <c r="J9" s="144">
        <v>400</v>
      </c>
      <c r="K9" s="144">
        <f t="shared" si="1"/>
        <v>56608800</v>
      </c>
      <c r="L9" s="143"/>
      <c r="M9" s="144">
        <f t="shared" si="2"/>
        <v>0</v>
      </c>
      <c r="N9" s="144">
        <f t="shared" si="3"/>
        <v>400</v>
      </c>
      <c r="O9" s="144">
        <f t="shared" si="3"/>
        <v>56608800</v>
      </c>
      <c r="P9" s="144">
        <f t="shared" si="4"/>
        <v>400</v>
      </c>
      <c r="Q9" s="144">
        <f t="shared" si="4"/>
        <v>56608800</v>
      </c>
    </row>
    <row r="10" spans="2:17" s="145" customFormat="1" ht="15" customHeight="1">
      <c r="B10" s="333"/>
      <c r="C10" s="336"/>
      <c r="D10" s="7" t="s">
        <v>272</v>
      </c>
      <c r="E10" s="7" t="s">
        <v>270</v>
      </c>
      <c r="F10" s="7" t="s">
        <v>14</v>
      </c>
      <c r="G10" s="15">
        <v>184782</v>
      </c>
      <c r="H10" s="143"/>
      <c r="I10" s="144">
        <f t="shared" si="0"/>
        <v>0</v>
      </c>
      <c r="J10" s="144">
        <v>0</v>
      </c>
      <c r="K10" s="144">
        <f t="shared" si="1"/>
        <v>0</v>
      </c>
      <c r="L10" s="143"/>
      <c r="M10" s="144">
        <f t="shared" si="2"/>
        <v>0</v>
      </c>
      <c r="N10" s="144">
        <f t="shared" si="3"/>
        <v>0</v>
      </c>
      <c r="O10" s="144">
        <f t="shared" si="3"/>
        <v>0</v>
      </c>
      <c r="P10" s="144">
        <f t="shared" si="4"/>
        <v>0</v>
      </c>
      <c r="Q10" s="144">
        <f t="shared" si="4"/>
        <v>0</v>
      </c>
    </row>
    <row r="11" spans="2:17" s="145" customFormat="1" ht="15" customHeight="1">
      <c r="B11" s="333"/>
      <c r="C11" s="336"/>
      <c r="D11" s="7" t="s">
        <v>15</v>
      </c>
      <c r="E11" s="7" t="s">
        <v>271</v>
      </c>
      <c r="F11" s="7" t="s">
        <v>16</v>
      </c>
      <c r="G11" s="15">
        <v>172422</v>
      </c>
      <c r="H11" s="143"/>
      <c r="I11" s="144">
        <f t="shared" si="0"/>
        <v>0</v>
      </c>
      <c r="J11" s="144">
        <v>0</v>
      </c>
      <c r="K11" s="144">
        <f t="shared" si="1"/>
        <v>0</v>
      </c>
      <c r="L11" s="143"/>
      <c r="M11" s="144">
        <f t="shared" si="2"/>
        <v>0</v>
      </c>
      <c r="N11" s="144">
        <f t="shared" si="3"/>
        <v>0</v>
      </c>
      <c r="O11" s="144">
        <f t="shared" si="3"/>
        <v>0</v>
      </c>
      <c r="P11" s="144">
        <f t="shared" si="4"/>
        <v>0</v>
      </c>
      <c r="Q11" s="144">
        <f t="shared" si="4"/>
        <v>0</v>
      </c>
    </row>
    <row r="12" spans="2:17" s="145" customFormat="1" ht="16.5" customHeight="1">
      <c r="B12" s="333"/>
      <c r="C12" s="336"/>
      <c r="D12" s="7" t="s">
        <v>17</v>
      </c>
      <c r="E12" s="7" t="s">
        <v>270</v>
      </c>
      <c r="F12" s="7" t="s">
        <v>18</v>
      </c>
      <c r="G12" s="15">
        <v>215682</v>
      </c>
      <c r="H12" s="143"/>
      <c r="I12" s="144">
        <f t="shared" si="0"/>
        <v>0</v>
      </c>
      <c r="J12" s="144">
        <v>0</v>
      </c>
      <c r="K12" s="144">
        <f t="shared" si="1"/>
        <v>0</v>
      </c>
      <c r="L12" s="143"/>
      <c r="M12" s="144">
        <f t="shared" si="2"/>
        <v>0</v>
      </c>
      <c r="N12" s="144">
        <f t="shared" si="3"/>
        <v>0</v>
      </c>
      <c r="O12" s="144">
        <f t="shared" si="3"/>
        <v>0</v>
      </c>
      <c r="P12" s="144">
        <f t="shared" si="4"/>
        <v>0</v>
      </c>
      <c r="Q12" s="144">
        <f t="shared" si="4"/>
        <v>0</v>
      </c>
    </row>
    <row r="13" spans="2:17" s="145" customFormat="1" ht="15" customHeight="1">
      <c r="B13" s="333"/>
      <c r="C13" s="336"/>
      <c r="D13" s="54" t="s">
        <v>273</v>
      </c>
      <c r="E13" s="54" t="s">
        <v>383</v>
      </c>
      <c r="F13" s="54" t="s">
        <v>274</v>
      </c>
      <c r="G13" s="55">
        <v>104440</v>
      </c>
      <c r="H13" s="147"/>
      <c r="I13" s="146">
        <f t="shared" si="0"/>
        <v>0</v>
      </c>
      <c r="J13" s="146">
        <v>0</v>
      </c>
      <c r="K13" s="146">
        <f t="shared" si="1"/>
        <v>0</v>
      </c>
      <c r="L13" s="147"/>
      <c r="M13" s="146">
        <f t="shared" si="2"/>
        <v>0</v>
      </c>
      <c r="N13" s="146">
        <f t="shared" si="3"/>
        <v>0</v>
      </c>
      <c r="O13" s="146">
        <f t="shared" si="3"/>
        <v>0</v>
      </c>
      <c r="P13" s="146">
        <f t="shared" si="4"/>
        <v>0</v>
      </c>
      <c r="Q13" s="146">
        <f t="shared" si="4"/>
        <v>0</v>
      </c>
    </row>
    <row r="14" spans="2:17" s="145" customFormat="1" ht="15" customHeight="1">
      <c r="B14" s="333"/>
      <c r="C14" s="336"/>
      <c r="D14" s="54" t="s">
        <v>275</v>
      </c>
      <c r="E14" s="54" t="s">
        <v>57</v>
      </c>
      <c r="F14" s="54" t="s">
        <v>276</v>
      </c>
      <c r="G14" s="55">
        <v>122980</v>
      </c>
      <c r="H14" s="147"/>
      <c r="I14" s="146">
        <f t="shared" si="0"/>
        <v>0</v>
      </c>
      <c r="J14" s="146">
        <v>0</v>
      </c>
      <c r="K14" s="146">
        <f t="shared" si="1"/>
        <v>0</v>
      </c>
      <c r="L14" s="147"/>
      <c r="M14" s="146">
        <f t="shared" si="2"/>
        <v>0</v>
      </c>
      <c r="N14" s="146">
        <f t="shared" si="3"/>
        <v>0</v>
      </c>
      <c r="O14" s="146">
        <f t="shared" si="3"/>
        <v>0</v>
      </c>
      <c r="P14" s="146">
        <f t="shared" si="4"/>
        <v>0</v>
      </c>
      <c r="Q14" s="146">
        <f t="shared" si="4"/>
        <v>0</v>
      </c>
    </row>
    <row r="15" spans="2:17" s="145" customFormat="1" ht="15" customHeight="1">
      <c r="B15" s="333"/>
      <c r="C15" s="336"/>
      <c r="D15" s="54" t="s">
        <v>277</v>
      </c>
      <c r="E15" s="54" t="s">
        <v>60</v>
      </c>
      <c r="F15" s="54" t="s">
        <v>278</v>
      </c>
      <c r="G15" s="55">
        <v>160060</v>
      </c>
      <c r="H15" s="147"/>
      <c r="I15" s="146">
        <f t="shared" si="0"/>
        <v>0</v>
      </c>
      <c r="J15" s="146">
        <v>0</v>
      </c>
      <c r="K15" s="146">
        <f t="shared" si="1"/>
        <v>0</v>
      </c>
      <c r="L15" s="147"/>
      <c r="M15" s="146">
        <f t="shared" si="2"/>
        <v>0</v>
      </c>
      <c r="N15" s="146">
        <f t="shared" si="3"/>
        <v>0</v>
      </c>
      <c r="O15" s="146">
        <f t="shared" si="3"/>
        <v>0</v>
      </c>
      <c r="P15" s="146">
        <f t="shared" si="4"/>
        <v>0</v>
      </c>
      <c r="Q15" s="146">
        <f t="shared" si="4"/>
        <v>0</v>
      </c>
    </row>
    <row r="16" spans="2:17" s="145" customFormat="1" ht="15" customHeight="1">
      <c r="B16" s="333"/>
      <c r="C16" s="336"/>
      <c r="D16" s="54" t="s">
        <v>279</v>
      </c>
      <c r="E16" s="54" t="s">
        <v>383</v>
      </c>
      <c r="F16" s="54" t="s">
        <v>280</v>
      </c>
      <c r="G16" s="55">
        <v>122980</v>
      </c>
      <c r="H16" s="147"/>
      <c r="I16" s="146">
        <f>H16*G16</f>
        <v>0</v>
      </c>
      <c r="J16" s="146">
        <v>0</v>
      </c>
      <c r="K16" s="146">
        <f>J16*G16</f>
        <v>0</v>
      </c>
      <c r="L16" s="147"/>
      <c r="M16" s="146">
        <f t="shared" si="2"/>
        <v>0</v>
      </c>
      <c r="N16" s="146">
        <f t="shared" si="3"/>
        <v>0</v>
      </c>
      <c r="O16" s="146">
        <f t="shared" si="3"/>
        <v>0</v>
      </c>
      <c r="P16" s="146">
        <f t="shared" si="4"/>
        <v>0</v>
      </c>
      <c r="Q16" s="146">
        <f t="shared" si="4"/>
        <v>0</v>
      </c>
    </row>
    <row r="17" spans="2:17" s="145" customFormat="1" ht="15" customHeight="1">
      <c r="B17" s="333"/>
      <c r="C17" s="336"/>
      <c r="D17" s="54" t="s">
        <v>281</v>
      </c>
      <c r="E17" s="54" t="s">
        <v>57</v>
      </c>
      <c r="F17" s="54" t="s">
        <v>282</v>
      </c>
      <c r="G17" s="55">
        <v>141520</v>
      </c>
      <c r="H17" s="147"/>
      <c r="I17" s="146">
        <f>H17*G17</f>
        <v>0</v>
      </c>
      <c r="J17" s="146">
        <v>0</v>
      </c>
      <c r="K17" s="146">
        <f>J17*G17</f>
        <v>0</v>
      </c>
      <c r="L17" s="147"/>
      <c r="M17" s="146">
        <f t="shared" si="2"/>
        <v>0</v>
      </c>
      <c r="N17" s="146">
        <f t="shared" si="3"/>
        <v>0</v>
      </c>
      <c r="O17" s="146">
        <f t="shared" si="3"/>
        <v>0</v>
      </c>
      <c r="P17" s="146">
        <f t="shared" si="4"/>
        <v>0</v>
      </c>
      <c r="Q17" s="146">
        <f t="shared" si="4"/>
        <v>0</v>
      </c>
    </row>
    <row r="18" spans="2:17" s="145" customFormat="1" ht="15" customHeight="1">
      <c r="B18" s="333"/>
      <c r="C18" s="337"/>
      <c r="D18" s="54" t="s">
        <v>283</v>
      </c>
      <c r="E18" s="54" t="s">
        <v>60</v>
      </c>
      <c r="F18" s="54" t="s">
        <v>284</v>
      </c>
      <c r="G18" s="55">
        <v>184780</v>
      </c>
      <c r="H18" s="147"/>
      <c r="I18" s="146">
        <f>H18*G18</f>
        <v>0</v>
      </c>
      <c r="J18" s="146">
        <v>0</v>
      </c>
      <c r="K18" s="146">
        <f>J18*G18</f>
        <v>0</v>
      </c>
      <c r="L18" s="147"/>
      <c r="M18" s="146">
        <f t="shared" si="2"/>
        <v>0</v>
      </c>
      <c r="N18" s="146">
        <f t="shared" si="3"/>
        <v>0</v>
      </c>
      <c r="O18" s="146">
        <f t="shared" si="3"/>
        <v>0</v>
      </c>
      <c r="P18" s="146">
        <f t="shared" si="4"/>
        <v>0</v>
      </c>
      <c r="Q18" s="146">
        <f t="shared" si="4"/>
        <v>0</v>
      </c>
    </row>
    <row r="19" spans="2:17" s="145" customFormat="1" ht="15" customHeight="1">
      <c r="B19" s="333"/>
      <c r="C19" s="338" t="s">
        <v>285</v>
      </c>
      <c r="D19" s="7" t="s">
        <v>19</v>
      </c>
      <c r="E19" s="7" t="s">
        <v>384</v>
      </c>
      <c r="F19" s="7" t="s">
        <v>20</v>
      </c>
      <c r="G19" s="15">
        <v>129162</v>
      </c>
      <c r="H19" s="143"/>
      <c r="I19" s="144">
        <f t="shared" si="0"/>
        <v>0</v>
      </c>
      <c r="J19" s="144">
        <v>0</v>
      </c>
      <c r="K19" s="144">
        <f t="shared" si="1"/>
        <v>0</v>
      </c>
      <c r="L19" s="143"/>
      <c r="M19" s="144">
        <f t="shared" si="2"/>
        <v>0</v>
      </c>
      <c r="N19" s="144">
        <f t="shared" si="3"/>
        <v>0</v>
      </c>
      <c r="O19" s="144">
        <f t="shared" si="3"/>
        <v>0</v>
      </c>
      <c r="P19" s="144">
        <f t="shared" si="4"/>
        <v>0</v>
      </c>
      <c r="Q19" s="144">
        <f t="shared" si="4"/>
        <v>0</v>
      </c>
    </row>
    <row r="20" spans="2:17" s="145" customFormat="1" ht="15" customHeight="1">
      <c r="B20" s="333"/>
      <c r="C20" s="338"/>
      <c r="D20" s="7" t="s">
        <v>21</v>
      </c>
      <c r="E20" s="7" t="s">
        <v>271</v>
      </c>
      <c r="F20" s="7" t="s">
        <v>22</v>
      </c>
      <c r="G20" s="15">
        <v>141522</v>
      </c>
      <c r="H20" s="143"/>
      <c r="I20" s="144">
        <f t="shared" si="0"/>
        <v>0</v>
      </c>
      <c r="J20" s="144">
        <v>100</v>
      </c>
      <c r="K20" s="144">
        <f t="shared" si="1"/>
        <v>14152200</v>
      </c>
      <c r="L20" s="143"/>
      <c r="M20" s="144">
        <f t="shared" si="2"/>
        <v>0</v>
      </c>
      <c r="N20" s="144">
        <f t="shared" si="3"/>
        <v>100</v>
      </c>
      <c r="O20" s="144">
        <f t="shared" si="3"/>
        <v>14152200</v>
      </c>
      <c r="P20" s="144">
        <f t="shared" si="4"/>
        <v>100</v>
      </c>
      <c r="Q20" s="144">
        <f t="shared" si="4"/>
        <v>14152200</v>
      </c>
    </row>
    <row r="21" spans="2:17" s="145" customFormat="1" ht="15" customHeight="1">
      <c r="B21" s="333"/>
      <c r="C21" s="338"/>
      <c r="D21" s="7" t="s">
        <v>23</v>
      </c>
      <c r="E21" s="7" t="s">
        <v>270</v>
      </c>
      <c r="F21" s="7" t="s">
        <v>24</v>
      </c>
      <c r="G21" s="15">
        <v>178602</v>
      </c>
      <c r="H21" s="143"/>
      <c r="I21" s="144">
        <f t="shared" si="0"/>
        <v>0</v>
      </c>
      <c r="J21" s="144">
        <v>0</v>
      </c>
      <c r="K21" s="144">
        <f t="shared" si="1"/>
        <v>0</v>
      </c>
      <c r="L21" s="143"/>
      <c r="M21" s="144">
        <f t="shared" si="2"/>
        <v>0</v>
      </c>
      <c r="N21" s="144">
        <f t="shared" si="3"/>
        <v>0</v>
      </c>
      <c r="O21" s="144">
        <f t="shared" si="3"/>
        <v>0</v>
      </c>
      <c r="P21" s="144">
        <f t="shared" si="4"/>
        <v>0</v>
      </c>
      <c r="Q21" s="144">
        <f t="shared" si="4"/>
        <v>0</v>
      </c>
    </row>
    <row r="22" spans="2:17" s="145" customFormat="1" ht="15" customHeight="1">
      <c r="B22" s="333"/>
      <c r="C22" s="338"/>
      <c r="D22" s="7" t="s">
        <v>25</v>
      </c>
      <c r="E22" s="7" t="s">
        <v>384</v>
      </c>
      <c r="F22" s="7" t="s">
        <v>26</v>
      </c>
      <c r="G22" s="15">
        <v>160062</v>
      </c>
      <c r="H22" s="143"/>
      <c r="I22" s="144">
        <f t="shared" si="0"/>
        <v>0</v>
      </c>
      <c r="J22" s="144">
        <v>0</v>
      </c>
      <c r="K22" s="144">
        <f t="shared" si="1"/>
        <v>0</v>
      </c>
      <c r="L22" s="143"/>
      <c r="M22" s="144">
        <f t="shared" si="2"/>
        <v>0</v>
      </c>
      <c r="N22" s="144">
        <f t="shared" si="3"/>
        <v>0</v>
      </c>
      <c r="O22" s="144">
        <f t="shared" si="3"/>
        <v>0</v>
      </c>
      <c r="P22" s="144">
        <f t="shared" si="4"/>
        <v>0</v>
      </c>
      <c r="Q22" s="144">
        <f t="shared" si="4"/>
        <v>0</v>
      </c>
    </row>
    <row r="23" spans="2:17" s="145" customFormat="1" ht="15" customHeight="1">
      <c r="B23" s="333"/>
      <c r="C23" s="338"/>
      <c r="D23" s="7" t="s">
        <v>27</v>
      </c>
      <c r="E23" s="7" t="s">
        <v>271</v>
      </c>
      <c r="F23" s="7" t="s">
        <v>28</v>
      </c>
      <c r="G23" s="15">
        <v>172422</v>
      </c>
      <c r="H23" s="143"/>
      <c r="I23" s="144">
        <f t="shared" si="0"/>
        <v>0</v>
      </c>
      <c r="J23" s="144">
        <v>0</v>
      </c>
      <c r="K23" s="144">
        <f t="shared" si="1"/>
        <v>0</v>
      </c>
      <c r="L23" s="143"/>
      <c r="M23" s="144">
        <f t="shared" si="2"/>
        <v>0</v>
      </c>
      <c r="N23" s="144">
        <f t="shared" si="3"/>
        <v>0</v>
      </c>
      <c r="O23" s="144">
        <f t="shared" si="3"/>
        <v>0</v>
      </c>
      <c r="P23" s="144">
        <f t="shared" si="4"/>
        <v>0</v>
      </c>
      <c r="Q23" s="144">
        <f t="shared" si="4"/>
        <v>0</v>
      </c>
    </row>
    <row r="24" spans="2:17" s="145" customFormat="1" ht="15" customHeight="1">
      <c r="B24" s="333"/>
      <c r="C24" s="338"/>
      <c r="D24" s="7" t="s">
        <v>29</v>
      </c>
      <c r="E24" s="7" t="s">
        <v>270</v>
      </c>
      <c r="F24" s="7" t="s">
        <v>30</v>
      </c>
      <c r="G24" s="15">
        <v>215682</v>
      </c>
      <c r="H24" s="143"/>
      <c r="I24" s="144">
        <f t="shared" si="0"/>
        <v>0</v>
      </c>
      <c r="J24" s="144">
        <v>0</v>
      </c>
      <c r="K24" s="144">
        <f t="shared" si="1"/>
        <v>0</v>
      </c>
      <c r="L24" s="143"/>
      <c r="M24" s="144">
        <f t="shared" si="2"/>
        <v>0</v>
      </c>
      <c r="N24" s="144">
        <f t="shared" si="3"/>
        <v>0</v>
      </c>
      <c r="O24" s="144">
        <f t="shared" si="3"/>
        <v>0</v>
      </c>
      <c r="P24" s="144">
        <f t="shared" si="4"/>
        <v>0</v>
      </c>
      <c r="Q24" s="144">
        <f t="shared" si="4"/>
        <v>0</v>
      </c>
    </row>
    <row r="25" spans="2:17" s="145" customFormat="1" ht="15" customHeight="1">
      <c r="B25" s="333"/>
      <c r="C25" s="338"/>
      <c r="D25" s="7" t="s">
        <v>31</v>
      </c>
      <c r="E25" s="7" t="s">
        <v>271</v>
      </c>
      <c r="F25" s="7" t="s">
        <v>32</v>
      </c>
      <c r="G25" s="15">
        <v>203322</v>
      </c>
      <c r="H25" s="143"/>
      <c r="I25" s="144">
        <f t="shared" si="0"/>
        <v>0</v>
      </c>
      <c r="J25" s="144">
        <v>0</v>
      </c>
      <c r="K25" s="144">
        <f t="shared" si="1"/>
        <v>0</v>
      </c>
      <c r="L25" s="143"/>
      <c r="M25" s="144">
        <f t="shared" si="2"/>
        <v>0</v>
      </c>
      <c r="N25" s="144">
        <f t="shared" si="3"/>
        <v>0</v>
      </c>
      <c r="O25" s="144">
        <f t="shared" si="3"/>
        <v>0</v>
      </c>
      <c r="P25" s="144">
        <f t="shared" si="4"/>
        <v>0</v>
      </c>
      <c r="Q25" s="144">
        <f t="shared" si="4"/>
        <v>0</v>
      </c>
    </row>
    <row r="26" spans="2:17" s="145" customFormat="1" ht="15" customHeight="1">
      <c r="B26" s="333"/>
      <c r="C26" s="338"/>
      <c r="D26" s="7" t="s">
        <v>33</v>
      </c>
      <c r="E26" s="7" t="s">
        <v>270</v>
      </c>
      <c r="F26" s="7" t="s">
        <v>34</v>
      </c>
      <c r="G26" s="15">
        <v>246582</v>
      </c>
      <c r="H26" s="143"/>
      <c r="I26" s="144">
        <f t="shared" si="0"/>
        <v>0</v>
      </c>
      <c r="J26" s="144">
        <v>0</v>
      </c>
      <c r="K26" s="144">
        <f t="shared" si="1"/>
        <v>0</v>
      </c>
      <c r="L26" s="143"/>
      <c r="M26" s="144">
        <f t="shared" si="2"/>
        <v>0</v>
      </c>
      <c r="N26" s="144">
        <f t="shared" si="3"/>
        <v>0</v>
      </c>
      <c r="O26" s="144">
        <f t="shared" si="3"/>
        <v>0</v>
      </c>
      <c r="P26" s="144">
        <f t="shared" si="4"/>
        <v>0</v>
      </c>
      <c r="Q26" s="144">
        <f t="shared" si="4"/>
        <v>0</v>
      </c>
    </row>
    <row r="27" spans="2:17" s="145" customFormat="1" ht="15" customHeight="1">
      <c r="B27" s="333"/>
      <c r="C27" s="335" t="s">
        <v>159</v>
      </c>
      <c r="D27" s="7" t="s">
        <v>35</v>
      </c>
      <c r="E27" s="7" t="s">
        <v>184</v>
      </c>
      <c r="F27" s="7" t="s">
        <v>36</v>
      </c>
      <c r="G27" s="15">
        <v>184782</v>
      </c>
      <c r="H27" s="143"/>
      <c r="I27" s="144">
        <f t="shared" si="0"/>
        <v>0</v>
      </c>
      <c r="J27" s="144">
        <v>100</v>
      </c>
      <c r="K27" s="144">
        <f t="shared" si="1"/>
        <v>18478200</v>
      </c>
      <c r="L27" s="143"/>
      <c r="M27" s="144">
        <f t="shared" si="2"/>
        <v>0</v>
      </c>
      <c r="N27" s="144">
        <f t="shared" si="3"/>
        <v>100</v>
      </c>
      <c r="O27" s="144">
        <f t="shared" si="3"/>
        <v>18478200</v>
      </c>
      <c r="P27" s="144">
        <f t="shared" si="4"/>
        <v>100</v>
      </c>
      <c r="Q27" s="144">
        <f t="shared" si="4"/>
        <v>18478200</v>
      </c>
    </row>
    <row r="28" spans="2:17" s="145" customFormat="1" ht="15" customHeight="1">
      <c r="B28" s="333"/>
      <c r="C28" s="336"/>
      <c r="D28" s="7" t="s">
        <v>37</v>
      </c>
      <c r="E28" s="7" t="s">
        <v>385</v>
      </c>
      <c r="F28" s="7" t="s">
        <v>38</v>
      </c>
      <c r="G28" s="15">
        <v>228042</v>
      </c>
      <c r="H28" s="143"/>
      <c r="I28" s="144">
        <f t="shared" si="0"/>
        <v>0</v>
      </c>
      <c r="J28" s="144">
        <v>0</v>
      </c>
      <c r="K28" s="144">
        <f t="shared" si="1"/>
        <v>0</v>
      </c>
      <c r="L28" s="143"/>
      <c r="M28" s="144">
        <f t="shared" si="2"/>
        <v>0</v>
      </c>
      <c r="N28" s="144">
        <f t="shared" si="3"/>
        <v>0</v>
      </c>
      <c r="O28" s="144">
        <f t="shared" si="3"/>
        <v>0</v>
      </c>
      <c r="P28" s="144">
        <f t="shared" si="4"/>
        <v>0</v>
      </c>
      <c r="Q28" s="144">
        <f t="shared" si="4"/>
        <v>0</v>
      </c>
    </row>
    <row r="29" spans="2:17" s="145" customFormat="1" ht="15" customHeight="1">
      <c r="B29" s="333"/>
      <c r="C29" s="336"/>
      <c r="D29" s="7" t="s">
        <v>39</v>
      </c>
      <c r="E29" s="7" t="s">
        <v>184</v>
      </c>
      <c r="F29" s="7" t="s">
        <v>40</v>
      </c>
      <c r="G29" s="15">
        <v>215682</v>
      </c>
      <c r="H29" s="143"/>
      <c r="I29" s="144">
        <f t="shared" si="0"/>
        <v>0</v>
      </c>
      <c r="J29" s="144">
        <v>0</v>
      </c>
      <c r="K29" s="144">
        <f t="shared" si="1"/>
        <v>0</v>
      </c>
      <c r="L29" s="143"/>
      <c r="M29" s="144">
        <f t="shared" si="2"/>
        <v>0</v>
      </c>
      <c r="N29" s="144">
        <f t="shared" si="3"/>
        <v>0</v>
      </c>
      <c r="O29" s="144">
        <f t="shared" si="3"/>
        <v>0</v>
      </c>
      <c r="P29" s="144">
        <f t="shared" si="4"/>
        <v>0</v>
      </c>
      <c r="Q29" s="144">
        <f t="shared" si="4"/>
        <v>0</v>
      </c>
    </row>
    <row r="30" spans="2:17" s="145" customFormat="1" ht="15" customHeight="1">
      <c r="B30" s="333"/>
      <c r="C30" s="336"/>
      <c r="D30" s="7" t="s">
        <v>41</v>
      </c>
      <c r="E30" s="7" t="s">
        <v>385</v>
      </c>
      <c r="F30" s="7" t="s">
        <v>42</v>
      </c>
      <c r="G30" s="15">
        <v>271302</v>
      </c>
      <c r="H30" s="143"/>
      <c r="I30" s="144">
        <f t="shared" si="0"/>
        <v>0</v>
      </c>
      <c r="J30" s="144">
        <v>0</v>
      </c>
      <c r="K30" s="144">
        <f t="shared" si="1"/>
        <v>0</v>
      </c>
      <c r="L30" s="143"/>
      <c r="M30" s="144">
        <f t="shared" si="2"/>
        <v>0</v>
      </c>
      <c r="N30" s="144">
        <f t="shared" si="3"/>
        <v>0</v>
      </c>
      <c r="O30" s="144">
        <f t="shared" si="3"/>
        <v>0</v>
      </c>
      <c r="P30" s="144">
        <f t="shared" si="4"/>
        <v>0</v>
      </c>
      <c r="Q30" s="144">
        <f t="shared" si="4"/>
        <v>0</v>
      </c>
    </row>
    <row r="31" spans="2:17" s="145" customFormat="1" ht="15" customHeight="1">
      <c r="B31" s="333"/>
      <c r="C31" s="336"/>
      <c r="D31" s="7" t="s">
        <v>217</v>
      </c>
      <c r="E31" s="7" t="s">
        <v>184</v>
      </c>
      <c r="F31" s="7" t="s">
        <v>215</v>
      </c>
      <c r="G31" s="15">
        <v>234222</v>
      </c>
      <c r="H31" s="143"/>
      <c r="I31" s="144">
        <f t="shared" si="0"/>
        <v>0</v>
      </c>
      <c r="J31" s="144">
        <v>0</v>
      </c>
      <c r="K31" s="144">
        <f t="shared" si="1"/>
        <v>0</v>
      </c>
      <c r="L31" s="143"/>
      <c r="M31" s="144">
        <f t="shared" si="2"/>
        <v>0</v>
      </c>
      <c r="N31" s="144">
        <f t="shared" si="3"/>
        <v>0</v>
      </c>
      <c r="O31" s="144">
        <f t="shared" si="3"/>
        <v>0</v>
      </c>
      <c r="P31" s="144">
        <f t="shared" si="4"/>
        <v>0</v>
      </c>
      <c r="Q31" s="144">
        <f t="shared" si="4"/>
        <v>0</v>
      </c>
    </row>
    <row r="32" spans="2:17" s="145" customFormat="1" ht="15" customHeight="1">
      <c r="B32" s="333"/>
      <c r="C32" s="337"/>
      <c r="D32" s="7" t="s">
        <v>218</v>
      </c>
      <c r="E32" s="7" t="s">
        <v>385</v>
      </c>
      <c r="F32" s="7" t="s">
        <v>216</v>
      </c>
      <c r="G32" s="15">
        <v>277482</v>
      </c>
      <c r="H32" s="143"/>
      <c r="I32" s="144">
        <f t="shared" si="0"/>
        <v>0</v>
      </c>
      <c r="J32" s="144">
        <v>0</v>
      </c>
      <c r="K32" s="144">
        <f t="shared" si="1"/>
        <v>0</v>
      </c>
      <c r="L32" s="143"/>
      <c r="M32" s="144">
        <f t="shared" si="2"/>
        <v>0</v>
      </c>
      <c r="N32" s="144">
        <f t="shared" si="3"/>
        <v>0</v>
      </c>
      <c r="O32" s="144">
        <f t="shared" si="3"/>
        <v>0</v>
      </c>
      <c r="P32" s="144">
        <f t="shared" si="4"/>
        <v>0</v>
      </c>
      <c r="Q32" s="144">
        <f t="shared" si="4"/>
        <v>0</v>
      </c>
    </row>
    <row r="33" spans="2:18" s="145" customFormat="1" ht="15" customHeight="1">
      <c r="B33" s="333"/>
      <c r="C33" s="335" t="s">
        <v>386</v>
      </c>
      <c r="D33" s="7" t="s">
        <v>43</v>
      </c>
      <c r="E33" s="7" t="s">
        <v>184</v>
      </c>
      <c r="F33" s="7" t="s">
        <v>44</v>
      </c>
      <c r="G33" s="15">
        <v>190962</v>
      </c>
      <c r="H33" s="143"/>
      <c r="I33" s="144">
        <f t="shared" si="0"/>
        <v>0</v>
      </c>
      <c r="J33" s="144">
        <v>0</v>
      </c>
      <c r="K33" s="144">
        <f t="shared" si="1"/>
        <v>0</v>
      </c>
      <c r="L33" s="143"/>
      <c r="M33" s="144">
        <f t="shared" si="2"/>
        <v>0</v>
      </c>
      <c r="N33" s="144">
        <f t="shared" si="3"/>
        <v>0</v>
      </c>
      <c r="O33" s="144">
        <f t="shared" si="3"/>
        <v>0</v>
      </c>
      <c r="P33" s="144">
        <f t="shared" si="4"/>
        <v>0</v>
      </c>
      <c r="Q33" s="144">
        <f t="shared" si="4"/>
        <v>0</v>
      </c>
    </row>
    <row r="34" spans="2:18" s="145" customFormat="1" ht="15" customHeight="1">
      <c r="B34" s="333"/>
      <c r="C34" s="336"/>
      <c r="D34" s="7" t="s">
        <v>45</v>
      </c>
      <c r="E34" s="7" t="s">
        <v>184</v>
      </c>
      <c r="F34" s="7" t="s">
        <v>46</v>
      </c>
      <c r="G34" s="15">
        <v>234222</v>
      </c>
      <c r="H34" s="143"/>
      <c r="I34" s="144">
        <f t="shared" si="0"/>
        <v>0</v>
      </c>
      <c r="J34" s="144">
        <v>0</v>
      </c>
      <c r="K34" s="144">
        <f t="shared" si="1"/>
        <v>0</v>
      </c>
      <c r="L34" s="143"/>
      <c r="M34" s="144">
        <f t="shared" si="2"/>
        <v>0</v>
      </c>
      <c r="N34" s="144">
        <f t="shared" si="3"/>
        <v>0</v>
      </c>
      <c r="O34" s="144">
        <f t="shared" si="3"/>
        <v>0</v>
      </c>
      <c r="P34" s="144">
        <f t="shared" si="4"/>
        <v>0</v>
      </c>
      <c r="Q34" s="144">
        <f t="shared" si="4"/>
        <v>0</v>
      </c>
    </row>
    <row r="35" spans="2:18" s="145" customFormat="1" ht="15" customHeight="1">
      <c r="B35" s="333"/>
      <c r="C35" s="336"/>
      <c r="D35" s="7" t="s">
        <v>47</v>
      </c>
      <c r="E35" s="7" t="s">
        <v>385</v>
      </c>
      <c r="F35" s="7" t="s">
        <v>48</v>
      </c>
      <c r="G35" s="15">
        <v>277482</v>
      </c>
      <c r="H35" s="143"/>
      <c r="I35" s="144">
        <f t="shared" si="0"/>
        <v>0</v>
      </c>
      <c r="J35" s="144">
        <v>0</v>
      </c>
      <c r="K35" s="144">
        <f t="shared" si="1"/>
        <v>0</v>
      </c>
      <c r="L35" s="143"/>
      <c r="M35" s="144">
        <f t="shared" si="2"/>
        <v>0</v>
      </c>
      <c r="N35" s="144">
        <f t="shared" si="3"/>
        <v>0</v>
      </c>
      <c r="O35" s="144">
        <f t="shared" si="3"/>
        <v>0</v>
      </c>
      <c r="P35" s="144">
        <f t="shared" si="4"/>
        <v>0</v>
      </c>
      <c r="Q35" s="144">
        <f t="shared" si="4"/>
        <v>0</v>
      </c>
    </row>
    <row r="36" spans="2:18" s="145" customFormat="1" ht="15" customHeight="1">
      <c r="B36" s="333"/>
      <c r="C36" s="336"/>
      <c r="D36" s="7" t="s">
        <v>49</v>
      </c>
      <c r="E36" s="7" t="s">
        <v>387</v>
      </c>
      <c r="F36" s="7" t="s">
        <v>50</v>
      </c>
      <c r="G36" s="15">
        <v>296022</v>
      </c>
      <c r="H36" s="143"/>
      <c r="I36" s="144">
        <f t="shared" si="0"/>
        <v>0</v>
      </c>
      <c r="J36" s="144">
        <v>0</v>
      </c>
      <c r="K36" s="144">
        <f t="shared" si="1"/>
        <v>0</v>
      </c>
      <c r="L36" s="143"/>
      <c r="M36" s="144">
        <f t="shared" si="2"/>
        <v>0</v>
      </c>
      <c r="N36" s="144">
        <f t="shared" si="3"/>
        <v>0</v>
      </c>
      <c r="O36" s="144">
        <f t="shared" si="3"/>
        <v>0</v>
      </c>
      <c r="P36" s="144">
        <f t="shared" si="4"/>
        <v>0</v>
      </c>
      <c r="Q36" s="144">
        <f t="shared" si="4"/>
        <v>0</v>
      </c>
    </row>
    <row r="37" spans="2:18" s="145" customFormat="1" ht="15" customHeight="1">
      <c r="B37" s="333"/>
      <c r="C37" s="336"/>
      <c r="D37" s="7" t="s">
        <v>51</v>
      </c>
      <c r="E37" s="7" t="s">
        <v>385</v>
      </c>
      <c r="F37" s="7" t="s">
        <v>52</v>
      </c>
      <c r="G37" s="15">
        <v>296022</v>
      </c>
      <c r="H37" s="143"/>
      <c r="I37" s="144">
        <f t="shared" si="0"/>
        <v>0</v>
      </c>
      <c r="J37" s="144">
        <v>0</v>
      </c>
      <c r="K37" s="144">
        <f t="shared" si="1"/>
        <v>0</v>
      </c>
      <c r="L37" s="143"/>
      <c r="M37" s="144">
        <f t="shared" si="2"/>
        <v>0</v>
      </c>
      <c r="N37" s="144">
        <f t="shared" si="3"/>
        <v>0</v>
      </c>
      <c r="O37" s="144">
        <f t="shared" si="3"/>
        <v>0</v>
      </c>
      <c r="P37" s="144">
        <f t="shared" si="4"/>
        <v>0</v>
      </c>
      <c r="Q37" s="144">
        <f t="shared" si="4"/>
        <v>0</v>
      </c>
    </row>
    <row r="38" spans="2:18" s="145" customFormat="1" ht="15" customHeight="1">
      <c r="B38" s="333"/>
      <c r="C38" s="336"/>
      <c r="D38" s="58" t="s">
        <v>53</v>
      </c>
      <c r="E38" s="58" t="s">
        <v>387</v>
      </c>
      <c r="F38" s="58" t="s">
        <v>54</v>
      </c>
      <c r="G38" s="59">
        <v>320742</v>
      </c>
      <c r="H38" s="143"/>
      <c r="I38" s="148">
        <f t="shared" si="0"/>
        <v>0</v>
      </c>
      <c r="J38" s="148">
        <v>0</v>
      </c>
      <c r="K38" s="148">
        <f t="shared" si="1"/>
        <v>0</v>
      </c>
      <c r="L38" s="149"/>
      <c r="M38" s="148">
        <f t="shared" si="2"/>
        <v>0</v>
      </c>
      <c r="N38" s="148">
        <f t="shared" si="3"/>
        <v>0</v>
      </c>
      <c r="O38" s="148">
        <f t="shared" si="3"/>
        <v>0</v>
      </c>
      <c r="P38" s="148">
        <f t="shared" si="4"/>
        <v>0</v>
      </c>
      <c r="Q38" s="148">
        <f t="shared" si="4"/>
        <v>0</v>
      </c>
      <c r="R38" s="150"/>
    </row>
    <row r="39" spans="2:18" s="145" customFormat="1" ht="15" customHeight="1">
      <c r="B39" s="333"/>
      <c r="C39" s="336"/>
      <c r="D39" s="61" t="s">
        <v>292</v>
      </c>
      <c r="E39" s="61" t="s">
        <v>184</v>
      </c>
      <c r="F39" s="61" t="s">
        <v>293</v>
      </c>
      <c r="G39" s="62">
        <v>234220</v>
      </c>
      <c r="H39" s="147"/>
      <c r="I39" s="151">
        <f>H39*G39</f>
        <v>0</v>
      </c>
      <c r="J39" s="151">
        <v>0</v>
      </c>
      <c r="K39" s="151">
        <f>J39*G39</f>
        <v>0</v>
      </c>
      <c r="L39" s="152"/>
      <c r="M39" s="151">
        <f>L39*G39</f>
        <v>0</v>
      </c>
      <c r="N39" s="151">
        <f t="shared" si="3"/>
        <v>0</v>
      </c>
      <c r="O39" s="151">
        <f t="shared" si="3"/>
        <v>0</v>
      </c>
      <c r="P39" s="151">
        <f t="shared" si="4"/>
        <v>0</v>
      </c>
      <c r="Q39" s="151">
        <f t="shared" si="4"/>
        <v>0</v>
      </c>
      <c r="R39" s="150"/>
    </row>
    <row r="40" spans="2:18" s="145" customFormat="1" ht="15" customHeight="1">
      <c r="B40" s="333"/>
      <c r="C40" s="336"/>
      <c r="D40" s="61" t="s">
        <v>294</v>
      </c>
      <c r="E40" s="61" t="s">
        <v>385</v>
      </c>
      <c r="F40" s="61" t="s">
        <v>295</v>
      </c>
      <c r="G40" s="62">
        <v>277480</v>
      </c>
      <c r="H40" s="147"/>
      <c r="I40" s="151">
        <f>H40*G40</f>
        <v>0</v>
      </c>
      <c r="J40" s="151">
        <v>0</v>
      </c>
      <c r="K40" s="151">
        <f>J40*G40</f>
        <v>0</v>
      </c>
      <c r="L40" s="152"/>
      <c r="M40" s="151">
        <f>L40*G40</f>
        <v>0</v>
      </c>
      <c r="N40" s="151">
        <f t="shared" si="3"/>
        <v>0</v>
      </c>
      <c r="O40" s="151">
        <f t="shared" si="3"/>
        <v>0</v>
      </c>
      <c r="P40" s="151">
        <f t="shared" si="4"/>
        <v>0</v>
      </c>
      <c r="Q40" s="151">
        <f t="shared" si="4"/>
        <v>0</v>
      </c>
      <c r="R40" s="150"/>
    </row>
    <row r="41" spans="2:18" s="145" customFormat="1" ht="15" customHeight="1">
      <c r="B41" s="333"/>
      <c r="C41" s="336"/>
      <c r="D41" s="61" t="s">
        <v>296</v>
      </c>
      <c r="E41" s="61" t="s">
        <v>387</v>
      </c>
      <c r="F41" s="61" t="s">
        <v>297</v>
      </c>
      <c r="G41" s="62">
        <v>296020</v>
      </c>
      <c r="H41" s="147"/>
      <c r="I41" s="151">
        <f>H41*G41</f>
        <v>0</v>
      </c>
      <c r="J41" s="151">
        <v>0</v>
      </c>
      <c r="K41" s="151">
        <f>J41*G41</f>
        <v>0</v>
      </c>
      <c r="L41" s="152"/>
      <c r="M41" s="151">
        <f>L41*G41</f>
        <v>0</v>
      </c>
      <c r="N41" s="151">
        <f t="shared" si="3"/>
        <v>0</v>
      </c>
      <c r="O41" s="151">
        <f t="shared" si="3"/>
        <v>0</v>
      </c>
      <c r="P41" s="151">
        <f t="shared" si="4"/>
        <v>0</v>
      </c>
      <c r="Q41" s="151">
        <f t="shared" si="4"/>
        <v>0</v>
      </c>
      <c r="R41" s="150"/>
    </row>
    <row r="42" spans="2:18" s="145" customFormat="1" ht="15" customHeight="1">
      <c r="B42" s="333"/>
      <c r="C42" s="336"/>
      <c r="D42" s="61" t="s">
        <v>298</v>
      </c>
      <c r="E42" s="61" t="s">
        <v>385</v>
      </c>
      <c r="F42" s="61" t="s">
        <v>299</v>
      </c>
      <c r="G42" s="62">
        <v>296020</v>
      </c>
      <c r="H42" s="147"/>
      <c r="I42" s="151">
        <f>H42*G42</f>
        <v>0</v>
      </c>
      <c r="J42" s="151">
        <v>0</v>
      </c>
      <c r="K42" s="151">
        <f>J42*G42</f>
        <v>0</v>
      </c>
      <c r="L42" s="152"/>
      <c r="M42" s="151">
        <f>L42*G42</f>
        <v>0</v>
      </c>
      <c r="N42" s="151">
        <f t="shared" si="3"/>
        <v>0</v>
      </c>
      <c r="O42" s="151">
        <f t="shared" si="3"/>
        <v>0</v>
      </c>
      <c r="P42" s="151">
        <f t="shared" si="4"/>
        <v>0</v>
      </c>
      <c r="Q42" s="151">
        <f t="shared" si="4"/>
        <v>0</v>
      </c>
      <c r="R42" s="150"/>
    </row>
    <row r="43" spans="2:18" s="145" customFormat="1" ht="15" customHeight="1" thickBot="1">
      <c r="B43" s="334"/>
      <c r="C43" s="339"/>
      <c r="D43" s="61" t="s">
        <v>300</v>
      </c>
      <c r="E43" s="61" t="s">
        <v>387</v>
      </c>
      <c r="F43" s="61" t="s">
        <v>301</v>
      </c>
      <c r="G43" s="62">
        <v>320740</v>
      </c>
      <c r="H43" s="169"/>
      <c r="I43" s="151">
        <f>H43*G43</f>
        <v>0</v>
      </c>
      <c r="J43" s="151">
        <v>0</v>
      </c>
      <c r="K43" s="151">
        <f>J43*G43</f>
        <v>0</v>
      </c>
      <c r="L43" s="152"/>
      <c r="M43" s="151">
        <f>L43*G43</f>
        <v>0</v>
      </c>
      <c r="N43" s="151">
        <f t="shared" si="3"/>
        <v>0</v>
      </c>
      <c r="O43" s="151">
        <f t="shared" si="3"/>
        <v>0</v>
      </c>
      <c r="P43" s="151">
        <f t="shared" si="4"/>
        <v>0</v>
      </c>
      <c r="Q43" s="151">
        <f t="shared" si="4"/>
        <v>0</v>
      </c>
      <c r="R43" s="150"/>
    </row>
    <row r="44" spans="2:18" s="145" customFormat="1" ht="15" customHeight="1" thickTop="1">
      <c r="B44" s="340" t="s">
        <v>388</v>
      </c>
      <c r="C44" s="340" t="s">
        <v>55</v>
      </c>
      <c r="D44" s="39" t="s">
        <v>56</v>
      </c>
      <c r="E44" s="39" t="s">
        <v>57</v>
      </c>
      <c r="F44" s="39" t="s">
        <v>58</v>
      </c>
      <c r="G44" s="40">
        <v>85902</v>
      </c>
      <c r="H44" s="158">
        <v>100</v>
      </c>
      <c r="I44" s="153">
        <f t="shared" si="0"/>
        <v>8590200</v>
      </c>
      <c r="J44" s="153">
        <v>100</v>
      </c>
      <c r="K44" s="153">
        <f t="shared" si="1"/>
        <v>8590200</v>
      </c>
      <c r="L44" s="154"/>
      <c r="M44" s="153">
        <f t="shared" si="2"/>
        <v>0</v>
      </c>
      <c r="N44" s="153">
        <f t="shared" si="3"/>
        <v>200</v>
      </c>
      <c r="O44" s="153">
        <f t="shared" si="3"/>
        <v>17180400</v>
      </c>
      <c r="P44" s="153">
        <f t="shared" si="4"/>
        <v>200</v>
      </c>
      <c r="Q44" s="153">
        <f t="shared" si="4"/>
        <v>17180400</v>
      </c>
    </row>
    <row r="45" spans="2:18" s="145" customFormat="1" ht="15" customHeight="1">
      <c r="B45" s="333"/>
      <c r="C45" s="333"/>
      <c r="D45" s="7" t="s">
        <v>59</v>
      </c>
      <c r="E45" s="7" t="s">
        <v>60</v>
      </c>
      <c r="F45" s="7" t="s">
        <v>61</v>
      </c>
      <c r="G45" s="15">
        <v>110622</v>
      </c>
      <c r="H45" s="143"/>
      <c r="I45" s="144">
        <f t="shared" si="0"/>
        <v>0</v>
      </c>
      <c r="J45" s="144">
        <v>0</v>
      </c>
      <c r="K45" s="144">
        <f t="shared" si="1"/>
        <v>0</v>
      </c>
      <c r="L45" s="143"/>
      <c r="M45" s="144">
        <f t="shared" si="2"/>
        <v>0</v>
      </c>
      <c r="N45" s="144">
        <f t="shared" si="3"/>
        <v>0</v>
      </c>
      <c r="O45" s="144">
        <f t="shared" si="3"/>
        <v>0</v>
      </c>
      <c r="P45" s="144">
        <f t="shared" si="4"/>
        <v>0</v>
      </c>
      <c r="Q45" s="144">
        <f t="shared" si="4"/>
        <v>0</v>
      </c>
    </row>
    <row r="46" spans="2:18" s="145" customFormat="1" ht="15" customHeight="1">
      <c r="B46" s="333"/>
      <c r="C46" s="333"/>
      <c r="D46" s="7" t="s">
        <v>62</v>
      </c>
      <c r="E46" s="7" t="s">
        <v>57</v>
      </c>
      <c r="F46" s="7" t="s">
        <v>63</v>
      </c>
      <c r="G46" s="15">
        <v>104442</v>
      </c>
      <c r="H46" s="143"/>
      <c r="I46" s="144">
        <f t="shared" si="0"/>
        <v>0</v>
      </c>
      <c r="J46" s="144">
        <v>0</v>
      </c>
      <c r="K46" s="144">
        <f t="shared" si="1"/>
        <v>0</v>
      </c>
      <c r="L46" s="143"/>
      <c r="M46" s="144">
        <f t="shared" si="2"/>
        <v>0</v>
      </c>
      <c r="N46" s="144">
        <f t="shared" si="3"/>
        <v>0</v>
      </c>
      <c r="O46" s="144">
        <f t="shared" si="3"/>
        <v>0</v>
      </c>
      <c r="P46" s="144">
        <f t="shared" si="4"/>
        <v>0</v>
      </c>
      <c r="Q46" s="144">
        <f t="shared" si="4"/>
        <v>0</v>
      </c>
    </row>
    <row r="47" spans="2:18" s="145" customFormat="1" ht="15" customHeight="1">
      <c r="B47" s="333"/>
      <c r="C47" s="333"/>
      <c r="D47" s="7" t="s">
        <v>64</v>
      </c>
      <c r="E47" s="7" t="s">
        <v>60</v>
      </c>
      <c r="F47" s="7" t="s">
        <v>65</v>
      </c>
      <c r="G47" s="15">
        <v>135342</v>
      </c>
      <c r="H47" s="143"/>
      <c r="I47" s="144">
        <f t="shared" si="0"/>
        <v>0</v>
      </c>
      <c r="J47" s="144">
        <v>0</v>
      </c>
      <c r="K47" s="144">
        <f t="shared" si="1"/>
        <v>0</v>
      </c>
      <c r="L47" s="143"/>
      <c r="M47" s="144">
        <f t="shared" si="2"/>
        <v>0</v>
      </c>
      <c r="N47" s="144">
        <f t="shared" si="3"/>
        <v>0</v>
      </c>
      <c r="O47" s="144">
        <f t="shared" si="3"/>
        <v>0</v>
      </c>
      <c r="P47" s="144">
        <f t="shared" si="4"/>
        <v>0</v>
      </c>
      <c r="Q47" s="144">
        <f t="shared" si="4"/>
        <v>0</v>
      </c>
    </row>
    <row r="48" spans="2:18" s="145" customFormat="1" ht="15" customHeight="1">
      <c r="B48" s="333"/>
      <c r="C48" s="333"/>
      <c r="D48" s="7" t="s">
        <v>66</v>
      </c>
      <c r="E48" s="7" t="s">
        <v>57</v>
      </c>
      <c r="F48" s="7" t="s">
        <v>67</v>
      </c>
      <c r="G48" s="15">
        <v>122982</v>
      </c>
      <c r="H48" s="143">
        <v>100</v>
      </c>
      <c r="I48" s="144">
        <f t="shared" si="0"/>
        <v>12298200</v>
      </c>
      <c r="J48" s="144">
        <v>0</v>
      </c>
      <c r="K48" s="144">
        <f t="shared" si="1"/>
        <v>0</v>
      </c>
      <c r="L48" s="143"/>
      <c r="M48" s="144">
        <f t="shared" si="2"/>
        <v>0</v>
      </c>
      <c r="N48" s="144">
        <f t="shared" si="3"/>
        <v>100</v>
      </c>
      <c r="O48" s="144">
        <f t="shared" si="3"/>
        <v>12298200</v>
      </c>
      <c r="P48" s="144">
        <f t="shared" si="4"/>
        <v>100</v>
      </c>
      <c r="Q48" s="144">
        <f t="shared" si="4"/>
        <v>12298200</v>
      </c>
    </row>
    <row r="49" spans="2:18" s="145" customFormat="1" ht="15" customHeight="1">
      <c r="B49" s="333"/>
      <c r="C49" s="333"/>
      <c r="D49" s="7" t="s">
        <v>68</v>
      </c>
      <c r="E49" s="7" t="s">
        <v>60</v>
      </c>
      <c r="F49" s="7" t="s">
        <v>69</v>
      </c>
      <c r="G49" s="15">
        <v>153882</v>
      </c>
      <c r="H49" s="143"/>
      <c r="I49" s="144">
        <f t="shared" si="0"/>
        <v>0</v>
      </c>
      <c r="J49" s="144">
        <v>0</v>
      </c>
      <c r="K49" s="144">
        <f t="shared" si="1"/>
        <v>0</v>
      </c>
      <c r="L49" s="143"/>
      <c r="M49" s="144">
        <f t="shared" si="2"/>
        <v>0</v>
      </c>
      <c r="N49" s="144">
        <f t="shared" si="3"/>
        <v>0</v>
      </c>
      <c r="O49" s="144">
        <f t="shared" si="3"/>
        <v>0</v>
      </c>
      <c r="P49" s="144">
        <f t="shared" si="4"/>
        <v>0</v>
      </c>
      <c r="Q49" s="144">
        <f t="shared" si="4"/>
        <v>0</v>
      </c>
    </row>
    <row r="50" spans="2:18" s="145" customFormat="1" ht="15" customHeight="1">
      <c r="B50" s="333"/>
      <c r="C50" s="333"/>
      <c r="D50" s="54" t="s">
        <v>303</v>
      </c>
      <c r="E50" s="54" t="s">
        <v>383</v>
      </c>
      <c r="F50" s="54" t="s">
        <v>304</v>
      </c>
      <c r="G50" s="55">
        <v>92080</v>
      </c>
      <c r="H50" s="147"/>
      <c r="I50" s="146">
        <f>H50*G50</f>
        <v>0</v>
      </c>
      <c r="J50" s="146">
        <v>0</v>
      </c>
      <c r="K50" s="146">
        <f>J50*G50</f>
        <v>0</v>
      </c>
      <c r="L50" s="147"/>
      <c r="M50" s="146">
        <f>L50*G50</f>
        <v>0</v>
      </c>
      <c r="N50" s="146">
        <f t="shared" si="3"/>
        <v>0</v>
      </c>
      <c r="O50" s="146">
        <f t="shared" si="3"/>
        <v>0</v>
      </c>
      <c r="P50" s="146">
        <f t="shared" si="4"/>
        <v>0</v>
      </c>
      <c r="Q50" s="146">
        <f t="shared" si="4"/>
        <v>0</v>
      </c>
    </row>
    <row r="51" spans="2:18" s="145" customFormat="1" ht="15" customHeight="1">
      <c r="B51" s="333"/>
      <c r="C51" s="333"/>
      <c r="D51" s="54" t="s">
        <v>305</v>
      </c>
      <c r="E51" s="54" t="s">
        <v>57</v>
      </c>
      <c r="F51" s="54" t="s">
        <v>306</v>
      </c>
      <c r="G51" s="55">
        <v>104440</v>
      </c>
      <c r="H51" s="147"/>
      <c r="I51" s="146">
        <f>H51*G51</f>
        <v>0</v>
      </c>
      <c r="J51" s="146">
        <v>0</v>
      </c>
      <c r="K51" s="146">
        <f>J51*G51</f>
        <v>0</v>
      </c>
      <c r="L51" s="147"/>
      <c r="M51" s="146">
        <f>L51*G51</f>
        <v>0</v>
      </c>
      <c r="N51" s="146">
        <f t="shared" si="3"/>
        <v>0</v>
      </c>
      <c r="O51" s="146">
        <f t="shared" si="3"/>
        <v>0</v>
      </c>
      <c r="P51" s="146">
        <f t="shared" si="4"/>
        <v>0</v>
      </c>
      <c r="Q51" s="146">
        <f t="shared" si="4"/>
        <v>0</v>
      </c>
    </row>
    <row r="52" spans="2:18" s="145" customFormat="1" ht="15" customHeight="1">
      <c r="B52" s="333"/>
      <c r="C52" s="342"/>
      <c r="D52" s="54" t="s">
        <v>307</v>
      </c>
      <c r="E52" s="54" t="s">
        <v>60</v>
      </c>
      <c r="F52" s="54" t="s">
        <v>308</v>
      </c>
      <c r="G52" s="55">
        <v>135340</v>
      </c>
      <c r="H52" s="147"/>
      <c r="I52" s="146">
        <f>H52*G52</f>
        <v>0</v>
      </c>
      <c r="J52" s="146">
        <v>0</v>
      </c>
      <c r="K52" s="146">
        <f>J52*G52</f>
        <v>0</v>
      </c>
      <c r="L52" s="147"/>
      <c r="M52" s="146">
        <f>L52*G52</f>
        <v>0</v>
      </c>
      <c r="N52" s="146">
        <f t="shared" si="3"/>
        <v>0</v>
      </c>
      <c r="O52" s="146">
        <f t="shared" si="3"/>
        <v>0</v>
      </c>
      <c r="P52" s="146">
        <f t="shared" si="4"/>
        <v>0</v>
      </c>
      <c r="Q52" s="146">
        <f t="shared" si="4"/>
        <v>0</v>
      </c>
    </row>
    <row r="53" spans="2:18" s="145" customFormat="1" ht="15" customHeight="1">
      <c r="B53" s="333"/>
      <c r="C53" s="338" t="s">
        <v>70</v>
      </c>
      <c r="D53" s="7" t="s">
        <v>71</v>
      </c>
      <c r="E53" s="7" t="s">
        <v>389</v>
      </c>
      <c r="F53" s="7" t="s">
        <v>72</v>
      </c>
      <c r="G53" s="15">
        <v>135342</v>
      </c>
      <c r="H53" s="143">
        <v>150</v>
      </c>
      <c r="I53" s="144">
        <f t="shared" si="0"/>
        <v>20301300</v>
      </c>
      <c r="J53" s="144">
        <v>300</v>
      </c>
      <c r="K53" s="144">
        <f t="shared" si="1"/>
        <v>40602600</v>
      </c>
      <c r="L53" s="143"/>
      <c r="M53" s="144">
        <f t="shared" si="2"/>
        <v>0</v>
      </c>
      <c r="N53" s="144">
        <f t="shared" si="3"/>
        <v>450</v>
      </c>
      <c r="O53" s="144">
        <f t="shared" si="3"/>
        <v>60903900</v>
      </c>
      <c r="P53" s="144">
        <f t="shared" si="4"/>
        <v>450</v>
      </c>
      <c r="Q53" s="144">
        <f t="shared" si="4"/>
        <v>60903900</v>
      </c>
    </row>
    <row r="54" spans="2:18" s="145" customFormat="1" ht="15" customHeight="1">
      <c r="B54" s="333"/>
      <c r="C54" s="338"/>
      <c r="D54" s="7" t="s">
        <v>73</v>
      </c>
      <c r="E54" s="7" t="s">
        <v>390</v>
      </c>
      <c r="F54" s="7" t="s">
        <v>74</v>
      </c>
      <c r="G54" s="15">
        <v>166242</v>
      </c>
      <c r="H54" s="143">
        <v>100</v>
      </c>
      <c r="I54" s="144">
        <f t="shared" si="0"/>
        <v>16624200</v>
      </c>
      <c r="J54" s="144">
        <v>0</v>
      </c>
      <c r="K54" s="144">
        <f t="shared" si="1"/>
        <v>0</v>
      </c>
      <c r="L54" s="143"/>
      <c r="M54" s="144">
        <f t="shared" si="2"/>
        <v>0</v>
      </c>
      <c r="N54" s="144">
        <f t="shared" si="3"/>
        <v>100</v>
      </c>
      <c r="O54" s="144">
        <f t="shared" si="3"/>
        <v>16624200</v>
      </c>
      <c r="P54" s="144">
        <f t="shared" si="4"/>
        <v>100</v>
      </c>
      <c r="Q54" s="144">
        <f t="shared" si="4"/>
        <v>16624200</v>
      </c>
    </row>
    <row r="55" spans="2:18" s="145" customFormat="1" ht="15" customHeight="1">
      <c r="B55" s="333"/>
      <c r="C55" s="338"/>
      <c r="D55" s="7" t="s">
        <v>75</v>
      </c>
      <c r="E55" s="7" t="s">
        <v>391</v>
      </c>
      <c r="F55" s="7" t="s">
        <v>76</v>
      </c>
      <c r="G55" s="15">
        <v>184782</v>
      </c>
      <c r="H55" s="143"/>
      <c r="I55" s="144">
        <f t="shared" si="0"/>
        <v>0</v>
      </c>
      <c r="J55" s="144">
        <v>0</v>
      </c>
      <c r="K55" s="144">
        <f t="shared" si="1"/>
        <v>0</v>
      </c>
      <c r="L55" s="143"/>
      <c r="M55" s="144">
        <f t="shared" si="2"/>
        <v>0</v>
      </c>
      <c r="N55" s="144">
        <f t="shared" si="3"/>
        <v>0</v>
      </c>
      <c r="O55" s="144">
        <f t="shared" si="3"/>
        <v>0</v>
      </c>
      <c r="P55" s="144">
        <f t="shared" si="4"/>
        <v>0</v>
      </c>
      <c r="Q55" s="144">
        <f t="shared" si="4"/>
        <v>0</v>
      </c>
    </row>
    <row r="56" spans="2:18" s="145" customFormat="1" ht="15" customHeight="1">
      <c r="B56" s="333"/>
      <c r="C56" s="338"/>
      <c r="D56" s="7" t="s">
        <v>77</v>
      </c>
      <c r="E56" s="7" t="s">
        <v>389</v>
      </c>
      <c r="F56" s="7" t="s">
        <v>78</v>
      </c>
      <c r="G56" s="15">
        <v>141522</v>
      </c>
      <c r="H56" s="143">
        <v>120</v>
      </c>
      <c r="I56" s="144">
        <f t="shared" si="0"/>
        <v>16982640</v>
      </c>
      <c r="J56" s="144">
        <v>150</v>
      </c>
      <c r="K56" s="144">
        <f t="shared" si="1"/>
        <v>21228300</v>
      </c>
      <c r="L56" s="143"/>
      <c r="M56" s="144">
        <f t="shared" si="2"/>
        <v>0</v>
      </c>
      <c r="N56" s="144">
        <f t="shared" si="3"/>
        <v>270</v>
      </c>
      <c r="O56" s="144">
        <f t="shared" si="3"/>
        <v>38210940</v>
      </c>
      <c r="P56" s="144">
        <f t="shared" si="4"/>
        <v>270</v>
      </c>
      <c r="Q56" s="144">
        <f t="shared" si="4"/>
        <v>38210940</v>
      </c>
    </row>
    <row r="57" spans="2:18" s="145" customFormat="1" ht="15" customHeight="1">
      <c r="B57" s="333"/>
      <c r="C57" s="338"/>
      <c r="D57" s="7" t="s">
        <v>79</v>
      </c>
      <c r="E57" s="7" t="s">
        <v>390</v>
      </c>
      <c r="F57" s="7" t="s">
        <v>80</v>
      </c>
      <c r="G57" s="15">
        <v>178602</v>
      </c>
      <c r="H57" s="143">
        <v>100</v>
      </c>
      <c r="I57" s="144">
        <f t="shared" si="0"/>
        <v>17860200</v>
      </c>
      <c r="J57" s="144">
        <v>100</v>
      </c>
      <c r="K57" s="144">
        <f t="shared" si="1"/>
        <v>17860200</v>
      </c>
      <c r="L57" s="143"/>
      <c r="M57" s="144">
        <f t="shared" si="2"/>
        <v>0</v>
      </c>
      <c r="N57" s="144">
        <f t="shared" si="3"/>
        <v>200</v>
      </c>
      <c r="O57" s="144">
        <f t="shared" si="3"/>
        <v>35720400</v>
      </c>
      <c r="P57" s="144">
        <f t="shared" si="4"/>
        <v>200</v>
      </c>
      <c r="Q57" s="144">
        <f t="shared" si="4"/>
        <v>35720400</v>
      </c>
    </row>
    <row r="58" spans="2:18" s="145" customFormat="1" ht="15" customHeight="1">
      <c r="B58" s="333"/>
      <c r="C58" s="338"/>
      <c r="D58" s="7" t="s">
        <v>81</v>
      </c>
      <c r="E58" s="7" t="s">
        <v>391</v>
      </c>
      <c r="F58" s="7" t="s">
        <v>82</v>
      </c>
      <c r="G58" s="15">
        <v>203322</v>
      </c>
      <c r="H58" s="143"/>
      <c r="I58" s="144">
        <f t="shared" si="0"/>
        <v>0</v>
      </c>
      <c r="J58" s="144">
        <v>0</v>
      </c>
      <c r="K58" s="144">
        <f t="shared" si="1"/>
        <v>0</v>
      </c>
      <c r="L58" s="143"/>
      <c r="M58" s="144">
        <f t="shared" si="2"/>
        <v>0</v>
      </c>
      <c r="N58" s="144">
        <f t="shared" si="3"/>
        <v>0</v>
      </c>
      <c r="O58" s="144">
        <f t="shared" si="3"/>
        <v>0</v>
      </c>
      <c r="P58" s="144">
        <f t="shared" si="4"/>
        <v>0</v>
      </c>
      <c r="Q58" s="144">
        <f t="shared" si="4"/>
        <v>0</v>
      </c>
    </row>
    <row r="59" spans="2:18" s="145" customFormat="1" ht="15" customHeight="1">
      <c r="B59" s="333"/>
      <c r="C59" s="335" t="s">
        <v>159</v>
      </c>
      <c r="D59" s="7" t="s">
        <v>83</v>
      </c>
      <c r="E59" s="7" t="s">
        <v>390</v>
      </c>
      <c r="F59" s="7" t="s">
        <v>84</v>
      </c>
      <c r="G59" s="15">
        <v>215682</v>
      </c>
      <c r="H59" s="143"/>
      <c r="I59" s="144">
        <f t="shared" si="0"/>
        <v>0</v>
      </c>
      <c r="J59" s="144">
        <v>0</v>
      </c>
      <c r="K59" s="144">
        <f t="shared" si="1"/>
        <v>0</v>
      </c>
      <c r="L59" s="143"/>
      <c r="M59" s="144">
        <f t="shared" si="2"/>
        <v>0</v>
      </c>
      <c r="N59" s="144">
        <f t="shared" si="3"/>
        <v>0</v>
      </c>
      <c r="O59" s="144">
        <f t="shared" si="3"/>
        <v>0</v>
      </c>
      <c r="P59" s="144">
        <f t="shared" si="4"/>
        <v>0</v>
      </c>
      <c r="Q59" s="144">
        <f t="shared" si="4"/>
        <v>0</v>
      </c>
    </row>
    <row r="60" spans="2:18" s="145" customFormat="1" ht="15" customHeight="1">
      <c r="B60" s="333"/>
      <c r="C60" s="336"/>
      <c r="D60" s="7" t="s">
        <v>219</v>
      </c>
      <c r="E60" s="7" t="s">
        <v>57</v>
      </c>
      <c r="F60" s="7" t="s">
        <v>221</v>
      </c>
      <c r="G60" s="15">
        <v>234222</v>
      </c>
      <c r="H60" s="143"/>
      <c r="I60" s="144">
        <f t="shared" si="0"/>
        <v>0</v>
      </c>
      <c r="J60" s="144">
        <v>0</v>
      </c>
      <c r="K60" s="144">
        <f t="shared" si="1"/>
        <v>0</v>
      </c>
      <c r="L60" s="143"/>
      <c r="M60" s="144">
        <f t="shared" si="2"/>
        <v>0</v>
      </c>
      <c r="N60" s="144">
        <f t="shared" si="3"/>
        <v>0</v>
      </c>
      <c r="O60" s="144">
        <f t="shared" si="3"/>
        <v>0</v>
      </c>
      <c r="P60" s="144">
        <f t="shared" si="4"/>
        <v>0</v>
      </c>
      <c r="Q60" s="144">
        <f t="shared" si="4"/>
        <v>0</v>
      </c>
    </row>
    <row r="61" spans="2:18" s="145" customFormat="1" ht="15" customHeight="1">
      <c r="B61" s="333"/>
      <c r="C61" s="336"/>
      <c r="D61" s="58" t="s">
        <v>220</v>
      </c>
      <c r="E61" s="58" t="s">
        <v>60</v>
      </c>
      <c r="F61" s="58" t="s">
        <v>222</v>
      </c>
      <c r="G61" s="59">
        <v>277482</v>
      </c>
      <c r="H61" s="143"/>
      <c r="I61" s="148">
        <f t="shared" si="0"/>
        <v>0</v>
      </c>
      <c r="J61" s="148">
        <v>0</v>
      </c>
      <c r="K61" s="148">
        <f t="shared" si="1"/>
        <v>0</v>
      </c>
      <c r="L61" s="149"/>
      <c r="M61" s="148">
        <f t="shared" si="2"/>
        <v>0</v>
      </c>
      <c r="N61" s="148">
        <f t="shared" si="3"/>
        <v>0</v>
      </c>
      <c r="O61" s="148">
        <f t="shared" si="3"/>
        <v>0</v>
      </c>
      <c r="P61" s="148">
        <f t="shared" si="4"/>
        <v>0</v>
      </c>
      <c r="Q61" s="148">
        <f t="shared" si="4"/>
        <v>0</v>
      </c>
      <c r="R61" s="150"/>
    </row>
    <row r="62" spans="2:18" s="145" customFormat="1" ht="15" customHeight="1">
      <c r="B62" s="333"/>
      <c r="C62" s="335" t="s">
        <v>312</v>
      </c>
      <c r="D62" s="61" t="s">
        <v>313</v>
      </c>
      <c r="E62" s="61" t="s">
        <v>57</v>
      </c>
      <c r="F62" s="61" t="s">
        <v>314</v>
      </c>
      <c r="G62" s="62">
        <v>234220</v>
      </c>
      <c r="H62" s="147"/>
      <c r="I62" s="151">
        <f>H62*G62</f>
        <v>0</v>
      </c>
      <c r="J62" s="151">
        <v>0</v>
      </c>
      <c r="K62" s="151">
        <f>J62*G62</f>
        <v>0</v>
      </c>
      <c r="L62" s="152"/>
      <c r="M62" s="151">
        <f>L62*G62</f>
        <v>0</v>
      </c>
      <c r="N62" s="151">
        <f t="shared" si="3"/>
        <v>0</v>
      </c>
      <c r="O62" s="151">
        <f t="shared" si="3"/>
        <v>0</v>
      </c>
      <c r="P62" s="151">
        <f t="shared" si="4"/>
        <v>0</v>
      </c>
      <c r="Q62" s="151">
        <f t="shared" si="4"/>
        <v>0</v>
      </c>
      <c r="R62" s="150"/>
    </row>
    <row r="63" spans="2:18" s="145" customFormat="1" ht="15" customHeight="1">
      <c r="B63" s="333"/>
      <c r="C63" s="336"/>
      <c r="D63" s="61" t="s">
        <v>315</v>
      </c>
      <c r="E63" s="61" t="s">
        <v>60</v>
      </c>
      <c r="F63" s="61" t="s">
        <v>316</v>
      </c>
      <c r="G63" s="62">
        <v>277480</v>
      </c>
      <c r="H63" s="147"/>
      <c r="I63" s="151">
        <f>H63*G63</f>
        <v>0</v>
      </c>
      <c r="J63" s="151">
        <v>0</v>
      </c>
      <c r="K63" s="151">
        <f>J63*G63</f>
        <v>0</v>
      </c>
      <c r="L63" s="152"/>
      <c r="M63" s="151">
        <f>L63*G63</f>
        <v>0</v>
      </c>
      <c r="N63" s="151">
        <f t="shared" si="3"/>
        <v>0</v>
      </c>
      <c r="O63" s="151">
        <f t="shared" si="3"/>
        <v>0</v>
      </c>
      <c r="P63" s="151">
        <f t="shared" si="4"/>
        <v>0</v>
      </c>
      <c r="Q63" s="151">
        <f t="shared" si="4"/>
        <v>0</v>
      </c>
      <c r="R63" s="150"/>
    </row>
    <row r="64" spans="2:18" s="145" customFormat="1" ht="15" customHeight="1">
      <c r="B64" s="333"/>
      <c r="C64" s="336"/>
      <c r="D64" s="61" t="s">
        <v>317</v>
      </c>
      <c r="E64" s="61" t="s">
        <v>318</v>
      </c>
      <c r="F64" s="61" t="s">
        <v>319</v>
      </c>
      <c r="G64" s="62">
        <v>296020</v>
      </c>
      <c r="H64" s="147"/>
      <c r="I64" s="151">
        <f>H64*G64</f>
        <v>0</v>
      </c>
      <c r="J64" s="151">
        <v>0</v>
      </c>
      <c r="K64" s="151">
        <f>J64*G64</f>
        <v>0</v>
      </c>
      <c r="L64" s="152"/>
      <c r="M64" s="151">
        <f>L64*G64</f>
        <v>0</v>
      </c>
      <c r="N64" s="151">
        <f t="shared" si="3"/>
        <v>0</v>
      </c>
      <c r="O64" s="151">
        <f t="shared" si="3"/>
        <v>0</v>
      </c>
      <c r="P64" s="151">
        <f t="shared" si="4"/>
        <v>0</v>
      </c>
      <c r="Q64" s="151">
        <f t="shared" si="4"/>
        <v>0</v>
      </c>
      <c r="R64" s="150"/>
    </row>
    <row r="65" spans="2:18" s="145" customFormat="1" ht="15" customHeight="1">
      <c r="B65" s="333"/>
      <c r="C65" s="336"/>
      <c r="D65" s="61" t="s">
        <v>320</v>
      </c>
      <c r="E65" s="61" t="s">
        <v>60</v>
      </c>
      <c r="F65" s="61" t="s">
        <v>321</v>
      </c>
      <c r="G65" s="62">
        <v>296020</v>
      </c>
      <c r="H65" s="147"/>
      <c r="I65" s="151">
        <f>H65*G65</f>
        <v>0</v>
      </c>
      <c r="J65" s="151">
        <v>0</v>
      </c>
      <c r="K65" s="151">
        <f>J65*G65</f>
        <v>0</v>
      </c>
      <c r="L65" s="152"/>
      <c r="M65" s="151">
        <f>L65*G65</f>
        <v>0</v>
      </c>
      <c r="N65" s="151">
        <f t="shared" si="3"/>
        <v>0</v>
      </c>
      <c r="O65" s="151">
        <f t="shared" si="3"/>
        <v>0</v>
      </c>
      <c r="P65" s="151">
        <f t="shared" si="4"/>
        <v>0</v>
      </c>
      <c r="Q65" s="151">
        <f t="shared" si="4"/>
        <v>0</v>
      </c>
      <c r="R65" s="150"/>
    </row>
    <row r="66" spans="2:18" s="145" customFormat="1" ht="15" customHeight="1" thickBot="1">
      <c r="B66" s="334"/>
      <c r="C66" s="339"/>
      <c r="D66" s="61" t="s">
        <v>322</v>
      </c>
      <c r="E66" s="61" t="s">
        <v>318</v>
      </c>
      <c r="F66" s="61" t="s">
        <v>323</v>
      </c>
      <c r="G66" s="62">
        <v>320740</v>
      </c>
      <c r="H66" s="169"/>
      <c r="I66" s="151">
        <f>H66*G66</f>
        <v>0</v>
      </c>
      <c r="J66" s="151">
        <v>0</v>
      </c>
      <c r="K66" s="151">
        <f>J66*G66</f>
        <v>0</v>
      </c>
      <c r="L66" s="152"/>
      <c r="M66" s="151">
        <f>L66*G66</f>
        <v>0</v>
      </c>
      <c r="N66" s="151">
        <f t="shared" si="3"/>
        <v>0</v>
      </c>
      <c r="O66" s="151">
        <f t="shared" si="3"/>
        <v>0</v>
      </c>
      <c r="P66" s="151">
        <f t="shared" si="4"/>
        <v>0</v>
      </c>
      <c r="Q66" s="151">
        <f t="shared" si="4"/>
        <v>0</v>
      </c>
      <c r="R66" s="150"/>
    </row>
    <row r="67" spans="2:18" s="145" customFormat="1" ht="15.75" customHeight="1" thickTop="1">
      <c r="B67" s="340" t="s">
        <v>165</v>
      </c>
      <c r="C67" s="341" t="s">
        <v>157</v>
      </c>
      <c r="D67" s="39" t="s">
        <v>85</v>
      </c>
      <c r="E67" s="39" t="s">
        <v>184</v>
      </c>
      <c r="F67" s="39" t="s">
        <v>86</v>
      </c>
      <c r="G67" s="40">
        <v>48822</v>
      </c>
      <c r="H67" s="158"/>
      <c r="I67" s="153">
        <f t="shared" si="0"/>
        <v>0</v>
      </c>
      <c r="J67" s="153">
        <v>200</v>
      </c>
      <c r="K67" s="153">
        <f t="shared" si="1"/>
        <v>9764400</v>
      </c>
      <c r="L67" s="154"/>
      <c r="M67" s="153">
        <f t="shared" si="2"/>
        <v>0</v>
      </c>
      <c r="N67" s="153">
        <f t="shared" si="3"/>
        <v>200</v>
      </c>
      <c r="O67" s="153">
        <f t="shared" si="3"/>
        <v>9764400</v>
      </c>
      <c r="P67" s="153">
        <f t="shared" si="4"/>
        <v>200</v>
      </c>
      <c r="Q67" s="153">
        <f t="shared" si="4"/>
        <v>9764400</v>
      </c>
    </row>
    <row r="68" spans="2:18" s="145" customFormat="1" ht="15" customHeight="1">
      <c r="B68" s="333"/>
      <c r="C68" s="338"/>
      <c r="D68" s="7" t="s">
        <v>87</v>
      </c>
      <c r="E68" s="7" t="s">
        <v>385</v>
      </c>
      <c r="F68" s="7" t="s">
        <v>88</v>
      </c>
      <c r="G68" s="15">
        <v>61182</v>
      </c>
      <c r="H68" s="143"/>
      <c r="I68" s="144">
        <f t="shared" si="0"/>
        <v>0</v>
      </c>
      <c r="J68" s="144">
        <v>0</v>
      </c>
      <c r="K68" s="144">
        <f t="shared" si="1"/>
        <v>0</v>
      </c>
      <c r="L68" s="143"/>
      <c r="M68" s="144">
        <f t="shared" si="2"/>
        <v>0</v>
      </c>
      <c r="N68" s="144">
        <f t="shared" si="3"/>
        <v>0</v>
      </c>
      <c r="O68" s="144">
        <f t="shared" si="3"/>
        <v>0</v>
      </c>
      <c r="P68" s="144">
        <f t="shared" si="4"/>
        <v>0</v>
      </c>
      <c r="Q68" s="144">
        <f t="shared" si="4"/>
        <v>0</v>
      </c>
    </row>
    <row r="69" spans="2:18" s="145" customFormat="1" ht="15" customHeight="1">
      <c r="B69" s="333"/>
      <c r="C69" s="338"/>
      <c r="D69" s="7" t="s">
        <v>89</v>
      </c>
      <c r="E69" s="7" t="s">
        <v>383</v>
      </c>
      <c r="F69" s="7" t="s">
        <v>90</v>
      </c>
      <c r="G69" s="15">
        <v>61182</v>
      </c>
      <c r="H69" s="143"/>
      <c r="I69" s="144">
        <f t="shared" si="0"/>
        <v>0</v>
      </c>
      <c r="J69" s="144">
        <v>0</v>
      </c>
      <c r="K69" s="144">
        <f t="shared" si="1"/>
        <v>0</v>
      </c>
      <c r="L69" s="143"/>
      <c r="M69" s="144">
        <f t="shared" si="2"/>
        <v>0</v>
      </c>
      <c r="N69" s="144">
        <f t="shared" si="3"/>
        <v>0</v>
      </c>
      <c r="O69" s="144">
        <f t="shared" si="3"/>
        <v>0</v>
      </c>
      <c r="P69" s="144">
        <f t="shared" si="4"/>
        <v>0</v>
      </c>
      <c r="Q69" s="144">
        <f t="shared" si="4"/>
        <v>0</v>
      </c>
    </row>
    <row r="70" spans="2:18" s="145" customFormat="1" ht="15" customHeight="1">
      <c r="B70" s="333"/>
      <c r="C70" s="338"/>
      <c r="D70" s="7" t="s">
        <v>91</v>
      </c>
      <c r="E70" s="7" t="s">
        <v>184</v>
      </c>
      <c r="F70" s="7" t="s">
        <v>92</v>
      </c>
      <c r="G70" s="15">
        <v>73542</v>
      </c>
      <c r="H70" s="143"/>
      <c r="I70" s="144">
        <f t="shared" si="0"/>
        <v>0</v>
      </c>
      <c r="J70" s="144">
        <v>0</v>
      </c>
      <c r="K70" s="144">
        <f t="shared" si="1"/>
        <v>0</v>
      </c>
      <c r="L70" s="143"/>
      <c r="M70" s="144">
        <f t="shared" si="2"/>
        <v>0</v>
      </c>
      <c r="N70" s="144">
        <f t="shared" si="3"/>
        <v>0</v>
      </c>
      <c r="O70" s="144">
        <f t="shared" si="3"/>
        <v>0</v>
      </c>
      <c r="P70" s="144">
        <f t="shared" si="4"/>
        <v>0</v>
      </c>
      <c r="Q70" s="144">
        <f t="shared" si="4"/>
        <v>0</v>
      </c>
    </row>
    <row r="71" spans="2:18" s="145" customFormat="1" ht="15" customHeight="1">
      <c r="B71" s="333"/>
      <c r="C71" s="338"/>
      <c r="D71" s="7" t="s">
        <v>93</v>
      </c>
      <c r="E71" s="7" t="s">
        <v>385</v>
      </c>
      <c r="F71" s="7" t="s">
        <v>94</v>
      </c>
      <c r="G71" s="15">
        <v>98262</v>
      </c>
      <c r="H71" s="143"/>
      <c r="I71" s="144">
        <f t="shared" si="0"/>
        <v>0</v>
      </c>
      <c r="J71" s="144">
        <v>0</v>
      </c>
      <c r="K71" s="144">
        <f t="shared" si="1"/>
        <v>0</v>
      </c>
      <c r="L71" s="143"/>
      <c r="M71" s="144">
        <f t="shared" si="2"/>
        <v>0</v>
      </c>
      <c r="N71" s="144">
        <f t="shared" si="3"/>
        <v>0</v>
      </c>
      <c r="O71" s="144">
        <f t="shared" si="3"/>
        <v>0</v>
      </c>
      <c r="P71" s="144">
        <f t="shared" si="4"/>
        <v>0</v>
      </c>
      <c r="Q71" s="144">
        <f t="shared" si="4"/>
        <v>0</v>
      </c>
    </row>
    <row r="72" spans="2:18" s="145" customFormat="1" ht="15" customHeight="1">
      <c r="B72" s="333"/>
      <c r="C72" s="338"/>
      <c r="D72" s="7" t="s">
        <v>95</v>
      </c>
      <c r="E72" s="7" t="s">
        <v>387</v>
      </c>
      <c r="F72" s="7" t="s">
        <v>96</v>
      </c>
      <c r="G72" s="15">
        <v>110622</v>
      </c>
      <c r="H72" s="143"/>
      <c r="I72" s="144">
        <f t="shared" si="0"/>
        <v>0</v>
      </c>
      <c r="J72" s="144">
        <v>0</v>
      </c>
      <c r="K72" s="144">
        <f t="shared" si="1"/>
        <v>0</v>
      </c>
      <c r="L72" s="143"/>
      <c r="M72" s="144">
        <f t="shared" si="2"/>
        <v>0</v>
      </c>
      <c r="N72" s="144">
        <f t="shared" si="3"/>
        <v>0</v>
      </c>
      <c r="O72" s="144">
        <f t="shared" si="3"/>
        <v>0</v>
      </c>
      <c r="P72" s="144">
        <f t="shared" si="4"/>
        <v>0</v>
      </c>
      <c r="Q72" s="144">
        <f t="shared" si="4"/>
        <v>0</v>
      </c>
    </row>
    <row r="73" spans="2:18" s="145" customFormat="1" ht="15" customHeight="1">
      <c r="B73" s="333"/>
      <c r="C73" s="338" t="s">
        <v>285</v>
      </c>
      <c r="D73" s="7" t="s">
        <v>97</v>
      </c>
      <c r="E73" s="7" t="s">
        <v>184</v>
      </c>
      <c r="F73" s="7" t="s">
        <v>98</v>
      </c>
      <c r="G73" s="15">
        <v>61182</v>
      </c>
      <c r="H73" s="143"/>
      <c r="I73" s="144">
        <f t="shared" si="0"/>
        <v>0</v>
      </c>
      <c r="J73" s="144">
        <v>0</v>
      </c>
      <c r="K73" s="144">
        <f t="shared" si="1"/>
        <v>0</v>
      </c>
      <c r="L73" s="143"/>
      <c r="M73" s="144">
        <f t="shared" si="2"/>
        <v>0</v>
      </c>
      <c r="N73" s="144">
        <f t="shared" si="3"/>
        <v>0</v>
      </c>
      <c r="O73" s="144">
        <f t="shared" si="3"/>
        <v>0</v>
      </c>
      <c r="P73" s="144">
        <f t="shared" si="4"/>
        <v>0</v>
      </c>
      <c r="Q73" s="144">
        <f t="shared" si="4"/>
        <v>0</v>
      </c>
    </row>
    <row r="74" spans="2:18" s="145" customFormat="1" ht="15" customHeight="1">
      <c r="B74" s="333"/>
      <c r="C74" s="338"/>
      <c r="D74" s="7" t="s">
        <v>99</v>
      </c>
      <c r="E74" s="7" t="s">
        <v>385</v>
      </c>
      <c r="F74" s="7" t="s">
        <v>100</v>
      </c>
      <c r="G74" s="15">
        <v>79722</v>
      </c>
      <c r="H74" s="143"/>
      <c r="I74" s="144">
        <f t="shared" si="0"/>
        <v>0</v>
      </c>
      <c r="J74" s="144">
        <v>0</v>
      </c>
      <c r="K74" s="144">
        <f t="shared" si="1"/>
        <v>0</v>
      </c>
      <c r="L74" s="143"/>
      <c r="M74" s="144">
        <f t="shared" si="2"/>
        <v>0</v>
      </c>
      <c r="N74" s="144">
        <f t="shared" si="3"/>
        <v>0</v>
      </c>
      <c r="O74" s="144">
        <f t="shared" si="3"/>
        <v>0</v>
      </c>
      <c r="P74" s="144">
        <f t="shared" si="4"/>
        <v>0</v>
      </c>
      <c r="Q74" s="144">
        <f t="shared" si="4"/>
        <v>0</v>
      </c>
    </row>
    <row r="75" spans="2:18" s="145" customFormat="1" ht="15" customHeight="1">
      <c r="B75" s="333"/>
      <c r="C75" s="338"/>
      <c r="D75" s="7" t="s">
        <v>101</v>
      </c>
      <c r="E75" s="7" t="s">
        <v>184</v>
      </c>
      <c r="F75" s="7" t="s">
        <v>102</v>
      </c>
      <c r="G75" s="15">
        <v>85902</v>
      </c>
      <c r="H75" s="143"/>
      <c r="I75" s="144">
        <f t="shared" si="0"/>
        <v>0</v>
      </c>
      <c r="J75" s="144">
        <v>100</v>
      </c>
      <c r="K75" s="144">
        <f t="shared" si="1"/>
        <v>8590200</v>
      </c>
      <c r="L75" s="143"/>
      <c r="M75" s="144">
        <f t="shared" si="2"/>
        <v>0</v>
      </c>
      <c r="N75" s="144">
        <f t="shared" si="3"/>
        <v>100</v>
      </c>
      <c r="O75" s="144">
        <f t="shared" si="3"/>
        <v>8590200</v>
      </c>
      <c r="P75" s="144">
        <f t="shared" si="4"/>
        <v>100</v>
      </c>
      <c r="Q75" s="144">
        <f t="shared" si="4"/>
        <v>8590200</v>
      </c>
    </row>
    <row r="76" spans="2:18" s="145" customFormat="1" ht="15" customHeight="1">
      <c r="B76" s="333"/>
      <c r="C76" s="338"/>
      <c r="D76" s="7" t="s">
        <v>103</v>
      </c>
      <c r="E76" s="7" t="s">
        <v>385</v>
      </c>
      <c r="F76" s="7" t="s">
        <v>104</v>
      </c>
      <c r="G76" s="15">
        <v>110622</v>
      </c>
      <c r="H76" s="143"/>
      <c r="I76" s="144">
        <f t="shared" si="0"/>
        <v>0</v>
      </c>
      <c r="J76" s="144">
        <v>0</v>
      </c>
      <c r="K76" s="144">
        <f t="shared" si="1"/>
        <v>0</v>
      </c>
      <c r="L76" s="143"/>
      <c r="M76" s="144">
        <f t="shared" si="2"/>
        <v>0</v>
      </c>
      <c r="N76" s="144">
        <f t="shared" si="3"/>
        <v>0</v>
      </c>
      <c r="O76" s="144">
        <f t="shared" si="3"/>
        <v>0</v>
      </c>
      <c r="P76" s="144">
        <f t="shared" si="4"/>
        <v>0</v>
      </c>
      <c r="Q76" s="144">
        <f t="shared" si="4"/>
        <v>0</v>
      </c>
    </row>
    <row r="77" spans="2:18" s="145" customFormat="1" ht="15" customHeight="1">
      <c r="B77" s="333"/>
      <c r="C77" s="335" t="s">
        <v>159</v>
      </c>
      <c r="D77" s="7" t="s">
        <v>105</v>
      </c>
      <c r="E77" s="7" t="s">
        <v>184</v>
      </c>
      <c r="F77" s="7" t="s">
        <v>106</v>
      </c>
      <c r="G77" s="15">
        <v>61182</v>
      </c>
      <c r="H77" s="143"/>
      <c r="I77" s="144">
        <f t="shared" si="0"/>
        <v>0</v>
      </c>
      <c r="J77" s="144">
        <v>0</v>
      </c>
      <c r="K77" s="144">
        <f t="shared" si="1"/>
        <v>0</v>
      </c>
      <c r="L77" s="143"/>
      <c r="M77" s="144">
        <f t="shared" si="2"/>
        <v>0</v>
      </c>
      <c r="N77" s="144">
        <f t="shared" si="3"/>
        <v>0</v>
      </c>
      <c r="O77" s="144">
        <f t="shared" si="3"/>
        <v>0</v>
      </c>
      <c r="P77" s="144">
        <f t="shared" si="4"/>
        <v>0</v>
      </c>
      <c r="Q77" s="144">
        <f t="shared" si="4"/>
        <v>0</v>
      </c>
    </row>
    <row r="78" spans="2:18" s="145" customFormat="1" ht="15" customHeight="1">
      <c r="B78" s="333"/>
      <c r="C78" s="336"/>
      <c r="D78" s="7" t="s">
        <v>107</v>
      </c>
      <c r="E78" s="7" t="s">
        <v>385</v>
      </c>
      <c r="F78" s="7" t="s">
        <v>108</v>
      </c>
      <c r="G78" s="15">
        <v>79722</v>
      </c>
      <c r="H78" s="143"/>
      <c r="I78" s="144">
        <f t="shared" si="0"/>
        <v>0</v>
      </c>
      <c r="J78" s="144">
        <v>0</v>
      </c>
      <c r="K78" s="144">
        <f t="shared" si="1"/>
        <v>0</v>
      </c>
      <c r="L78" s="143"/>
      <c r="M78" s="144">
        <f t="shared" si="2"/>
        <v>0</v>
      </c>
      <c r="N78" s="144">
        <f t="shared" si="3"/>
        <v>0</v>
      </c>
      <c r="O78" s="144">
        <f t="shared" si="3"/>
        <v>0</v>
      </c>
      <c r="P78" s="144">
        <f t="shared" si="4"/>
        <v>0</v>
      </c>
      <c r="Q78" s="144">
        <f t="shared" si="4"/>
        <v>0</v>
      </c>
    </row>
    <row r="79" spans="2:18" s="145" customFormat="1" ht="15" customHeight="1">
      <c r="B79" s="333"/>
      <c r="C79" s="336"/>
      <c r="D79" s="7" t="s">
        <v>195</v>
      </c>
      <c r="E79" s="7" t="s">
        <v>198</v>
      </c>
      <c r="F79" s="7" t="s">
        <v>199</v>
      </c>
      <c r="G79" s="15">
        <v>80000</v>
      </c>
      <c r="H79" s="143"/>
      <c r="I79" s="144">
        <f t="shared" si="0"/>
        <v>0</v>
      </c>
      <c r="J79" s="144">
        <v>0</v>
      </c>
      <c r="K79" s="144">
        <f t="shared" si="1"/>
        <v>0</v>
      </c>
      <c r="L79" s="143"/>
      <c r="M79" s="144">
        <f t="shared" si="2"/>
        <v>0</v>
      </c>
      <c r="N79" s="144">
        <f t="shared" si="3"/>
        <v>0</v>
      </c>
      <c r="O79" s="144">
        <f t="shared" si="3"/>
        <v>0</v>
      </c>
      <c r="P79" s="144">
        <f t="shared" si="4"/>
        <v>0</v>
      </c>
      <c r="Q79" s="144">
        <f t="shared" si="4"/>
        <v>0</v>
      </c>
    </row>
    <row r="80" spans="2:18" s="145" customFormat="1" ht="15" customHeight="1">
      <c r="B80" s="333"/>
      <c r="C80" s="336"/>
      <c r="D80" s="7" t="s">
        <v>196</v>
      </c>
      <c r="E80" s="7" t="s">
        <v>57</v>
      </c>
      <c r="F80" s="7" t="s">
        <v>200</v>
      </c>
      <c r="G80" s="15">
        <v>92000</v>
      </c>
      <c r="H80" s="143"/>
      <c r="I80" s="144">
        <f t="shared" si="0"/>
        <v>0</v>
      </c>
      <c r="J80" s="144">
        <v>0</v>
      </c>
      <c r="K80" s="144">
        <f t="shared" si="1"/>
        <v>0</v>
      </c>
      <c r="L80" s="143"/>
      <c r="M80" s="144">
        <f t="shared" si="2"/>
        <v>0</v>
      </c>
      <c r="N80" s="144">
        <f t="shared" si="3"/>
        <v>0</v>
      </c>
      <c r="O80" s="144">
        <f t="shared" si="3"/>
        <v>0</v>
      </c>
      <c r="P80" s="144">
        <f t="shared" si="4"/>
        <v>0</v>
      </c>
      <c r="Q80" s="144">
        <f t="shared" si="4"/>
        <v>0</v>
      </c>
    </row>
    <row r="81" spans="2:18" s="145" customFormat="1" ht="15" customHeight="1" thickBot="1">
      <c r="B81" s="334"/>
      <c r="C81" s="339"/>
      <c r="D81" s="35" t="s">
        <v>392</v>
      </c>
      <c r="E81" s="35" t="s">
        <v>60</v>
      </c>
      <c r="F81" s="35" t="s">
        <v>201</v>
      </c>
      <c r="G81" s="36">
        <v>120000</v>
      </c>
      <c r="H81" s="156"/>
      <c r="I81" s="155">
        <f t="shared" si="0"/>
        <v>0</v>
      </c>
      <c r="J81" s="148">
        <v>0</v>
      </c>
      <c r="K81" s="155">
        <f t="shared" si="1"/>
        <v>0</v>
      </c>
      <c r="L81" s="156"/>
      <c r="M81" s="155">
        <f t="shared" si="2"/>
        <v>0</v>
      </c>
      <c r="N81" s="155">
        <f t="shared" si="3"/>
        <v>0</v>
      </c>
      <c r="O81" s="155">
        <f t="shared" si="3"/>
        <v>0</v>
      </c>
      <c r="P81" s="155">
        <f t="shared" si="4"/>
        <v>0</v>
      </c>
      <c r="Q81" s="155">
        <f t="shared" si="4"/>
        <v>0</v>
      </c>
      <c r="R81" s="150">
        <f>SUM(P67:P81)</f>
        <v>300</v>
      </c>
    </row>
    <row r="82" spans="2:18" s="145" customFormat="1" ht="15" customHeight="1" thickTop="1">
      <c r="B82" s="342" t="s">
        <v>327</v>
      </c>
      <c r="C82" s="337" t="s">
        <v>167</v>
      </c>
      <c r="D82" s="31" t="s">
        <v>109</v>
      </c>
      <c r="E82" s="31" t="s">
        <v>393</v>
      </c>
      <c r="F82" s="31" t="s">
        <v>110</v>
      </c>
      <c r="G82" s="32">
        <v>67362</v>
      </c>
      <c r="H82" s="158"/>
      <c r="I82" s="157">
        <f t="shared" si="0"/>
        <v>0</v>
      </c>
      <c r="J82" s="153">
        <v>0</v>
      </c>
      <c r="K82" s="157">
        <f t="shared" si="1"/>
        <v>0</v>
      </c>
      <c r="L82" s="158"/>
      <c r="M82" s="157">
        <f t="shared" si="2"/>
        <v>0</v>
      </c>
      <c r="N82" s="157">
        <f t="shared" si="3"/>
        <v>0</v>
      </c>
      <c r="O82" s="157">
        <f t="shared" si="3"/>
        <v>0</v>
      </c>
      <c r="P82" s="157">
        <f t="shared" si="4"/>
        <v>0</v>
      </c>
      <c r="Q82" s="157">
        <f t="shared" si="4"/>
        <v>0</v>
      </c>
    </row>
    <row r="83" spans="2:18" s="145" customFormat="1" ht="15" customHeight="1">
      <c r="B83" s="343"/>
      <c r="C83" s="338"/>
      <c r="D83" s="7" t="s">
        <v>111</v>
      </c>
      <c r="E83" s="7" t="s">
        <v>394</v>
      </c>
      <c r="F83" s="7" t="s">
        <v>112</v>
      </c>
      <c r="G83" s="15">
        <v>73542</v>
      </c>
      <c r="H83" s="143"/>
      <c r="I83" s="144">
        <f t="shared" si="0"/>
        <v>0</v>
      </c>
      <c r="J83" s="144">
        <v>150</v>
      </c>
      <c r="K83" s="144">
        <f t="shared" si="1"/>
        <v>11031300</v>
      </c>
      <c r="L83" s="143"/>
      <c r="M83" s="144">
        <f t="shared" si="2"/>
        <v>0</v>
      </c>
      <c r="N83" s="144">
        <f t="shared" si="3"/>
        <v>150</v>
      </c>
      <c r="O83" s="144">
        <f t="shared" si="3"/>
        <v>11031300</v>
      </c>
      <c r="P83" s="144">
        <f t="shared" si="4"/>
        <v>150</v>
      </c>
      <c r="Q83" s="144">
        <f t="shared" si="4"/>
        <v>11031300</v>
      </c>
    </row>
    <row r="84" spans="2:18" s="145" customFormat="1" ht="15" customHeight="1">
      <c r="B84" s="343"/>
      <c r="C84" s="338"/>
      <c r="D84" s="7" t="s">
        <v>113</v>
      </c>
      <c r="E84" s="7" t="s">
        <v>395</v>
      </c>
      <c r="F84" s="7" t="s">
        <v>114</v>
      </c>
      <c r="G84" s="15">
        <v>92082</v>
      </c>
      <c r="H84" s="143"/>
      <c r="I84" s="144">
        <f t="shared" si="0"/>
        <v>0</v>
      </c>
      <c r="J84" s="144">
        <v>100</v>
      </c>
      <c r="K84" s="144">
        <f t="shared" si="1"/>
        <v>9208200</v>
      </c>
      <c r="L84" s="143"/>
      <c r="M84" s="144">
        <f t="shared" si="2"/>
        <v>0</v>
      </c>
      <c r="N84" s="144">
        <f t="shared" si="3"/>
        <v>100</v>
      </c>
      <c r="O84" s="144">
        <f t="shared" si="3"/>
        <v>9208200</v>
      </c>
      <c r="P84" s="144">
        <f t="shared" si="4"/>
        <v>100</v>
      </c>
      <c r="Q84" s="144">
        <f t="shared" si="4"/>
        <v>9208200</v>
      </c>
    </row>
    <row r="85" spans="2:18" s="145" customFormat="1" ht="15" customHeight="1">
      <c r="B85" s="343"/>
      <c r="C85" s="332" t="s">
        <v>168</v>
      </c>
      <c r="D85" s="7" t="s">
        <v>115</v>
      </c>
      <c r="E85" s="7" t="s">
        <v>394</v>
      </c>
      <c r="F85" s="7" t="s">
        <v>116</v>
      </c>
      <c r="G85" s="15">
        <v>92082</v>
      </c>
      <c r="H85" s="143"/>
      <c r="I85" s="144">
        <f t="shared" si="0"/>
        <v>0</v>
      </c>
      <c r="J85" s="144">
        <v>0</v>
      </c>
      <c r="K85" s="144">
        <f t="shared" si="1"/>
        <v>0</v>
      </c>
      <c r="L85" s="143"/>
      <c r="M85" s="144">
        <f t="shared" si="2"/>
        <v>0</v>
      </c>
      <c r="N85" s="144">
        <f t="shared" si="3"/>
        <v>0</v>
      </c>
      <c r="O85" s="144">
        <f t="shared" si="3"/>
        <v>0</v>
      </c>
      <c r="P85" s="144">
        <f t="shared" si="4"/>
        <v>0</v>
      </c>
      <c r="Q85" s="144">
        <f t="shared" si="4"/>
        <v>0</v>
      </c>
    </row>
    <row r="86" spans="2:18" s="145" customFormat="1" ht="15" customHeight="1">
      <c r="B86" s="343"/>
      <c r="C86" s="333"/>
      <c r="D86" s="7" t="s">
        <v>117</v>
      </c>
      <c r="E86" s="7" t="s">
        <v>395</v>
      </c>
      <c r="F86" s="7" t="s">
        <v>118</v>
      </c>
      <c r="G86" s="15">
        <v>110622</v>
      </c>
      <c r="H86" s="143"/>
      <c r="I86" s="144">
        <f t="shared" si="0"/>
        <v>0</v>
      </c>
      <c r="J86" s="144">
        <v>0</v>
      </c>
      <c r="K86" s="144">
        <f t="shared" si="1"/>
        <v>0</v>
      </c>
      <c r="L86" s="143"/>
      <c r="M86" s="144">
        <f t="shared" si="2"/>
        <v>0</v>
      </c>
      <c r="N86" s="144">
        <f t="shared" si="3"/>
        <v>0</v>
      </c>
      <c r="O86" s="144">
        <f t="shared" si="3"/>
        <v>0</v>
      </c>
      <c r="P86" s="144">
        <f t="shared" si="4"/>
        <v>0</v>
      </c>
      <c r="Q86" s="144">
        <f t="shared" si="4"/>
        <v>0</v>
      </c>
    </row>
    <row r="87" spans="2:18" s="145" customFormat="1" ht="15" customHeight="1">
      <c r="B87" s="343"/>
      <c r="C87" s="333"/>
      <c r="D87" s="7" t="s">
        <v>119</v>
      </c>
      <c r="E87" s="7" t="s">
        <v>57</v>
      </c>
      <c r="F87" s="7" t="s">
        <v>120</v>
      </c>
      <c r="G87" s="15">
        <v>92082</v>
      </c>
      <c r="H87" s="143"/>
      <c r="I87" s="144">
        <f t="shared" si="0"/>
        <v>0</v>
      </c>
      <c r="J87" s="144">
        <v>100</v>
      </c>
      <c r="K87" s="144">
        <f t="shared" si="1"/>
        <v>9208200</v>
      </c>
      <c r="L87" s="143"/>
      <c r="M87" s="144">
        <f t="shared" si="2"/>
        <v>0</v>
      </c>
      <c r="N87" s="144">
        <f t="shared" si="3"/>
        <v>100</v>
      </c>
      <c r="O87" s="144">
        <f t="shared" si="3"/>
        <v>9208200</v>
      </c>
      <c r="P87" s="144">
        <f t="shared" si="4"/>
        <v>100</v>
      </c>
      <c r="Q87" s="144">
        <f t="shared" si="4"/>
        <v>9208200</v>
      </c>
    </row>
    <row r="88" spans="2:18" s="145" customFormat="1" ht="15" customHeight="1">
      <c r="B88" s="343"/>
      <c r="C88" s="333"/>
      <c r="D88" s="7" t="s">
        <v>121</v>
      </c>
      <c r="E88" s="7" t="s">
        <v>60</v>
      </c>
      <c r="F88" s="7" t="s">
        <v>122</v>
      </c>
      <c r="G88" s="15">
        <v>110622</v>
      </c>
      <c r="H88" s="143"/>
      <c r="I88" s="144">
        <f t="shared" ref="I88:I113" si="5">H88*G88</f>
        <v>0</v>
      </c>
      <c r="J88" s="144">
        <v>0</v>
      </c>
      <c r="K88" s="144">
        <f t="shared" si="1"/>
        <v>0</v>
      </c>
      <c r="L88" s="143"/>
      <c r="M88" s="144">
        <f t="shared" si="2"/>
        <v>0</v>
      </c>
      <c r="N88" s="144">
        <f t="shared" si="3"/>
        <v>0</v>
      </c>
      <c r="O88" s="144">
        <f t="shared" si="3"/>
        <v>0</v>
      </c>
      <c r="P88" s="144">
        <f t="shared" si="4"/>
        <v>0</v>
      </c>
      <c r="Q88" s="144">
        <f t="shared" si="4"/>
        <v>0</v>
      </c>
    </row>
    <row r="89" spans="2:18" s="145" customFormat="1" ht="15" customHeight="1">
      <c r="B89" s="343"/>
      <c r="C89" s="333"/>
      <c r="D89" s="7" t="s">
        <v>123</v>
      </c>
      <c r="E89" s="7" t="s">
        <v>57</v>
      </c>
      <c r="F89" s="7" t="s">
        <v>124</v>
      </c>
      <c r="G89" s="15">
        <v>104442</v>
      </c>
      <c r="H89" s="143"/>
      <c r="I89" s="144">
        <f t="shared" si="5"/>
        <v>0</v>
      </c>
      <c r="J89" s="144">
        <v>100</v>
      </c>
      <c r="K89" s="144">
        <f t="shared" ref="K89:K107" si="6">J89*G89</f>
        <v>10444200</v>
      </c>
      <c r="L89" s="143"/>
      <c r="M89" s="144">
        <f t="shared" ref="M89:M110" si="7">L89*G89</f>
        <v>0</v>
      </c>
      <c r="N89" s="144">
        <f t="shared" ref="N89:O104" si="8">H89+J89</f>
        <v>100</v>
      </c>
      <c r="O89" s="144">
        <f t="shared" si="8"/>
        <v>10444200</v>
      </c>
      <c r="P89" s="144">
        <f t="shared" ref="P89:Q111" si="9">SUM(H89,J89,L89)</f>
        <v>100</v>
      </c>
      <c r="Q89" s="144">
        <f t="shared" si="9"/>
        <v>10444200</v>
      </c>
    </row>
    <row r="90" spans="2:18" s="145" customFormat="1" ht="15" customHeight="1">
      <c r="B90" s="343"/>
      <c r="C90" s="333"/>
      <c r="D90" s="7" t="s">
        <v>125</v>
      </c>
      <c r="E90" s="7" t="s">
        <v>270</v>
      </c>
      <c r="F90" s="7" t="s">
        <v>126</v>
      </c>
      <c r="G90" s="15">
        <v>122982</v>
      </c>
      <c r="H90" s="143"/>
      <c r="I90" s="144">
        <f t="shared" si="5"/>
        <v>0</v>
      </c>
      <c r="J90" s="144">
        <v>0</v>
      </c>
      <c r="K90" s="144">
        <f t="shared" si="6"/>
        <v>0</v>
      </c>
      <c r="L90" s="143"/>
      <c r="M90" s="144">
        <f t="shared" si="7"/>
        <v>0</v>
      </c>
      <c r="N90" s="144">
        <f t="shared" si="8"/>
        <v>0</v>
      </c>
      <c r="O90" s="144">
        <f t="shared" si="8"/>
        <v>0</v>
      </c>
      <c r="P90" s="144">
        <f t="shared" si="9"/>
        <v>0</v>
      </c>
      <c r="Q90" s="144">
        <f t="shared" si="9"/>
        <v>0</v>
      </c>
    </row>
    <row r="91" spans="2:18" s="145" customFormat="1" ht="15" customHeight="1">
      <c r="B91" s="343"/>
      <c r="C91" s="333"/>
      <c r="D91" s="7" t="s">
        <v>127</v>
      </c>
      <c r="E91" s="7" t="s">
        <v>57</v>
      </c>
      <c r="F91" s="7" t="s">
        <v>128</v>
      </c>
      <c r="G91" s="15">
        <v>141522</v>
      </c>
      <c r="H91" s="143"/>
      <c r="I91" s="144">
        <f t="shared" si="5"/>
        <v>0</v>
      </c>
      <c r="J91" s="144">
        <v>0</v>
      </c>
      <c r="K91" s="144">
        <f t="shared" si="6"/>
        <v>0</v>
      </c>
      <c r="L91" s="143"/>
      <c r="M91" s="144">
        <f t="shared" si="7"/>
        <v>0</v>
      </c>
      <c r="N91" s="144">
        <f t="shared" si="8"/>
        <v>0</v>
      </c>
      <c r="O91" s="144">
        <f t="shared" si="8"/>
        <v>0</v>
      </c>
      <c r="P91" s="144">
        <f t="shared" si="9"/>
        <v>0</v>
      </c>
      <c r="Q91" s="144">
        <f t="shared" si="9"/>
        <v>0</v>
      </c>
    </row>
    <row r="92" spans="2:18" s="145" customFormat="1" ht="15" customHeight="1">
      <c r="B92" s="343"/>
      <c r="C92" s="333"/>
      <c r="D92" s="7" t="s">
        <v>129</v>
      </c>
      <c r="E92" s="7" t="s">
        <v>60</v>
      </c>
      <c r="F92" s="7" t="s">
        <v>130</v>
      </c>
      <c r="G92" s="15">
        <v>153882</v>
      </c>
      <c r="H92" s="143"/>
      <c r="I92" s="144">
        <f t="shared" si="5"/>
        <v>0</v>
      </c>
      <c r="J92" s="144">
        <v>0</v>
      </c>
      <c r="K92" s="144">
        <f t="shared" si="6"/>
        <v>0</v>
      </c>
      <c r="L92" s="143"/>
      <c r="M92" s="144">
        <f t="shared" si="7"/>
        <v>0</v>
      </c>
      <c r="N92" s="144">
        <f t="shared" si="8"/>
        <v>0</v>
      </c>
      <c r="O92" s="144">
        <f t="shared" si="8"/>
        <v>0</v>
      </c>
      <c r="P92" s="144">
        <f t="shared" si="9"/>
        <v>0</v>
      </c>
      <c r="Q92" s="144">
        <f t="shared" si="9"/>
        <v>0</v>
      </c>
    </row>
    <row r="93" spans="2:18" s="145" customFormat="1" ht="15" customHeight="1">
      <c r="B93" s="343"/>
      <c r="C93" s="333"/>
      <c r="D93" s="7" t="s">
        <v>131</v>
      </c>
      <c r="E93" s="7" t="s">
        <v>57</v>
      </c>
      <c r="F93" s="7" t="s">
        <v>132</v>
      </c>
      <c r="G93" s="15">
        <v>172422</v>
      </c>
      <c r="H93" s="143"/>
      <c r="I93" s="144">
        <f t="shared" si="5"/>
        <v>0</v>
      </c>
      <c r="J93" s="144">
        <v>0</v>
      </c>
      <c r="K93" s="144">
        <f t="shared" si="6"/>
        <v>0</v>
      </c>
      <c r="L93" s="143"/>
      <c r="M93" s="144">
        <f t="shared" si="7"/>
        <v>0</v>
      </c>
      <c r="N93" s="144">
        <f t="shared" si="8"/>
        <v>0</v>
      </c>
      <c r="O93" s="144">
        <f t="shared" si="8"/>
        <v>0</v>
      </c>
      <c r="P93" s="144">
        <f t="shared" si="9"/>
        <v>0</v>
      </c>
      <c r="Q93" s="144">
        <f t="shared" si="9"/>
        <v>0</v>
      </c>
    </row>
    <row r="94" spans="2:18" s="145" customFormat="1" ht="15" customHeight="1">
      <c r="B94" s="343"/>
      <c r="C94" s="333"/>
      <c r="D94" s="7" t="s">
        <v>207</v>
      </c>
      <c r="E94" s="7" t="s">
        <v>57</v>
      </c>
      <c r="F94" s="7" t="s">
        <v>211</v>
      </c>
      <c r="G94" s="16">
        <v>92082</v>
      </c>
      <c r="H94" s="143"/>
      <c r="I94" s="144">
        <f t="shared" si="5"/>
        <v>0</v>
      </c>
      <c r="J94" s="144">
        <v>150</v>
      </c>
      <c r="K94" s="144">
        <f t="shared" si="6"/>
        <v>13812300</v>
      </c>
      <c r="L94" s="143"/>
      <c r="M94" s="144">
        <f t="shared" si="7"/>
        <v>0</v>
      </c>
      <c r="N94" s="144">
        <f t="shared" si="8"/>
        <v>150</v>
      </c>
      <c r="O94" s="144">
        <f t="shared" si="8"/>
        <v>13812300</v>
      </c>
      <c r="P94" s="144">
        <f t="shared" si="9"/>
        <v>150</v>
      </c>
      <c r="Q94" s="144">
        <f t="shared" si="9"/>
        <v>13812300</v>
      </c>
    </row>
    <row r="95" spans="2:18" s="145" customFormat="1" ht="15" customHeight="1">
      <c r="B95" s="343"/>
      <c r="C95" s="333"/>
      <c r="D95" s="7" t="s">
        <v>208</v>
      </c>
      <c r="E95" s="7" t="s">
        <v>60</v>
      </c>
      <c r="F95" s="7" t="s">
        <v>212</v>
      </c>
      <c r="G95" s="16">
        <v>110622</v>
      </c>
      <c r="H95" s="143"/>
      <c r="I95" s="144">
        <f t="shared" si="5"/>
        <v>0</v>
      </c>
      <c r="J95" s="144">
        <v>0</v>
      </c>
      <c r="K95" s="144">
        <f t="shared" si="6"/>
        <v>0</v>
      </c>
      <c r="L95" s="143"/>
      <c r="M95" s="144">
        <f t="shared" si="7"/>
        <v>0</v>
      </c>
      <c r="N95" s="144">
        <f t="shared" si="8"/>
        <v>0</v>
      </c>
      <c r="O95" s="144">
        <f t="shared" si="8"/>
        <v>0</v>
      </c>
      <c r="P95" s="144">
        <f t="shared" si="9"/>
        <v>0</v>
      </c>
      <c r="Q95" s="144">
        <f t="shared" si="9"/>
        <v>0</v>
      </c>
    </row>
    <row r="96" spans="2:18" s="145" customFormat="1" ht="15" customHeight="1">
      <c r="B96" s="343"/>
      <c r="C96" s="333"/>
      <c r="D96" s="7" t="s">
        <v>209</v>
      </c>
      <c r="E96" s="7" t="s">
        <v>57</v>
      </c>
      <c r="F96" s="7" t="s">
        <v>213</v>
      </c>
      <c r="G96" s="16">
        <v>92082</v>
      </c>
      <c r="H96" s="143"/>
      <c r="I96" s="144">
        <f t="shared" si="5"/>
        <v>0</v>
      </c>
      <c r="J96" s="144">
        <v>0</v>
      </c>
      <c r="K96" s="144">
        <f t="shared" si="6"/>
        <v>0</v>
      </c>
      <c r="L96" s="143"/>
      <c r="M96" s="144">
        <f t="shared" si="7"/>
        <v>0</v>
      </c>
      <c r="N96" s="144">
        <f t="shared" si="8"/>
        <v>0</v>
      </c>
      <c r="O96" s="144">
        <f t="shared" si="8"/>
        <v>0</v>
      </c>
      <c r="P96" s="144">
        <f t="shared" si="9"/>
        <v>0</v>
      </c>
      <c r="Q96" s="144">
        <f t="shared" si="9"/>
        <v>0</v>
      </c>
    </row>
    <row r="97" spans="2:18" s="145" customFormat="1" ht="15" customHeight="1">
      <c r="B97" s="343"/>
      <c r="C97" s="333"/>
      <c r="D97" s="7" t="s">
        <v>210</v>
      </c>
      <c r="E97" s="7" t="s">
        <v>60</v>
      </c>
      <c r="F97" s="7" t="s">
        <v>214</v>
      </c>
      <c r="G97" s="16">
        <v>110622</v>
      </c>
      <c r="H97" s="143"/>
      <c r="I97" s="144">
        <f t="shared" si="5"/>
        <v>0</v>
      </c>
      <c r="J97" s="144">
        <v>0</v>
      </c>
      <c r="K97" s="144">
        <f t="shared" si="6"/>
        <v>0</v>
      </c>
      <c r="L97" s="143"/>
      <c r="M97" s="144">
        <f t="shared" si="7"/>
        <v>0</v>
      </c>
      <c r="N97" s="144">
        <f t="shared" si="8"/>
        <v>0</v>
      </c>
      <c r="O97" s="144">
        <f t="shared" si="8"/>
        <v>0</v>
      </c>
      <c r="P97" s="144">
        <f t="shared" si="9"/>
        <v>0</v>
      </c>
      <c r="Q97" s="144">
        <f t="shared" si="9"/>
        <v>0</v>
      </c>
    </row>
    <row r="98" spans="2:18" ht="15" customHeight="1">
      <c r="B98" s="343"/>
      <c r="C98" s="343" t="s">
        <v>333</v>
      </c>
      <c r="D98" s="7" t="s">
        <v>133</v>
      </c>
      <c r="E98" s="7" t="s">
        <v>60</v>
      </c>
      <c r="F98" s="7" t="s">
        <v>134</v>
      </c>
      <c r="G98" s="16">
        <v>160062</v>
      </c>
      <c r="H98" s="143"/>
      <c r="I98" s="144">
        <f t="shared" si="5"/>
        <v>0</v>
      </c>
      <c r="J98" s="144">
        <v>0</v>
      </c>
      <c r="K98" s="144">
        <f t="shared" si="6"/>
        <v>0</v>
      </c>
      <c r="L98" s="143"/>
      <c r="M98" s="144">
        <f t="shared" si="7"/>
        <v>0</v>
      </c>
      <c r="N98" s="144">
        <f t="shared" si="8"/>
        <v>0</v>
      </c>
      <c r="O98" s="144">
        <f t="shared" si="8"/>
        <v>0</v>
      </c>
      <c r="P98" s="144">
        <f t="shared" si="9"/>
        <v>0</v>
      </c>
      <c r="Q98" s="144">
        <f t="shared" si="9"/>
        <v>0</v>
      </c>
    </row>
    <row r="99" spans="2:18" ht="17.25" thickBot="1">
      <c r="B99" s="344"/>
      <c r="C99" s="344"/>
      <c r="D99" s="35" t="s">
        <v>135</v>
      </c>
      <c r="E99" s="35" t="s">
        <v>57</v>
      </c>
      <c r="F99" s="35" t="s">
        <v>136</v>
      </c>
      <c r="G99" s="49">
        <v>184782</v>
      </c>
      <c r="H99" s="156"/>
      <c r="I99" s="155">
        <f t="shared" si="5"/>
        <v>0</v>
      </c>
      <c r="J99" s="144">
        <v>0</v>
      </c>
      <c r="K99" s="155">
        <f t="shared" si="6"/>
        <v>0</v>
      </c>
      <c r="L99" s="156"/>
      <c r="M99" s="155">
        <f t="shared" si="7"/>
        <v>0</v>
      </c>
      <c r="N99" s="155">
        <f t="shared" si="8"/>
        <v>0</v>
      </c>
      <c r="O99" s="155">
        <f t="shared" si="8"/>
        <v>0</v>
      </c>
      <c r="P99" s="155">
        <f t="shared" si="9"/>
        <v>0</v>
      </c>
      <c r="Q99" s="155">
        <f t="shared" si="9"/>
        <v>0</v>
      </c>
    </row>
    <row r="100" spans="2:18" ht="18" hidden="1" thickTop="1" thickBot="1">
      <c r="B100" s="342"/>
      <c r="C100" s="342"/>
      <c r="D100" s="44" t="s">
        <v>137</v>
      </c>
      <c r="E100" s="44" t="s">
        <v>60</v>
      </c>
      <c r="F100" s="44" t="s">
        <v>138</v>
      </c>
      <c r="G100" s="45">
        <v>122982</v>
      </c>
      <c r="H100" s="159"/>
      <c r="I100" s="157">
        <f t="shared" si="5"/>
        <v>0</v>
      </c>
      <c r="J100" s="157">
        <v>0</v>
      </c>
      <c r="K100" s="157">
        <f t="shared" si="6"/>
        <v>0</v>
      </c>
      <c r="L100" s="159"/>
      <c r="M100" s="157">
        <f t="shared" si="7"/>
        <v>0</v>
      </c>
      <c r="N100" s="157">
        <f t="shared" si="8"/>
        <v>0</v>
      </c>
      <c r="O100" s="157">
        <f t="shared" si="8"/>
        <v>0</v>
      </c>
      <c r="P100" s="157">
        <f t="shared" si="9"/>
        <v>0</v>
      </c>
      <c r="Q100" s="157">
        <f t="shared" si="9"/>
        <v>0</v>
      </c>
    </row>
    <row r="101" spans="2:18" ht="18" hidden="1" thickTop="1" thickBot="1">
      <c r="B101" s="343"/>
      <c r="C101" s="343"/>
      <c r="D101" s="19" t="s">
        <v>139</v>
      </c>
      <c r="E101" s="19" t="s">
        <v>396</v>
      </c>
      <c r="F101" s="19" t="s">
        <v>140</v>
      </c>
      <c r="G101" s="20">
        <v>147702</v>
      </c>
      <c r="H101" s="160"/>
      <c r="I101" s="144">
        <f t="shared" si="5"/>
        <v>0</v>
      </c>
      <c r="J101" s="148">
        <v>0</v>
      </c>
      <c r="K101" s="144">
        <f t="shared" si="6"/>
        <v>0</v>
      </c>
      <c r="L101" s="160"/>
      <c r="M101" s="144">
        <f t="shared" si="7"/>
        <v>0</v>
      </c>
      <c r="N101" s="144">
        <f t="shared" si="8"/>
        <v>0</v>
      </c>
      <c r="O101" s="144">
        <f t="shared" si="8"/>
        <v>0</v>
      </c>
      <c r="P101" s="144">
        <f t="shared" si="9"/>
        <v>0</v>
      </c>
      <c r="Q101" s="144">
        <f t="shared" si="9"/>
        <v>0</v>
      </c>
    </row>
    <row r="102" spans="2:18" ht="18" thickTop="1" thickBot="1">
      <c r="B102" s="344"/>
      <c r="C102" s="161" t="s">
        <v>170</v>
      </c>
      <c r="D102" s="35" t="s">
        <v>141</v>
      </c>
      <c r="E102" s="35" t="s">
        <v>198</v>
      </c>
      <c r="F102" s="35" t="s">
        <v>194</v>
      </c>
      <c r="G102" s="49">
        <v>215682</v>
      </c>
      <c r="H102" s="156"/>
      <c r="I102" s="49">
        <f t="shared" si="5"/>
        <v>0</v>
      </c>
      <c r="J102" s="52">
        <v>0</v>
      </c>
      <c r="K102" s="155">
        <f t="shared" si="6"/>
        <v>0</v>
      </c>
      <c r="L102" s="156"/>
      <c r="M102" s="155">
        <f t="shared" si="7"/>
        <v>0</v>
      </c>
      <c r="N102" s="155">
        <f t="shared" si="8"/>
        <v>0</v>
      </c>
      <c r="O102" s="155">
        <f t="shared" si="8"/>
        <v>0</v>
      </c>
      <c r="P102" s="155">
        <f t="shared" si="9"/>
        <v>0</v>
      </c>
      <c r="Q102" s="155">
        <f t="shared" si="9"/>
        <v>0</v>
      </c>
      <c r="R102" s="162">
        <f>SUM(P82:P102)</f>
        <v>600</v>
      </c>
    </row>
    <row r="103" spans="2:18" ht="15" customHeight="1" thickTop="1">
      <c r="B103" s="342" t="s">
        <v>337</v>
      </c>
      <c r="C103" s="342" t="s">
        <v>338</v>
      </c>
      <c r="D103" s="31" t="s">
        <v>142</v>
      </c>
      <c r="E103" s="31"/>
      <c r="F103" s="31" t="s">
        <v>143</v>
      </c>
      <c r="G103" s="48">
        <v>122982</v>
      </c>
      <c r="H103" s="158"/>
      <c r="I103" s="157">
        <f t="shared" si="5"/>
        <v>0</v>
      </c>
      <c r="J103" s="144">
        <v>0</v>
      </c>
      <c r="K103" s="157">
        <f t="shared" si="6"/>
        <v>0</v>
      </c>
      <c r="L103" s="158"/>
      <c r="M103" s="157">
        <f t="shared" si="7"/>
        <v>0</v>
      </c>
      <c r="N103" s="157">
        <f t="shared" si="8"/>
        <v>0</v>
      </c>
      <c r="O103" s="157">
        <f t="shared" si="8"/>
        <v>0</v>
      </c>
      <c r="P103" s="157">
        <f t="shared" si="9"/>
        <v>0</v>
      </c>
      <c r="Q103" s="157">
        <f t="shared" si="9"/>
        <v>0</v>
      </c>
    </row>
    <row r="104" spans="2:18" ht="15" customHeight="1">
      <c r="B104" s="343"/>
      <c r="C104" s="343"/>
      <c r="D104" s="7" t="s">
        <v>144</v>
      </c>
      <c r="E104" s="7"/>
      <c r="F104" s="7" t="s">
        <v>145</v>
      </c>
      <c r="G104" s="16">
        <v>73542</v>
      </c>
      <c r="H104" s="143"/>
      <c r="I104" s="144">
        <f t="shared" si="5"/>
        <v>0</v>
      </c>
      <c r="J104" s="144">
        <v>0</v>
      </c>
      <c r="K104" s="144">
        <f t="shared" si="6"/>
        <v>0</v>
      </c>
      <c r="L104" s="143"/>
      <c r="M104" s="144">
        <f t="shared" si="7"/>
        <v>0</v>
      </c>
      <c r="N104" s="144">
        <f t="shared" si="8"/>
        <v>0</v>
      </c>
      <c r="O104" s="144">
        <f t="shared" si="8"/>
        <v>0</v>
      </c>
      <c r="P104" s="144">
        <f t="shared" si="9"/>
        <v>0</v>
      </c>
      <c r="Q104" s="144">
        <f t="shared" si="9"/>
        <v>0</v>
      </c>
    </row>
    <row r="105" spans="2:18" ht="15" customHeight="1">
      <c r="B105" s="343" t="s">
        <v>397</v>
      </c>
      <c r="C105" s="343" t="s">
        <v>174</v>
      </c>
      <c r="D105" s="7" t="s">
        <v>146</v>
      </c>
      <c r="E105" s="7"/>
      <c r="F105" s="7" t="s">
        <v>147</v>
      </c>
      <c r="G105" s="16">
        <v>30838</v>
      </c>
      <c r="H105" s="143"/>
      <c r="I105" s="144">
        <f t="shared" si="5"/>
        <v>0</v>
      </c>
      <c r="J105" s="144">
        <v>0</v>
      </c>
      <c r="K105" s="144">
        <f t="shared" si="6"/>
        <v>0</v>
      </c>
      <c r="L105" s="143"/>
      <c r="M105" s="144">
        <f t="shared" si="7"/>
        <v>0</v>
      </c>
      <c r="N105" s="144">
        <f t="shared" ref="N105:O113" si="10">H105+J105</f>
        <v>0</v>
      </c>
      <c r="O105" s="144">
        <f t="shared" si="10"/>
        <v>0</v>
      </c>
      <c r="P105" s="144">
        <f t="shared" si="9"/>
        <v>0</v>
      </c>
      <c r="Q105" s="144">
        <f t="shared" si="9"/>
        <v>0</v>
      </c>
    </row>
    <row r="106" spans="2:18" ht="15" customHeight="1">
      <c r="B106" s="343"/>
      <c r="C106" s="343"/>
      <c r="D106" s="7" t="s">
        <v>148</v>
      </c>
      <c r="E106" s="7"/>
      <c r="F106" s="7" t="s">
        <v>149</v>
      </c>
      <c r="G106" s="16">
        <v>24658</v>
      </c>
      <c r="H106" s="143"/>
      <c r="I106" s="144">
        <f t="shared" si="5"/>
        <v>0</v>
      </c>
      <c r="J106" s="144">
        <v>0</v>
      </c>
      <c r="K106" s="144">
        <f t="shared" si="6"/>
        <v>0</v>
      </c>
      <c r="L106" s="143"/>
      <c r="M106" s="144">
        <f t="shared" si="7"/>
        <v>0</v>
      </c>
      <c r="N106" s="144">
        <f t="shared" si="10"/>
        <v>0</v>
      </c>
      <c r="O106" s="144">
        <f t="shared" si="10"/>
        <v>0</v>
      </c>
      <c r="P106" s="144">
        <f t="shared" si="9"/>
        <v>0</v>
      </c>
      <c r="Q106" s="144">
        <f t="shared" si="9"/>
        <v>0</v>
      </c>
    </row>
    <row r="107" spans="2:18" ht="15" customHeight="1">
      <c r="B107" s="343"/>
      <c r="C107" s="338" t="s">
        <v>398</v>
      </c>
      <c r="D107" s="7" t="s">
        <v>150</v>
      </c>
      <c r="E107" s="7"/>
      <c r="F107" s="7" t="s">
        <v>151</v>
      </c>
      <c r="G107" s="16">
        <v>18478</v>
      </c>
      <c r="H107" s="143"/>
      <c r="I107" s="144">
        <f t="shared" si="5"/>
        <v>0</v>
      </c>
      <c r="J107" s="144">
        <v>0</v>
      </c>
      <c r="K107" s="144">
        <f t="shared" si="6"/>
        <v>0</v>
      </c>
      <c r="L107" s="143"/>
      <c r="M107" s="144">
        <f t="shared" si="7"/>
        <v>0</v>
      </c>
      <c r="N107" s="144">
        <f t="shared" si="10"/>
        <v>0</v>
      </c>
      <c r="O107" s="144">
        <f t="shared" si="10"/>
        <v>0</v>
      </c>
      <c r="P107" s="144">
        <f t="shared" si="9"/>
        <v>0</v>
      </c>
      <c r="Q107" s="144">
        <f t="shared" si="9"/>
        <v>0</v>
      </c>
    </row>
    <row r="108" spans="2:18" ht="15" customHeight="1">
      <c r="B108" s="343"/>
      <c r="C108" s="338"/>
      <c r="D108" s="7" t="s">
        <v>152</v>
      </c>
      <c r="E108" s="7"/>
      <c r="F108" s="7" t="s">
        <v>153</v>
      </c>
      <c r="G108" s="16">
        <v>15388</v>
      </c>
      <c r="H108" s="143"/>
      <c r="I108" s="144">
        <f t="shared" si="5"/>
        <v>0</v>
      </c>
      <c r="J108" s="144">
        <v>0</v>
      </c>
      <c r="K108" s="144"/>
      <c r="L108" s="143"/>
      <c r="M108" s="144"/>
      <c r="N108" s="144">
        <f t="shared" si="10"/>
        <v>0</v>
      </c>
      <c r="O108" s="144">
        <f t="shared" si="10"/>
        <v>0</v>
      </c>
      <c r="P108" s="144">
        <f t="shared" si="9"/>
        <v>0</v>
      </c>
      <c r="Q108" s="144">
        <f t="shared" si="9"/>
        <v>0</v>
      </c>
    </row>
    <row r="109" spans="2:18" ht="15" customHeight="1">
      <c r="B109" s="343"/>
      <c r="C109" s="338"/>
      <c r="D109" s="7" t="s">
        <v>154</v>
      </c>
      <c r="E109" s="7"/>
      <c r="F109" s="7" t="s">
        <v>155</v>
      </c>
      <c r="G109" s="16">
        <v>40108</v>
      </c>
      <c r="H109" s="143"/>
      <c r="I109" s="144">
        <f t="shared" si="5"/>
        <v>0</v>
      </c>
      <c r="J109" s="144">
        <v>0</v>
      </c>
      <c r="K109" s="144"/>
      <c r="L109" s="143"/>
      <c r="M109" s="144">
        <f t="shared" si="7"/>
        <v>0</v>
      </c>
      <c r="N109" s="144">
        <f t="shared" si="10"/>
        <v>0</v>
      </c>
      <c r="O109" s="144">
        <f t="shared" si="10"/>
        <v>0</v>
      </c>
      <c r="P109" s="144">
        <f t="shared" si="9"/>
        <v>0</v>
      </c>
      <c r="Q109" s="144">
        <f t="shared" si="9"/>
        <v>0</v>
      </c>
    </row>
    <row r="110" spans="2:18" ht="15" customHeight="1">
      <c r="B110" s="335" t="s">
        <v>223</v>
      </c>
      <c r="C110" s="163" t="s">
        <v>224</v>
      </c>
      <c r="D110" s="7" t="s">
        <v>252</v>
      </c>
      <c r="E110" s="7" t="s">
        <v>198</v>
      </c>
      <c r="F110" s="7" t="s">
        <v>254</v>
      </c>
      <c r="G110" s="16">
        <v>98450</v>
      </c>
      <c r="H110" s="143"/>
      <c r="I110" s="144">
        <f t="shared" si="5"/>
        <v>0</v>
      </c>
      <c r="J110" s="144">
        <v>0</v>
      </c>
      <c r="K110" s="144"/>
      <c r="L110" s="143"/>
      <c r="M110" s="144">
        <f t="shared" si="7"/>
        <v>0</v>
      </c>
      <c r="N110" s="144">
        <f t="shared" si="10"/>
        <v>0</v>
      </c>
      <c r="O110" s="144">
        <f t="shared" si="10"/>
        <v>0</v>
      </c>
      <c r="P110" s="144">
        <f t="shared" si="9"/>
        <v>0</v>
      </c>
      <c r="Q110" s="144">
        <f t="shared" si="9"/>
        <v>0</v>
      </c>
    </row>
    <row r="111" spans="2:18" ht="15" customHeight="1">
      <c r="B111" s="336"/>
      <c r="C111" s="163" t="s">
        <v>224</v>
      </c>
      <c r="D111" s="7" t="s">
        <v>226</v>
      </c>
      <c r="E111" s="7" t="s">
        <v>57</v>
      </c>
      <c r="F111" s="7" t="s">
        <v>228</v>
      </c>
      <c r="G111" s="16">
        <v>103950</v>
      </c>
      <c r="H111" s="143"/>
      <c r="I111" s="144">
        <f t="shared" si="5"/>
        <v>0</v>
      </c>
      <c r="J111" s="144">
        <v>0</v>
      </c>
      <c r="K111" s="144"/>
      <c r="L111" s="143"/>
      <c r="M111" s="144">
        <f>L111*G113</f>
        <v>0</v>
      </c>
      <c r="N111" s="144">
        <f t="shared" si="10"/>
        <v>0</v>
      </c>
      <c r="O111" s="144">
        <f t="shared" si="10"/>
        <v>0</v>
      </c>
      <c r="P111" s="144">
        <f t="shared" si="9"/>
        <v>0</v>
      </c>
      <c r="Q111" s="144">
        <f t="shared" si="9"/>
        <v>0</v>
      </c>
    </row>
    <row r="112" spans="2:18" ht="15" customHeight="1">
      <c r="B112" s="336"/>
      <c r="C112" s="163" t="s">
        <v>224</v>
      </c>
      <c r="D112" s="7" t="s">
        <v>253</v>
      </c>
      <c r="E112" s="7" t="s">
        <v>60</v>
      </c>
      <c r="F112" s="7" t="s">
        <v>255</v>
      </c>
      <c r="G112" s="16">
        <v>136950</v>
      </c>
      <c r="H112" s="143">
        <v>100</v>
      </c>
      <c r="I112" s="144">
        <f t="shared" si="5"/>
        <v>13695000</v>
      </c>
      <c r="J112" s="144"/>
      <c r="K112" s="144"/>
      <c r="L112" s="143"/>
      <c r="M112" s="144"/>
      <c r="N112" s="144">
        <f t="shared" si="10"/>
        <v>100</v>
      </c>
      <c r="O112" s="144">
        <f t="shared" si="10"/>
        <v>13695000</v>
      </c>
      <c r="P112" s="144">
        <f>SUM(H112,J112,L112)</f>
        <v>100</v>
      </c>
      <c r="Q112" s="144">
        <f>SUM(I112,K112,M112)</f>
        <v>13695000</v>
      </c>
    </row>
    <row r="113" spans="2:17" ht="14.25" customHeight="1">
      <c r="B113" s="337"/>
      <c r="C113" s="164" t="s">
        <v>225</v>
      </c>
      <c r="D113" s="7" t="s">
        <v>227</v>
      </c>
      <c r="E113" s="7" t="s">
        <v>57</v>
      </c>
      <c r="F113" s="7" t="s">
        <v>229</v>
      </c>
      <c r="G113" s="16">
        <v>60500</v>
      </c>
      <c r="H113" s="143"/>
      <c r="I113" s="144">
        <f t="shared" si="5"/>
        <v>0</v>
      </c>
      <c r="J113" s="144"/>
      <c r="K113" s="144"/>
      <c r="L113" s="143"/>
      <c r="M113" s="144"/>
      <c r="N113" s="144">
        <f t="shared" si="10"/>
        <v>0</v>
      </c>
      <c r="O113" s="144">
        <f t="shared" si="10"/>
        <v>0</v>
      </c>
      <c r="P113" s="144">
        <f>SUM(H113,J113,L113)</f>
        <v>0</v>
      </c>
      <c r="Q113" s="144">
        <f>SUM(I113,K113,M113)</f>
        <v>0</v>
      </c>
    </row>
    <row r="114" spans="2:17" ht="17.25">
      <c r="B114" s="8"/>
      <c r="C114" s="8"/>
      <c r="D114" s="9" t="s">
        <v>156</v>
      </c>
      <c r="E114" s="9"/>
      <c r="F114" s="10"/>
      <c r="G114" s="17"/>
      <c r="H114" s="11">
        <f>SUM(H5:H113)</f>
        <v>770</v>
      </c>
      <c r="I114" s="11">
        <f t="shared" ref="I114:Q114" si="11">SUM(I5:I113)</f>
        <v>106351740</v>
      </c>
      <c r="J114" s="11">
        <f>SUM(J5:J113)</f>
        <v>2550</v>
      </c>
      <c r="K114" s="11">
        <f t="shared" si="11"/>
        <v>294446100</v>
      </c>
      <c r="L114" s="11">
        <f t="shared" si="11"/>
        <v>0</v>
      </c>
      <c r="M114" s="11">
        <f t="shared" si="11"/>
        <v>0</v>
      </c>
      <c r="N114" s="11">
        <f t="shared" si="11"/>
        <v>3320</v>
      </c>
      <c r="O114" s="11">
        <f t="shared" si="11"/>
        <v>400797840</v>
      </c>
      <c r="P114" s="11">
        <f t="shared" si="11"/>
        <v>3320</v>
      </c>
      <c r="Q114" s="11">
        <f t="shared" si="11"/>
        <v>400797840</v>
      </c>
    </row>
    <row r="115" spans="2:17" ht="17.25">
      <c r="H115" s="141"/>
      <c r="I115" s="11">
        <f>I114/1.1</f>
        <v>96683399.999999985</v>
      </c>
      <c r="K115" s="11">
        <f>K114/1.1</f>
        <v>267678272.72727272</v>
      </c>
    </row>
    <row r="116" spans="2:17">
      <c r="I116" s="166"/>
      <c r="K116" s="166"/>
      <c r="M116" s="166"/>
      <c r="Q116" s="166"/>
    </row>
    <row r="117" spans="2:17">
      <c r="I117" s="167"/>
    </row>
    <row r="118" spans="2:17">
      <c r="I118" s="166"/>
      <c r="K118" s="166"/>
    </row>
    <row r="119" spans="2:17">
      <c r="I119" s="167"/>
    </row>
    <row r="120" spans="2:17">
      <c r="I120" s="167"/>
      <c r="K120" s="167"/>
    </row>
    <row r="121" spans="2:17">
      <c r="I121" s="167"/>
    </row>
    <row r="122" spans="2:17">
      <c r="I122" s="167"/>
    </row>
    <row r="123" spans="2:17">
      <c r="I123" s="167"/>
    </row>
    <row r="124" spans="2:17">
      <c r="I124" s="167"/>
    </row>
    <row r="125" spans="2:17">
      <c r="I125" s="167"/>
    </row>
    <row r="126" spans="2:17">
      <c r="I126" s="167"/>
    </row>
    <row r="127" spans="2:17">
      <c r="I127" s="167"/>
    </row>
  </sheetData>
  <autoFilter ref="B4:M115" xr:uid="{00000000-0009-0000-0000-000009000000}">
    <filterColumn colId="6">
      <customFilters>
        <customFilter operator="notEqual" val=" "/>
      </customFilters>
    </filterColumn>
  </autoFilter>
  <mergeCells count="29">
    <mergeCell ref="J3:K3"/>
    <mergeCell ref="L3:M3"/>
    <mergeCell ref="N3:O3"/>
    <mergeCell ref="P3:Q3"/>
    <mergeCell ref="B5:B43"/>
    <mergeCell ref="C5:C18"/>
    <mergeCell ref="C19:C26"/>
    <mergeCell ref="C27:C32"/>
    <mergeCell ref="C33:C43"/>
    <mergeCell ref="B67:B81"/>
    <mergeCell ref="C67:C72"/>
    <mergeCell ref="C73:C76"/>
    <mergeCell ref="C77:C81"/>
    <mergeCell ref="H3:I3"/>
    <mergeCell ref="B44:B66"/>
    <mergeCell ref="C44:C52"/>
    <mergeCell ref="C53:C58"/>
    <mergeCell ref="C59:C61"/>
    <mergeCell ref="C62:C66"/>
    <mergeCell ref="B105:B109"/>
    <mergeCell ref="C105:C106"/>
    <mergeCell ref="C107:C109"/>
    <mergeCell ref="B110:B113"/>
    <mergeCell ref="B82:B102"/>
    <mergeCell ref="C82:C84"/>
    <mergeCell ref="C85:C97"/>
    <mergeCell ref="C98:C101"/>
    <mergeCell ref="B103:B104"/>
    <mergeCell ref="C103:C104"/>
  </mergeCells>
  <phoneticPr fontId="3" type="noConversion"/>
  <pageMargins left="0.31496062992125984" right="0.31496062992125984" top="0.35433070866141736" bottom="0.35433070866141736" header="0.31496062992125984" footer="0.31496062992125984"/>
  <pageSetup paperSize="8" scale="5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2:D13"/>
  <sheetViews>
    <sheetView workbookViewId="0"/>
  </sheetViews>
  <sheetFormatPr defaultRowHeight="16.5"/>
  <cols>
    <col min="1" max="1" width="15.25" bestFit="1" customWidth="1"/>
    <col min="2" max="2" width="12.625" bestFit="1" customWidth="1"/>
    <col min="3" max="3" width="15.625" bestFit="1" customWidth="1"/>
    <col min="4" max="4" width="16" bestFit="1" customWidth="1"/>
    <col min="5" max="5" width="16.125" bestFit="1" customWidth="1"/>
  </cols>
  <sheetData>
    <row r="2" spans="1:4">
      <c r="B2" t="s">
        <v>236</v>
      </c>
      <c r="C2" t="s">
        <v>203</v>
      </c>
      <c r="D2" t="s">
        <v>364</v>
      </c>
    </row>
    <row r="3" spans="1:4">
      <c r="A3" t="s">
        <v>361</v>
      </c>
      <c r="B3" s="24">
        <f>'01.21 Revised PO분석'!H114</f>
        <v>2600</v>
      </c>
      <c r="C3" s="24">
        <f>'01.21 Revised PO분석'!J114</f>
        <v>3940</v>
      </c>
      <c r="D3" s="43">
        <f>SUM(B3:C3)</f>
        <v>6540</v>
      </c>
    </row>
    <row r="4" spans="1:4" ht="33">
      <c r="A4" s="89" t="s">
        <v>362</v>
      </c>
      <c r="B4" s="24">
        <f>'01.21 Revised PO분석'!I114</f>
        <v>298123400</v>
      </c>
      <c r="C4" s="24">
        <f>'01.21 Revised PO분석'!K114</f>
        <v>734339480</v>
      </c>
      <c r="D4" s="43">
        <f>SUM(B4:C4)</f>
        <v>1032462880</v>
      </c>
    </row>
    <row r="5" spans="1:4">
      <c r="A5" t="s">
        <v>365</v>
      </c>
      <c r="B5">
        <f>'01.21 Revised PO분석'!N114</f>
        <v>425</v>
      </c>
      <c r="C5">
        <f>'01.21 Revised PO분석'!P114</f>
        <v>245</v>
      </c>
      <c r="D5" s="43">
        <f>SUM(B5:C5)</f>
        <v>670</v>
      </c>
    </row>
    <row r="6" spans="1:4">
      <c r="A6" t="s">
        <v>363</v>
      </c>
      <c r="B6" s="43">
        <f>B3-B5</f>
        <v>2175</v>
      </c>
      <c r="C6" s="43">
        <f>C3-C5</f>
        <v>3695</v>
      </c>
      <c r="D6" s="43">
        <f>SUM(B6:C6)</f>
        <v>5870</v>
      </c>
    </row>
    <row r="8" spans="1:4" ht="33">
      <c r="A8" s="89" t="s">
        <v>367</v>
      </c>
      <c r="B8" s="81">
        <v>450000000</v>
      </c>
      <c r="C8" s="43"/>
    </row>
    <row r="9" spans="1:4">
      <c r="A9" t="s">
        <v>368</v>
      </c>
      <c r="B9" s="90">
        <v>-25000000</v>
      </c>
      <c r="C9" s="90"/>
    </row>
    <row r="10" spans="1:4">
      <c r="A10" t="s">
        <v>369</v>
      </c>
      <c r="B10" s="90">
        <v>-25000000</v>
      </c>
      <c r="C10" s="90"/>
    </row>
    <row r="11" spans="1:4">
      <c r="A11" t="s">
        <v>370</v>
      </c>
      <c r="B11" s="90">
        <v>-25000000</v>
      </c>
      <c r="C11" s="91"/>
    </row>
    <row r="12" spans="1:4">
      <c r="A12" t="s">
        <v>371</v>
      </c>
      <c r="B12" s="91">
        <f>-D5*120000</f>
        <v>-80400000</v>
      </c>
    </row>
    <row r="13" spans="1:4">
      <c r="A13" t="s">
        <v>372</v>
      </c>
      <c r="B13" s="81">
        <f>SUM(B8:B12)</f>
        <v>294600000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fitToPage="1"/>
  </sheetPr>
  <dimension ref="B2:AD127"/>
  <sheetViews>
    <sheetView workbookViewId="0"/>
  </sheetViews>
  <sheetFormatPr defaultRowHeight="16.5"/>
  <cols>
    <col min="1" max="1" width="0.75" customWidth="1"/>
    <col min="2" max="2" width="11.25" customWidth="1"/>
    <col min="3" max="3" width="20" customWidth="1"/>
    <col min="4" max="4" width="64" customWidth="1"/>
    <col min="5" max="5" width="8.625" hidden="1" customWidth="1"/>
    <col min="6" max="6" width="12.375" customWidth="1"/>
    <col min="7" max="7" width="10" customWidth="1"/>
    <col min="8" max="8" width="13" style="3" customWidth="1"/>
    <col min="9" max="9" width="14.25" style="1" bestFit="1" customWidth="1"/>
    <col min="10" max="10" width="11.125" hidden="1" customWidth="1"/>
    <col min="11" max="11" width="13.125" hidden="1" customWidth="1"/>
    <col min="12" max="12" width="11.125" hidden="1" customWidth="1"/>
    <col min="13" max="13" width="12.875" hidden="1" customWidth="1"/>
    <col min="14" max="14" width="14.125" hidden="1" customWidth="1"/>
    <col min="15" max="15" width="18.625" hidden="1" customWidth="1"/>
    <col min="16" max="16" width="13" hidden="1" customWidth="1"/>
    <col min="17" max="17" width="18.625" hidden="1" customWidth="1"/>
    <col min="18" max="18" width="13.375" hidden="1" customWidth="1"/>
    <col min="19" max="20" width="12.375" hidden="1" customWidth="1"/>
    <col min="21" max="23" width="16.75" hidden="1" customWidth="1"/>
    <col min="24" max="24" width="11.625" hidden="1" customWidth="1"/>
    <col min="25" max="25" width="16.125" hidden="1" customWidth="1"/>
    <col min="26" max="26" width="11.375" hidden="1" customWidth="1"/>
    <col min="27" max="27" width="18.625" hidden="1" customWidth="1"/>
    <col min="28" max="28" width="8.125" customWidth="1"/>
    <col min="29" max="29" width="18.625" customWidth="1"/>
    <col min="269" max="269" width="0.75" customWidth="1"/>
    <col min="270" max="270" width="11.25" customWidth="1"/>
    <col min="271" max="271" width="20" customWidth="1"/>
    <col min="272" max="272" width="64" customWidth="1"/>
    <col min="273" max="273" width="12.75" customWidth="1"/>
    <col min="274" max="274" width="12.375" customWidth="1"/>
    <col min="275" max="275" width="10" customWidth="1"/>
    <col min="276" max="276" width="13" customWidth="1"/>
    <col min="277" max="277" width="18.625" customWidth="1"/>
    <col min="278" max="278" width="11.125" customWidth="1"/>
    <col min="279" max="279" width="18.625" customWidth="1"/>
    <col min="280" max="280" width="11.125" customWidth="1"/>
    <col min="281" max="281" width="18.625" customWidth="1"/>
    <col min="282" max="282" width="6.875" customWidth="1"/>
    <col min="283" max="283" width="14" customWidth="1"/>
    <col min="284" max="284" width="6.75" customWidth="1"/>
    <col min="285" max="285" width="14" customWidth="1"/>
    <col min="525" max="525" width="0.75" customWidth="1"/>
    <col min="526" max="526" width="11.25" customWidth="1"/>
    <col min="527" max="527" width="20" customWidth="1"/>
    <col min="528" max="528" width="64" customWidth="1"/>
    <col min="529" max="529" width="12.75" customWidth="1"/>
    <col min="530" max="530" width="12.375" customWidth="1"/>
    <col min="531" max="531" width="10" customWidth="1"/>
    <col min="532" max="532" width="13" customWidth="1"/>
    <col min="533" max="533" width="18.625" customWidth="1"/>
    <col min="534" max="534" width="11.125" customWidth="1"/>
    <col min="535" max="535" width="18.625" customWidth="1"/>
    <col min="536" max="536" width="11.125" customWidth="1"/>
    <col min="537" max="537" width="18.625" customWidth="1"/>
    <col min="538" max="538" width="6.875" customWidth="1"/>
    <col min="539" max="539" width="14" customWidth="1"/>
    <col min="540" max="540" width="6.75" customWidth="1"/>
    <col min="541" max="541" width="14" customWidth="1"/>
    <col min="781" max="781" width="0.75" customWidth="1"/>
    <col min="782" max="782" width="11.25" customWidth="1"/>
    <col min="783" max="783" width="20" customWidth="1"/>
    <col min="784" max="784" width="64" customWidth="1"/>
    <col min="785" max="785" width="12.75" customWidth="1"/>
    <col min="786" max="786" width="12.375" customWidth="1"/>
    <col min="787" max="787" width="10" customWidth="1"/>
    <col min="788" max="788" width="13" customWidth="1"/>
    <col min="789" max="789" width="18.625" customWidth="1"/>
    <col min="790" max="790" width="11.125" customWidth="1"/>
    <col min="791" max="791" width="18.625" customWidth="1"/>
    <col min="792" max="792" width="11.125" customWidth="1"/>
    <col min="793" max="793" width="18.625" customWidth="1"/>
    <col min="794" max="794" width="6.875" customWidth="1"/>
    <col min="795" max="795" width="14" customWidth="1"/>
    <col min="796" max="796" width="6.75" customWidth="1"/>
    <col min="797" max="797" width="14" customWidth="1"/>
    <col min="1037" max="1037" width="0.75" customWidth="1"/>
    <col min="1038" max="1038" width="11.25" customWidth="1"/>
    <col min="1039" max="1039" width="20" customWidth="1"/>
    <col min="1040" max="1040" width="64" customWidth="1"/>
    <col min="1041" max="1041" width="12.75" customWidth="1"/>
    <col min="1042" max="1042" width="12.375" customWidth="1"/>
    <col min="1043" max="1043" width="10" customWidth="1"/>
    <col min="1044" max="1044" width="13" customWidth="1"/>
    <col min="1045" max="1045" width="18.625" customWidth="1"/>
    <col min="1046" max="1046" width="11.125" customWidth="1"/>
    <col min="1047" max="1047" width="18.625" customWidth="1"/>
    <col min="1048" max="1048" width="11.125" customWidth="1"/>
    <col min="1049" max="1049" width="18.625" customWidth="1"/>
    <col min="1050" max="1050" width="6.875" customWidth="1"/>
    <col min="1051" max="1051" width="14" customWidth="1"/>
    <col min="1052" max="1052" width="6.75" customWidth="1"/>
    <col min="1053" max="1053" width="14" customWidth="1"/>
    <col min="1293" max="1293" width="0.75" customWidth="1"/>
    <col min="1294" max="1294" width="11.25" customWidth="1"/>
    <col min="1295" max="1295" width="20" customWidth="1"/>
    <col min="1296" max="1296" width="64" customWidth="1"/>
    <col min="1297" max="1297" width="12.75" customWidth="1"/>
    <col min="1298" max="1298" width="12.375" customWidth="1"/>
    <col min="1299" max="1299" width="10" customWidth="1"/>
    <col min="1300" max="1300" width="13" customWidth="1"/>
    <col min="1301" max="1301" width="18.625" customWidth="1"/>
    <col min="1302" max="1302" width="11.125" customWidth="1"/>
    <col min="1303" max="1303" width="18.625" customWidth="1"/>
    <col min="1304" max="1304" width="11.125" customWidth="1"/>
    <col min="1305" max="1305" width="18.625" customWidth="1"/>
    <col min="1306" max="1306" width="6.875" customWidth="1"/>
    <col min="1307" max="1307" width="14" customWidth="1"/>
    <col min="1308" max="1308" width="6.75" customWidth="1"/>
    <col min="1309" max="1309" width="14" customWidth="1"/>
    <col min="1549" max="1549" width="0.75" customWidth="1"/>
    <col min="1550" max="1550" width="11.25" customWidth="1"/>
    <col min="1551" max="1551" width="20" customWidth="1"/>
    <col min="1552" max="1552" width="64" customWidth="1"/>
    <col min="1553" max="1553" width="12.75" customWidth="1"/>
    <col min="1554" max="1554" width="12.375" customWidth="1"/>
    <col min="1555" max="1555" width="10" customWidth="1"/>
    <col min="1556" max="1556" width="13" customWidth="1"/>
    <col min="1557" max="1557" width="18.625" customWidth="1"/>
    <col min="1558" max="1558" width="11.125" customWidth="1"/>
    <col min="1559" max="1559" width="18.625" customWidth="1"/>
    <col min="1560" max="1560" width="11.125" customWidth="1"/>
    <col min="1561" max="1561" width="18.625" customWidth="1"/>
    <col min="1562" max="1562" width="6.875" customWidth="1"/>
    <col min="1563" max="1563" width="14" customWidth="1"/>
    <col min="1564" max="1564" width="6.75" customWidth="1"/>
    <col min="1565" max="1565" width="14" customWidth="1"/>
    <col min="1805" max="1805" width="0.75" customWidth="1"/>
    <col min="1806" max="1806" width="11.25" customWidth="1"/>
    <col min="1807" max="1807" width="20" customWidth="1"/>
    <col min="1808" max="1808" width="64" customWidth="1"/>
    <col min="1809" max="1809" width="12.75" customWidth="1"/>
    <col min="1810" max="1810" width="12.375" customWidth="1"/>
    <col min="1811" max="1811" width="10" customWidth="1"/>
    <col min="1812" max="1812" width="13" customWidth="1"/>
    <col min="1813" max="1813" width="18.625" customWidth="1"/>
    <col min="1814" max="1814" width="11.125" customWidth="1"/>
    <col min="1815" max="1815" width="18.625" customWidth="1"/>
    <col min="1816" max="1816" width="11.125" customWidth="1"/>
    <col min="1817" max="1817" width="18.625" customWidth="1"/>
    <col min="1818" max="1818" width="6.875" customWidth="1"/>
    <col min="1819" max="1819" width="14" customWidth="1"/>
    <col min="1820" max="1820" width="6.75" customWidth="1"/>
    <col min="1821" max="1821" width="14" customWidth="1"/>
    <col min="2061" max="2061" width="0.75" customWidth="1"/>
    <col min="2062" max="2062" width="11.25" customWidth="1"/>
    <col min="2063" max="2063" width="20" customWidth="1"/>
    <col min="2064" max="2064" width="64" customWidth="1"/>
    <col min="2065" max="2065" width="12.75" customWidth="1"/>
    <col min="2066" max="2066" width="12.375" customWidth="1"/>
    <col min="2067" max="2067" width="10" customWidth="1"/>
    <col min="2068" max="2068" width="13" customWidth="1"/>
    <col min="2069" max="2069" width="18.625" customWidth="1"/>
    <col min="2070" max="2070" width="11.125" customWidth="1"/>
    <col min="2071" max="2071" width="18.625" customWidth="1"/>
    <col min="2072" max="2072" width="11.125" customWidth="1"/>
    <col min="2073" max="2073" width="18.625" customWidth="1"/>
    <col min="2074" max="2074" width="6.875" customWidth="1"/>
    <col min="2075" max="2075" width="14" customWidth="1"/>
    <col min="2076" max="2076" width="6.75" customWidth="1"/>
    <col min="2077" max="2077" width="14" customWidth="1"/>
    <col min="2317" max="2317" width="0.75" customWidth="1"/>
    <col min="2318" max="2318" width="11.25" customWidth="1"/>
    <col min="2319" max="2319" width="20" customWidth="1"/>
    <col min="2320" max="2320" width="64" customWidth="1"/>
    <col min="2321" max="2321" width="12.75" customWidth="1"/>
    <col min="2322" max="2322" width="12.375" customWidth="1"/>
    <col min="2323" max="2323" width="10" customWidth="1"/>
    <col min="2324" max="2324" width="13" customWidth="1"/>
    <col min="2325" max="2325" width="18.625" customWidth="1"/>
    <col min="2326" max="2326" width="11.125" customWidth="1"/>
    <col min="2327" max="2327" width="18.625" customWidth="1"/>
    <col min="2328" max="2328" width="11.125" customWidth="1"/>
    <col min="2329" max="2329" width="18.625" customWidth="1"/>
    <col min="2330" max="2330" width="6.875" customWidth="1"/>
    <col min="2331" max="2331" width="14" customWidth="1"/>
    <col min="2332" max="2332" width="6.75" customWidth="1"/>
    <col min="2333" max="2333" width="14" customWidth="1"/>
    <col min="2573" max="2573" width="0.75" customWidth="1"/>
    <col min="2574" max="2574" width="11.25" customWidth="1"/>
    <col min="2575" max="2575" width="20" customWidth="1"/>
    <col min="2576" max="2576" width="64" customWidth="1"/>
    <col min="2577" max="2577" width="12.75" customWidth="1"/>
    <col min="2578" max="2578" width="12.375" customWidth="1"/>
    <col min="2579" max="2579" width="10" customWidth="1"/>
    <col min="2580" max="2580" width="13" customWidth="1"/>
    <col min="2581" max="2581" width="18.625" customWidth="1"/>
    <col min="2582" max="2582" width="11.125" customWidth="1"/>
    <col min="2583" max="2583" width="18.625" customWidth="1"/>
    <col min="2584" max="2584" width="11.125" customWidth="1"/>
    <col min="2585" max="2585" width="18.625" customWidth="1"/>
    <col min="2586" max="2586" width="6.875" customWidth="1"/>
    <col min="2587" max="2587" width="14" customWidth="1"/>
    <col min="2588" max="2588" width="6.75" customWidth="1"/>
    <col min="2589" max="2589" width="14" customWidth="1"/>
    <col min="2829" max="2829" width="0.75" customWidth="1"/>
    <col min="2830" max="2830" width="11.25" customWidth="1"/>
    <col min="2831" max="2831" width="20" customWidth="1"/>
    <col min="2832" max="2832" width="64" customWidth="1"/>
    <col min="2833" max="2833" width="12.75" customWidth="1"/>
    <col min="2834" max="2834" width="12.375" customWidth="1"/>
    <col min="2835" max="2835" width="10" customWidth="1"/>
    <col min="2836" max="2836" width="13" customWidth="1"/>
    <col min="2837" max="2837" width="18.625" customWidth="1"/>
    <col min="2838" max="2838" width="11.125" customWidth="1"/>
    <col min="2839" max="2839" width="18.625" customWidth="1"/>
    <col min="2840" max="2840" width="11.125" customWidth="1"/>
    <col min="2841" max="2841" width="18.625" customWidth="1"/>
    <col min="2842" max="2842" width="6.875" customWidth="1"/>
    <col min="2843" max="2843" width="14" customWidth="1"/>
    <col min="2844" max="2844" width="6.75" customWidth="1"/>
    <col min="2845" max="2845" width="14" customWidth="1"/>
    <col min="3085" max="3085" width="0.75" customWidth="1"/>
    <col min="3086" max="3086" width="11.25" customWidth="1"/>
    <col min="3087" max="3087" width="20" customWidth="1"/>
    <col min="3088" max="3088" width="64" customWidth="1"/>
    <col min="3089" max="3089" width="12.75" customWidth="1"/>
    <col min="3090" max="3090" width="12.375" customWidth="1"/>
    <col min="3091" max="3091" width="10" customWidth="1"/>
    <col min="3092" max="3092" width="13" customWidth="1"/>
    <col min="3093" max="3093" width="18.625" customWidth="1"/>
    <col min="3094" max="3094" width="11.125" customWidth="1"/>
    <col min="3095" max="3095" width="18.625" customWidth="1"/>
    <col min="3096" max="3096" width="11.125" customWidth="1"/>
    <col min="3097" max="3097" width="18.625" customWidth="1"/>
    <col min="3098" max="3098" width="6.875" customWidth="1"/>
    <col min="3099" max="3099" width="14" customWidth="1"/>
    <col min="3100" max="3100" width="6.75" customWidth="1"/>
    <col min="3101" max="3101" width="14" customWidth="1"/>
    <col min="3341" max="3341" width="0.75" customWidth="1"/>
    <col min="3342" max="3342" width="11.25" customWidth="1"/>
    <col min="3343" max="3343" width="20" customWidth="1"/>
    <col min="3344" max="3344" width="64" customWidth="1"/>
    <col min="3345" max="3345" width="12.75" customWidth="1"/>
    <col min="3346" max="3346" width="12.375" customWidth="1"/>
    <col min="3347" max="3347" width="10" customWidth="1"/>
    <col min="3348" max="3348" width="13" customWidth="1"/>
    <col min="3349" max="3349" width="18.625" customWidth="1"/>
    <col min="3350" max="3350" width="11.125" customWidth="1"/>
    <col min="3351" max="3351" width="18.625" customWidth="1"/>
    <col min="3352" max="3352" width="11.125" customWidth="1"/>
    <col min="3353" max="3353" width="18.625" customWidth="1"/>
    <col min="3354" max="3354" width="6.875" customWidth="1"/>
    <col min="3355" max="3355" width="14" customWidth="1"/>
    <col min="3356" max="3356" width="6.75" customWidth="1"/>
    <col min="3357" max="3357" width="14" customWidth="1"/>
    <col min="3597" max="3597" width="0.75" customWidth="1"/>
    <col min="3598" max="3598" width="11.25" customWidth="1"/>
    <col min="3599" max="3599" width="20" customWidth="1"/>
    <col min="3600" max="3600" width="64" customWidth="1"/>
    <col min="3601" max="3601" width="12.75" customWidth="1"/>
    <col min="3602" max="3602" width="12.375" customWidth="1"/>
    <col min="3603" max="3603" width="10" customWidth="1"/>
    <col min="3604" max="3604" width="13" customWidth="1"/>
    <col min="3605" max="3605" width="18.625" customWidth="1"/>
    <col min="3606" max="3606" width="11.125" customWidth="1"/>
    <col min="3607" max="3607" width="18.625" customWidth="1"/>
    <col min="3608" max="3608" width="11.125" customWidth="1"/>
    <col min="3609" max="3609" width="18.625" customWidth="1"/>
    <col min="3610" max="3610" width="6.875" customWidth="1"/>
    <col min="3611" max="3611" width="14" customWidth="1"/>
    <col min="3612" max="3612" width="6.75" customWidth="1"/>
    <col min="3613" max="3613" width="14" customWidth="1"/>
    <col min="3853" max="3853" width="0.75" customWidth="1"/>
    <col min="3854" max="3854" width="11.25" customWidth="1"/>
    <col min="3855" max="3855" width="20" customWidth="1"/>
    <col min="3856" max="3856" width="64" customWidth="1"/>
    <col min="3857" max="3857" width="12.75" customWidth="1"/>
    <col min="3858" max="3858" width="12.375" customWidth="1"/>
    <col min="3859" max="3859" width="10" customWidth="1"/>
    <col min="3860" max="3860" width="13" customWidth="1"/>
    <col min="3861" max="3861" width="18.625" customWidth="1"/>
    <col min="3862" max="3862" width="11.125" customWidth="1"/>
    <col min="3863" max="3863" width="18.625" customWidth="1"/>
    <col min="3864" max="3864" width="11.125" customWidth="1"/>
    <col min="3865" max="3865" width="18.625" customWidth="1"/>
    <col min="3866" max="3866" width="6.875" customWidth="1"/>
    <col min="3867" max="3867" width="14" customWidth="1"/>
    <col min="3868" max="3868" width="6.75" customWidth="1"/>
    <col min="3869" max="3869" width="14" customWidth="1"/>
    <col min="4109" max="4109" width="0.75" customWidth="1"/>
    <col min="4110" max="4110" width="11.25" customWidth="1"/>
    <col min="4111" max="4111" width="20" customWidth="1"/>
    <col min="4112" max="4112" width="64" customWidth="1"/>
    <col min="4113" max="4113" width="12.75" customWidth="1"/>
    <col min="4114" max="4114" width="12.375" customWidth="1"/>
    <col min="4115" max="4115" width="10" customWidth="1"/>
    <col min="4116" max="4116" width="13" customWidth="1"/>
    <col min="4117" max="4117" width="18.625" customWidth="1"/>
    <col min="4118" max="4118" width="11.125" customWidth="1"/>
    <col min="4119" max="4119" width="18.625" customWidth="1"/>
    <col min="4120" max="4120" width="11.125" customWidth="1"/>
    <col min="4121" max="4121" width="18.625" customWidth="1"/>
    <col min="4122" max="4122" width="6.875" customWidth="1"/>
    <col min="4123" max="4123" width="14" customWidth="1"/>
    <col min="4124" max="4124" width="6.75" customWidth="1"/>
    <col min="4125" max="4125" width="14" customWidth="1"/>
    <col min="4365" max="4365" width="0.75" customWidth="1"/>
    <col min="4366" max="4366" width="11.25" customWidth="1"/>
    <col min="4367" max="4367" width="20" customWidth="1"/>
    <col min="4368" max="4368" width="64" customWidth="1"/>
    <col min="4369" max="4369" width="12.75" customWidth="1"/>
    <col min="4370" max="4370" width="12.375" customWidth="1"/>
    <col min="4371" max="4371" width="10" customWidth="1"/>
    <col min="4372" max="4372" width="13" customWidth="1"/>
    <col min="4373" max="4373" width="18.625" customWidth="1"/>
    <col min="4374" max="4374" width="11.125" customWidth="1"/>
    <col min="4375" max="4375" width="18.625" customWidth="1"/>
    <col min="4376" max="4376" width="11.125" customWidth="1"/>
    <col min="4377" max="4377" width="18.625" customWidth="1"/>
    <col min="4378" max="4378" width="6.875" customWidth="1"/>
    <col min="4379" max="4379" width="14" customWidth="1"/>
    <col min="4380" max="4380" width="6.75" customWidth="1"/>
    <col min="4381" max="4381" width="14" customWidth="1"/>
    <col min="4621" max="4621" width="0.75" customWidth="1"/>
    <col min="4622" max="4622" width="11.25" customWidth="1"/>
    <col min="4623" max="4623" width="20" customWidth="1"/>
    <col min="4624" max="4624" width="64" customWidth="1"/>
    <col min="4625" max="4625" width="12.75" customWidth="1"/>
    <col min="4626" max="4626" width="12.375" customWidth="1"/>
    <col min="4627" max="4627" width="10" customWidth="1"/>
    <col min="4628" max="4628" width="13" customWidth="1"/>
    <col min="4629" max="4629" width="18.625" customWidth="1"/>
    <col min="4630" max="4630" width="11.125" customWidth="1"/>
    <col min="4631" max="4631" width="18.625" customWidth="1"/>
    <col min="4632" max="4632" width="11.125" customWidth="1"/>
    <col min="4633" max="4633" width="18.625" customWidth="1"/>
    <col min="4634" max="4634" width="6.875" customWidth="1"/>
    <col min="4635" max="4635" width="14" customWidth="1"/>
    <col min="4636" max="4636" width="6.75" customWidth="1"/>
    <col min="4637" max="4637" width="14" customWidth="1"/>
    <col min="4877" max="4877" width="0.75" customWidth="1"/>
    <col min="4878" max="4878" width="11.25" customWidth="1"/>
    <col min="4879" max="4879" width="20" customWidth="1"/>
    <col min="4880" max="4880" width="64" customWidth="1"/>
    <col min="4881" max="4881" width="12.75" customWidth="1"/>
    <col min="4882" max="4882" width="12.375" customWidth="1"/>
    <col min="4883" max="4883" width="10" customWidth="1"/>
    <col min="4884" max="4884" width="13" customWidth="1"/>
    <col min="4885" max="4885" width="18.625" customWidth="1"/>
    <col min="4886" max="4886" width="11.125" customWidth="1"/>
    <col min="4887" max="4887" width="18.625" customWidth="1"/>
    <col min="4888" max="4888" width="11.125" customWidth="1"/>
    <col min="4889" max="4889" width="18.625" customWidth="1"/>
    <col min="4890" max="4890" width="6.875" customWidth="1"/>
    <col min="4891" max="4891" width="14" customWidth="1"/>
    <col min="4892" max="4892" width="6.75" customWidth="1"/>
    <col min="4893" max="4893" width="14" customWidth="1"/>
    <col min="5133" max="5133" width="0.75" customWidth="1"/>
    <col min="5134" max="5134" width="11.25" customWidth="1"/>
    <col min="5135" max="5135" width="20" customWidth="1"/>
    <col min="5136" max="5136" width="64" customWidth="1"/>
    <col min="5137" max="5137" width="12.75" customWidth="1"/>
    <col min="5138" max="5138" width="12.375" customWidth="1"/>
    <col min="5139" max="5139" width="10" customWidth="1"/>
    <col min="5140" max="5140" width="13" customWidth="1"/>
    <col min="5141" max="5141" width="18.625" customWidth="1"/>
    <col min="5142" max="5142" width="11.125" customWidth="1"/>
    <col min="5143" max="5143" width="18.625" customWidth="1"/>
    <col min="5144" max="5144" width="11.125" customWidth="1"/>
    <col min="5145" max="5145" width="18.625" customWidth="1"/>
    <col min="5146" max="5146" width="6.875" customWidth="1"/>
    <col min="5147" max="5147" width="14" customWidth="1"/>
    <col min="5148" max="5148" width="6.75" customWidth="1"/>
    <col min="5149" max="5149" width="14" customWidth="1"/>
    <col min="5389" max="5389" width="0.75" customWidth="1"/>
    <col min="5390" max="5390" width="11.25" customWidth="1"/>
    <col min="5391" max="5391" width="20" customWidth="1"/>
    <col min="5392" max="5392" width="64" customWidth="1"/>
    <col min="5393" max="5393" width="12.75" customWidth="1"/>
    <col min="5394" max="5394" width="12.375" customWidth="1"/>
    <col min="5395" max="5395" width="10" customWidth="1"/>
    <col min="5396" max="5396" width="13" customWidth="1"/>
    <col min="5397" max="5397" width="18.625" customWidth="1"/>
    <col min="5398" max="5398" width="11.125" customWidth="1"/>
    <col min="5399" max="5399" width="18.625" customWidth="1"/>
    <col min="5400" max="5400" width="11.125" customWidth="1"/>
    <col min="5401" max="5401" width="18.625" customWidth="1"/>
    <col min="5402" max="5402" width="6.875" customWidth="1"/>
    <col min="5403" max="5403" width="14" customWidth="1"/>
    <col min="5404" max="5404" width="6.75" customWidth="1"/>
    <col min="5405" max="5405" width="14" customWidth="1"/>
    <col min="5645" max="5645" width="0.75" customWidth="1"/>
    <col min="5646" max="5646" width="11.25" customWidth="1"/>
    <col min="5647" max="5647" width="20" customWidth="1"/>
    <col min="5648" max="5648" width="64" customWidth="1"/>
    <col min="5649" max="5649" width="12.75" customWidth="1"/>
    <col min="5650" max="5650" width="12.375" customWidth="1"/>
    <col min="5651" max="5651" width="10" customWidth="1"/>
    <col min="5652" max="5652" width="13" customWidth="1"/>
    <col min="5653" max="5653" width="18.625" customWidth="1"/>
    <col min="5654" max="5654" width="11.125" customWidth="1"/>
    <col min="5655" max="5655" width="18.625" customWidth="1"/>
    <col min="5656" max="5656" width="11.125" customWidth="1"/>
    <col min="5657" max="5657" width="18.625" customWidth="1"/>
    <col min="5658" max="5658" width="6.875" customWidth="1"/>
    <col min="5659" max="5659" width="14" customWidth="1"/>
    <col min="5660" max="5660" width="6.75" customWidth="1"/>
    <col min="5661" max="5661" width="14" customWidth="1"/>
    <col min="5901" max="5901" width="0.75" customWidth="1"/>
    <col min="5902" max="5902" width="11.25" customWidth="1"/>
    <col min="5903" max="5903" width="20" customWidth="1"/>
    <col min="5904" max="5904" width="64" customWidth="1"/>
    <col min="5905" max="5905" width="12.75" customWidth="1"/>
    <col min="5906" max="5906" width="12.375" customWidth="1"/>
    <col min="5907" max="5907" width="10" customWidth="1"/>
    <col min="5908" max="5908" width="13" customWidth="1"/>
    <col min="5909" max="5909" width="18.625" customWidth="1"/>
    <col min="5910" max="5910" width="11.125" customWidth="1"/>
    <col min="5911" max="5911" width="18.625" customWidth="1"/>
    <col min="5912" max="5912" width="11.125" customWidth="1"/>
    <col min="5913" max="5913" width="18.625" customWidth="1"/>
    <col min="5914" max="5914" width="6.875" customWidth="1"/>
    <col min="5915" max="5915" width="14" customWidth="1"/>
    <col min="5916" max="5916" width="6.75" customWidth="1"/>
    <col min="5917" max="5917" width="14" customWidth="1"/>
    <col min="6157" max="6157" width="0.75" customWidth="1"/>
    <col min="6158" max="6158" width="11.25" customWidth="1"/>
    <col min="6159" max="6159" width="20" customWidth="1"/>
    <col min="6160" max="6160" width="64" customWidth="1"/>
    <col min="6161" max="6161" width="12.75" customWidth="1"/>
    <col min="6162" max="6162" width="12.375" customWidth="1"/>
    <col min="6163" max="6163" width="10" customWidth="1"/>
    <col min="6164" max="6164" width="13" customWidth="1"/>
    <col min="6165" max="6165" width="18.625" customWidth="1"/>
    <col min="6166" max="6166" width="11.125" customWidth="1"/>
    <col min="6167" max="6167" width="18.625" customWidth="1"/>
    <col min="6168" max="6168" width="11.125" customWidth="1"/>
    <col min="6169" max="6169" width="18.625" customWidth="1"/>
    <col min="6170" max="6170" width="6.875" customWidth="1"/>
    <col min="6171" max="6171" width="14" customWidth="1"/>
    <col min="6172" max="6172" width="6.75" customWidth="1"/>
    <col min="6173" max="6173" width="14" customWidth="1"/>
    <col min="6413" max="6413" width="0.75" customWidth="1"/>
    <col min="6414" max="6414" width="11.25" customWidth="1"/>
    <col min="6415" max="6415" width="20" customWidth="1"/>
    <col min="6416" max="6416" width="64" customWidth="1"/>
    <col min="6417" max="6417" width="12.75" customWidth="1"/>
    <col min="6418" max="6418" width="12.375" customWidth="1"/>
    <col min="6419" max="6419" width="10" customWidth="1"/>
    <col min="6420" max="6420" width="13" customWidth="1"/>
    <col min="6421" max="6421" width="18.625" customWidth="1"/>
    <col min="6422" max="6422" width="11.125" customWidth="1"/>
    <col min="6423" max="6423" width="18.625" customWidth="1"/>
    <col min="6424" max="6424" width="11.125" customWidth="1"/>
    <col min="6425" max="6425" width="18.625" customWidth="1"/>
    <col min="6426" max="6426" width="6.875" customWidth="1"/>
    <col min="6427" max="6427" width="14" customWidth="1"/>
    <col min="6428" max="6428" width="6.75" customWidth="1"/>
    <col min="6429" max="6429" width="14" customWidth="1"/>
    <col min="6669" max="6669" width="0.75" customWidth="1"/>
    <col min="6670" max="6670" width="11.25" customWidth="1"/>
    <col min="6671" max="6671" width="20" customWidth="1"/>
    <col min="6672" max="6672" width="64" customWidth="1"/>
    <col min="6673" max="6673" width="12.75" customWidth="1"/>
    <col min="6674" max="6674" width="12.375" customWidth="1"/>
    <col min="6675" max="6675" width="10" customWidth="1"/>
    <col min="6676" max="6676" width="13" customWidth="1"/>
    <col min="6677" max="6677" width="18.625" customWidth="1"/>
    <col min="6678" max="6678" width="11.125" customWidth="1"/>
    <col min="6679" max="6679" width="18.625" customWidth="1"/>
    <col min="6680" max="6680" width="11.125" customWidth="1"/>
    <col min="6681" max="6681" width="18.625" customWidth="1"/>
    <col min="6682" max="6682" width="6.875" customWidth="1"/>
    <col min="6683" max="6683" width="14" customWidth="1"/>
    <col min="6684" max="6684" width="6.75" customWidth="1"/>
    <col min="6685" max="6685" width="14" customWidth="1"/>
    <col min="6925" max="6925" width="0.75" customWidth="1"/>
    <col min="6926" max="6926" width="11.25" customWidth="1"/>
    <col min="6927" max="6927" width="20" customWidth="1"/>
    <col min="6928" max="6928" width="64" customWidth="1"/>
    <col min="6929" max="6929" width="12.75" customWidth="1"/>
    <col min="6930" max="6930" width="12.375" customWidth="1"/>
    <col min="6931" max="6931" width="10" customWidth="1"/>
    <col min="6932" max="6932" width="13" customWidth="1"/>
    <col min="6933" max="6933" width="18.625" customWidth="1"/>
    <col min="6934" max="6934" width="11.125" customWidth="1"/>
    <col min="6935" max="6935" width="18.625" customWidth="1"/>
    <col min="6936" max="6936" width="11.125" customWidth="1"/>
    <col min="6937" max="6937" width="18.625" customWidth="1"/>
    <col min="6938" max="6938" width="6.875" customWidth="1"/>
    <col min="6939" max="6939" width="14" customWidth="1"/>
    <col min="6940" max="6940" width="6.75" customWidth="1"/>
    <col min="6941" max="6941" width="14" customWidth="1"/>
    <col min="7181" max="7181" width="0.75" customWidth="1"/>
    <col min="7182" max="7182" width="11.25" customWidth="1"/>
    <col min="7183" max="7183" width="20" customWidth="1"/>
    <col min="7184" max="7184" width="64" customWidth="1"/>
    <col min="7185" max="7185" width="12.75" customWidth="1"/>
    <col min="7186" max="7186" width="12.375" customWidth="1"/>
    <col min="7187" max="7187" width="10" customWidth="1"/>
    <col min="7188" max="7188" width="13" customWidth="1"/>
    <col min="7189" max="7189" width="18.625" customWidth="1"/>
    <col min="7190" max="7190" width="11.125" customWidth="1"/>
    <col min="7191" max="7191" width="18.625" customWidth="1"/>
    <col min="7192" max="7192" width="11.125" customWidth="1"/>
    <col min="7193" max="7193" width="18.625" customWidth="1"/>
    <col min="7194" max="7194" width="6.875" customWidth="1"/>
    <col min="7195" max="7195" width="14" customWidth="1"/>
    <col min="7196" max="7196" width="6.75" customWidth="1"/>
    <col min="7197" max="7197" width="14" customWidth="1"/>
    <col min="7437" max="7437" width="0.75" customWidth="1"/>
    <col min="7438" max="7438" width="11.25" customWidth="1"/>
    <col min="7439" max="7439" width="20" customWidth="1"/>
    <col min="7440" max="7440" width="64" customWidth="1"/>
    <col min="7441" max="7441" width="12.75" customWidth="1"/>
    <col min="7442" max="7442" width="12.375" customWidth="1"/>
    <col min="7443" max="7443" width="10" customWidth="1"/>
    <col min="7444" max="7444" width="13" customWidth="1"/>
    <col min="7445" max="7445" width="18.625" customWidth="1"/>
    <col min="7446" max="7446" width="11.125" customWidth="1"/>
    <col min="7447" max="7447" width="18.625" customWidth="1"/>
    <col min="7448" max="7448" width="11.125" customWidth="1"/>
    <col min="7449" max="7449" width="18.625" customWidth="1"/>
    <col min="7450" max="7450" width="6.875" customWidth="1"/>
    <col min="7451" max="7451" width="14" customWidth="1"/>
    <col min="7452" max="7452" width="6.75" customWidth="1"/>
    <col min="7453" max="7453" width="14" customWidth="1"/>
    <col min="7693" max="7693" width="0.75" customWidth="1"/>
    <col min="7694" max="7694" width="11.25" customWidth="1"/>
    <col min="7695" max="7695" width="20" customWidth="1"/>
    <col min="7696" max="7696" width="64" customWidth="1"/>
    <col min="7697" max="7697" width="12.75" customWidth="1"/>
    <col min="7698" max="7698" width="12.375" customWidth="1"/>
    <col min="7699" max="7699" width="10" customWidth="1"/>
    <col min="7700" max="7700" width="13" customWidth="1"/>
    <col min="7701" max="7701" width="18.625" customWidth="1"/>
    <col min="7702" max="7702" width="11.125" customWidth="1"/>
    <col min="7703" max="7703" width="18.625" customWidth="1"/>
    <col min="7704" max="7704" width="11.125" customWidth="1"/>
    <col min="7705" max="7705" width="18.625" customWidth="1"/>
    <col min="7706" max="7706" width="6.875" customWidth="1"/>
    <col min="7707" max="7707" width="14" customWidth="1"/>
    <col min="7708" max="7708" width="6.75" customWidth="1"/>
    <col min="7709" max="7709" width="14" customWidth="1"/>
    <col min="7949" max="7949" width="0.75" customWidth="1"/>
    <col min="7950" max="7950" width="11.25" customWidth="1"/>
    <col min="7951" max="7951" width="20" customWidth="1"/>
    <col min="7952" max="7952" width="64" customWidth="1"/>
    <col min="7953" max="7953" width="12.75" customWidth="1"/>
    <col min="7954" max="7954" width="12.375" customWidth="1"/>
    <col min="7955" max="7955" width="10" customWidth="1"/>
    <col min="7956" max="7956" width="13" customWidth="1"/>
    <col min="7957" max="7957" width="18.625" customWidth="1"/>
    <col min="7958" max="7958" width="11.125" customWidth="1"/>
    <col min="7959" max="7959" width="18.625" customWidth="1"/>
    <col min="7960" max="7960" width="11.125" customWidth="1"/>
    <col min="7961" max="7961" width="18.625" customWidth="1"/>
    <col min="7962" max="7962" width="6.875" customWidth="1"/>
    <col min="7963" max="7963" width="14" customWidth="1"/>
    <col min="7964" max="7964" width="6.75" customWidth="1"/>
    <col min="7965" max="7965" width="14" customWidth="1"/>
    <col min="8205" max="8205" width="0.75" customWidth="1"/>
    <col min="8206" max="8206" width="11.25" customWidth="1"/>
    <col min="8207" max="8207" width="20" customWidth="1"/>
    <col min="8208" max="8208" width="64" customWidth="1"/>
    <col min="8209" max="8209" width="12.75" customWidth="1"/>
    <col min="8210" max="8210" width="12.375" customWidth="1"/>
    <col min="8211" max="8211" width="10" customWidth="1"/>
    <col min="8212" max="8212" width="13" customWidth="1"/>
    <col min="8213" max="8213" width="18.625" customWidth="1"/>
    <col min="8214" max="8214" width="11.125" customWidth="1"/>
    <col min="8215" max="8215" width="18.625" customWidth="1"/>
    <col min="8216" max="8216" width="11.125" customWidth="1"/>
    <col min="8217" max="8217" width="18.625" customWidth="1"/>
    <col min="8218" max="8218" width="6.875" customWidth="1"/>
    <col min="8219" max="8219" width="14" customWidth="1"/>
    <col min="8220" max="8220" width="6.75" customWidth="1"/>
    <col min="8221" max="8221" width="14" customWidth="1"/>
    <col min="8461" max="8461" width="0.75" customWidth="1"/>
    <col min="8462" max="8462" width="11.25" customWidth="1"/>
    <col min="8463" max="8463" width="20" customWidth="1"/>
    <col min="8464" max="8464" width="64" customWidth="1"/>
    <col min="8465" max="8465" width="12.75" customWidth="1"/>
    <col min="8466" max="8466" width="12.375" customWidth="1"/>
    <col min="8467" max="8467" width="10" customWidth="1"/>
    <col min="8468" max="8468" width="13" customWidth="1"/>
    <col min="8469" max="8469" width="18.625" customWidth="1"/>
    <col min="8470" max="8470" width="11.125" customWidth="1"/>
    <col min="8471" max="8471" width="18.625" customWidth="1"/>
    <col min="8472" max="8472" width="11.125" customWidth="1"/>
    <col min="8473" max="8473" width="18.625" customWidth="1"/>
    <col min="8474" max="8474" width="6.875" customWidth="1"/>
    <col min="8475" max="8475" width="14" customWidth="1"/>
    <col min="8476" max="8476" width="6.75" customWidth="1"/>
    <col min="8477" max="8477" width="14" customWidth="1"/>
    <col min="8717" max="8717" width="0.75" customWidth="1"/>
    <col min="8718" max="8718" width="11.25" customWidth="1"/>
    <col min="8719" max="8719" width="20" customWidth="1"/>
    <col min="8720" max="8720" width="64" customWidth="1"/>
    <col min="8721" max="8721" width="12.75" customWidth="1"/>
    <col min="8722" max="8722" width="12.375" customWidth="1"/>
    <col min="8723" max="8723" width="10" customWidth="1"/>
    <col min="8724" max="8724" width="13" customWidth="1"/>
    <col min="8725" max="8725" width="18.625" customWidth="1"/>
    <col min="8726" max="8726" width="11.125" customWidth="1"/>
    <col min="8727" max="8727" width="18.625" customWidth="1"/>
    <col min="8728" max="8728" width="11.125" customWidth="1"/>
    <col min="8729" max="8729" width="18.625" customWidth="1"/>
    <col min="8730" max="8730" width="6.875" customWidth="1"/>
    <col min="8731" max="8731" width="14" customWidth="1"/>
    <col min="8732" max="8732" width="6.75" customWidth="1"/>
    <col min="8733" max="8733" width="14" customWidth="1"/>
    <col min="8973" max="8973" width="0.75" customWidth="1"/>
    <col min="8974" max="8974" width="11.25" customWidth="1"/>
    <col min="8975" max="8975" width="20" customWidth="1"/>
    <col min="8976" max="8976" width="64" customWidth="1"/>
    <col min="8977" max="8977" width="12.75" customWidth="1"/>
    <col min="8978" max="8978" width="12.375" customWidth="1"/>
    <col min="8979" max="8979" width="10" customWidth="1"/>
    <col min="8980" max="8980" width="13" customWidth="1"/>
    <col min="8981" max="8981" width="18.625" customWidth="1"/>
    <col min="8982" max="8982" width="11.125" customWidth="1"/>
    <col min="8983" max="8983" width="18.625" customWidth="1"/>
    <col min="8984" max="8984" width="11.125" customWidth="1"/>
    <col min="8985" max="8985" width="18.625" customWidth="1"/>
    <col min="8986" max="8986" width="6.875" customWidth="1"/>
    <col min="8987" max="8987" width="14" customWidth="1"/>
    <col min="8988" max="8988" width="6.75" customWidth="1"/>
    <col min="8989" max="8989" width="14" customWidth="1"/>
    <col min="9229" max="9229" width="0.75" customWidth="1"/>
    <col min="9230" max="9230" width="11.25" customWidth="1"/>
    <col min="9231" max="9231" width="20" customWidth="1"/>
    <col min="9232" max="9232" width="64" customWidth="1"/>
    <col min="9233" max="9233" width="12.75" customWidth="1"/>
    <col min="9234" max="9234" width="12.375" customWidth="1"/>
    <col min="9235" max="9235" width="10" customWidth="1"/>
    <col min="9236" max="9236" width="13" customWidth="1"/>
    <col min="9237" max="9237" width="18.625" customWidth="1"/>
    <col min="9238" max="9238" width="11.125" customWidth="1"/>
    <col min="9239" max="9239" width="18.625" customWidth="1"/>
    <col min="9240" max="9240" width="11.125" customWidth="1"/>
    <col min="9241" max="9241" width="18.625" customWidth="1"/>
    <col min="9242" max="9242" width="6.875" customWidth="1"/>
    <col min="9243" max="9243" width="14" customWidth="1"/>
    <col min="9244" max="9244" width="6.75" customWidth="1"/>
    <col min="9245" max="9245" width="14" customWidth="1"/>
    <col min="9485" max="9485" width="0.75" customWidth="1"/>
    <col min="9486" max="9486" width="11.25" customWidth="1"/>
    <col min="9487" max="9487" width="20" customWidth="1"/>
    <col min="9488" max="9488" width="64" customWidth="1"/>
    <col min="9489" max="9489" width="12.75" customWidth="1"/>
    <col min="9490" max="9490" width="12.375" customWidth="1"/>
    <col min="9491" max="9491" width="10" customWidth="1"/>
    <col min="9492" max="9492" width="13" customWidth="1"/>
    <col min="9493" max="9493" width="18.625" customWidth="1"/>
    <col min="9494" max="9494" width="11.125" customWidth="1"/>
    <col min="9495" max="9495" width="18.625" customWidth="1"/>
    <col min="9496" max="9496" width="11.125" customWidth="1"/>
    <col min="9497" max="9497" width="18.625" customWidth="1"/>
    <col min="9498" max="9498" width="6.875" customWidth="1"/>
    <col min="9499" max="9499" width="14" customWidth="1"/>
    <col min="9500" max="9500" width="6.75" customWidth="1"/>
    <col min="9501" max="9501" width="14" customWidth="1"/>
    <col min="9741" max="9741" width="0.75" customWidth="1"/>
    <col min="9742" max="9742" width="11.25" customWidth="1"/>
    <col min="9743" max="9743" width="20" customWidth="1"/>
    <col min="9744" max="9744" width="64" customWidth="1"/>
    <col min="9745" max="9745" width="12.75" customWidth="1"/>
    <col min="9746" max="9746" width="12.375" customWidth="1"/>
    <col min="9747" max="9747" width="10" customWidth="1"/>
    <col min="9748" max="9748" width="13" customWidth="1"/>
    <col min="9749" max="9749" width="18.625" customWidth="1"/>
    <col min="9750" max="9750" width="11.125" customWidth="1"/>
    <col min="9751" max="9751" width="18.625" customWidth="1"/>
    <col min="9752" max="9752" width="11.125" customWidth="1"/>
    <col min="9753" max="9753" width="18.625" customWidth="1"/>
    <col min="9754" max="9754" width="6.875" customWidth="1"/>
    <col min="9755" max="9755" width="14" customWidth="1"/>
    <col min="9756" max="9756" width="6.75" customWidth="1"/>
    <col min="9757" max="9757" width="14" customWidth="1"/>
    <col min="9997" max="9997" width="0.75" customWidth="1"/>
    <col min="9998" max="9998" width="11.25" customWidth="1"/>
    <col min="9999" max="9999" width="20" customWidth="1"/>
    <col min="10000" max="10000" width="64" customWidth="1"/>
    <col min="10001" max="10001" width="12.75" customWidth="1"/>
    <col min="10002" max="10002" width="12.375" customWidth="1"/>
    <col min="10003" max="10003" width="10" customWidth="1"/>
    <col min="10004" max="10004" width="13" customWidth="1"/>
    <col min="10005" max="10005" width="18.625" customWidth="1"/>
    <col min="10006" max="10006" width="11.125" customWidth="1"/>
    <col min="10007" max="10007" width="18.625" customWidth="1"/>
    <col min="10008" max="10008" width="11.125" customWidth="1"/>
    <col min="10009" max="10009" width="18.625" customWidth="1"/>
    <col min="10010" max="10010" width="6.875" customWidth="1"/>
    <col min="10011" max="10011" width="14" customWidth="1"/>
    <col min="10012" max="10012" width="6.75" customWidth="1"/>
    <col min="10013" max="10013" width="14" customWidth="1"/>
    <col min="10253" max="10253" width="0.75" customWidth="1"/>
    <col min="10254" max="10254" width="11.25" customWidth="1"/>
    <col min="10255" max="10255" width="20" customWidth="1"/>
    <col min="10256" max="10256" width="64" customWidth="1"/>
    <col min="10257" max="10257" width="12.75" customWidth="1"/>
    <col min="10258" max="10258" width="12.375" customWidth="1"/>
    <col min="10259" max="10259" width="10" customWidth="1"/>
    <col min="10260" max="10260" width="13" customWidth="1"/>
    <col min="10261" max="10261" width="18.625" customWidth="1"/>
    <col min="10262" max="10262" width="11.125" customWidth="1"/>
    <col min="10263" max="10263" width="18.625" customWidth="1"/>
    <col min="10264" max="10264" width="11.125" customWidth="1"/>
    <col min="10265" max="10265" width="18.625" customWidth="1"/>
    <col min="10266" max="10266" width="6.875" customWidth="1"/>
    <col min="10267" max="10267" width="14" customWidth="1"/>
    <col min="10268" max="10268" width="6.75" customWidth="1"/>
    <col min="10269" max="10269" width="14" customWidth="1"/>
    <col min="10509" max="10509" width="0.75" customWidth="1"/>
    <col min="10510" max="10510" width="11.25" customWidth="1"/>
    <col min="10511" max="10511" width="20" customWidth="1"/>
    <col min="10512" max="10512" width="64" customWidth="1"/>
    <col min="10513" max="10513" width="12.75" customWidth="1"/>
    <col min="10514" max="10514" width="12.375" customWidth="1"/>
    <col min="10515" max="10515" width="10" customWidth="1"/>
    <col min="10516" max="10516" width="13" customWidth="1"/>
    <col min="10517" max="10517" width="18.625" customWidth="1"/>
    <col min="10518" max="10518" width="11.125" customWidth="1"/>
    <col min="10519" max="10519" width="18.625" customWidth="1"/>
    <col min="10520" max="10520" width="11.125" customWidth="1"/>
    <col min="10521" max="10521" width="18.625" customWidth="1"/>
    <col min="10522" max="10522" width="6.875" customWidth="1"/>
    <col min="10523" max="10523" width="14" customWidth="1"/>
    <col min="10524" max="10524" width="6.75" customWidth="1"/>
    <col min="10525" max="10525" width="14" customWidth="1"/>
    <col min="10765" max="10765" width="0.75" customWidth="1"/>
    <col min="10766" max="10766" width="11.25" customWidth="1"/>
    <col min="10767" max="10767" width="20" customWidth="1"/>
    <col min="10768" max="10768" width="64" customWidth="1"/>
    <col min="10769" max="10769" width="12.75" customWidth="1"/>
    <col min="10770" max="10770" width="12.375" customWidth="1"/>
    <col min="10771" max="10771" width="10" customWidth="1"/>
    <col min="10772" max="10772" width="13" customWidth="1"/>
    <col min="10773" max="10773" width="18.625" customWidth="1"/>
    <col min="10774" max="10774" width="11.125" customWidth="1"/>
    <col min="10775" max="10775" width="18.625" customWidth="1"/>
    <col min="10776" max="10776" width="11.125" customWidth="1"/>
    <col min="10777" max="10777" width="18.625" customWidth="1"/>
    <col min="10778" max="10778" width="6.875" customWidth="1"/>
    <col min="10779" max="10779" width="14" customWidth="1"/>
    <col min="10780" max="10780" width="6.75" customWidth="1"/>
    <col min="10781" max="10781" width="14" customWidth="1"/>
    <col min="11021" max="11021" width="0.75" customWidth="1"/>
    <col min="11022" max="11022" width="11.25" customWidth="1"/>
    <col min="11023" max="11023" width="20" customWidth="1"/>
    <col min="11024" max="11024" width="64" customWidth="1"/>
    <col min="11025" max="11025" width="12.75" customWidth="1"/>
    <col min="11026" max="11026" width="12.375" customWidth="1"/>
    <col min="11027" max="11027" width="10" customWidth="1"/>
    <col min="11028" max="11028" width="13" customWidth="1"/>
    <col min="11029" max="11029" width="18.625" customWidth="1"/>
    <col min="11030" max="11030" width="11.125" customWidth="1"/>
    <col min="11031" max="11031" width="18.625" customWidth="1"/>
    <col min="11032" max="11032" width="11.125" customWidth="1"/>
    <col min="11033" max="11033" width="18.625" customWidth="1"/>
    <col min="11034" max="11034" width="6.875" customWidth="1"/>
    <col min="11035" max="11035" width="14" customWidth="1"/>
    <col min="11036" max="11036" width="6.75" customWidth="1"/>
    <col min="11037" max="11037" width="14" customWidth="1"/>
    <col min="11277" max="11277" width="0.75" customWidth="1"/>
    <col min="11278" max="11278" width="11.25" customWidth="1"/>
    <col min="11279" max="11279" width="20" customWidth="1"/>
    <col min="11280" max="11280" width="64" customWidth="1"/>
    <col min="11281" max="11281" width="12.75" customWidth="1"/>
    <col min="11282" max="11282" width="12.375" customWidth="1"/>
    <col min="11283" max="11283" width="10" customWidth="1"/>
    <col min="11284" max="11284" width="13" customWidth="1"/>
    <col min="11285" max="11285" width="18.625" customWidth="1"/>
    <col min="11286" max="11286" width="11.125" customWidth="1"/>
    <col min="11287" max="11287" width="18.625" customWidth="1"/>
    <col min="11288" max="11288" width="11.125" customWidth="1"/>
    <col min="11289" max="11289" width="18.625" customWidth="1"/>
    <col min="11290" max="11290" width="6.875" customWidth="1"/>
    <col min="11291" max="11291" width="14" customWidth="1"/>
    <col min="11292" max="11292" width="6.75" customWidth="1"/>
    <col min="11293" max="11293" width="14" customWidth="1"/>
    <col min="11533" max="11533" width="0.75" customWidth="1"/>
    <col min="11534" max="11534" width="11.25" customWidth="1"/>
    <col min="11535" max="11535" width="20" customWidth="1"/>
    <col min="11536" max="11536" width="64" customWidth="1"/>
    <col min="11537" max="11537" width="12.75" customWidth="1"/>
    <col min="11538" max="11538" width="12.375" customWidth="1"/>
    <col min="11539" max="11539" width="10" customWidth="1"/>
    <col min="11540" max="11540" width="13" customWidth="1"/>
    <col min="11541" max="11541" width="18.625" customWidth="1"/>
    <col min="11542" max="11542" width="11.125" customWidth="1"/>
    <col min="11543" max="11543" width="18.625" customWidth="1"/>
    <col min="11544" max="11544" width="11.125" customWidth="1"/>
    <col min="11545" max="11545" width="18.625" customWidth="1"/>
    <col min="11546" max="11546" width="6.875" customWidth="1"/>
    <col min="11547" max="11547" width="14" customWidth="1"/>
    <col min="11548" max="11548" width="6.75" customWidth="1"/>
    <col min="11549" max="11549" width="14" customWidth="1"/>
    <col min="11789" max="11789" width="0.75" customWidth="1"/>
    <col min="11790" max="11790" width="11.25" customWidth="1"/>
    <col min="11791" max="11791" width="20" customWidth="1"/>
    <col min="11792" max="11792" width="64" customWidth="1"/>
    <col min="11793" max="11793" width="12.75" customWidth="1"/>
    <col min="11794" max="11794" width="12.375" customWidth="1"/>
    <col min="11795" max="11795" width="10" customWidth="1"/>
    <col min="11796" max="11796" width="13" customWidth="1"/>
    <col min="11797" max="11797" width="18.625" customWidth="1"/>
    <col min="11798" max="11798" width="11.125" customWidth="1"/>
    <col min="11799" max="11799" width="18.625" customWidth="1"/>
    <col min="11800" max="11800" width="11.125" customWidth="1"/>
    <col min="11801" max="11801" width="18.625" customWidth="1"/>
    <col min="11802" max="11802" width="6.875" customWidth="1"/>
    <col min="11803" max="11803" width="14" customWidth="1"/>
    <col min="11804" max="11804" width="6.75" customWidth="1"/>
    <col min="11805" max="11805" width="14" customWidth="1"/>
    <col min="12045" max="12045" width="0.75" customWidth="1"/>
    <col min="12046" max="12046" width="11.25" customWidth="1"/>
    <col min="12047" max="12047" width="20" customWidth="1"/>
    <col min="12048" max="12048" width="64" customWidth="1"/>
    <col min="12049" max="12049" width="12.75" customWidth="1"/>
    <col min="12050" max="12050" width="12.375" customWidth="1"/>
    <col min="12051" max="12051" width="10" customWidth="1"/>
    <col min="12052" max="12052" width="13" customWidth="1"/>
    <col min="12053" max="12053" width="18.625" customWidth="1"/>
    <col min="12054" max="12054" width="11.125" customWidth="1"/>
    <col min="12055" max="12055" width="18.625" customWidth="1"/>
    <col min="12056" max="12056" width="11.125" customWidth="1"/>
    <col min="12057" max="12057" width="18.625" customWidth="1"/>
    <col min="12058" max="12058" width="6.875" customWidth="1"/>
    <col min="12059" max="12059" width="14" customWidth="1"/>
    <col min="12060" max="12060" width="6.75" customWidth="1"/>
    <col min="12061" max="12061" width="14" customWidth="1"/>
    <col min="12301" max="12301" width="0.75" customWidth="1"/>
    <col min="12302" max="12302" width="11.25" customWidth="1"/>
    <col min="12303" max="12303" width="20" customWidth="1"/>
    <col min="12304" max="12304" width="64" customWidth="1"/>
    <col min="12305" max="12305" width="12.75" customWidth="1"/>
    <col min="12306" max="12306" width="12.375" customWidth="1"/>
    <col min="12307" max="12307" width="10" customWidth="1"/>
    <col min="12308" max="12308" width="13" customWidth="1"/>
    <col min="12309" max="12309" width="18.625" customWidth="1"/>
    <col min="12310" max="12310" width="11.125" customWidth="1"/>
    <col min="12311" max="12311" width="18.625" customWidth="1"/>
    <col min="12312" max="12312" width="11.125" customWidth="1"/>
    <col min="12313" max="12313" width="18.625" customWidth="1"/>
    <col min="12314" max="12314" width="6.875" customWidth="1"/>
    <col min="12315" max="12315" width="14" customWidth="1"/>
    <col min="12316" max="12316" width="6.75" customWidth="1"/>
    <col min="12317" max="12317" width="14" customWidth="1"/>
    <col min="12557" max="12557" width="0.75" customWidth="1"/>
    <col min="12558" max="12558" width="11.25" customWidth="1"/>
    <col min="12559" max="12559" width="20" customWidth="1"/>
    <col min="12560" max="12560" width="64" customWidth="1"/>
    <col min="12561" max="12561" width="12.75" customWidth="1"/>
    <col min="12562" max="12562" width="12.375" customWidth="1"/>
    <col min="12563" max="12563" width="10" customWidth="1"/>
    <col min="12564" max="12564" width="13" customWidth="1"/>
    <col min="12565" max="12565" width="18.625" customWidth="1"/>
    <col min="12566" max="12566" width="11.125" customWidth="1"/>
    <col min="12567" max="12567" width="18.625" customWidth="1"/>
    <col min="12568" max="12568" width="11.125" customWidth="1"/>
    <col min="12569" max="12569" width="18.625" customWidth="1"/>
    <col min="12570" max="12570" width="6.875" customWidth="1"/>
    <col min="12571" max="12571" width="14" customWidth="1"/>
    <col min="12572" max="12572" width="6.75" customWidth="1"/>
    <col min="12573" max="12573" width="14" customWidth="1"/>
    <col min="12813" max="12813" width="0.75" customWidth="1"/>
    <col min="12814" max="12814" width="11.25" customWidth="1"/>
    <col min="12815" max="12815" width="20" customWidth="1"/>
    <col min="12816" max="12816" width="64" customWidth="1"/>
    <col min="12817" max="12817" width="12.75" customWidth="1"/>
    <col min="12818" max="12818" width="12.375" customWidth="1"/>
    <col min="12819" max="12819" width="10" customWidth="1"/>
    <col min="12820" max="12820" width="13" customWidth="1"/>
    <col min="12821" max="12821" width="18.625" customWidth="1"/>
    <col min="12822" max="12822" width="11.125" customWidth="1"/>
    <col min="12823" max="12823" width="18.625" customWidth="1"/>
    <col min="12824" max="12824" width="11.125" customWidth="1"/>
    <col min="12825" max="12825" width="18.625" customWidth="1"/>
    <col min="12826" max="12826" width="6.875" customWidth="1"/>
    <col min="12827" max="12827" width="14" customWidth="1"/>
    <col min="12828" max="12828" width="6.75" customWidth="1"/>
    <col min="12829" max="12829" width="14" customWidth="1"/>
    <col min="13069" max="13069" width="0.75" customWidth="1"/>
    <col min="13070" max="13070" width="11.25" customWidth="1"/>
    <col min="13071" max="13071" width="20" customWidth="1"/>
    <col min="13072" max="13072" width="64" customWidth="1"/>
    <col min="13073" max="13073" width="12.75" customWidth="1"/>
    <col min="13074" max="13074" width="12.375" customWidth="1"/>
    <col min="13075" max="13075" width="10" customWidth="1"/>
    <col min="13076" max="13076" width="13" customWidth="1"/>
    <col min="13077" max="13077" width="18.625" customWidth="1"/>
    <col min="13078" max="13078" width="11.125" customWidth="1"/>
    <col min="13079" max="13079" width="18.625" customWidth="1"/>
    <col min="13080" max="13080" width="11.125" customWidth="1"/>
    <col min="13081" max="13081" width="18.625" customWidth="1"/>
    <col min="13082" max="13082" width="6.875" customWidth="1"/>
    <col min="13083" max="13083" width="14" customWidth="1"/>
    <col min="13084" max="13084" width="6.75" customWidth="1"/>
    <col min="13085" max="13085" width="14" customWidth="1"/>
    <col min="13325" max="13325" width="0.75" customWidth="1"/>
    <col min="13326" max="13326" width="11.25" customWidth="1"/>
    <col min="13327" max="13327" width="20" customWidth="1"/>
    <col min="13328" max="13328" width="64" customWidth="1"/>
    <col min="13329" max="13329" width="12.75" customWidth="1"/>
    <col min="13330" max="13330" width="12.375" customWidth="1"/>
    <col min="13331" max="13331" width="10" customWidth="1"/>
    <col min="13332" max="13332" width="13" customWidth="1"/>
    <col min="13333" max="13333" width="18.625" customWidth="1"/>
    <col min="13334" max="13334" width="11.125" customWidth="1"/>
    <col min="13335" max="13335" width="18.625" customWidth="1"/>
    <col min="13336" max="13336" width="11.125" customWidth="1"/>
    <col min="13337" max="13337" width="18.625" customWidth="1"/>
    <col min="13338" max="13338" width="6.875" customWidth="1"/>
    <col min="13339" max="13339" width="14" customWidth="1"/>
    <col min="13340" max="13340" width="6.75" customWidth="1"/>
    <col min="13341" max="13341" width="14" customWidth="1"/>
    <col min="13581" max="13581" width="0.75" customWidth="1"/>
    <col min="13582" max="13582" width="11.25" customWidth="1"/>
    <col min="13583" max="13583" width="20" customWidth="1"/>
    <col min="13584" max="13584" width="64" customWidth="1"/>
    <col min="13585" max="13585" width="12.75" customWidth="1"/>
    <col min="13586" max="13586" width="12.375" customWidth="1"/>
    <col min="13587" max="13587" width="10" customWidth="1"/>
    <col min="13588" max="13588" width="13" customWidth="1"/>
    <col min="13589" max="13589" width="18.625" customWidth="1"/>
    <col min="13590" max="13590" width="11.125" customWidth="1"/>
    <col min="13591" max="13591" width="18.625" customWidth="1"/>
    <col min="13592" max="13592" width="11.125" customWidth="1"/>
    <col min="13593" max="13593" width="18.625" customWidth="1"/>
    <col min="13594" max="13594" width="6.875" customWidth="1"/>
    <col min="13595" max="13595" width="14" customWidth="1"/>
    <col min="13596" max="13596" width="6.75" customWidth="1"/>
    <col min="13597" max="13597" width="14" customWidth="1"/>
    <col min="13837" max="13837" width="0.75" customWidth="1"/>
    <col min="13838" max="13838" width="11.25" customWidth="1"/>
    <col min="13839" max="13839" width="20" customWidth="1"/>
    <col min="13840" max="13840" width="64" customWidth="1"/>
    <col min="13841" max="13841" width="12.75" customWidth="1"/>
    <col min="13842" max="13842" width="12.375" customWidth="1"/>
    <col min="13843" max="13843" width="10" customWidth="1"/>
    <col min="13844" max="13844" width="13" customWidth="1"/>
    <col min="13845" max="13845" width="18.625" customWidth="1"/>
    <col min="13846" max="13846" width="11.125" customWidth="1"/>
    <col min="13847" max="13847" width="18.625" customWidth="1"/>
    <col min="13848" max="13848" width="11.125" customWidth="1"/>
    <col min="13849" max="13849" width="18.625" customWidth="1"/>
    <col min="13850" max="13850" width="6.875" customWidth="1"/>
    <col min="13851" max="13851" width="14" customWidth="1"/>
    <col min="13852" max="13852" width="6.75" customWidth="1"/>
    <col min="13853" max="13853" width="14" customWidth="1"/>
    <col min="14093" max="14093" width="0.75" customWidth="1"/>
    <col min="14094" max="14094" width="11.25" customWidth="1"/>
    <col min="14095" max="14095" width="20" customWidth="1"/>
    <col min="14096" max="14096" width="64" customWidth="1"/>
    <col min="14097" max="14097" width="12.75" customWidth="1"/>
    <col min="14098" max="14098" width="12.375" customWidth="1"/>
    <col min="14099" max="14099" width="10" customWidth="1"/>
    <col min="14100" max="14100" width="13" customWidth="1"/>
    <col min="14101" max="14101" width="18.625" customWidth="1"/>
    <col min="14102" max="14102" width="11.125" customWidth="1"/>
    <col min="14103" max="14103" width="18.625" customWidth="1"/>
    <col min="14104" max="14104" width="11.125" customWidth="1"/>
    <col min="14105" max="14105" width="18.625" customWidth="1"/>
    <col min="14106" max="14106" width="6.875" customWidth="1"/>
    <col min="14107" max="14107" width="14" customWidth="1"/>
    <col min="14108" max="14108" width="6.75" customWidth="1"/>
    <col min="14109" max="14109" width="14" customWidth="1"/>
    <col min="14349" max="14349" width="0.75" customWidth="1"/>
    <col min="14350" max="14350" width="11.25" customWidth="1"/>
    <col min="14351" max="14351" width="20" customWidth="1"/>
    <col min="14352" max="14352" width="64" customWidth="1"/>
    <col min="14353" max="14353" width="12.75" customWidth="1"/>
    <col min="14354" max="14354" width="12.375" customWidth="1"/>
    <col min="14355" max="14355" width="10" customWidth="1"/>
    <col min="14356" max="14356" width="13" customWidth="1"/>
    <col min="14357" max="14357" width="18.625" customWidth="1"/>
    <col min="14358" max="14358" width="11.125" customWidth="1"/>
    <col min="14359" max="14359" width="18.625" customWidth="1"/>
    <col min="14360" max="14360" width="11.125" customWidth="1"/>
    <col min="14361" max="14361" width="18.625" customWidth="1"/>
    <col min="14362" max="14362" width="6.875" customWidth="1"/>
    <col min="14363" max="14363" width="14" customWidth="1"/>
    <col min="14364" max="14364" width="6.75" customWidth="1"/>
    <col min="14365" max="14365" width="14" customWidth="1"/>
    <col min="14605" max="14605" width="0.75" customWidth="1"/>
    <col min="14606" max="14606" width="11.25" customWidth="1"/>
    <col min="14607" max="14607" width="20" customWidth="1"/>
    <col min="14608" max="14608" width="64" customWidth="1"/>
    <col min="14609" max="14609" width="12.75" customWidth="1"/>
    <col min="14610" max="14610" width="12.375" customWidth="1"/>
    <col min="14611" max="14611" width="10" customWidth="1"/>
    <col min="14612" max="14612" width="13" customWidth="1"/>
    <col min="14613" max="14613" width="18.625" customWidth="1"/>
    <col min="14614" max="14614" width="11.125" customWidth="1"/>
    <col min="14615" max="14615" width="18.625" customWidth="1"/>
    <col min="14616" max="14616" width="11.125" customWidth="1"/>
    <col min="14617" max="14617" width="18.625" customWidth="1"/>
    <col min="14618" max="14618" width="6.875" customWidth="1"/>
    <col min="14619" max="14619" width="14" customWidth="1"/>
    <col min="14620" max="14620" width="6.75" customWidth="1"/>
    <col min="14621" max="14621" width="14" customWidth="1"/>
    <col min="14861" max="14861" width="0.75" customWidth="1"/>
    <col min="14862" max="14862" width="11.25" customWidth="1"/>
    <col min="14863" max="14863" width="20" customWidth="1"/>
    <col min="14864" max="14864" width="64" customWidth="1"/>
    <col min="14865" max="14865" width="12.75" customWidth="1"/>
    <col min="14866" max="14866" width="12.375" customWidth="1"/>
    <col min="14867" max="14867" width="10" customWidth="1"/>
    <col min="14868" max="14868" width="13" customWidth="1"/>
    <col min="14869" max="14869" width="18.625" customWidth="1"/>
    <col min="14870" max="14870" width="11.125" customWidth="1"/>
    <col min="14871" max="14871" width="18.625" customWidth="1"/>
    <col min="14872" max="14872" width="11.125" customWidth="1"/>
    <col min="14873" max="14873" width="18.625" customWidth="1"/>
    <col min="14874" max="14874" width="6.875" customWidth="1"/>
    <col min="14875" max="14875" width="14" customWidth="1"/>
    <col min="14876" max="14876" width="6.75" customWidth="1"/>
    <col min="14877" max="14877" width="14" customWidth="1"/>
    <col min="15117" max="15117" width="0.75" customWidth="1"/>
    <col min="15118" max="15118" width="11.25" customWidth="1"/>
    <col min="15119" max="15119" width="20" customWidth="1"/>
    <col min="15120" max="15120" width="64" customWidth="1"/>
    <col min="15121" max="15121" width="12.75" customWidth="1"/>
    <col min="15122" max="15122" width="12.375" customWidth="1"/>
    <col min="15123" max="15123" width="10" customWidth="1"/>
    <col min="15124" max="15124" width="13" customWidth="1"/>
    <col min="15125" max="15125" width="18.625" customWidth="1"/>
    <col min="15126" max="15126" width="11.125" customWidth="1"/>
    <col min="15127" max="15127" width="18.625" customWidth="1"/>
    <col min="15128" max="15128" width="11.125" customWidth="1"/>
    <col min="15129" max="15129" width="18.625" customWidth="1"/>
    <col min="15130" max="15130" width="6.875" customWidth="1"/>
    <col min="15131" max="15131" width="14" customWidth="1"/>
    <col min="15132" max="15132" width="6.75" customWidth="1"/>
    <col min="15133" max="15133" width="14" customWidth="1"/>
    <col min="15373" max="15373" width="0.75" customWidth="1"/>
    <col min="15374" max="15374" width="11.25" customWidth="1"/>
    <col min="15375" max="15375" width="20" customWidth="1"/>
    <col min="15376" max="15376" width="64" customWidth="1"/>
    <col min="15377" max="15377" width="12.75" customWidth="1"/>
    <col min="15378" max="15378" width="12.375" customWidth="1"/>
    <col min="15379" max="15379" width="10" customWidth="1"/>
    <col min="15380" max="15380" width="13" customWidth="1"/>
    <col min="15381" max="15381" width="18.625" customWidth="1"/>
    <col min="15382" max="15382" width="11.125" customWidth="1"/>
    <col min="15383" max="15383" width="18.625" customWidth="1"/>
    <col min="15384" max="15384" width="11.125" customWidth="1"/>
    <col min="15385" max="15385" width="18.625" customWidth="1"/>
    <col min="15386" max="15386" width="6.875" customWidth="1"/>
    <col min="15387" max="15387" width="14" customWidth="1"/>
    <col min="15388" max="15388" width="6.75" customWidth="1"/>
    <col min="15389" max="15389" width="14" customWidth="1"/>
    <col min="15629" max="15629" width="0.75" customWidth="1"/>
    <col min="15630" max="15630" width="11.25" customWidth="1"/>
    <col min="15631" max="15631" width="20" customWidth="1"/>
    <col min="15632" max="15632" width="64" customWidth="1"/>
    <col min="15633" max="15633" width="12.75" customWidth="1"/>
    <col min="15634" max="15634" width="12.375" customWidth="1"/>
    <col min="15635" max="15635" width="10" customWidth="1"/>
    <col min="15636" max="15636" width="13" customWidth="1"/>
    <col min="15637" max="15637" width="18.625" customWidth="1"/>
    <col min="15638" max="15638" width="11.125" customWidth="1"/>
    <col min="15639" max="15639" width="18.625" customWidth="1"/>
    <col min="15640" max="15640" width="11.125" customWidth="1"/>
    <col min="15641" max="15641" width="18.625" customWidth="1"/>
    <col min="15642" max="15642" width="6.875" customWidth="1"/>
    <col min="15643" max="15643" width="14" customWidth="1"/>
    <col min="15644" max="15644" width="6.75" customWidth="1"/>
    <col min="15645" max="15645" width="14" customWidth="1"/>
    <col min="15885" max="15885" width="0.75" customWidth="1"/>
    <col min="15886" max="15886" width="11.25" customWidth="1"/>
    <col min="15887" max="15887" width="20" customWidth="1"/>
    <col min="15888" max="15888" width="64" customWidth="1"/>
    <col min="15889" max="15889" width="12.75" customWidth="1"/>
    <col min="15890" max="15890" width="12.375" customWidth="1"/>
    <col min="15891" max="15891" width="10" customWidth="1"/>
    <col min="15892" max="15892" width="13" customWidth="1"/>
    <col min="15893" max="15893" width="18.625" customWidth="1"/>
    <col min="15894" max="15894" width="11.125" customWidth="1"/>
    <col min="15895" max="15895" width="18.625" customWidth="1"/>
    <col min="15896" max="15896" width="11.125" customWidth="1"/>
    <col min="15897" max="15897" width="18.625" customWidth="1"/>
    <col min="15898" max="15898" width="6.875" customWidth="1"/>
    <col min="15899" max="15899" width="14" customWidth="1"/>
    <col min="15900" max="15900" width="6.75" customWidth="1"/>
    <col min="15901" max="15901" width="14" customWidth="1"/>
    <col min="16141" max="16141" width="0.75" customWidth="1"/>
    <col min="16142" max="16142" width="11.25" customWidth="1"/>
    <col min="16143" max="16143" width="20" customWidth="1"/>
    <col min="16144" max="16144" width="64" customWidth="1"/>
    <col min="16145" max="16145" width="12.75" customWidth="1"/>
    <col min="16146" max="16146" width="12.375" customWidth="1"/>
    <col min="16147" max="16147" width="10" customWidth="1"/>
    <col min="16148" max="16148" width="13" customWidth="1"/>
    <col min="16149" max="16149" width="18.625" customWidth="1"/>
    <col min="16150" max="16150" width="11.125" customWidth="1"/>
    <col min="16151" max="16151" width="18.625" customWidth="1"/>
    <col min="16152" max="16152" width="11.125" customWidth="1"/>
    <col min="16153" max="16153" width="18.625" customWidth="1"/>
    <col min="16154" max="16154" width="6.875" customWidth="1"/>
    <col min="16155" max="16155" width="14" customWidth="1"/>
    <col min="16156" max="16156" width="6.75" customWidth="1"/>
    <col min="16157" max="16157" width="14" customWidth="1"/>
  </cols>
  <sheetData>
    <row r="2" spans="2:29" ht="17.25" thickBot="1"/>
    <row r="3" spans="2:29" ht="26.1" customHeight="1" thickTop="1">
      <c r="B3" s="26" t="s">
        <v>348</v>
      </c>
      <c r="C3" s="26"/>
      <c r="D3" s="26"/>
      <c r="E3" s="26"/>
      <c r="F3" s="26"/>
      <c r="H3" s="312" t="s">
        <v>377</v>
      </c>
      <c r="I3" s="312"/>
      <c r="J3" s="312" t="s">
        <v>345</v>
      </c>
      <c r="K3" s="312"/>
      <c r="L3" s="312" t="s">
        <v>345</v>
      </c>
      <c r="M3" s="312"/>
      <c r="N3" s="67"/>
      <c r="O3" s="67"/>
      <c r="P3" s="67"/>
      <c r="Q3" s="67"/>
      <c r="R3" s="67"/>
      <c r="S3" s="67" t="s">
        <v>373</v>
      </c>
      <c r="T3" s="138" t="s">
        <v>374</v>
      </c>
      <c r="U3" s="67"/>
      <c r="V3" s="67"/>
      <c r="W3" s="140" t="s">
        <v>376</v>
      </c>
      <c r="X3" s="92"/>
      <c r="Y3" s="122"/>
      <c r="Z3" s="345" t="s">
        <v>346</v>
      </c>
      <c r="AA3" s="323"/>
      <c r="AB3" s="312" t="s">
        <v>347</v>
      </c>
      <c r="AC3" s="312"/>
    </row>
    <row r="4" spans="2:29" s="2" customFormat="1" ht="27">
      <c r="B4" s="5" t="s">
        <v>163</v>
      </c>
      <c r="C4" s="5" t="s">
        <v>164</v>
      </c>
      <c r="D4" s="5" t="s">
        <v>0</v>
      </c>
      <c r="E4" s="5" t="s">
        <v>1</v>
      </c>
      <c r="F4" s="5" t="s">
        <v>2</v>
      </c>
      <c r="G4" s="13" t="s">
        <v>3</v>
      </c>
      <c r="H4" s="6" t="s">
        <v>176</v>
      </c>
      <c r="I4" s="80" t="s">
        <v>358</v>
      </c>
      <c r="J4" s="6" t="s">
        <v>203</v>
      </c>
      <c r="K4" s="80" t="s">
        <v>358</v>
      </c>
      <c r="L4" s="6" t="s">
        <v>204</v>
      </c>
      <c r="M4" s="80" t="s">
        <v>358</v>
      </c>
      <c r="N4" s="80" t="s">
        <v>357</v>
      </c>
      <c r="O4" s="80" t="s">
        <v>359</v>
      </c>
      <c r="P4" s="80" t="s">
        <v>356</v>
      </c>
      <c r="Q4" s="80" t="s">
        <v>360</v>
      </c>
      <c r="R4" s="80" t="s">
        <v>355</v>
      </c>
      <c r="S4" s="80" t="s">
        <v>354</v>
      </c>
      <c r="T4" s="80" t="s">
        <v>354</v>
      </c>
      <c r="U4" s="80" t="s">
        <v>353</v>
      </c>
      <c r="V4" s="80" t="s">
        <v>353</v>
      </c>
      <c r="W4" s="139" t="s">
        <v>375</v>
      </c>
      <c r="X4" s="93" t="s">
        <v>351</v>
      </c>
      <c r="Y4" s="123" t="s">
        <v>352</v>
      </c>
      <c r="Z4" s="107" t="s">
        <v>206</v>
      </c>
      <c r="AA4" s="6" t="s">
        <v>177</v>
      </c>
      <c r="AB4" s="6" t="s">
        <v>205</v>
      </c>
      <c r="AC4" s="6" t="s">
        <v>177</v>
      </c>
    </row>
    <row r="5" spans="2:29">
      <c r="B5" s="319" t="s">
        <v>4</v>
      </c>
      <c r="C5" s="317" t="s">
        <v>157</v>
      </c>
      <c r="D5" s="7" t="s">
        <v>5</v>
      </c>
      <c r="E5" s="7" t="s">
        <v>178</v>
      </c>
      <c r="F5" s="7" t="s">
        <v>179</v>
      </c>
      <c r="G5" s="14">
        <v>85902</v>
      </c>
      <c r="H5" s="28"/>
      <c r="I5" s="29">
        <f>H5*G5</f>
        <v>0</v>
      </c>
      <c r="J5" s="29"/>
      <c r="K5" s="29"/>
      <c r="L5" s="28"/>
      <c r="M5" s="29"/>
      <c r="N5" s="29"/>
      <c r="O5" s="29"/>
      <c r="P5" s="29"/>
      <c r="Q5" s="29"/>
      <c r="R5" s="29"/>
      <c r="S5" s="29"/>
      <c r="T5" s="29"/>
      <c r="U5" s="29"/>
      <c r="V5" s="29"/>
      <c r="W5" s="94"/>
      <c r="X5" s="94"/>
      <c r="Y5" s="124"/>
      <c r="Z5" s="108">
        <f t="shared" ref="Z5:AA36" si="0">H5+J5</f>
        <v>0</v>
      </c>
      <c r="AA5" s="29">
        <f t="shared" si="0"/>
        <v>0</v>
      </c>
      <c r="AB5" s="29">
        <f t="shared" ref="AB5:AC36" si="1">SUM(H5,J5,L5)</f>
        <v>0</v>
      </c>
      <c r="AC5" s="29">
        <f t="shared" si="1"/>
        <v>0</v>
      </c>
    </row>
    <row r="6" spans="2:29" s="21" customFormat="1">
      <c r="B6" s="320"/>
      <c r="C6" s="322"/>
      <c r="D6" s="7" t="s">
        <v>6</v>
      </c>
      <c r="E6" s="7" t="s">
        <v>180</v>
      </c>
      <c r="F6" s="7" t="s">
        <v>7</v>
      </c>
      <c r="G6" s="15">
        <v>116802</v>
      </c>
      <c r="H6" s="28"/>
      <c r="I6" s="29">
        <f t="shared" ref="I6:I69" si="2">H6*G6</f>
        <v>0</v>
      </c>
      <c r="J6" s="29"/>
      <c r="K6" s="29"/>
      <c r="L6" s="28"/>
      <c r="M6" s="29"/>
      <c r="N6" s="29"/>
      <c r="O6" s="29"/>
      <c r="P6" s="29"/>
      <c r="Q6" s="29"/>
      <c r="R6" s="76"/>
      <c r="S6" s="29"/>
      <c r="T6" s="29"/>
      <c r="U6" s="29"/>
      <c r="V6" s="29"/>
      <c r="W6" s="94"/>
      <c r="X6" s="94"/>
      <c r="Y6" s="124">
        <f>Z6-R6</f>
        <v>0</v>
      </c>
      <c r="Z6" s="108">
        <f t="shared" si="0"/>
        <v>0</v>
      </c>
      <c r="AA6" s="29">
        <f t="shared" si="0"/>
        <v>0</v>
      </c>
      <c r="AB6" s="29">
        <f t="shared" si="1"/>
        <v>0</v>
      </c>
      <c r="AC6" s="29">
        <f t="shared" si="1"/>
        <v>0</v>
      </c>
    </row>
    <row r="7" spans="2:29" s="21" customFormat="1">
      <c r="B7" s="320"/>
      <c r="C7" s="322"/>
      <c r="D7" s="7" t="s">
        <v>8</v>
      </c>
      <c r="E7" s="7" t="s">
        <v>181</v>
      </c>
      <c r="F7" s="7" t="s">
        <v>9</v>
      </c>
      <c r="G7" s="15">
        <v>122982</v>
      </c>
      <c r="H7" s="28"/>
      <c r="I7" s="29">
        <f t="shared" si="2"/>
        <v>0</v>
      </c>
      <c r="J7" s="29"/>
      <c r="K7" s="29"/>
      <c r="L7" s="28"/>
      <c r="M7" s="29"/>
      <c r="N7" s="29"/>
      <c r="O7" s="29"/>
      <c r="P7" s="29"/>
      <c r="Q7" s="29"/>
      <c r="R7" s="76"/>
      <c r="S7" s="29"/>
      <c r="T7" s="29"/>
      <c r="U7" s="29"/>
      <c r="V7" s="29"/>
      <c r="W7" s="94"/>
      <c r="X7" s="94"/>
      <c r="Y7" s="124">
        <f t="shared" ref="Y7:Y70" si="3">Z7-R7</f>
        <v>0</v>
      </c>
      <c r="Z7" s="108">
        <f t="shared" si="0"/>
        <v>0</v>
      </c>
      <c r="AA7" s="29">
        <f t="shared" si="0"/>
        <v>0</v>
      </c>
      <c r="AB7" s="29">
        <f t="shared" si="1"/>
        <v>0</v>
      </c>
      <c r="AC7" s="29">
        <f t="shared" si="1"/>
        <v>0</v>
      </c>
    </row>
    <row r="8" spans="2:29" s="21" customFormat="1">
      <c r="B8" s="320"/>
      <c r="C8" s="322"/>
      <c r="D8" s="7" t="s">
        <v>10</v>
      </c>
      <c r="E8" s="7" t="s">
        <v>180</v>
      </c>
      <c r="F8" s="7" t="s">
        <v>11</v>
      </c>
      <c r="G8" s="15">
        <v>160062</v>
      </c>
      <c r="H8" s="28"/>
      <c r="I8" s="29">
        <f t="shared" si="2"/>
        <v>0</v>
      </c>
      <c r="J8" s="29"/>
      <c r="K8" s="29"/>
      <c r="L8" s="28"/>
      <c r="M8" s="29"/>
      <c r="N8" s="29"/>
      <c r="O8" s="29"/>
      <c r="P8" s="29"/>
      <c r="Q8" s="29"/>
      <c r="R8" s="76"/>
      <c r="S8" s="29"/>
      <c r="T8" s="29"/>
      <c r="U8" s="29"/>
      <c r="V8" s="29"/>
      <c r="W8" s="94"/>
      <c r="X8" s="94"/>
      <c r="Y8" s="124">
        <f t="shared" si="3"/>
        <v>0</v>
      </c>
      <c r="Z8" s="108">
        <f t="shared" si="0"/>
        <v>0</v>
      </c>
      <c r="AA8" s="29">
        <f t="shared" si="0"/>
        <v>0</v>
      </c>
      <c r="AB8" s="29">
        <f t="shared" si="1"/>
        <v>0</v>
      </c>
      <c r="AC8" s="29">
        <f t="shared" si="1"/>
        <v>0</v>
      </c>
    </row>
    <row r="9" spans="2:29" s="21" customFormat="1">
      <c r="B9" s="320"/>
      <c r="C9" s="322"/>
      <c r="D9" s="7" t="s">
        <v>12</v>
      </c>
      <c r="E9" s="7" t="s">
        <v>181</v>
      </c>
      <c r="F9" s="7" t="s">
        <v>13</v>
      </c>
      <c r="G9" s="15">
        <v>141522</v>
      </c>
      <c r="H9" s="28"/>
      <c r="I9" s="29">
        <f t="shared" si="2"/>
        <v>0</v>
      </c>
      <c r="J9" s="29"/>
      <c r="K9" s="29"/>
      <c r="L9" s="28"/>
      <c r="M9" s="29"/>
      <c r="N9" s="29"/>
      <c r="O9" s="29"/>
      <c r="P9" s="29"/>
      <c r="Q9" s="29"/>
      <c r="R9" s="76"/>
      <c r="S9" s="29"/>
      <c r="T9" s="29"/>
      <c r="U9" s="29"/>
      <c r="V9" s="29"/>
      <c r="W9" s="94"/>
      <c r="X9" s="94"/>
      <c r="Y9" s="124">
        <f t="shared" si="3"/>
        <v>0</v>
      </c>
      <c r="Z9" s="108">
        <f t="shared" si="0"/>
        <v>0</v>
      </c>
      <c r="AA9" s="29">
        <f t="shared" si="0"/>
        <v>0</v>
      </c>
      <c r="AB9" s="29">
        <f t="shared" si="1"/>
        <v>0</v>
      </c>
      <c r="AC9" s="29">
        <f t="shared" si="1"/>
        <v>0</v>
      </c>
    </row>
    <row r="10" spans="2:29" s="21" customFormat="1">
      <c r="B10" s="320"/>
      <c r="C10" s="322"/>
      <c r="D10" s="7" t="s">
        <v>182</v>
      </c>
      <c r="E10" s="7" t="s">
        <v>180</v>
      </c>
      <c r="F10" s="7" t="s">
        <v>14</v>
      </c>
      <c r="G10" s="15">
        <v>184782</v>
      </c>
      <c r="H10" s="28"/>
      <c r="I10" s="29">
        <f t="shared" si="2"/>
        <v>0</v>
      </c>
      <c r="J10" s="29"/>
      <c r="K10" s="29"/>
      <c r="L10" s="28"/>
      <c r="M10" s="29"/>
      <c r="N10" s="29"/>
      <c r="O10" s="29"/>
      <c r="P10" s="29"/>
      <c r="Q10" s="29"/>
      <c r="R10" s="76"/>
      <c r="S10" s="29"/>
      <c r="T10" s="29"/>
      <c r="U10" s="29"/>
      <c r="V10" s="29"/>
      <c r="W10" s="94"/>
      <c r="X10" s="94"/>
      <c r="Y10" s="124">
        <f t="shared" si="3"/>
        <v>0</v>
      </c>
      <c r="Z10" s="108">
        <f t="shared" si="0"/>
        <v>0</v>
      </c>
      <c r="AA10" s="29">
        <f t="shared" si="0"/>
        <v>0</v>
      </c>
      <c r="AB10" s="29">
        <f t="shared" si="1"/>
        <v>0</v>
      </c>
      <c r="AC10" s="29">
        <f t="shared" si="1"/>
        <v>0</v>
      </c>
    </row>
    <row r="11" spans="2:29" s="21" customFormat="1">
      <c r="B11" s="320"/>
      <c r="C11" s="322"/>
      <c r="D11" s="7" t="s">
        <v>15</v>
      </c>
      <c r="E11" s="7" t="s">
        <v>181</v>
      </c>
      <c r="F11" s="7" t="s">
        <v>16</v>
      </c>
      <c r="G11" s="15">
        <v>172422</v>
      </c>
      <c r="H11" s="28"/>
      <c r="I11" s="29">
        <f t="shared" si="2"/>
        <v>0</v>
      </c>
      <c r="J11" s="29"/>
      <c r="K11" s="29"/>
      <c r="L11" s="28"/>
      <c r="M11" s="29"/>
      <c r="N11" s="29"/>
      <c r="O11" s="29"/>
      <c r="P11" s="29"/>
      <c r="Q11" s="29"/>
      <c r="R11" s="76"/>
      <c r="S11" s="29"/>
      <c r="T11" s="29"/>
      <c r="U11" s="29"/>
      <c r="V11" s="29"/>
      <c r="W11" s="94"/>
      <c r="X11" s="94"/>
      <c r="Y11" s="124">
        <f t="shared" si="3"/>
        <v>0</v>
      </c>
      <c r="Z11" s="108">
        <f t="shared" si="0"/>
        <v>0</v>
      </c>
      <c r="AA11" s="29">
        <f t="shared" si="0"/>
        <v>0</v>
      </c>
      <c r="AB11" s="29">
        <f t="shared" si="1"/>
        <v>0</v>
      </c>
      <c r="AC11" s="29">
        <f t="shared" si="1"/>
        <v>0</v>
      </c>
    </row>
    <row r="12" spans="2:29" s="21" customFormat="1">
      <c r="B12" s="320"/>
      <c r="C12" s="322"/>
      <c r="D12" s="7" t="s">
        <v>17</v>
      </c>
      <c r="E12" s="7" t="s">
        <v>180</v>
      </c>
      <c r="F12" s="7" t="s">
        <v>18</v>
      </c>
      <c r="G12" s="15">
        <v>215682</v>
      </c>
      <c r="H12" s="28"/>
      <c r="I12" s="29">
        <f t="shared" si="2"/>
        <v>0</v>
      </c>
      <c r="J12" s="29"/>
      <c r="K12" s="29"/>
      <c r="L12" s="28"/>
      <c r="M12" s="29"/>
      <c r="N12" s="29"/>
      <c r="O12" s="29"/>
      <c r="P12" s="29"/>
      <c r="Q12" s="29"/>
      <c r="R12" s="76"/>
      <c r="S12" s="29"/>
      <c r="T12" s="29"/>
      <c r="U12" s="29"/>
      <c r="V12" s="29"/>
      <c r="W12" s="94"/>
      <c r="X12" s="94"/>
      <c r="Y12" s="124">
        <f t="shared" si="3"/>
        <v>0</v>
      </c>
      <c r="Z12" s="108">
        <f t="shared" si="0"/>
        <v>0</v>
      </c>
      <c r="AA12" s="29">
        <f t="shared" si="0"/>
        <v>0</v>
      </c>
      <c r="AB12" s="29">
        <f t="shared" si="1"/>
        <v>0</v>
      </c>
      <c r="AC12" s="29">
        <f t="shared" si="1"/>
        <v>0</v>
      </c>
    </row>
    <row r="13" spans="2:29" s="21" customFormat="1" hidden="1">
      <c r="B13" s="320"/>
      <c r="C13" s="322"/>
      <c r="D13" s="54" t="s">
        <v>273</v>
      </c>
      <c r="E13" s="54" t="s">
        <v>178</v>
      </c>
      <c r="F13" s="54" t="s">
        <v>274</v>
      </c>
      <c r="G13" s="55">
        <v>104440</v>
      </c>
      <c r="H13" s="56"/>
      <c r="I13" s="57">
        <f t="shared" si="2"/>
        <v>0</v>
      </c>
      <c r="J13" s="57"/>
      <c r="K13" s="57"/>
      <c r="L13" s="56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95"/>
      <c r="X13" s="95"/>
      <c r="Y13" s="125">
        <f t="shared" si="3"/>
        <v>0</v>
      </c>
      <c r="Z13" s="109">
        <f t="shared" si="0"/>
        <v>0</v>
      </c>
      <c r="AA13" s="57">
        <f t="shared" si="0"/>
        <v>0</v>
      </c>
      <c r="AB13" s="57">
        <f t="shared" si="1"/>
        <v>0</v>
      </c>
      <c r="AC13" s="57">
        <f t="shared" si="1"/>
        <v>0</v>
      </c>
    </row>
    <row r="14" spans="2:29" s="21" customFormat="1" hidden="1">
      <c r="B14" s="320"/>
      <c r="C14" s="322"/>
      <c r="D14" s="54" t="s">
        <v>275</v>
      </c>
      <c r="E14" s="54" t="s">
        <v>57</v>
      </c>
      <c r="F14" s="54" t="s">
        <v>276</v>
      </c>
      <c r="G14" s="55">
        <v>122980</v>
      </c>
      <c r="H14" s="56"/>
      <c r="I14" s="57">
        <f t="shared" si="2"/>
        <v>0</v>
      </c>
      <c r="J14" s="57"/>
      <c r="K14" s="57"/>
      <c r="L14" s="56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95"/>
      <c r="X14" s="95"/>
      <c r="Y14" s="125">
        <f t="shared" si="3"/>
        <v>0</v>
      </c>
      <c r="Z14" s="109">
        <f t="shared" si="0"/>
        <v>0</v>
      </c>
      <c r="AA14" s="57">
        <f t="shared" si="0"/>
        <v>0</v>
      </c>
      <c r="AB14" s="57">
        <f t="shared" si="1"/>
        <v>0</v>
      </c>
      <c r="AC14" s="57">
        <f t="shared" si="1"/>
        <v>0</v>
      </c>
    </row>
    <row r="15" spans="2:29" s="21" customFormat="1" hidden="1">
      <c r="B15" s="320"/>
      <c r="C15" s="322"/>
      <c r="D15" s="54" t="s">
        <v>277</v>
      </c>
      <c r="E15" s="54" t="s">
        <v>60</v>
      </c>
      <c r="F15" s="54" t="s">
        <v>278</v>
      </c>
      <c r="G15" s="55">
        <v>160060</v>
      </c>
      <c r="H15" s="56"/>
      <c r="I15" s="57">
        <f t="shared" si="2"/>
        <v>0</v>
      </c>
      <c r="J15" s="57"/>
      <c r="K15" s="57"/>
      <c r="L15" s="56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95"/>
      <c r="X15" s="95"/>
      <c r="Y15" s="125">
        <f t="shared" si="3"/>
        <v>0</v>
      </c>
      <c r="Z15" s="109">
        <f t="shared" si="0"/>
        <v>0</v>
      </c>
      <c r="AA15" s="57">
        <f t="shared" si="0"/>
        <v>0</v>
      </c>
      <c r="AB15" s="57">
        <f t="shared" si="1"/>
        <v>0</v>
      </c>
      <c r="AC15" s="57">
        <f t="shared" si="1"/>
        <v>0</v>
      </c>
    </row>
    <row r="16" spans="2:29" s="21" customFormat="1" hidden="1">
      <c r="B16" s="320"/>
      <c r="C16" s="322"/>
      <c r="D16" s="54" t="s">
        <v>279</v>
      </c>
      <c r="E16" s="54" t="s">
        <v>178</v>
      </c>
      <c r="F16" s="54" t="s">
        <v>280</v>
      </c>
      <c r="G16" s="55">
        <v>122980</v>
      </c>
      <c r="H16" s="56"/>
      <c r="I16" s="57">
        <f t="shared" si="2"/>
        <v>0</v>
      </c>
      <c r="J16" s="57"/>
      <c r="K16" s="57"/>
      <c r="L16" s="56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95"/>
      <c r="X16" s="95"/>
      <c r="Y16" s="125">
        <f t="shared" si="3"/>
        <v>0</v>
      </c>
      <c r="Z16" s="109">
        <f t="shared" si="0"/>
        <v>0</v>
      </c>
      <c r="AA16" s="57">
        <f t="shared" si="0"/>
        <v>0</v>
      </c>
      <c r="AB16" s="57">
        <f t="shared" si="1"/>
        <v>0</v>
      </c>
      <c r="AC16" s="57">
        <f t="shared" si="1"/>
        <v>0</v>
      </c>
    </row>
    <row r="17" spans="2:29" s="21" customFormat="1" hidden="1">
      <c r="B17" s="320"/>
      <c r="C17" s="322"/>
      <c r="D17" s="54" t="s">
        <v>281</v>
      </c>
      <c r="E17" s="54" t="s">
        <v>57</v>
      </c>
      <c r="F17" s="54" t="s">
        <v>282</v>
      </c>
      <c r="G17" s="55">
        <v>141520</v>
      </c>
      <c r="H17" s="56"/>
      <c r="I17" s="57">
        <f t="shared" si="2"/>
        <v>0</v>
      </c>
      <c r="J17" s="57"/>
      <c r="K17" s="57"/>
      <c r="L17" s="56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95"/>
      <c r="X17" s="95"/>
      <c r="Y17" s="125">
        <f t="shared" si="3"/>
        <v>0</v>
      </c>
      <c r="Z17" s="109">
        <f t="shared" si="0"/>
        <v>0</v>
      </c>
      <c r="AA17" s="57">
        <f t="shared" si="0"/>
        <v>0</v>
      </c>
      <c r="AB17" s="57">
        <f t="shared" si="1"/>
        <v>0</v>
      </c>
      <c r="AC17" s="57">
        <f t="shared" si="1"/>
        <v>0</v>
      </c>
    </row>
    <row r="18" spans="2:29" s="21" customFormat="1" hidden="1">
      <c r="B18" s="320"/>
      <c r="C18" s="318"/>
      <c r="D18" s="54" t="s">
        <v>283</v>
      </c>
      <c r="E18" s="54" t="s">
        <v>60</v>
      </c>
      <c r="F18" s="54" t="s">
        <v>284</v>
      </c>
      <c r="G18" s="55">
        <v>184780</v>
      </c>
      <c r="H18" s="56"/>
      <c r="I18" s="57">
        <f t="shared" si="2"/>
        <v>0</v>
      </c>
      <c r="J18" s="57"/>
      <c r="K18" s="57"/>
      <c r="L18" s="56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95"/>
      <c r="X18" s="95"/>
      <c r="Y18" s="125">
        <f t="shared" si="3"/>
        <v>0</v>
      </c>
      <c r="Z18" s="109">
        <f t="shared" si="0"/>
        <v>0</v>
      </c>
      <c r="AA18" s="57">
        <f t="shared" si="0"/>
        <v>0</v>
      </c>
      <c r="AB18" s="57">
        <f t="shared" si="1"/>
        <v>0</v>
      </c>
      <c r="AC18" s="57">
        <f t="shared" si="1"/>
        <v>0</v>
      </c>
    </row>
    <row r="19" spans="2:29" s="21" customFormat="1" hidden="1">
      <c r="B19" s="320"/>
      <c r="C19" s="314" t="s">
        <v>158</v>
      </c>
      <c r="D19" s="7" t="s">
        <v>19</v>
      </c>
      <c r="E19" s="7" t="s">
        <v>183</v>
      </c>
      <c r="F19" s="7" t="s">
        <v>20</v>
      </c>
      <c r="G19" s="15">
        <v>129162</v>
      </c>
      <c r="H19" s="28"/>
      <c r="I19" s="29">
        <f t="shared" si="2"/>
        <v>0</v>
      </c>
      <c r="J19" s="29"/>
      <c r="K19" s="29"/>
      <c r="L19" s="28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94"/>
      <c r="X19" s="94"/>
      <c r="Y19" s="124">
        <f t="shared" si="3"/>
        <v>0</v>
      </c>
      <c r="Z19" s="108">
        <f t="shared" si="0"/>
        <v>0</v>
      </c>
      <c r="AA19" s="29">
        <f t="shared" si="0"/>
        <v>0</v>
      </c>
      <c r="AB19" s="29">
        <f t="shared" si="1"/>
        <v>0</v>
      </c>
      <c r="AC19" s="29">
        <f t="shared" si="1"/>
        <v>0</v>
      </c>
    </row>
    <row r="20" spans="2:29" s="21" customFormat="1" hidden="1">
      <c r="B20" s="320"/>
      <c r="C20" s="314"/>
      <c r="D20" s="7" t="s">
        <v>21</v>
      </c>
      <c r="E20" s="7" t="s">
        <v>181</v>
      </c>
      <c r="F20" s="7" t="s">
        <v>22</v>
      </c>
      <c r="G20" s="15">
        <v>141522</v>
      </c>
      <c r="H20" s="28"/>
      <c r="I20" s="29">
        <f t="shared" si="2"/>
        <v>0</v>
      </c>
      <c r="J20" s="29"/>
      <c r="K20" s="29"/>
      <c r="L20" s="28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94"/>
      <c r="X20" s="94"/>
      <c r="Y20" s="124">
        <f t="shared" si="3"/>
        <v>0</v>
      </c>
      <c r="Z20" s="108">
        <f t="shared" si="0"/>
        <v>0</v>
      </c>
      <c r="AA20" s="29">
        <f t="shared" si="0"/>
        <v>0</v>
      </c>
      <c r="AB20" s="29">
        <f t="shared" si="1"/>
        <v>0</v>
      </c>
      <c r="AC20" s="29">
        <f t="shared" si="1"/>
        <v>0</v>
      </c>
    </row>
    <row r="21" spans="2:29" s="21" customFormat="1" hidden="1">
      <c r="B21" s="320"/>
      <c r="C21" s="314"/>
      <c r="D21" s="7" t="s">
        <v>23</v>
      </c>
      <c r="E21" s="7" t="s">
        <v>180</v>
      </c>
      <c r="F21" s="7" t="s">
        <v>24</v>
      </c>
      <c r="G21" s="15">
        <v>178602</v>
      </c>
      <c r="H21" s="28"/>
      <c r="I21" s="29">
        <f t="shared" si="2"/>
        <v>0</v>
      </c>
      <c r="J21" s="29"/>
      <c r="K21" s="29"/>
      <c r="L21" s="28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94"/>
      <c r="X21" s="94"/>
      <c r="Y21" s="124">
        <f t="shared" si="3"/>
        <v>0</v>
      </c>
      <c r="Z21" s="108">
        <f t="shared" si="0"/>
        <v>0</v>
      </c>
      <c r="AA21" s="29">
        <f t="shared" si="0"/>
        <v>0</v>
      </c>
      <c r="AB21" s="29">
        <f t="shared" si="1"/>
        <v>0</v>
      </c>
      <c r="AC21" s="29">
        <f t="shared" si="1"/>
        <v>0</v>
      </c>
    </row>
    <row r="22" spans="2:29" s="21" customFormat="1" hidden="1">
      <c r="B22" s="320"/>
      <c r="C22" s="314"/>
      <c r="D22" s="7" t="s">
        <v>25</v>
      </c>
      <c r="E22" s="7" t="s">
        <v>183</v>
      </c>
      <c r="F22" s="7" t="s">
        <v>26</v>
      </c>
      <c r="G22" s="15">
        <v>160062</v>
      </c>
      <c r="H22" s="28"/>
      <c r="I22" s="29">
        <f t="shared" si="2"/>
        <v>0</v>
      </c>
      <c r="J22" s="29"/>
      <c r="K22" s="29"/>
      <c r="L22" s="28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94"/>
      <c r="X22" s="94"/>
      <c r="Y22" s="124">
        <f t="shared" si="3"/>
        <v>0</v>
      </c>
      <c r="Z22" s="108">
        <f t="shared" si="0"/>
        <v>0</v>
      </c>
      <c r="AA22" s="29">
        <f t="shared" si="0"/>
        <v>0</v>
      </c>
      <c r="AB22" s="29">
        <f t="shared" si="1"/>
        <v>0</v>
      </c>
      <c r="AC22" s="29">
        <f t="shared" si="1"/>
        <v>0</v>
      </c>
    </row>
    <row r="23" spans="2:29" s="21" customFormat="1" hidden="1">
      <c r="B23" s="320"/>
      <c r="C23" s="314"/>
      <c r="D23" s="7" t="s">
        <v>27</v>
      </c>
      <c r="E23" s="7" t="s">
        <v>181</v>
      </c>
      <c r="F23" s="7" t="s">
        <v>28</v>
      </c>
      <c r="G23" s="15">
        <v>172422</v>
      </c>
      <c r="H23" s="28"/>
      <c r="I23" s="29">
        <f t="shared" si="2"/>
        <v>0</v>
      </c>
      <c r="J23" s="29"/>
      <c r="K23" s="29"/>
      <c r="L23" s="28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94"/>
      <c r="X23" s="94"/>
      <c r="Y23" s="124">
        <f t="shared" si="3"/>
        <v>0</v>
      </c>
      <c r="Z23" s="108">
        <f t="shared" si="0"/>
        <v>0</v>
      </c>
      <c r="AA23" s="29">
        <f t="shared" si="0"/>
        <v>0</v>
      </c>
      <c r="AB23" s="29">
        <f t="shared" si="1"/>
        <v>0</v>
      </c>
      <c r="AC23" s="29">
        <f t="shared" si="1"/>
        <v>0</v>
      </c>
    </row>
    <row r="24" spans="2:29" s="21" customFormat="1" hidden="1">
      <c r="B24" s="320"/>
      <c r="C24" s="314"/>
      <c r="D24" s="7" t="s">
        <v>29</v>
      </c>
      <c r="E24" s="7" t="s">
        <v>180</v>
      </c>
      <c r="F24" s="7" t="s">
        <v>30</v>
      </c>
      <c r="G24" s="15">
        <v>215682</v>
      </c>
      <c r="H24" s="28"/>
      <c r="I24" s="29">
        <f t="shared" si="2"/>
        <v>0</v>
      </c>
      <c r="J24" s="29"/>
      <c r="K24" s="29"/>
      <c r="L24" s="28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94"/>
      <c r="X24" s="94"/>
      <c r="Y24" s="124">
        <f t="shared" si="3"/>
        <v>0</v>
      </c>
      <c r="Z24" s="108">
        <f t="shared" si="0"/>
        <v>0</v>
      </c>
      <c r="AA24" s="29">
        <f t="shared" si="0"/>
        <v>0</v>
      </c>
      <c r="AB24" s="29">
        <f t="shared" si="1"/>
        <v>0</v>
      </c>
      <c r="AC24" s="29">
        <f t="shared" si="1"/>
        <v>0</v>
      </c>
    </row>
    <row r="25" spans="2:29" s="21" customFormat="1" hidden="1">
      <c r="B25" s="320"/>
      <c r="C25" s="314"/>
      <c r="D25" s="7" t="s">
        <v>31</v>
      </c>
      <c r="E25" s="7" t="s">
        <v>181</v>
      </c>
      <c r="F25" s="7" t="s">
        <v>32</v>
      </c>
      <c r="G25" s="15">
        <v>203322</v>
      </c>
      <c r="H25" s="28"/>
      <c r="I25" s="29">
        <f t="shared" si="2"/>
        <v>0</v>
      </c>
      <c r="J25" s="29"/>
      <c r="K25" s="29"/>
      <c r="L25" s="28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94"/>
      <c r="X25" s="94"/>
      <c r="Y25" s="124">
        <f t="shared" si="3"/>
        <v>0</v>
      </c>
      <c r="Z25" s="108">
        <f t="shared" si="0"/>
        <v>0</v>
      </c>
      <c r="AA25" s="29">
        <f t="shared" si="0"/>
        <v>0</v>
      </c>
      <c r="AB25" s="29">
        <f t="shared" si="1"/>
        <v>0</v>
      </c>
      <c r="AC25" s="29">
        <f t="shared" si="1"/>
        <v>0</v>
      </c>
    </row>
    <row r="26" spans="2:29" s="21" customFormat="1" hidden="1">
      <c r="B26" s="320"/>
      <c r="C26" s="314"/>
      <c r="D26" s="7" t="s">
        <v>33</v>
      </c>
      <c r="E26" s="7" t="s">
        <v>180</v>
      </c>
      <c r="F26" s="7" t="s">
        <v>34</v>
      </c>
      <c r="G26" s="15">
        <v>246582</v>
      </c>
      <c r="H26" s="28"/>
      <c r="I26" s="29">
        <f t="shared" si="2"/>
        <v>0</v>
      </c>
      <c r="J26" s="29"/>
      <c r="K26" s="29"/>
      <c r="L26" s="28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94"/>
      <c r="X26" s="94"/>
      <c r="Y26" s="124">
        <f t="shared" si="3"/>
        <v>0</v>
      </c>
      <c r="Z26" s="108">
        <f t="shared" si="0"/>
        <v>0</v>
      </c>
      <c r="AA26" s="29">
        <f t="shared" si="0"/>
        <v>0</v>
      </c>
      <c r="AB26" s="29">
        <f t="shared" si="1"/>
        <v>0</v>
      </c>
      <c r="AC26" s="29">
        <f t="shared" si="1"/>
        <v>0</v>
      </c>
    </row>
    <row r="27" spans="2:29" s="21" customFormat="1" hidden="1">
      <c r="B27" s="320"/>
      <c r="C27" s="317" t="s">
        <v>159</v>
      </c>
      <c r="D27" s="7" t="s">
        <v>35</v>
      </c>
      <c r="E27" s="7" t="s">
        <v>184</v>
      </c>
      <c r="F27" s="7" t="s">
        <v>36</v>
      </c>
      <c r="G27" s="15">
        <v>184782</v>
      </c>
      <c r="H27" s="28"/>
      <c r="I27" s="29">
        <f t="shared" si="2"/>
        <v>0</v>
      </c>
      <c r="J27" s="29"/>
      <c r="K27" s="29"/>
      <c r="L27" s="28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94"/>
      <c r="X27" s="94"/>
      <c r="Y27" s="124">
        <f t="shared" si="3"/>
        <v>0</v>
      </c>
      <c r="Z27" s="108">
        <f t="shared" si="0"/>
        <v>0</v>
      </c>
      <c r="AA27" s="29">
        <f t="shared" si="0"/>
        <v>0</v>
      </c>
      <c r="AB27" s="29">
        <f t="shared" si="1"/>
        <v>0</v>
      </c>
      <c r="AC27" s="29">
        <f t="shared" si="1"/>
        <v>0</v>
      </c>
    </row>
    <row r="28" spans="2:29" s="21" customFormat="1" hidden="1">
      <c r="B28" s="320"/>
      <c r="C28" s="322"/>
      <c r="D28" s="7" t="s">
        <v>37</v>
      </c>
      <c r="E28" s="7" t="s">
        <v>185</v>
      </c>
      <c r="F28" s="7" t="s">
        <v>38</v>
      </c>
      <c r="G28" s="15">
        <v>228042</v>
      </c>
      <c r="H28" s="28"/>
      <c r="I28" s="29">
        <f t="shared" si="2"/>
        <v>0</v>
      </c>
      <c r="J28" s="29"/>
      <c r="K28" s="29"/>
      <c r="L28" s="28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94"/>
      <c r="X28" s="94"/>
      <c r="Y28" s="124">
        <f t="shared" si="3"/>
        <v>0</v>
      </c>
      <c r="Z28" s="108">
        <f t="shared" si="0"/>
        <v>0</v>
      </c>
      <c r="AA28" s="29">
        <f t="shared" si="0"/>
        <v>0</v>
      </c>
      <c r="AB28" s="29">
        <f t="shared" si="1"/>
        <v>0</v>
      </c>
      <c r="AC28" s="29">
        <f t="shared" si="1"/>
        <v>0</v>
      </c>
    </row>
    <row r="29" spans="2:29" s="21" customFormat="1" hidden="1">
      <c r="B29" s="320"/>
      <c r="C29" s="322"/>
      <c r="D29" s="7" t="s">
        <v>39</v>
      </c>
      <c r="E29" s="7" t="s">
        <v>184</v>
      </c>
      <c r="F29" s="7" t="s">
        <v>40</v>
      </c>
      <c r="G29" s="15">
        <v>215682</v>
      </c>
      <c r="H29" s="28"/>
      <c r="I29" s="29">
        <f t="shared" si="2"/>
        <v>0</v>
      </c>
      <c r="J29" s="29"/>
      <c r="K29" s="29"/>
      <c r="L29" s="28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94"/>
      <c r="X29" s="94"/>
      <c r="Y29" s="124">
        <f t="shared" si="3"/>
        <v>0</v>
      </c>
      <c r="Z29" s="108">
        <f t="shared" si="0"/>
        <v>0</v>
      </c>
      <c r="AA29" s="29">
        <f t="shared" si="0"/>
        <v>0</v>
      </c>
      <c r="AB29" s="29">
        <f t="shared" si="1"/>
        <v>0</v>
      </c>
      <c r="AC29" s="29">
        <f t="shared" si="1"/>
        <v>0</v>
      </c>
    </row>
    <row r="30" spans="2:29" s="21" customFormat="1" hidden="1">
      <c r="B30" s="320"/>
      <c r="C30" s="322"/>
      <c r="D30" s="7" t="s">
        <v>41</v>
      </c>
      <c r="E30" s="7" t="s">
        <v>185</v>
      </c>
      <c r="F30" s="7" t="s">
        <v>42</v>
      </c>
      <c r="G30" s="15">
        <v>271302</v>
      </c>
      <c r="H30" s="28"/>
      <c r="I30" s="29">
        <f t="shared" si="2"/>
        <v>0</v>
      </c>
      <c r="J30" s="29"/>
      <c r="K30" s="29"/>
      <c r="L30" s="28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94"/>
      <c r="X30" s="94"/>
      <c r="Y30" s="124">
        <f t="shared" si="3"/>
        <v>0</v>
      </c>
      <c r="Z30" s="108">
        <f t="shared" si="0"/>
        <v>0</v>
      </c>
      <c r="AA30" s="29">
        <f t="shared" si="0"/>
        <v>0</v>
      </c>
      <c r="AB30" s="29">
        <f t="shared" si="1"/>
        <v>0</v>
      </c>
      <c r="AC30" s="29">
        <f t="shared" si="1"/>
        <v>0</v>
      </c>
    </row>
    <row r="31" spans="2:29" s="21" customFormat="1" hidden="1">
      <c r="B31" s="320"/>
      <c r="C31" s="322"/>
      <c r="D31" s="7" t="s">
        <v>217</v>
      </c>
      <c r="E31" s="7" t="s">
        <v>184</v>
      </c>
      <c r="F31" s="7" t="s">
        <v>215</v>
      </c>
      <c r="G31" s="15">
        <v>234222</v>
      </c>
      <c r="H31" s="28"/>
      <c r="I31" s="29">
        <f t="shared" si="2"/>
        <v>0</v>
      </c>
      <c r="J31" s="29"/>
      <c r="K31" s="29"/>
      <c r="L31" s="28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94"/>
      <c r="X31" s="94"/>
      <c r="Y31" s="124">
        <f t="shared" si="3"/>
        <v>0</v>
      </c>
      <c r="Z31" s="108">
        <f t="shared" si="0"/>
        <v>0</v>
      </c>
      <c r="AA31" s="29">
        <f t="shared" si="0"/>
        <v>0</v>
      </c>
      <c r="AB31" s="29">
        <f t="shared" si="1"/>
        <v>0</v>
      </c>
      <c r="AC31" s="29">
        <f t="shared" si="1"/>
        <v>0</v>
      </c>
    </row>
    <row r="32" spans="2:29" s="21" customFormat="1" hidden="1">
      <c r="B32" s="320"/>
      <c r="C32" s="318"/>
      <c r="D32" s="7" t="s">
        <v>218</v>
      </c>
      <c r="E32" s="7" t="s">
        <v>185</v>
      </c>
      <c r="F32" s="7" t="s">
        <v>216</v>
      </c>
      <c r="G32" s="15">
        <v>277482</v>
      </c>
      <c r="H32" s="28"/>
      <c r="I32" s="29">
        <f t="shared" si="2"/>
        <v>0</v>
      </c>
      <c r="J32" s="29"/>
      <c r="K32" s="29"/>
      <c r="L32" s="28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94"/>
      <c r="X32" s="94"/>
      <c r="Y32" s="124">
        <f t="shared" si="3"/>
        <v>0</v>
      </c>
      <c r="Z32" s="108">
        <f t="shared" si="0"/>
        <v>0</v>
      </c>
      <c r="AA32" s="29">
        <f t="shared" si="0"/>
        <v>0</v>
      </c>
      <c r="AB32" s="29">
        <f t="shared" si="1"/>
        <v>0</v>
      </c>
      <c r="AC32" s="29">
        <f t="shared" si="1"/>
        <v>0</v>
      </c>
    </row>
    <row r="33" spans="2:30" s="21" customFormat="1">
      <c r="B33" s="320"/>
      <c r="C33" s="317" t="s">
        <v>160</v>
      </c>
      <c r="D33" s="7" t="s">
        <v>43</v>
      </c>
      <c r="E33" s="7" t="s">
        <v>184</v>
      </c>
      <c r="F33" s="7" t="s">
        <v>44</v>
      </c>
      <c r="G33" s="15">
        <v>190962</v>
      </c>
      <c r="H33" s="28"/>
      <c r="I33" s="29">
        <f t="shared" si="2"/>
        <v>0</v>
      </c>
      <c r="J33" s="29"/>
      <c r="K33" s="29"/>
      <c r="L33" s="28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94"/>
      <c r="X33" s="94"/>
      <c r="Y33" s="124">
        <f t="shared" si="3"/>
        <v>0</v>
      </c>
      <c r="Z33" s="108">
        <f t="shared" si="0"/>
        <v>0</v>
      </c>
      <c r="AA33" s="29">
        <f t="shared" si="0"/>
        <v>0</v>
      </c>
      <c r="AB33" s="29">
        <f t="shared" si="1"/>
        <v>0</v>
      </c>
      <c r="AC33" s="29">
        <f t="shared" si="1"/>
        <v>0</v>
      </c>
    </row>
    <row r="34" spans="2:30" s="21" customFormat="1">
      <c r="B34" s="320"/>
      <c r="C34" s="322"/>
      <c r="D34" s="7" t="s">
        <v>45</v>
      </c>
      <c r="E34" s="7" t="s">
        <v>184</v>
      </c>
      <c r="F34" s="7" t="s">
        <v>46</v>
      </c>
      <c r="G34" s="15">
        <v>234222</v>
      </c>
      <c r="H34" s="28"/>
      <c r="I34" s="29">
        <f t="shared" si="2"/>
        <v>0</v>
      </c>
      <c r="J34" s="29"/>
      <c r="K34" s="29"/>
      <c r="L34" s="28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94"/>
      <c r="X34" s="94"/>
      <c r="Y34" s="124">
        <f t="shared" si="3"/>
        <v>0</v>
      </c>
      <c r="Z34" s="108">
        <f t="shared" si="0"/>
        <v>0</v>
      </c>
      <c r="AA34" s="29">
        <f t="shared" si="0"/>
        <v>0</v>
      </c>
      <c r="AB34" s="29">
        <f t="shared" si="1"/>
        <v>0</v>
      </c>
      <c r="AC34" s="29">
        <f t="shared" si="1"/>
        <v>0</v>
      </c>
    </row>
    <row r="35" spans="2:30" s="21" customFormat="1">
      <c r="B35" s="320"/>
      <c r="C35" s="322"/>
      <c r="D35" s="7" t="s">
        <v>47</v>
      </c>
      <c r="E35" s="7" t="s">
        <v>185</v>
      </c>
      <c r="F35" s="7" t="s">
        <v>48</v>
      </c>
      <c r="G35" s="15">
        <v>277482</v>
      </c>
      <c r="H35" s="28"/>
      <c r="I35" s="29">
        <f t="shared" si="2"/>
        <v>0</v>
      </c>
      <c r="J35" s="29"/>
      <c r="K35" s="29"/>
      <c r="L35" s="28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94"/>
      <c r="X35" s="94"/>
      <c r="Y35" s="124">
        <f t="shared" si="3"/>
        <v>0</v>
      </c>
      <c r="Z35" s="108">
        <f t="shared" si="0"/>
        <v>0</v>
      </c>
      <c r="AA35" s="29">
        <f t="shared" si="0"/>
        <v>0</v>
      </c>
      <c r="AB35" s="29">
        <f t="shared" si="1"/>
        <v>0</v>
      </c>
      <c r="AC35" s="29">
        <f t="shared" si="1"/>
        <v>0</v>
      </c>
    </row>
    <row r="36" spans="2:30" s="21" customFormat="1">
      <c r="B36" s="320"/>
      <c r="C36" s="322"/>
      <c r="D36" s="7" t="s">
        <v>49</v>
      </c>
      <c r="E36" s="7" t="s">
        <v>186</v>
      </c>
      <c r="F36" s="7" t="s">
        <v>50</v>
      </c>
      <c r="G36" s="15">
        <v>296022</v>
      </c>
      <c r="H36" s="28"/>
      <c r="I36" s="29">
        <f t="shared" si="2"/>
        <v>0</v>
      </c>
      <c r="J36" s="29"/>
      <c r="K36" s="29"/>
      <c r="L36" s="28"/>
      <c r="M36" s="29"/>
      <c r="N36" s="29"/>
      <c r="O36" s="29"/>
      <c r="P36" s="29"/>
      <c r="Q36" s="29"/>
      <c r="R36" s="76"/>
      <c r="S36" s="29"/>
      <c r="T36" s="29"/>
      <c r="U36" s="29"/>
      <c r="V36" s="29"/>
      <c r="W36" s="94"/>
      <c r="X36" s="94"/>
      <c r="Y36" s="124">
        <f t="shared" si="3"/>
        <v>0</v>
      </c>
      <c r="Z36" s="108">
        <f t="shared" si="0"/>
        <v>0</v>
      </c>
      <c r="AA36" s="29">
        <f t="shared" si="0"/>
        <v>0</v>
      </c>
      <c r="AB36" s="29">
        <f t="shared" si="1"/>
        <v>0</v>
      </c>
      <c r="AC36" s="29">
        <f t="shared" si="1"/>
        <v>0</v>
      </c>
    </row>
    <row r="37" spans="2:30" s="21" customFormat="1">
      <c r="B37" s="320"/>
      <c r="C37" s="322"/>
      <c r="D37" s="7" t="s">
        <v>51</v>
      </c>
      <c r="E37" s="7" t="s">
        <v>185</v>
      </c>
      <c r="F37" s="7" t="s">
        <v>52</v>
      </c>
      <c r="G37" s="15">
        <v>296022</v>
      </c>
      <c r="H37" s="28"/>
      <c r="I37" s="29">
        <f t="shared" si="2"/>
        <v>0</v>
      </c>
      <c r="J37" s="29"/>
      <c r="K37" s="29"/>
      <c r="L37" s="28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94"/>
      <c r="X37" s="94"/>
      <c r="Y37" s="124">
        <f t="shared" si="3"/>
        <v>0</v>
      </c>
      <c r="Z37" s="108">
        <f t="shared" ref="Z37:AA68" si="4">H37+J37</f>
        <v>0</v>
      </c>
      <c r="AA37" s="29">
        <f t="shared" si="4"/>
        <v>0</v>
      </c>
      <c r="AB37" s="29">
        <f t="shared" ref="AB37:AC68" si="5">SUM(H37,J37,L37)</f>
        <v>0</v>
      </c>
      <c r="AC37" s="29">
        <f t="shared" si="5"/>
        <v>0</v>
      </c>
    </row>
    <row r="38" spans="2:30" s="21" customFormat="1" ht="17.25" thickBot="1">
      <c r="B38" s="320"/>
      <c r="C38" s="322"/>
      <c r="D38" s="58" t="s">
        <v>53</v>
      </c>
      <c r="E38" s="58" t="s">
        <v>186</v>
      </c>
      <c r="F38" s="58" t="s">
        <v>54</v>
      </c>
      <c r="G38" s="59">
        <v>320742</v>
      </c>
      <c r="H38" s="60"/>
      <c r="I38" s="53">
        <f t="shared" si="2"/>
        <v>0</v>
      </c>
      <c r="J38" s="53"/>
      <c r="K38" s="53"/>
      <c r="L38" s="60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96"/>
      <c r="X38" s="96"/>
      <c r="Y38" s="126">
        <f t="shared" si="3"/>
        <v>0</v>
      </c>
      <c r="Z38" s="110">
        <f t="shared" si="4"/>
        <v>0</v>
      </c>
      <c r="AA38" s="53">
        <f t="shared" si="4"/>
        <v>0</v>
      </c>
      <c r="AB38" s="53">
        <f t="shared" si="5"/>
        <v>0</v>
      </c>
      <c r="AC38" s="53">
        <f t="shared" si="5"/>
        <v>0</v>
      </c>
      <c r="AD38" s="30"/>
    </row>
    <row r="39" spans="2:30" s="21" customFormat="1" ht="17.25" hidden="1" thickBot="1">
      <c r="B39" s="320"/>
      <c r="C39" s="322"/>
      <c r="D39" s="61" t="s">
        <v>292</v>
      </c>
      <c r="E39" s="61" t="s">
        <v>184</v>
      </c>
      <c r="F39" s="61" t="s">
        <v>293</v>
      </c>
      <c r="G39" s="62">
        <v>234220</v>
      </c>
      <c r="H39" s="63"/>
      <c r="I39" s="64">
        <f t="shared" si="2"/>
        <v>0</v>
      </c>
      <c r="J39" s="64"/>
      <c r="K39" s="64"/>
      <c r="L39" s="56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97"/>
      <c r="X39" s="97"/>
      <c r="Y39" s="127">
        <f t="shared" si="3"/>
        <v>0</v>
      </c>
      <c r="Z39" s="111">
        <f t="shared" si="4"/>
        <v>0</v>
      </c>
      <c r="AA39" s="64">
        <f t="shared" si="4"/>
        <v>0</v>
      </c>
      <c r="AB39" s="64">
        <f t="shared" si="5"/>
        <v>0</v>
      </c>
      <c r="AC39" s="64">
        <f t="shared" si="5"/>
        <v>0</v>
      </c>
      <c r="AD39" s="30"/>
    </row>
    <row r="40" spans="2:30" s="21" customFormat="1" ht="17.25" hidden="1" thickBot="1">
      <c r="B40" s="320"/>
      <c r="C40" s="322"/>
      <c r="D40" s="61" t="s">
        <v>294</v>
      </c>
      <c r="E40" s="61" t="s">
        <v>185</v>
      </c>
      <c r="F40" s="61" t="s">
        <v>295</v>
      </c>
      <c r="G40" s="62">
        <v>277480</v>
      </c>
      <c r="H40" s="63"/>
      <c r="I40" s="64">
        <f t="shared" si="2"/>
        <v>0</v>
      </c>
      <c r="J40" s="64"/>
      <c r="K40" s="64"/>
      <c r="L40" s="63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97"/>
      <c r="X40" s="97"/>
      <c r="Y40" s="127">
        <f t="shared" si="3"/>
        <v>0</v>
      </c>
      <c r="Z40" s="111">
        <f t="shared" si="4"/>
        <v>0</v>
      </c>
      <c r="AA40" s="64">
        <f t="shared" si="4"/>
        <v>0</v>
      </c>
      <c r="AB40" s="64">
        <f t="shared" si="5"/>
        <v>0</v>
      </c>
      <c r="AC40" s="64">
        <f t="shared" si="5"/>
        <v>0</v>
      </c>
      <c r="AD40" s="30"/>
    </row>
    <row r="41" spans="2:30" s="21" customFormat="1" ht="17.25" hidden="1" thickBot="1">
      <c r="B41" s="320"/>
      <c r="C41" s="322"/>
      <c r="D41" s="61" t="s">
        <v>296</v>
      </c>
      <c r="E41" s="61" t="s">
        <v>186</v>
      </c>
      <c r="F41" s="61" t="s">
        <v>297</v>
      </c>
      <c r="G41" s="62">
        <v>296020</v>
      </c>
      <c r="H41" s="63"/>
      <c r="I41" s="64">
        <f t="shared" si="2"/>
        <v>0</v>
      </c>
      <c r="J41" s="64"/>
      <c r="K41" s="64"/>
      <c r="L41" s="63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97"/>
      <c r="X41" s="97"/>
      <c r="Y41" s="127">
        <f t="shared" si="3"/>
        <v>0</v>
      </c>
      <c r="Z41" s="111">
        <f t="shared" si="4"/>
        <v>0</v>
      </c>
      <c r="AA41" s="64">
        <f t="shared" si="4"/>
        <v>0</v>
      </c>
      <c r="AB41" s="64">
        <f t="shared" si="5"/>
        <v>0</v>
      </c>
      <c r="AC41" s="64">
        <f t="shared" si="5"/>
        <v>0</v>
      </c>
      <c r="AD41" s="30"/>
    </row>
    <row r="42" spans="2:30" s="21" customFormat="1" ht="17.25" hidden="1" thickBot="1">
      <c r="B42" s="320"/>
      <c r="C42" s="322"/>
      <c r="D42" s="61" t="s">
        <v>298</v>
      </c>
      <c r="E42" s="61" t="s">
        <v>185</v>
      </c>
      <c r="F42" s="61" t="s">
        <v>299</v>
      </c>
      <c r="G42" s="62">
        <v>296020</v>
      </c>
      <c r="H42" s="63"/>
      <c r="I42" s="64">
        <f t="shared" si="2"/>
        <v>0</v>
      </c>
      <c r="J42" s="64"/>
      <c r="K42" s="64"/>
      <c r="L42" s="63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97"/>
      <c r="X42" s="97"/>
      <c r="Y42" s="127">
        <f t="shared" si="3"/>
        <v>0</v>
      </c>
      <c r="Z42" s="111">
        <f t="shared" si="4"/>
        <v>0</v>
      </c>
      <c r="AA42" s="64">
        <f t="shared" si="4"/>
        <v>0</v>
      </c>
      <c r="AB42" s="64">
        <f t="shared" si="5"/>
        <v>0</v>
      </c>
      <c r="AC42" s="64">
        <f t="shared" si="5"/>
        <v>0</v>
      </c>
      <c r="AD42" s="30"/>
    </row>
    <row r="43" spans="2:30" s="21" customFormat="1" ht="17.25" hidden="1" thickBot="1">
      <c r="B43" s="325"/>
      <c r="C43" s="327"/>
      <c r="D43" s="61" t="s">
        <v>300</v>
      </c>
      <c r="E43" s="61" t="s">
        <v>186</v>
      </c>
      <c r="F43" s="61" t="s">
        <v>301</v>
      </c>
      <c r="G43" s="62">
        <v>320740</v>
      </c>
      <c r="H43" s="63"/>
      <c r="I43" s="64">
        <f t="shared" si="2"/>
        <v>0</v>
      </c>
      <c r="J43" s="64"/>
      <c r="K43" s="64"/>
      <c r="L43" s="63"/>
      <c r="M43" s="64"/>
      <c r="N43" s="64"/>
      <c r="O43" s="64"/>
      <c r="P43" s="64"/>
      <c r="Q43" s="69"/>
      <c r="R43" s="69"/>
      <c r="S43" s="69"/>
      <c r="T43" s="69"/>
      <c r="U43" s="64"/>
      <c r="V43" s="64"/>
      <c r="W43" s="97"/>
      <c r="X43" s="97"/>
      <c r="Y43" s="127">
        <f t="shared" si="3"/>
        <v>0</v>
      </c>
      <c r="Z43" s="111">
        <f t="shared" si="4"/>
        <v>0</v>
      </c>
      <c r="AA43" s="64">
        <f t="shared" si="4"/>
        <v>0</v>
      </c>
      <c r="AB43" s="64">
        <f t="shared" si="5"/>
        <v>0</v>
      </c>
      <c r="AC43" s="64">
        <f t="shared" si="5"/>
        <v>0</v>
      </c>
      <c r="AD43" s="30">
        <f>SUM(Y6:Y43)</f>
        <v>0</v>
      </c>
    </row>
    <row r="44" spans="2:30" s="21" customFormat="1" ht="17.25" thickTop="1">
      <c r="B44" s="324" t="s">
        <v>161</v>
      </c>
      <c r="C44" s="324" t="s">
        <v>55</v>
      </c>
      <c r="D44" s="39" t="s">
        <v>56</v>
      </c>
      <c r="E44" s="39" t="s">
        <v>57</v>
      </c>
      <c r="F44" s="39" t="s">
        <v>58</v>
      </c>
      <c r="G44" s="40">
        <v>85902</v>
      </c>
      <c r="H44" s="41"/>
      <c r="I44" s="42">
        <f t="shared" si="2"/>
        <v>0</v>
      </c>
      <c r="J44" s="42"/>
      <c r="K44" s="42"/>
      <c r="L44" s="41"/>
      <c r="M44" s="42"/>
      <c r="N44" s="42"/>
      <c r="O44" s="42"/>
      <c r="P44" s="42"/>
      <c r="Q44" s="34"/>
      <c r="R44" s="77"/>
      <c r="S44" s="34"/>
      <c r="T44" s="34"/>
      <c r="U44" s="42"/>
      <c r="V44" s="42"/>
      <c r="W44" s="98"/>
      <c r="X44" s="98"/>
      <c r="Y44" s="128">
        <f t="shared" si="3"/>
        <v>0</v>
      </c>
      <c r="Z44" s="112">
        <f t="shared" si="4"/>
        <v>0</v>
      </c>
      <c r="AA44" s="42">
        <f t="shared" si="4"/>
        <v>0</v>
      </c>
      <c r="AB44" s="42">
        <f t="shared" si="5"/>
        <v>0</v>
      </c>
      <c r="AC44" s="42">
        <f t="shared" si="5"/>
        <v>0</v>
      </c>
    </row>
    <row r="45" spans="2:30" s="21" customFormat="1">
      <c r="B45" s="320"/>
      <c r="C45" s="320"/>
      <c r="D45" s="7" t="s">
        <v>59</v>
      </c>
      <c r="E45" s="7" t="s">
        <v>60</v>
      </c>
      <c r="F45" s="7" t="s">
        <v>61</v>
      </c>
      <c r="G45" s="15">
        <v>110622</v>
      </c>
      <c r="H45" s="28"/>
      <c r="I45" s="29">
        <f t="shared" si="2"/>
        <v>0</v>
      </c>
      <c r="J45" s="29"/>
      <c r="K45" s="29"/>
      <c r="L45" s="28"/>
      <c r="M45" s="29"/>
      <c r="N45" s="29"/>
      <c r="O45" s="29"/>
      <c r="P45" s="29"/>
      <c r="Q45" s="29"/>
      <c r="R45" s="76"/>
      <c r="S45" s="29"/>
      <c r="T45" s="29"/>
      <c r="U45" s="29"/>
      <c r="V45" s="29"/>
      <c r="W45" s="94"/>
      <c r="X45" s="94"/>
      <c r="Y45" s="124">
        <f t="shared" si="3"/>
        <v>0</v>
      </c>
      <c r="Z45" s="108">
        <f t="shared" si="4"/>
        <v>0</v>
      </c>
      <c r="AA45" s="29">
        <f t="shared" si="4"/>
        <v>0</v>
      </c>
      <c r="AB45" s="29">
        <f t="shared" si="5"/>
        <v>0</v>
      </c>
      <c r="AC45" s="29">
        <f t="shared" si="5"/>
        <v>0</v>
      </c>
    </row>
    <row r="46" spans="2:30" s="21" customFormat="1">
      <c r="B46" s="320"/>
      <c r="C46" s="320"/>
      <c r="D46" s="7" t="s">
        <v>62</v>
      </c>
      <c r="E46" s="7" t="s">
        <v>57</v>
      </c>
      <c r="F46" s="7" t="s">
        <v>63</v>
      </c>
      <c r="G46" s="15">
        <v>104442</v>
      </c>
      <c r="H46" s="28"/>
      <c r="I46" s="29">
        <f t="shared" si="2"/>
        <v>0</v>
      </c>
      <c r="J46" s="29"/>
      <c r="K46" s="29"/>
      <c r="L46" s="28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94"/>
      <c r="X46" s="94"/>
      <c r="Y46" s="124">
        <f t="shared" si="3"/>
        <v>0</v>
      </c>
      <c r="Z46" s="108">
        <f t="shared" si="4"/>
        <v>0</v>
      </c>
      <c r="AA46" s="29">
        <f t="shared" si="4"/>
        <v>0</v>
      </c>
      <c r="AB46" s="29">
        <f t="shared" si="5"/>
        <v>0</v>
      </c>
      <c r="AC46" s="29">
        <f t="shared" si="5"/>
        <v>0</v>
      </c>
    </row>
    <row r="47" spans="2:30" s="21" customFormat="1">
      <c r="B47" s="320"/>
      <c r="C47" s="320"/>
      <c r="D47" s="7" t="s">
        <v>64</v>
      </c>
      <c r="E47" s="7" t="s">
        <v>60</v>
      </c>
      <c r="F47" s="7" t="s">
        <v>65</v>
      </c>
      <c r="G47" s="15">
        <v>135342</v>
      </c>
      <c r="H47" s="28"/>
      <c r="I47" s="29">
        <f t="shared" si="2"/>
        <v>0</v>
      </c>
      <c r="J47" s="29"/>
      <c r="K47" s="29"/>
      <c r="L47" s="28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94"/>
      <c r="X47" s="94"/>
      <c r="Y47" s="124">
        <f t="shared" si="3"/>
        <v>0</v>
      </c>
      <c r="Z47" s="108">
        <f t="shared" si="4"/>
        <v>0</v>
      </c>
      <c r="AA47" s="29">
        <f t="shared" si="4"/>
        <v>0</v>
      </c>
      <c r="AB47" s="29">
        <f t="shared" si="5"/>
        <v>0</v>
      </c>
      <c r="AC47" s="29">
        <f t="shared" si="5"/>
        <v>0</v>
      </c>
    </row>
    <row r="48" spans="2:30" s="21" customFormat="1">
      <c r="B48" s="320"/>
      <c r="C48" s="320"/>
      <c r="D48" s="7" t="s">
        <v>66</v>
      </c>
      <c r="E48" s="7" t="s">
        <v>57</v>
      </c>
      <c r="F48" s="7" t="s">
        <v>67</v>
      </c>
      <c r="G48" s="15">
        <v>122982</v>
      </c>
      <c r="H48" s="28"/>
      <c r="I48" s="29">
        <f t="shared" si="2"/>
        <v>0</v>
      </c>
      <c r="J48" s="29"/>
      <c r="K48" s="29"/>
      <c r="L48" s="28"/>
      <c r="M48" s="29"/>
      <c r="N48" s="29"/>
      <c r="O48" s="29"/>
      <c r="P48" s="29"/>
      <c r="Q48" s="29"/>
      <c r="R48" s="76"/>
      <c r="S48" s="29"/>
      <c r="T48" s="29"/>
      <c r="U48" s="29"/>
      <c r="V48" s="29"/>
      <c r="W48" s="94"/>
      <c r="X48" s="94"/>
      <c r="Y48" s="124">
        <f t="shared" si="3"/>
        <v>0</v>
      </c>
      <c r="Z48" s="108">
        <f t="shared" si="4"/>
        <v>0</v>
      </c>
      <c r="AA48" s="29">
        <f t="shared" si="4"/>
        <v>0</v>
      </c>
      <c r="AB48" s="29">
        <f t="shared" si="5"/>
        <v>0</v>
      </c>
      <c r="AC48" s="29">
        <f t="shared" si="5"/>
        <v>0</v>
      </c>
    </row>
    <row r="49" spans="2:30" s="21" customFormat="1">
      <c r="B49" s="320"/>
      <c r="C49" s="320"/>
      <c r="D49" s="7" t="s">
        <v>68</v>
      </c>
      <c r="E49" s="7" t="s">
        <v>60</v>
      </c>
      <c r="F49" s="7" t="s">
        <v>69</v>
      </c>
      <c r="G49" s="15">
        <v>153882</v>
      </c>
      <c r="H49" s="28"/>
      <c r="I49" s="29">
        <f t="shared" si="2"/>
        <v>0</v>
      </c>
      <c r="J49" s="29"/>
      <c r="K49" s="29"/>
      <c r="L49" s="28"/>
      <c r="M49" s="29"/>
      <c r="N49" s="29"/>
      <c r="O49" s="29"/>
      <c r="P49" s="29"/>
      <c r="Q49" s="29"/>
      <c r="R49" s="76"/>
      <c r="S49" s="29"/>
      <c r="T49" s="29"/>
      <c r="U49" s="29"/>
      <c r="V49" s="29"/>
      <c r="W49" s="94"/>
      <c r="X49" s="94"/>
      <c r="Y49" s="124">
        <f t="shared" si="3"/>
        <v>0</v>
      </c>
      <c r="Z49" s="108">
        <f t="shared" si="4"/>
        <v>0</v>
      </c>
      <c r="AA49" s="29">
        <f t="shared" si="4"/>
        <v>0</v>
      </c>
      <c r="AB49" s="29">
        <f t="shared" si="5"/>
        <v>0</v>
      </c>
      <c r="AC49" s="29">
        <f t="shared" si="5"/>
        <v>0</v>
      </c>
    </row>
    <row r="50" spans="2:30" s="21" customFormat="1" hidden="1">
      <c r="B50" s="320"/>
      <c r="C50" s="320"/>
      <c r="D50" s="54" t="s">
        <v>303</v>
      </c>
      <c r="E50" s="54" t="s">
        <v>178</v>
      </c>
      <c r="F50" s="54" t="s">
        <v>304</v>
      </c>
      <c r="G50" s="55">
        <v>92080</v>
      </c>
      <c r="H50" s="56"/>
      <c r="I50" s="57">
        <f t="shared" si="2"/>
        <v>0</v>
      </c>
      <c r="J50" s="57"/>
      <c r="K50" s="57"/>
      <c r="L50" s="63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95"/>
      <c r="X50" s="95"/>
      <c r="Y50" s="125">
        <f t="shared" si="3"/>
        <v>0</v>
      </c>
      <c r="Z50" s="109">
        <f t="shared" si="4"/>
        <v>0</v>
      </c>
      <c r="AA50" s="57">
        <f t="shared" si="4"/>
        <v>0</v>
      </c>
      <c r="AB50" s="57">
        <f t="shared" si="5"/>
        <v>0</v>
      </c>
      <c r="AC50" s="57">
        <f t="shared" si="5"/>
        <v>0</v>
      </c>
    </row>
    <row r="51" spans="2:30" s="21" customFormat="1" hidden="1">
      <c r="B51" s="320"/>
      <c r="C51" s="320"/>
      <c r="D51" s="54" t="s">
        <v>305</v>
      </c>
      <c r="E51" s="54" t="s">
        <v>57</v>
      </c>
      <c r="F51" s="54" t="s">
        <v>306</v>
      </c>
      <c r="G51" s="55">
        <v>104440</v>
      </c>
      <c r="H51" s="56"/>
      <c r="I51" s="57">
        <f t="shared" si="2"/>
        <v>0</v>
      </c>
      <c r="J51" s="57"/>
      <c r="K51" s="57"/>
      <c r="L51" s="63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95"/>
      <c r="X51" s="95"/>
      <c r="Y51" s="125">
        <f t="shared" si="3"/>
        <v>0</v>
      </c>
      <c r="Z51" s="109">
        <f t="shared" si="4"/>
        <v>0</v>
      </c>
      <c r="AA51" s="57">
        <f t="shared" si="4"/>
        <v>0</v>
      </c>
      <c r="AB51" s="57">
        <f t="shared" si="5"/>
        <v>0</v>
      </c>
      <c r="AC51" s="57">
        <f t="shared" si="5"/>
        <v>0</v>
      </c>
    </row>
    <row r="52" spans="2:30" s="21" customFormat="1" hidden="1">
      <c r="B52" s="320"/>
      <c r="C52" s="321"/>
      <c r="D52" s="54" t="s">
        <v>307</v>
      </c>
      <c r="E52" s="54" t="s">
        <v>60</v>
      </c>
      <c r="F52" s="54" t="s">
        <v>308</v>
      </c>
      <c r="G52" s="55">
        <v>135340</v>
      </c>
      <c r="H52" s="56"/>
      <c r="I52" s="57">
        <f t="shared" si="2"/>
        <v>0</v>
      </c>
      <c r="J52" s="57"/>
      <c r="K52" s="57"/>
      <c r="L52" s="63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95"/>
      <c r="X52" s="95"/>
      <c r="Y52" s="125">
        <f t="shared" si="3"/>
        <v>0</v>
      </c>
      <c r="Z52" s="109">
        <f t="shared" si="4"/>
        <v>0</v>
      </c>
      <c r="AA52" s="57">
        <f t="shared" si="4"/>
        <v>0</v>
      </c>
      <c r="AB52" s="57">
        <f t="shared" si="5"/>
        <v>0</v>
      </c>
      <c r="AC52" s="57">
        <f t="shared" si="5"/>
        <v>0</v>
      </c>
    </row>
    <row r="53" spans="2:30" s="21" customFormat="1">
      <c r="B53" s="320"/>
      <c r="C53" s="314" t="s">
        <v>70</v>
      </c>
      <c r="D53" s="7" t="s">
        <v>71</v>
      </c>
      <c r="E53" s="7" t="s">
        <v>187</v>
      </c>
      <c r="F53" s="7" t="s">
        <v>72</v>
      </c>
      <c r="G53" s="15">
        <v>135342</v>
      </c>
      <c r="H53" s="28"/>
      <c r="I53" s="29">
        <f t="shared" si="2"/>
        <v>0</v>
      </c>
      <c r="J53" s="29"/>
      <c r="K53" s="29"/>
      <c r="L53" s="28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94"/>
      <c r="X53" s="94"/>
      <c r="Y53" s="124">
        <f t="shared" si="3"/>
        <v>0</v>
      </c>
      <c r="Z53" s="108">
        <f t="shared" si="4"/>
        <v>0</v>
      </c>
      <c r="AA53" s="29">
        <f t="shared" si="4"/>
        <v>0</v>
      </c>
      <c r="AB53" s="29">
        <f t="shared" si="5"/>
        <v>0</v>
      </c>
      <c r="AC53" s="29">
        <f t="shared" si="5"/>
        <v>0</v>
      </c>
    </row>
    <row r="54" spans="2:30" s="21" customFormat="1">
      <c r="B54" s="320"/>
      <c r="C54" s="314"/>
      <c r="D54" s="7" t="s">
        <v>73</v>
      </c>
      <c r="E54" s="7" t="s">
        <v>188</v>
      </c>
      <c r="F54" s="7" t="s">
        <v>74</v>
      </c>
      <c r="G54" s="15">
        <v>166242</v>
      </c>
      <c r="H54" s="28"/>
      <c r="I54" s="29">
        <f t="shared" si="2"/>
        <v>0</v>
      </c>
      <c r="J54" s="29"/>
      <c r="K54" s="29"/>
      <c r="L54" s="28"/>
      <c r="M54" s="29"/>
      <c r="N54" s="29"/>
      <c r="O54" s="29"/>
      <c r="P54" s="29"/>
      <c r="Q54" s="29"/>
      <c r="R54" s="76"/>
      <c r="S54" s="29"/>
      <c r="T54" s="29"/>
      <c r="U54" s="29"/>
      <c r="V54" s="29"/>
      <c r="W54" s="94"/>
      <c r="X54" s="94"/>
      <c r="Y54" s="124">
        <f t="shared" si="3"/>
        <v>0</v>
      </c>
      <c r="Z54" s="108">
        <f t="shared" si="4"/>
        <v>0</v>
      </c>
      <c r="AA54" s="29">
        <f t="shared" si="4"/>
        <v>0</v>
      </c>
      <c r="AB54" s="29">
        <f t="shared" si="5"/>
        <v>0</v>
      </c>
      <c r="AC54" s="29">
        <f t="shared" si="5"/>
        <v>0</v>
      </c>
    </row>
    <row r="55" spans="2:30" s="21" customFormat="1">
      <c r="B55" s="320"/>
      <c r="C55" s="314"/>
      <c r="D55" s="7" t="s">
        <v>75</v>
      </c>
      <c r="E55" s="7" t="s">
        <v>189</v>
      </c>
      <c r="F55" s="7" t="s">
        <v>76</v>
      </c>
      <c r="G55" s="15">
        <v>184782</v>
      </c>
      <c r="H55" s="28"/>
      <c r="I55" s="29">
        <f t="shared" si="2"/>
        <v>0</v>
      </c>
      <c r="J55" s="29"/>
      <c r="K55" s="29"/>
      <c r="L55" s="28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94"/>
      <c r="X55" s="94"/>
      <c r="Y55" s="124">
        <f t="shared" si="3"/>
        <v>0</v>
      </c>
      <c r="Z55" s="108">
        <f t="shared" si="4"/>
        <v>0</v>
      </c>
      <c r="AA55" s="29">
        <f t="shared" si="4"/>
        <v>0</v>
      </c>
      <c r="AB55" s="29">
        <f t="shared" si="5"/>
        <v>0</v>
      </c>
      <c r="AC55" s="29">
        <f t="shared" si="5"/>
        <v>0</v>
      </c>
    </row>
    <row r="56" spans="2:30" s="21" customFormat="1">
      <c r="B56" s="320"/>
      <c r="C56" s="314"/>
      <c r="D56" s="7" t="s">
        <v>77</v>
      </c>
      <c r="E56" s="7" t="s">
        <v>187</v>
      </c>
      <c r="F56" s="7" t="s">
        <v>78</v>
      </c>
      <c r="G56" s="15">
        <v>141522</v>
      </c>
      <c r="H56" s="28"/>
      <c r="I56" s="29">
        <f t="shared" si="2"/>
        <v>0</v>
      </c>
      <c r="J56" s="29"/>
      <c r="K56" s="29"/>
      <c r="L56" s="28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94"/>
      <c r="X56" s="94"/>
      <c r="Y56" s="124">
        <f t="shared" si="3"/>
        <v>0</v>
      </c>
      <c r="Z56" s="108">
        <f t="shared" si="4"/>
        <v>0</v>
      </c>
      <c r="AA56" s="29">
        <f t="shared" si="4"/>
        <v>0</v>
      </c>
      <c r="AB56" s="29">
        <f t="shared" si="5"/>
        <v>0</v>
      </c>
      <c r="AC56" s="29">
        <f t="shared" si="5"/>
        <v>0</v>
      </c>
    </row>
    <row r="57" spans="2:30" s="21" customFormat="1">
      <c r="B57" s="320"/>
      <c r="C57" s="314"/>
      <c r="D57" s="7" t="s">
        <v>79</v>
      </c>
      <c r="E57" s="7" t="s">
        <v>188</v>
      </c>
      <c r="F57" s="7" t="s">
        <v>80</v>
      </c>
      <c r="G57" s="15">
        <v>178602</v>
      </c>
      <c r="H57" s="28"/>
      <c r="I57" s="29">
        <f t="shared" si="2"/>
        <v>0</v>
      </c>
      <c r="J57" s="29"/>
      <c r="K57" s="29"/>
      <c r="L57" s="28"/>
      <c r="M57" s="29"/>
      <c r="N57" s="29"/>
      <c r="O57" s="29"/>
      <c r="P57" s="29"/>
      <c r="Q57" s="29"/>
      <c r="R57" s="76"/>
      <c r="S57" s="29"/>
      <c r="T57" s="29"/>
      <c r="U57" s="29"/>
      <c r="V57" s="29"/>
      <c r="W57" s="94"/>
      <c r="X57" s="94"/>
      <c r="Y57" s="124">
        <f t="shared" si="3"/>
        <v>0</v>
      </c>
      <c r="Z57" s="108">
        <f t="shared" si="4"/>
        <v>0</v>
      </c>
      <c r="AA57" s="29">
        <f t="shared" si="4"/>
        <v>0</v>
      </c>
      <c r="AB57" s="29">
        <f t="shared" si="5"/>
        <v>0</v>
      </c>
      <c r="AC57" s="29">
        <f t="shared" si="5"/>
        <v>0</v>
      </c>
    </row>
    <row r="58" spans="2:30" s="21" customFormat="1">
      <c r="B58" s="320"/>
      <c r="C58" s="314"/>
      <c r="D58" s="7" t="s">
        <v>81</v>
      </c>
      <c r="E58" s="7" t="s">
        <v>189</v>
      </c>
      <c r="F58" s="7" t="s">
        <v>82</v>
      </c>
      <c r="G58" s="15">
        <v>203322</v>
      </c>
      <c r="H58" s="28"/>
      <c r="I58" s="29">
        <f t="shared" si="2"/>
        <v>0</v>
      </c>
      <c r="J58" s="29"/>
      <c r="K58" s="29"/>
      <c r="L58" s="28"/>
      <c r="M58" s="29"/>
      <c r="N58" s="29"/>
      <c r="O58" s="29"/>
      <c r="P58" s="29"/>
      <c r="Q58" s="29"/>
      <c r="R58" s="76"/>
      <c r="S58" s="29"/>
      <c r="T58" s="29"/>
      <c r="U58" s="29"/>
      <c r="V58" s="29"/>
      <c r="W58" s="94"/>
      <c r="X58" s="94"/>
      <c r="Y58" s="124">
        <f t="shared" si="3"/>
        <v>0</v>
      </c>
      <c r="Z58" s="108">
        <f t="shared" si="4"/>
        <v>0</v>
      </c>
      <c r="AA58" s="29">
        <f t="shared" si="4"/>
        <v>0</v>
      </c>
      <c r="AB58" s="29">
        <f t="shared" si="5"/>
        <v>0</v>
      </c>
      <c r="AC58" s="29">
        <f t="shared" si="5"/>
        <v>0</v>
      </c>
    </row>
    <row r="59" spans="2:30" s="21" customFormat="1">
      <c r="B59" s="320"/>
      <c r="C59" s="317" t="s">
        <v>159</v>
      </c>
      <c r="D59" s="7" t="s">
        <v>83</v>
      </c>
      <c r="E59" s="7" t="s">
        <v>188</v>
      </c>
      <c r="F59" s="7" t="s">
        <v>84</v>
      </c>
      <c r="G59" s="15">
        <v>215682</v>
      </c>
      <c r="H59" s="28"/>
      <c r="I59" s="29">
        <f t="shared" si="2"/>
        <v>0</v>
      </c>
      <c r="J59" s="29"/>
      <c r="K59" s="29"/>
      <c r="L59" s="28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94"/>
      <c r="X59" s="94"/>
      <c r="Y59" s="124">
        <f t="shared" si="3"/>
        <v>0</v>
      </c>
      <c r="Z59" s="108">
        <f t="shared" si="4"/>
        <v>0</v>
      </c>
      <c r="AA59" s="29">
        <f t="shared" si="4"/>
        <v>0</v>
      </c>
      <c r="AB59" s="29">
        <f t="shared" si="5"/>
        <v>0</v>
      </c>
      <c r="AC59" s="29">
        <f t="shared" si="5"/>
        <v>0</v>
      </c>
    </row>
    <row r="60" spans="2:30" s="21" customFormat="1">
      <c r="B60" s="320"/>
      <c r="C60" s="322"/>
      <c r="D60" s="7" t="s">
        <v>219</v>
      </c>
      <c r="E60" s="7" t="s">
        <v>57</v>
      </c>
      <c r="F60" s="7" t="s">
        <v>221</v>
      </c>
      <c r="G60" s="15">
        <v>234222</v>
      </c>
      <c r="H60" s="28"/>
      <c r="I60" s="29">
        <f t="shared" si="2"/>
        <v>0</v>
      </c>
      <c r="J60" s="29"/>
      <c r="K60" s="29"/>
      <c r="L60" s="28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94"/>
      <c r="X60" s="94"/>
      <c r="Y60" s="124">
        <f t="shared" si="3"/>
        <v>0</v>
      </c>
      <c r="Z60" s="108">
        <f t="shared" si="4"/>
        <v>0</v>
      </c>
      <c r="AA60" s="29">
        <f t="shared" si="4"/>
        <v>0</v>
      </c>
      <c r="AB60" s="29">
        <f t="shared" si="5"/>
        <v>0</v>
      </c>
      <c r="AC60" s="29">
        <f t="shared" si="5"/>
        <v>0</v>
      </c>
    </row>
    <row r="61" spans="2:30" s="21" customFormat="1" ht="17.25" thickBot="1">
      <c r="B61" s="320"/>
      <c r="C61" s="322"/>
      <c r="D61" s="58" t="s">
        <v>220</v>
      </c>
      <c r="E61" s="58" t="s">
        <v>60</v>
      </c>
      <c r="F61" s="58" t="s">
        <v>222</v>
      </c>
      <c r="G61" s="59">
        <v>277482</v>
      </c>
      <c r="H61" s="60"/>
      <c r="I61" s="53">
        <f t="shared" si="2"/>
        <v>0</v>
      </c>
      <c r="J61" s="53"/>
      <c r="K61" s="53"/>
      <c r="L61" s="60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96"/>
      <c r="X61" s="96"/>
      <c r="Y61" s="126">
        <f t="shared" si="3"/>
        <v>0</v>
      </c>
      <c r="Z61" s="110">
        <f t="shared" si="4"/>
        <v>0</v>
      </c>
      <c r="AA61" s="53">
        <f t="shared" si="4"/>
        <v>0</v>
      </c>
      <c r="AB61" s="53">
        <f t="shared" si="5"/>
        <v>0</v>
      </c>
      <c r="AC61" s="53">
        <f t="shared" si="5"/>
        <v>0</v>
      </c>
      <c r="AD61" s="30"/>
    </row>
    <row r="62" spans="2:30" s="21" customFormat="1" ht="17.25" hidden="1" thickBot="1">
      <c r="B62" s="320"/>
      <c r="C62" s="317" t="s">
        <v>312</v>
      </c>
      <c r="D62" s="61" t="s">
        <v>313</v>
      </c>
      <c r="E62" s="61" t="s">
        <v>57</v>
      </c>
      <c r="F62" s="61" t="s">
        <v>314</v>
      </c>
      <c r="G62" s="62">
        <v>234220</v>
      </c>
      <c r="H62" s="63"/>
      <c r="I62" s="64">
        <f t="shared" si="2"/>
        <v>0</v>
      </c>
      <c r="J62" s="64"/>
      <c r="K62" s="64"/>
      <c r="L62" s="63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97"/>
      <c r="X62" s="97"/>
      <c r="Y62" s="127">
        <f t="shared" si="3"/>
        <v>0</v>
      </c>
      <c r="Z62" s="111">
        <f t="shared" si="4"/>
        <v>0</v>
      </c>
      <c r="AA62" s="64">
        <f t="shared" si="4"/>
        <v>0</v>
      </c>
      <c r="AB62" s="64">
        <f t="shared" si="5"/>
        <v>0</v>
      </c>
      <c r="AC62" s="64">
        <f t="shared" si="5"/>
        <v>0</v>
      </c>
      <c r="AD62" s="30"/>
    </row>
    <row r="63" spans="2:30" s="21" customFormat="1" ht="17.25" hidden="1" thickBot="1">
      <c r="B63" s="320"/>
      <c r="C63" s="322"/>
      <c r="D63" s="61" t="s">
        <v>315</v>
      </c>
      <c r="E63" s="61" t="s">
        <v>60</v>
      </c>
      <c r="F63" s="61" t="s">
        <v>316</v>
      </c>
      <c r="G63" s="62">
        <v>277480</v>
      </c>
      <c r="H63" s="63"/>
      <c r="I63" s="64">
        <f t="shared" si="2"/>
        <v>0</v>
      </c>
      <c r="J63" s="64"/>
      <c r="K63" s="64"/>
      <c r="L63" s="63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97"/>
      <c r="X63" s="97"/>
      <c r="Y63" s="127">
        <f t="shared" si="3"/>
        <v>0</v>
      </c>
      <c r="Z63" s="111">
        <f t="shared" si="4"/>
        <v>0</v>
      </c>
      <c r="AA63" s="64">
        <f t="shared" si="4"/>
        <v>0</v>
      </c>
      <c r="AB63" s="64">
        <f t="shared" si="5"/>
        <v>0</v>
      </c>
      <c r="AC63" s="64">
        <f t="shared" si="5"/>
        <v>0</v>
      </c>
      <c r="AD63" s="30"/>
    </row>
    <row r="64" spans="2:30" s="21" customFormat="1" ht="17.25" hidden="1" thickBot="1">
      <c r="B64" s="320"/>
      <c r="C64" s="322"/>
      <c r="D64" s="61" t="s">
        <v>317</v>
      </c>
      <c r="E64" s="61" t="s">
        <v>318</v>
      </c>
      <c r="F64" s="61" t="s">
        <v>319</v>
      </c>
      <c r="G64" s="62">
        <v>296020</v>
      </c>
      <c r="H64" s="63"/>
      <c r="I64" s="64">
        <f t="shared" si="2"/>
        <v>0</v>
      </c>
      <c r="J64" s="64"/>
      <c r="K64" s="64"/>
      <c r="L64" s="63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97"/>
      <c r="X64" s="97"/>
      <c r="Y64" s="127">
        <f t="shared" si="3"/>
        <v>0</v>
      </c>
      <c r="Z64" s="111">
        <f t="shared" si="4"/>
        <v>0</v>
      </c>
      <c r="AA64" s="64">
        <f t="shared" si="4"/>
        <v>0</v>
      </c>
      <c r="AB64" s="64">
        <f t="shared" si="5"/>
        <v>0</v>
      </c>
      <c r="AC64" s="64">
        <f t="shared" si="5"/>
        <v>0</v>
      </c>
      <c r="AD64" s="30"/>
    </row>
    <row r="65" spans="2:30" s="21" customFormat="1" ht="17.25" hidden="1" thickBot="1">
      <c r="B65" s="320"/>
      <c r="C65" s="322"/>
      <c r="D65" s="61" t="s">
        <v>320</v>
      </c>
      <c r="E65" s="61" t="s">
        <v>60</v>
      </c>
      <c r="F65" s="61" t="s">
        <v>321</v>
      </c>
      <c r="G65" s="62">
        <v>296020</v>
      </c>
      <c r="H65" s="63"/>
      <c r="I65" s="64">
        <f t="shared" si="2"/>
        <v>0</v>
      </c>
      <c r="J65" s="64"/>
      <c r="K65" s="64"/>
      <c r="L65" s="63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97"/>
      <c r="X65" s="97"/>
      <c r="Y65" s="127">
        <f t="shared" si="3"/>
        <v>0</v>
      </c>
      <c r="Z65" s="111">
        <f t="shared" si="4"/>
        <v>0</v>
      </c>
      <c r="AA65" s="64">
        <f t="shared" si="4"/>
        <v>0</v>
      </c>
      <c r="AB65" s="64">
        <f t="shared" si="5"/>
        <v>0</v>
      </c>
      <c r="AC65" s="64">
        <f t="shared" si="5"/>
        <v>0</v>
      </c>
      <c r="AD65" s="30"/>
    </row>
    <row r="66" spans="2:30" s="21" customFormat="1" ht="17.25" hidden="1" thickBot="1">
      <c r="B66" s="325"/>
      <c r="C66" s="327"/>
      <c r="D66" s="86" t="s">
        <v>322</v>
      </c>
      <c r="E66" s="86" t="s">
        <v>318</v>
      </c>
      <c r="F66" s="86" t="s">
        <v>323</v>
      </c>
      <c r="G66" s="87">
        <v>320740</v>
      </c>
      <c r="H66" s="88"/>
      <c r="I66" s="69">
        <f t="shared" si="2"/>
        <v>0</v>
      </c>
      <c r="J66" s="69"/>
      <c r="K66" s="69"/>
      <c r="L66" s="88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99"/>
      <c r="X66" s="99"/>
      <c r="Y66" s="129">
        <f t="shared" si="3"/>
        <v>0</v>
      </c>
      <c r="Z66" s="113">
        <f t="shared" si="4"/>
        <v>0</v>
      </c>
      <c r="AA66" s="69">
        <f t="shared" si="4"/>
        <v>0</v>
      </c>
      <c r="AB66" s="69">
        <f t="shared" si="5"/>
        <v>0</v>
      </c>
      <c r="AC66" s="69">
        <f t="shared" si="5"/>
        <v>0</v>
      </c>
      <c r="AD66" s="30">
        <f>SUM(Y44:Y66)</f>
        <v>0</v>
      </c>
    </row>
    <row r="67" spans="2:30" s="21" customFormat="1" ht="17.25" thickTop="1">
      <c r="B67" s="324" t="s">
        <v>165</v>
      </c>
      <c r="C67" s="330" t="s">
        <v>157</v>
      </c>
      <c r="D67" s="31" t="s">
        <v>85</v>
      </c>
      <c r="E67" s="31" t="s">
        <v>184</v>
      </c>
      <c r="F67" s="31" t="s">
        <v>86</v>
      </c>
      <c r="G67" s="32">
        <v>48822</v>
      </c>
      <c r="H67" s="33"/>
      <c r="I67" s="34">
        <f t="shared" si="2"/>
        <v>0</v>
      </c>
      <c r="J67" s="34"/>
      <c r="K67" s="34"/>
      <c r="L67" s="33"/>
      <c r="M67" s="34"/>
      <c r="N67" s="34"/>
      <c r="O67" s="34"/>
      <c r="P67" s="34"/>
      <c r="Q67" s="34"/>
      <c r="R67" s="34"/>
      <c r="S67" s="34"/>
      <c r="T67" s="68"/>
      <c r="U67" s="68"/>
      <c r="V67" s="68"/>
      <c r="W67" s="100"/>
      <c r="X67" s="100"/>
      <c r="Y67" s="130">
        <f t="shared" si="3"/>
        <v>0</v>
      </c>
      <c r="Z67" s="114">
        <f t="shared" si="4"/>
        <v>0</v>
      </c>
      <c r="AA67" s="34">
        <f t="shared" si="4"/>
        <v>0</v>
      </c>
      <c r="AB67" s="34">
        <f t="shared" si="5"/>
        <v>0</v>
      </c>
      <c r="AC67" s="34">
        <f t="shared" si="5"/>
        <v>0</v>
      </c>
    </row>
    <row r="68" spans="2:30" s="21" customFormat="1">
      <c r="B68" s="320"/>
      <c r="C68" s="314"/>
      <c r="D68" s="7" t="s">
        <v>87</v>
      </c>
      <c r="E68" s="7" t="s">
        <v>185</v>
      </c>
      <c r="F68" s="7" t="s">
        <v>88</v>
      </c>
      <c r="G68" s="15">
        <v>61182</v>
      </c>
      <c r="H68" s="28"/>
      <c r="I68" s="29">
        <f t="shared" si="2"/>
        <v>0</v>
      </c>
      <c r="J68" s="29"/>
      <c r="K68" s="29"/>
      <c r="L68" s="28"/>
      <c r="M68" s="29"/>
      <c r="N68" s="29"/>
      <c r="O68" s="29"/>
      <c r="P68" s="29"/>
      <c r="Q68" s="29"/>
      <c r="R68" s="76"/>
      <c r="S68" s="29"/>
      <c r="T68" s="53"/>
      <c r="U68" s="53"/>
      <c r="V68" s="53"/>
      <c r="W68" s="96"/>
      <c r="X68" s="96"/>
      <c r="Y68" s="126">
        <f t="shared" si="3"/>
        <v>0</v>
      </c>
      <c r="Z68" s="110">
        <f t="shared" si="4"/>
        <v>0</v>
      </c>
      <c r="AA68" s="29">
        <f t="shared" si="4"/>
        <v>0</v>
      </c>
      <c r="AB68" s="29">
        <f t="shared" si="5"/>
        <v>0</v>
      </c>
      <c r="AC68" s="29">
        <f t="shared" si="5"/>
        <v>0</v>
      </c>
    </row>
    <row r="69" spans="2:30" s="21" customFormat="1">
      <c r="B69" s="320"/>
      <c r="C69" s="314"/>
      <c r="D69" s="7" t="s">
        <v>89</v>
      </c>
      <c r="E69" s="7" t="s">
        <v>178</v>
      </c>
      <c r="F69" s="7" t="s">
        <v>90</v>
      </c>
      <c r="G69" s="15">
        <v>61182</v>
      </c>
      <c r="H69" s="28"/>
      <c r="I69" s="29">
        <f t="shared" si="2"/>
        <v>0</v>
      </c>
      <c r="J69" s="29"/>
      <c r="K69" s="29"/>
      <c r="L69" s="28"/>
      <c r="M69" s="29"/>
      <c r="N69" s="29"/>
      <c r="O69" s="29"/>
      <c r="P69" s="29"/>
      <c r="Q69" s="29"/>
      <c r="R69" s="29"/>
      <c r="S69" s="29"/>
      <c r="T69" s="53"/>
      <c r="U69" s="53"/>
      <c r="V69" s="53"/>
      <c r="W69" s="96"/>
      <c r="X69" s="96"/>
      <c r="Y69" s="126">
        <f t="shared" si="3"/>
        <v>0</v>
      </c>
      <c r="Z69" s="110">
        <f t="shared" ref="Z69:AA100" si="6">H69+J69</f>
        <v>0</v>
      </c>
      <c r="AA69" s="29">
        <f t="shared" si="6"/>
        <v>0</v>
      </c>
      <c r="AB69" s="29">
        <f t="shared" ref="AB69:AC100" si="7">SUM(H69,J69,L69)</f>
        <v>0</v>
      </c>
      <c r="AC69" s="29">
        <f t="shared" si="7"/>
        <v>0</v>
      </c>
    </row>
    <row r="70" spans="2:30" s="21" customFormat="1">
      <c r="B70" s="320"/>
      <c r="C70" s="314"/>
      <c r="D70" s="7" t="s">
        <v>91</v>
      </c>
      <c r="E70" s="7" t="s">
        <v>184</v>
      </c>
      <c r="F70" s="7" t="s">
        <v>92</v>
      </c>
      <c r="G70" s="15">
        <v>73542</v>
      </c>
      <c r="H70" s="28"/>
      <c r="I70" s="29">
        <f t="shared" ref="I70:I113" si="8">H70*G70</f>
        <v>0</v>
      </c>
      <c r="J70" s="29"/>
      <c r="K70" s="29"/>
      <c r="L70" s="28"/>
      <c r="M70" s="29"/>
      <c r="N70" s="29"/>
      <c r="O70" s="29"/>
      <c r="P70" s="29"/>
      <c r="Q70" s="29"/>
      <c r="R70" s="76"/>
      <c r="S70" s="29"/>
      <c r="T70" s="29"/>
      <c r="U70" s="29"/>
      <c r="V70" s="29"/>
      <c r="W70" s="94"/>
      <c r="X70" s="94"/>
      <c r="Y70" s="124">
        <f t="shared" si="3"/>
        <v>0</v>
      </c>
      <c r="Z70" s="108">
        <f t="shared" si="6"/>
        <v>0</v>
      </c>
      <c r="AA70" s="29">
        <f t="shared" si="6"/>
        <v>0</v>
      </c>
      <c r="AB70" s="29">
        <f t="shared" si="7"/>
        <v>0</v>
      </c>
      <c r="AC70" s="29">
        <f t="shared" si="7"/>
        <v>0</v>
      </c>
    </row>
    <row r="71" spans="2:30" s="21" customFormat="1">
      <c r="B71" s="320"/>
      <c r="C71" s="314"/>
      <c r="D71" s="7" t="s">
        <v>93</v>
      </c>
      <c r="E71" s="7" t="s">
        <v>185</v>
      </c>
      <c r="F71" s="7" t="s">
        <v>94</v>
      </c>
      <c r="G71" s="15">
        <v>98262</v>
      </c>
      <c r="H71" s="28"/>
      <c r="I71" s="29">
        <f t="shared" si="8"/>
        <v>0</v>
      </c>
      <c r="J71" s="29"/>
      <c r="K71" s="29"/>
      <c r="L71" s="28"/>
      <c r="M71" s="29"/>
      <c r="N71" s="29"/>
      <c r="O71" s="29"/>
      <c r="P71" s="29"/>
      <c r="Q71" s="29"/>
      <c r="R71" s="76"/>
      <c r="S71" s="29"/>
      <c r="T71" s="29"/>
      <c r="U71" s="29"/>
      <c r="V71" s="29"/>
      <c r="W71" s="94"/>
      <c r="X71" s="94"/>
      <c r="Y71" s="124">
        <f t="shared" ref="Y71:Y114" si="9">Z71-R71</f>
        <v>0</v>
      </c>
      <c r="Z71" s="108">
        <f t="shared" si="6"/>
        <v>0</v>
      </c>
      <c r="AA71" s="29">
        <f t="shared" si="6"/>
        <v>0</v>
      </c>
      <c r="AB71" s="29">
        <f t="shared" si="7"/>
        <v>0</v>
      </c>
      <c r="AC71" s="29">
        <f t="shared" si="7"/>
        <v>0</v>
      </c>
    </row>
    <row r="72" spans="2:30" s="21" customFormat="1">
      <c r="B72" s="320"/>
      <c r="C72" s="314"/>
      <c r="D72" s="7" t="s">
        <v>95</v>
      </c>
      <c r="E72" s="7" t="s">
        <v>186</v>
      </c>
      <c r="F72" s="7" t="s">
        <v>96</v>
      </c>
      <c r="G72" s="15">
        <v>110622</v>
      </c>
      <c r="H72" s="28"/>
      <c r="I72" s="29">
        <f t="shared" si="8"/>
        <v>0</v>
      </c>
      <c r="J72" s="29"/>
      <c r="K72" s="29"/>
      <c r="L72" s="28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94"/>
      <c r="X72" s="94"/>
      <c r="Y72" s="124">
        <f t="shared" si="9"/>
        <v>0</v>
      </c>
      <c r="Z72" s="108">
        <f t="shared" si="6"/>
        <v>0</v>
      </c>
      <c r="AA72" s="29">
        <f t="shared" si="6"/>
        <v>0</v>
      </c>
      <c r="AB72" s="29">
        <f t="shared" si="7"/>
        <v>0</v>
      </c>
      <c r="AC72" s="29">
        <f t="shared" si="7"/>
        <v>0</v>
      </c>
      <c r="AD72" s="30">
        <f>SUM(Y68:Y72)</f>
        <v>0</v>
      </c>
    </row>
    <row r="73" spans="2:30" s="21" customFormat="1">
      <c r="B73" s="320"/>
      <c r="C73" s="314" t="s">
        <v>158</v>
      </c>
      <c r="D73" s="7" t="s">
        <v>97</v>
      </c>
      <c r="E73" s="7" t="s">
        <v>184</v>
      </c>
      <c r="F73" s="7" t="s">
        <v>98</v>
      </c>
      <c r="G73" s="15">
        <v>61182</v>
      </c>
      <c r="H73" s="28"/>
      <c r="I73" s="29">
        <f t="shared" si="8"/>
        <v>0</v>
      </c>
      <c r="J73" s="29"/>
      <c r="K73" s="29"/>
      <c r="L73" s="28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94"/>
      <c r="X73" s="94"/>
      <c r="Y73" s="124">
        <f t="shared" si="9"/>
        <v>0</v>
      </c>
      <c r="Z73" s="108">
        <f t="shared" si="6"/>
        <v>0</v>
      </c>
      <c r="AA73" s="29">
        <f t="shared" si="6"/>
        <v>0</v>
      </c>
      <c r="AB73" s="29">
        <f t="shared" si="7"/>
        <v>0</v>
      </c>
      <c r="AC73" s="29">
        <f t="shared" si="7"/>
        <v>0</v>
      </c>
    </row>
    <row r="74" spans="2:30" s="21" customFormat="1">
      <c r="B74" s="320"/>
      <c r="C74" s="314"/>
      <c r="D74" s="7" t="s">
        <v>99</v>
      </c>
      <c r="E74" s="7" t="s">
        <v>185</v>
      </c>
      <c r="F74" s="7" t="s">
        <v>100</v>
      </c>
      <c r="G74" s="15">
        <v>79722</v>
      </c>
      <c r="H74" s="28"/>
      <c r="I74" s="29">
        <f t="shared" si="8"/>
        <v>0</v>
      </c>
      <c r="J74" s="29"/>
      <c r="K74" s="29"/>
      <c r="L74" s="28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94"/>
      <c r="X74" s="94"/>
      <c r="Y74" s="124">
        <f t="shared" si="9"/>
        <v>0</v>
      </c>
      <c r="Z74" s="108">
        <f t="shared" si="6"/>
        <v>0</v>
      </c>
      <c r="AA74" s="29">
        <f t="shared" si="6"/>
        <v>0</v>
      </c>
      <c r="AB74" s="29">
        <f t="shared" si="7"/>
        <v>0</v>
      </c>
      <c r="AC74" s="29">
        <f t="shared" si="7"/>
        <v>0</v>
      </c>
    </row>
    <row r="75" spans="2:30" s="21" customFormat="1">
      <c r="B75" s="320"/>
      <c r="C75" s="314"/>
      <c r="D75" s="7" t="s">
        <v>101</v>
      </c>
      <c r="E75" s="7" t="s">
        <v>184</v>
      </c>
      <c r="F75" s="7" t="s">
        <v>102</v>
      </c>
      <c r="G75" s="15">
        <v>85902</v>
      </c>
      <c r="H75" s="28"/>
      <c r="I75" s="29">
        <f t="shared" si="8"/>
        <v>0</v>
      </c>
      <c r="J75" s="29"/>
      <c r="K75" s="29"/>
      <c r="L75" s="28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94"/>
      <c r="X75" s="94"/>
      <c r="Y75" s="124">
        <f t="shared" si="9"/>
        <v>0</v>
      </c>
      <c r="Z75" s="108">
        <f t="shared" si="6"/>
        <v>0</v>
      </c>
      <c r="AA75" s="29">
        <f t="shared" si="6"/>
        <v>0</v>
      </c>
      <c r="AB75" s="29">
        <f t="shared" si="7"/>
        <v>0</v>
      </c>
      <c r="AC75" s="29">
        <f t="shared" si="7"/>
        <v>0</v>
      </c>
    </row>
    <row r="76" spans="2:30" s="21" customFormat="1">
      <c r="B76" s="320"/>
      <c r="C76" s="314"/>
      <c r="D76" s="7" t="s">
        <v>103</v>
      </c>
      <c r="E76" s="7" t="s">
        <v>185</v>
      </c>
      <c r="F76" s="7" t="s">
        <v>104</v>
      </c>
      <c r="G76" s="15">
        <v>110622</v>
      </c>
      <c r="H76" s="28"/>
      <c r="I76" s="29">
        <f t="shared" si="8"/>
        <v>0</v>
      </c>
      <c r="J76" s="29"/>
      <c r="K76" s="29"/>
      <c r="L76" s="28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94"/>
      <c r="X76" s="94"/>
      <c r="Y76" s="124">
        <f t="shared" si="9"/>
        <v>0</v>
      </c>
      <c r="Z76" s="108">
        <f t="shared" si="6"/>
        <v>0</v>
      </c>
      <c r="AA76" s="29">
        <f t="shared" si="6"/>
        <v>0</v>
      </c>
      <c r="AB76" s="29">
        <f t="shared" si="7"/>
        <v>0</v>
      </c>
      <c r="AC76" s="29">
        <f t="shared" si="7"/>
        <v>0</v>
      </c>
    </row>
    <row r="77" spans="2:30" s="21" customFormat="1">
      <c r="B77" s="320"/>
      <c r="C77" s="317" t="s">
        <v>159</v>
      </c>
      <c r="D77" s="7" t="s">
        <v>105</v>
      </c>
      <c r="E77" s="7" t="s">
        <v>184</v>
      </c>
      <c r="F77" s="7" t="s">
        <v>106</v>
      </c>
      <c r="G77" s="15">
        <v>61182</v>
      </c>
      <c r="H77" s="28"/>
      <c r="I77" s="29">
        <f t="shared" si="8"/>
        <v>0</v>
      </c>
      <c r="J77" s="29"/>
      <c r="K77" s="29"/>
      <c r="L77" s="28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94"/>
      <c r="X77" s="94"/>
      <c r="Y77" s="124">
        <f t="shared" si="9"/>
        <v>0</v>
      </c>
      <c r="Z77" s="108">
        <f t="shared" si="6"/>
        <v>0</v>
      </c>
      <c r="AA77" s="29">
        <f t="shared" si="6"/>
        <v>0</v>
      </c>
      <c r="AB77" s="29">
        <f t="shared" si="7"/>
        <v>0</v>
      </c>
      <c r="AC77" s="29">
        <f t="shared" si="7"/>
        <v>0</v>
      </c>
    </row>
    <row r="78" spans="2:30" s="21" customFormat="1">
      <c r="B78" s="320"/>
      <c r="C78" s="322"/>
      <c r="D78" s="7" t="s">
        <v>107</v>
      </c>
      <c r="E78" s="7" t="s">
        <v>185</v>
      </c>
      <c r="F78" s="7" t="s">
        <v>108</v>
      </c>
      <c r="G78" s="15">
        <v>79722</v>
      </c>
      <c r="H78" s="28"/>
      <c r="I78" s="29">
        <f t="shared" si="8"/>
        <v>0</v>
      </c>
      <c r="J78" s="29"/>
      <c r="K78" s="29"/>
      <c r="L78" s="28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94"/>
      <c r="X78" s="94"/>
      <c r="Y78" s="124">
        <f t="shared" si="9"/>
        <v>0</v>
      </c>
      <c r="Z78" s="108">
        <f t="shared" si="6"/>
        <v>0</v>
      </c>
      <c r="AA78" s="29">
        <f t="shared" si="6"/>
        <v>0</v>
      </c>
      <c r="AB78" s="29">
        <f t="shared" si="7"/>
        <v>0</v>
      </c>
      <c r="AC78" s="29">
        <f t="shared" si="7"/>
        <v>0</v>
      </c>
    </row>
    <row r="79" spans="2:30" s="21" customFormat="1">
      <c r="B79" s="320"/>
      <c r="C79" s="322"/>
      <c r="D79" s="7" t="s">
        <v>195</v>
      </c>
      <c r="E79" s="7" t="s">
        <v>198</v>
      </c>
      <c r="F79" s="7" t="s">
        <v>199</v>
      </c>
      <c r="G79" s="15">
        <v>80000</v>
      </c>
      <c r="H79" s="28"/>
      <c r="I79" s="29">
        <f t="shared" si="8"/>
        <v>0</v>
      </c>
      <c r="J79" s="29"/>
      <c r="K79" s="29"/>
      <c r="L79" s="28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94"/>
      <c r="X79" s="94"/>
      <c r="Y79" s="124">
        <f t="shared" si="9"/>
        <v>0</v>
      </c>
      <c r="Z79" s="108">
        <f t="shared" si="6"/>
        <v>0</v>
      </c>
      <c r="AA79" s="29">
        <f t="shared" si="6"/>
        <v>0</v>
      </c>
      <c r="AB79" s="29">
        <f t="shared" si="7"/>
        <v>0</v>
      </c>
      <c r="AC79" s="29">
        <f t="shared" si="7"/>
        <v>0</v>
      </c>
    </row>
    <row r="80" spans="2:30" s="21" customFormat="1">
      <c r="B80" s="320"/>
      <c r="C80" s="322"/>
      <c r="D80" s="7" t="s">
        <v>196</v>
      </c>
      <c r="E80" s="7" t="s">
        <v>57</v>
      </c>
      <c r="F80" s="7" t="s">
        <v>200</v>
      </c>
      <c r="G80" s="15">
        <v>92000</v>
      </c>
      <c r="H80" s="28"/>
      <c r="I80" s="29">
        <f t="shared" si="8"/>
        <v>0</v>
      </c>
      <c r="J80" s="29"/>
      <c r="K80" s="29"/>
      <c r="L80" s="28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94"/>
      <c r="X80" s="94"/>
      <c r="Y80" s="124">
        <f t="shared" si="9"/>
        <v>0</v>
      </c>
      <c r="Z80" s="108">
        <f t="shared" si="6"/>
        <v>0</v>
      </c>
      <c r="AA80" s="29">
        <f t="shared" si="6"/>
        <v>0</v>
      </c>
      <c r="AB80" s="29">
        <f t="shared" si="7"/>
        <v>0</v>
      </c>
      <c r="AC80" s="29">
        <f t="shared" si="7"/>
        <v>0</v>
      </c>
    </row>
    <row r="81" spans="2:30" s="21" customFormat="1" ht="17.25" thickBot="1">
      <c r="B81" s="325"/>
      <c r="C81" s="327"/>
      <c r="D81" s="35" t="s">
        <v>197</v>
      </c>
      <c r="E81" s="35" t="s">
        <v>60</v>
      </c>
      <c r="F81" s="35" t="s">
        <v>201</v>
      </c>
      <c r="G81" s="36">
        <v>120000</v>
      </c>
      <c r="H81" s="37"/>
      <c r="I81" s="38">
        <f t="shared" si="8"/>
        <v>0</v>
      </c>
      <c r="J81" s="53"/>
      <c r="K81" s="38"/>
      <c r="L81" s="37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101"/>
      <c r="X81" s="101"/>
      <c r="Y81" s="131">
        <f t="shared" si="9"/>
        <v>0</v>
      </c>
      <c r="Z81" s="115">
        <f t="shared" si="6"/>
        <v>0</v>
      </c>
      <c r="AA81" s="38">
        <f t="shared" si="6"/>
        <v>0</v>
      </c>
      <c r="AB81" s="38">
        <f t="shared" si="7"/>
        <v>0</v>
      </c>
      <c r="AC81" s="38">
        <f t="shared" si="7"/>
        <v>0</v>
      </c>
      <c r="AD81" s="30">
        <f>SUM(Z67:Z81)</f>
        <v>0</v>
      </c>
    </row>
    <row r="82" spans="2:30" s="21" customFormat="1" ht="17.25" thickTop="1">
      <c r="B82" s="326" t="s">
        <v>166</v>
      </c>
      <c r="C82" s="330" t="s">
        <v>167</v>
      </c>
      <c r="D82" s="39" t="s">
        <v>109</v>
      </c>
      <c r="E82" s="39" t="s">
        <v>190</v>
      </c>
      <c r="F82" s="39" t="s">
        <v>110</v>
      </c>
      <c r="G82" s="40">
        <v>67362</v>
      </c>
      <c r="H82" s="41"/>
      <c r="I82" s="42">
        <f t="shared" si="8"/>
        <v>0</v>
      </c>
      <c r="J82" s="42"/>
      <c r="K82" s="42"/>
      <c r="L82" s="41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98"/>
      <c r="X82" s="98"/>
      <c r="Y82" s="128">
        <f t="shared" si="9"/>
        <v>0</v>
      </c>
      <c r="Z82" s="112">
        <f t="shared" si="6"/>
        <v>0</v>
      </c>
      <c r="AA82" s="42">
        <f t="shared" si="6"/>
        <v>0</v>
      </c>
      <c r="AB82" s="42">
        <f t="shared" si="7"/>
        <v>0</v>
      </c>
      <c r="AC82" s="42">
        <f t="shared" si="7"/>
        <v>0</v>
      </c>
    </row>
    <row r="83" spans="2:30" s="21" customFormat="1">
      <c r="B83" s="313"/>
      <c r="C83" s="314"/>
      <c r="D83" s="7" t="s">
        <v>111</v>
      </c>
      <c r="E83" s="7" t="s">
        <v>191</v>
      </c>
      <c r="F83" s="7" t="s">
        <v>112</v>
      </c>
      <c r="G83" s="15">
        <v>73542</v>
      </c>
      <c r="H83" s="28"/>
      <c r="I83" s="29">
        <f t="shared" si="8"/>
        <v>0</v>
      </c>
      <c r="J83" s="29"/>
      <c r="K83" s="29"/>
      <c r="L83" s="28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94"/>
      <c r="X83" s="94"/>
      <c r="Y83" s="124">
        <f t="shared" si="9"/>
        <v>0</v>
      </c>
      <c r="Z83" s="108">
        <f t="shared" si="6"/>
        <v>0</v>
      </c>
      <c r="AA83" s="29">
        <f t="shared" si="6"/>
        <v>0</v>
      </c>
      <c r="AB83" s="29">
        <f t="shared" si="7"/>
        <v>0</v>
      </c>
      <c r="AC83" s="29">
        <f t="shared" si="7"/>
        <v>0</v>
      </c>
    </row>
    <row r="84" spans="2:30" s="21" customFormat="1">
      <c r="B84" s="313"/>
      <c r="C84" s="314"/>
      <c r="D84" s="7" t="s">
        <v>113</v>
      </c>
      <c r="E84" s="7" t="s">
        <v>192</v>
      </c>
      <c r="F84" s="7" t="s">
        <v>114</v>
      </c>
      <c r="G84" s="15">
        <v>92082</v>
      </c>
      <c r="H84" s="28"/>
      <c r="I84" s="29">
        <f t="shared" si="8"/>
        <v>0</v>
      </c>
      <c r="J84" s="29"/>
      <c r="K84" s="29"/>
      <c r="L84" s="28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94"/>
      <c r="X84" s="94"/>
      <c r="Y84" s="124">
        <f t="shared" si="9"/>
        <v>0</v>
      </c>
      <c r="Z84" s="108">
        <f t="shared" si="6"/>
        <v>0</v>
      </c>
      <c r="AA84" s="29">
        <f t="shared" si="6"/>
        <v>0</v>
      </c>
      <c r="AB84" s="29">
        <f t="shared" si="7"/>
        <v>0</v>
      </c>
      <c r="AC84" s="29">
        <f t="shared" si="7"/>
        <v>0</v>
      </c>
    </row>
    <row r="85" spans="2:30" s="21" customFormat="1">
      <c r="B85" s="313"/>
      <c r="C85" s="319" t="s">
        <v>168</v>
      </c>
      <c r="D85" s="7" t="s">
        <v>115</v>
      </c>
      <c r="E85" s="7" t="s">
        <v>191</v>
      </c>
      <c r="F85" s="7" t="s">
        <v>116</v>
      </c>
      <c r="G85" s="15">
        <v>92082</v>
      </c>
      <c r="H85" s="28"/>
      <c r="I85" s="29">
        <f t="shared" si="8"/>
        <v>0</v>
      </c>
      <c r="J85" s="29"/>
      <c r="K85" s="29"/>
      <c r="L85" s="28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94"/>
      <c r="X85" s="94"/>
      <c r="Y85" s="124">
        <f t="shared" si="9"/>
        <v>0</v>
      </c>
      <c r="Z85" s="108">
        <f t="shared" si="6"/>
        <v>0</v>
      </c>
      <c r="AA85" s="29">
        <f t="shared" si="6"/>
        <v>0</v>
      </c>
      <c r="AB85" s="29">
        <f t="shared" si="7"/>
        <v>0</v>
      </c>
      <c r="AC85" s="29">
        <f t="shared" si="7"/>
        <v>0</v>
      </c>
    </row>
    <row r="86" spans="2:30" s="21" customFormat="1">
      <c r="B86" s="313"/>
      <c r="C86" s="320"/>
      <c r="D86" s="7" t="s">
        <v>117</v>
      </c>
      <c r="E86" s="7" t="s">
        <v>192</v>
      </c>
      <c r="F86" s="7" t="s">
        <v>118</v>
      </c>
      <c r="G86" s="15">
        <v>110622</v>
      </c>
      <c r="H86" s="28"/>
      <c r="I86" s="29">
        <f t="shared" si="8"/>
        <v>0</v>
      </c>
      <c r="J86" s="29"/>
      <c r="K86" s="29"/>
      <c r="L86" s="28"/>
      <c r="M86" s="29"/>
      <c r="N86" s="29"/>
      <c r="O86" s="29"/>
      <c r="P86" s="29"/>
      <c r="Q86" s="29"/>
      <c r="R86" s="76"/>
      <c r="S86" s="29"/>
      <c r="T86" s="29"/>
      <c r="U86" s="29"/>
      <c r="V86" s="29"/>
      <c r="W86" s="94"/>
      <c r="X86" s="94"/>
      <c r="Y86" s="124">
        <f t="shared" si="9"/>
        <v>0</v>
      </c>
      <c r="Z86" s="108">
        <f t="shared" si="6"/>
        <v>0</v>
      </c>
      <c r="AA86" s="29">
        <f t="shared" si="6"/>
        <v>0</v>
      </c>
      <c r="AB86" s="29">
        <f t="shared" si="7"/>
        <v>0</v>
      </c>
      <c r="AC86" s="29">
        <f t="shared" si="7"/>
        <v>0</v>
      </c>
    </row>
    <row r="87" spans="2:30" s="21" customFormat="1">
      <c r="B87" s="313"/>
      <c r="C87" s="320"/>
      <c r="D87" s="7" t="s">
        <v>119</v>
      </c>
      <c r="E87" s="7" t="s">
        <v>57</v>
      </c>
      <c r="F87" s="7" t="s">
        <v>120</v>
      </c>
      <c r="G87" s="15">
        <v>92082</v>
      </c>
      <c r="H87" s="28"/>
      <c r="I87" s="29">
        <f t="shared" si="8"/>
        <v>0</v>
      </c>
      <c r="J87" s="29"/>
      <c r="K87" s="29"/>
      <c r="L87" s="28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94"/>
      <c r="X87" s="94"/>
      <c r="Y87" s="124">
        <f t="shared" si="9"/>
        <v>0</v>
      </c>
      <c r="Z87" s="108">
        <f t="shared" si="6"/>
        <v>0</v>
      </c>
      <c r="AA87" s="29">
        <f t="shared" si="6"/>
        <v>0</v>
      </c>
      <c r="AB87" s="29">
        <f t="shared" si="7"/>
        <v>0</v>
      </c>
      <c r="AC87" s="29">
        <f t="shared" si="7"/>
        <v>0</v>
      </c>
    </row>
    <row r="88" spans="2:30" s="21" customFormat="1">
      <c r="B88" s="313"/>
      <c r="C88" s="320"/>
      <c r="D88" s="7" t="s">
        <v>121</v>
      </c>
      <c r="E88" s="7" t="s">
        <v>60</v>
      </c>
      <c r="F88" s="7" t="s">
        <v>122</v>
      </c>
      <c r="G88" s="15">
        <v>110622</v>
      </c>
      <c r="H88" s="28"/>
      <c r="I88" s="29">
        <f t="shared" si="8"/>
        <v>0</v>
      </c>
      <c r="J88" s="29"/>
      <c r="K88" s="29"/>
      <c r="L88" s="28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94"/>
      <c r="X88" s="94"/>
      <c r="Y88" s="124">
        <f t="shared" si="9"/>
        <v>0</v>
      </c>
      <c r="Z88" s="108">
        <f t="shared" si="6"/>
        <v>0</v>
      </c>
      <c r="AA88" s="29">
        <f t="shared" si="6"/>
        <v>0</v>
      </c>
      <c r="AB88" s="29">
        <f t="shared" si="7"/>
        <v>0</v>
      </c>
      <c r="AC88" s="29">
        <f t="shared" si="7"/>
        <v>0</v>
      </c>
    </row>
    <row r="89" spans="2:30" s="21" customFormat="1">
      <c r="B89" s="313"/>
      <c r="C89" s="320"/>
      <c r="D89" s="7" t="s">
        <v>123</v>
      </c>
      <c r="E89" s="7" t="s">
        <v>57</v>
      </c>
      <c r="F89" s="7" t="s">
        <v>124</v>
      </c>
      <c r="G89" s="15">
        <v>104442</v>
      </c>
      <c r="H89" s="28"/>
      <c r="I89" s="29">
        <f t="shared" si="8"/>
        <v>0</v>
      </c>
      <c r="J89" s="29"/>
      <c r="K89" s="29"/>
      <c r="L89" s="28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94"/>
      <c r="X89" s="94"/>
      <c r="Y89" s="124">
        <f t="shared" si="9"/>
        <v>0</v>
      </c>
      <c r="Z89" s="108">
        <f t="shared" si="6"/>
        <v>0</v>
      </c>
      <c r="AA89" s="29">
        <f t="shared" si="6"/>
        <v>0</v>
      </c>
      <c r="AB89" s="29">
        <f t="shared" si="7"/>
        <v>0</v>
      </c>
      <c r="AC89" s="29">
        <f t="shared" si="7"/>
        <v>0</v>
      </c>
    </row>
    <row r="90" spans="2:30" s="21" customFormat="1">
      <c r="B90" s="313"/>
      <c r="C90" s="320"/>
      <c r="D90" s="7" t="s">
        <v>125</v>
      </c>
      <c r="E90" s="7" t="s">
        <v>180</v>
      </c>
      <c r="F90" s="7" t="s">
        <v>126</v>
      </c>
      <c r="G90" s="15">
        <v>122982</v>
      </c>
      <c r="H90" s="28"/>
      <c r="I90" s="29">
        <f t="shared" si="8"/>
        <v>0</v>
      </c>
      <c r="J90" s="29"/>
      <c r="K90" s="29"/>
      <c r="L90" s="28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94"/>
      <c r="X90" s="94"/>
      <c r="Y90" s="124">
        <f t="shared" si="9"/>
        <v>0</v>
      </c>
      <c r="Z90" s="108">
        <f t="shared" si="6"/>
        <v>0</v>
      </c>
      <c r="AA90" s="29">
        <f t="shared" si="6"/>
        <v>0</v>
      </c>
      <c r="AB90" s="29">
        <f t="shared" si="7"/>
        <v>0</v>
      </c>
      <c r="AC90" s="29">
        <f t="shared" si="7"/>
        <v>0</v>
      </c>
    </row>
    <row r="91" spans="2:30" s="21" customFormat="1">
      <c r="B91" s="313"/>
      <c r="C91" s="320"/>
      <c r="D91" s="7" t="s">
        <v>127</v>
      </c>
      <c r="E91" s="7" t="s">
        <v>57</v>
      </c>
      <c r="F91" s="7" t="s">
        <v>128</v>
      </c>
      <c r="G91" s="15">
        <v>141522</v>
      </c>
      <c r="H91" s="28"/>
      <c r="I91" s="29">
        <f t="shared" si="8"/>
        <v>0</v>
      </c>
      <c r="J91" s="29"/>
      <c r="K91" s="29"/>
      <c r="L91" s="28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94"/>
      <c r="X91" s="94"/>
      <c r="Y91" s="124">
        <f t="shared" si="9"/>
        <v>0</v>
      </c>
      <c r="Z91" s="108">
        <f t="shared" si="6"/>
        <v>0</v>
      </c>
      <c r="AA91" s="29">
        <f t="shared" si="6"/>
        <v>0</v>
      </c>
      <c r="AB91" s="29">
        <f t="shared" si="7"/>
        <v>0</v>
      </c>
      <c r="AC91" s="29">
        <f t="shared" si="7"/>
        <v>0</v>
      </c>
    </row>
    <row r="92" spans="2:30" s="21" customFormat="1">
      <c r="B92" s="313"/>
      <c r="C92" s="320"/>
      <c r="D92" s="7" t="s">
        <v>129</v>
      </c>
      <c r="E92" s="7" t="s">
        <v>60</v>
      </c>
      <c r="F92" s="7" t="s">
        <v>130</v>
      </c>
      <c r="G92" s="15">
        <v>153882</v>
      </c>
      <c r="H92" s="28"/>
      <c r="I92" s="29">
        <f t="shared" si="8"/>
        <v>0</v>
      </c>
      <c r="J92" s="29"/>
      <c r="K92" s="29"/>
      <c r="L92" s="28"/>
      <c r="M92" s="29"/>
      <c r="N92" s="29"/>
      <c r="O92" s="29"/>
      <c r="P92" s="29"/>
      <c r="Q92" s="29"/>
      <c r="R92" s="76"/>
      <c r="S92" s="29"/>
      <c r="T92" s="29"/>
      <c r="U92" s="29"/>
      <c r="V92" s="29"/>
      <c r="W92" s="94"/>
      <c r="X92" s="94"/>
      <c r="Y92" s="124">
        <f t="shared" si="9"/>
        <v>0</v>
      </c>
      <c r="Z92" s="108">
        <f t="shared" si="6"/>
        <v>0</v>
      </c>
      <c r="AA92" s="29">
        <f t="shared" si="6"/>
        <v>0</v>
      </c>
      <c r="AB92" s="29">
        <f t="shared" si="7"/>
        <v>0</v>
      </c>
      <c r="AC92" s="29">
        <f t="shared" si="7"/>
        <v>0</v>
      </c>
    </row>
    <row r="93" spans="2:30" s="21" customFormat="1">
      <c r="B93" s="313"/>
      <c r="C93" s="320"/>
      <c r="D93" s="7" t="s">
        <v>131</v>
      </c>
      <c r="E93" s="7" t="s">
        <v>57</v>
      </c>
      <c r="F93" s="7" t="s">
        <v>132</v>
      </c>
      <c r="G93" s="15">
        <v>172422</v>
      </c>
      <c r="H93" s="28"/>
      <c r="I93" s="29">
        <f t="shared" si="8"/>
        <v>0</v>
      </c>
      <c r="J93" s="29"/>
      <c r="K93" s="29"/>
      <c r="L93" s="28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94"/>
      <c r="X93" s="94"/>
      <c r="Y93" s="124">
        <f t="shared" si="9"/>
        <v>0</v>
      </c>
      <c r="Z93" s="108">
        <f t="shared" si="6"/>
        <v>0</v>
      </c>
      <c r="AA93" s="29">
        <f t="shared" si="6"/>
        <v>0</v>
      </c>
      <c r="AB93" s="29">
        <f t="shared" si="7"/>
        <v>0</v>
      </c>
      <c r="AC93" s="29">
        <f t="shared" si="7"/>
        <v>0</v>
      </c>
    </row>
    <row r="94" spans="2:30" s="21" customFormat="1">
      <c r="B94" s="313"/>
      <c r="C94" s="320"/>
      <c r="D94" s="7" t="s">
        <v>207</v>
      </c>
      <c r="E94" s="7" t="s">
        <v>57</v>
      </c>
      <c r="F94" s="7" t="s">
        <v>211</v>
      </c>
      <c r="G94" s="16">
        <v>92082</v>
      </c>
      <c r="H94" s="28"/>
      <c r="I94" s="29">
        <f t="shared" si="8"/>
        <v>0</v>
      </c>
      <c r="J94" s="29"/>
      <c r="K94" s="29"/>
      <c r="L94" s="28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94"/>
      <c r="X94" s="94"/>
      <c r="Y94" s="124">
        <f t="shared" si="9"/>
        <v>0</v>
      </c>
      <c r="Z94" s="108">
        <f t="shared" si="6"/>
        <v>0</v>
      </c>
      <c r="AA94" s="29">
        <f t="shared" si="6"/>
        <v>0</v>
      </c>
      <c r="AB94" s="29">
        <f t="shared" si="7"/>
        <v>0</v>
      </c>
      <c r="AC94" s="29">
        <f t="shared" si="7"/>
        <v>0</v>
      </c>
    </row>
    <row r="95" spans="2:30" s="21" customFormat="1">
      <c r="B95" s="313"/>
      <c r="C95" s="320"/>
      <c r="D95" s="7" t="s">
        <v>208</v>
      </c>
      <c r="E95" s="7" t="s">
        <v>60</v>
      </c>
      <c r="F95" s="7" t="s">
        <v>212</v>
      </c>
      <c r="G95" s="16">
        <v>110622</v>
      </c>
      <c r="H95" s="28"/>
      <c r="I95" s="29">
        <f t="shared" si="8"/>
        <v>0</v>
      </c>
      <c r="J95" s="29"/>
      <c r="K95" s="29"/>
      <c r="L95" s="28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94"/>
      <c r="X95" s="94"/>
      <c r="Y95" s="124">
        <f t="shared" si="9"/>
        <v>0</v>
      </c>
      <c r="Z95" s="108">
        <f t="shared" si="6"/>
        <v>0</v>
      </c>
      <c r="AA95" s="29">
        <f t="shared" si="6"/>
        <v>0</v>
      </c>
      <c r="AB95" s="29">
        <f t="shared" si="7"/>
        <v>0</v>
      </c>
      <c r="AC95" s="29">
        <f t="shared" si="7"/>
        <v>0</v>
      </c>
    </row>
    <row r="96" spans="2:30" s="21" customFormat="1">
      <c r="B96" s="313"/>
      <c r="C96" s="320"/>
      <c r="D96" s="7" t="s">
        <v>209</v>
      </c>
      <c r="E96" s="7" t="s">
        <v>57</v>
      </c>
      <c r="F96" s="7" t="s">
        <v>213</v>
      </c>
      <c r="G96" s="16">
        <v>92082</v>
      </c>
      <c r="H96" s="28"/>
      <c r="I96" s="29">
        <f t="shared" si="8"/>
        <v>0</v>
      </c>
      <c r="J96" s="29"/>
      <c r="K96" s="29"/>
      <c r="L96" s="28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94"/>
      <c r="X96" s="94"/>
      <c r="Y96" s="124">
        <f t="shared" si="9"/>
        <v>0</v>
      </c>
      <c r="Z96" s="108">
        <f t="shared" si="6"/>
        <v>0</v>
      </c>
      <c r="AA96" s="29">
        <f t="shared" si="6"/>
        <v>0</v>
      </c>
      <c r="AB96" s="29">
        <f t="shared" si="7"/>
        <v>0</v>
      </c>
      <c r="AC96" s="29">
        <f t="shared" si="7"/>
        <v>0</v>
      </c>
    </row>
    <row r="97" spans="2:30" s="21" customFormat="1">
      <c r="B97" s="313"/>
      <c r="C97" s="320"/>
      <c r="D97" s="7" t="s">
        <v>210</v>
      </c>
      <c r="E97" s="7" t="s">
        <v>60</v>
      </c>
      <c r="F97" s="7" t="s">
        <v>214</v>
      </c>
      <c r="G97" s="16">
        <v>110622</v>
      </c>
      <c r="H97" s="28"/>
      <c r="I97" s="29">
        <f t="shared" si="8"/>
        <v>0</v>
      </c>
      <c r="J97" s="29"/>
      <c r="K97" s="29"/>
      <c r="L97" s="28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94"/>
      <c r="X97" s="94"/>
      <c r="Y97" s="124">
        <f t="shared" si="9"/>
        <v>0</v>
      </c>
      <c r="Z97" s="108">
        <f t="shared" si="6"/>
        <v>0</v>
      </c>
      <c r="AA97" s="29">
        <f t="shared" si="6"/>
        <v>0</v>
      </c>
      <c r="AB97" s="29">
        <f t="shared" si="7"/>
        <v>0</v>
      </c>
      <c r="AC97" s="29">
        <f t="shared" si="7"/>
        <v>0</v>
      </c>
    </row>
    <row r="98" spans="2:30">
      <c r="B98" s="313"/>
      <c r="C98" s="313" t="s">
        <v>169</v>
      </c>
      <c r="D98" s="7" t="s">
        <v>133</v>
      </c>
      <c r="E98" s="7" t="s">
        <v>60</v>
      </c>
      <c r="F98" s="7" t="s">
        <v>134</v>
      </c>
      <c r="G98" s="16">
        <v>160062</v>
      </c>
      <c r="H98" s="28"/>
      <c r="I98" s="29">
        <f t="shared" si="8"/>
        <v>0</v>
      </c>
      <c r="J98" s="29"/>
      <c r="K98" s="29"/>
      <c r="L98" s="28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94"/>
      <c r="X98" s="94"/>
      <c r="Y98" s="124">
        <f t="shared" si="9"/>
        <v>0</v>
      </c>
      <c r="Z98" s="108">
        <f t="shared" si="6"/>
        <v>0</v>
      </c>
      <c r="AA98" s="29">
        <f t="shared" si="6"/>
        <v>0</v>
      </c>
      <c r="AB98" s="29">
        <f t="shared" si="7"/>
        <v>0</v>
      </c>
      <c r="AC98" s="29">
        <f t="shared" si="7"/>
        <v>0</v>
      </c>
    </row>
    <row r="99" spans="2:30" ht="17.25" thickBot="1">
      <c r="B99" s="328"/>
      <c r="C99" s="328"/>
      <c r="D99" s="35" t="s">
        <v>135</v>
      </c>
      <c r="E99" s="35" t="s">
        <v>57</v>
      </c>
      <c r="F99" s="35" t="s">
        <v>136</v>
      </c>
      <c r="G99" s="49">
        <v>184782</v>
      </c>
      <c r="H99" s="37"/>
      <c r="I99" s="38">
        <f t="shared" si="8"/>
        <v>0</v>
      </c>
      <c r="J99" s="53"/>
      <c r="K99" s="38"/>
      <c r="L99" s="37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101"/>
      <c r="X99" s="101"/>
      <c r="Y99" s="131">
        <f t="shared" si="9"/>
        <v>0</v>
      </c>
      <c r="Z99" s="115">
        <f t="shared" si="6"/>
        <v>0</v>
      </c>
      <c r="AA99" s="38">
        <f t="shared" si="6"/>
        <v>0</v>
      </c>
      <c r="AB99" s="38">
        <f t="shared" si="7"/>
        <v>0</v>
      </c>
      <c r="AC99" s="38">
        <f t="shared" si="7"/>
        <v>0</v>
      </c>
    </row>
    <row r="100" spans="2:30" ht="18" hidden="1" thickTop="1" thickBot="1">
      <c r="B100" s="321"/>
      <c r="C100" s="321"/>
      <c r="D100" s="44" t="s">
        <v>137</v>
      </c>
      <c r="E100" s="44" t="s">
        <v>60</v>
      </c>
      <c r="F100" s="44" t="s">
        <v>138</v>
      </c>
      <c r="G100" s="45">
        <v>122982</v>
      </c>
      <c r="H100" s="46"/>
      <c r="I100" s="47">
        <f t="shared" si="8"/>
        <v>0</v>
      </c>
      <c r="J100" s="70"/>
      <c r="K100" s="47"/>
      <c r="L100" s="46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102"/>
      <c r="X100" s="102"/>
      <c r="Y100" s="132">
        <f t="shared" si="9"/>
        <v>0</v>
      </c>
      <c r="Z100" s="116">
        <f t="shared" si="6"/>
        <v>0</v>
      </c>
      <c r="AA100" s="47">
        <f t="shared" si="6"/>
        <v>0</v>
      </c>
      <c r="AB100" s="47">
        <f t="shared" si="7"/>
        <v>0</v>
      </c>
      <c r="AC100" s="47">
        <f t="shared" si="7"/>
        <v>0</v>
      </c>
    </row>
    <row r="101" spans="2:30" ht="18" hidden="1" thickTop="1" thickBot="1">
      <c r="B101" s="313"/>
      <c r="C101" s="313"/>
      <c r="D101" s="19" t="s">
        <v>139</v>
      </c>
      <c r="E101" s="19" t="s">
        <v>193</v>
      </c>
      <c r="F101" s="19" t="s">
        <v>140</v>
      </c>
      <c r="G101" s="20">
        <v>147702</v>
      </c>
      <c r="H101" s="22"/>
      <c r="I101" s="18">
        <f t="shared" si="8"/>
        <v>0</v>
      </c>
      <c r="J101" s="51"/>
      <c r="K101" s="18"/>
      <c r="L101" s="22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03"/>
      <c r="X101" s="103"/>
      <c r="Y101" s="133">
        <f t="shared" si="9"/>
        <v>0</v>
      </c>
      <c r="Z101" s="117">
        <f t="shared" ref="Z101:AA113" si="10">H101+J101</f>
        <v>0</v>
      </c>
      <c r="AA101" s="18">
        <f t="shared" si="10"/>
        <v>0</v>
      </c>
      <c r="AB101" s="18">
        <f t="shared" ref="AB101:AC113" si="11">SUM(H101,J101,L101)</f>
        <v>0</v>
      </c>
      <c r="AC101" s="18">
        <f t="shared" si="11"/>
        <v>0</v>
      </c>
    </row>
    <row r="102" spans="2:30" ht="18" thickTop="1" thickBot="1">
      <c r="B102" s="328"/>
      <c r="C102" s="50" t="s">
        <v>170</v>
      </c>
      <c r="D102" s="35" t="s">
        <v>141</v>
      </c>
      <c r="E102" s="35" t="s">
        <v>198</v>
      </c>
      <c r="F102" s="35" t="s">
        <v>194</v>
      </c>
      <c r="G102" s="49">
        <v>215682</v>
      </c>
      <c r="H102" s="49"/>
      <c r="I102" s="49">
        <f t="shared" si="8"/>
        <v>0</v>
      </c>
      <c r="J102" s="52"/>
      <c r="K102" s="38"/>
      <c r="L102" s="37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101"/>
      <c r="X102" s="101"/>
      <c r="Y102" s="131">
        <f t="shared" si="9"/>
        <v>0</v>
      </c>
      <c r="Z102" s="115">
        <f t="shared" si="10"/>
        <v>0</v>
      </c>
      <c r="AA102" s="38">
        <f t="shared" si="10"/>
        <v>0</v>
      </c>
      <c r="AB102" s="38">
        <f t="shared" si="11"/>
        <v>0</v>
      </c>
      <c r="AC102" s="38">
        <f t="shared" si="11"/>
        <v>0</v>
      </c>
      <c r="AD102" s="43">
        <f>SUM(AB82:AB102)</f>
        <v>0</v>
      </c>
    </row>
    <row r="103" spans="2:30" ht="17.25" thickTop="1">
      <c r="B103" s="321" t="s">
        <v>171</v>
      </c>
      <c r="C103" s="321" t="s">
        <v>172</v>
      </c>
      <c r="D103" s="31" t="s">
        <v>142</v>
      </c>
      <c r="E103" s="31"/>
      <c r="F103" s="31" t="s">
        <v>143</v>
      </c>
      <c r="G103" s="48">
        <v>122982</v>
      </c>
      <c r="H103" s="33"/>
      <c r="I103" s="34">
        <f t="shared" si="8"/>
        <v>0</v>
      </c>
      <c r="J103" s="29"/>
      <c r="K103" s="34"/>
      <c r="L103" s="33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104"/>
      <c r="X103" s="104"/>
      <c r="Y103" s="134">
        <f t="shared" si="9"/>
        <v>0</v>
      </c>
      <c r="Z103" s="118">
        <f t="shared" si="10"/>
        <v>0</v>
      </c>
      <c r="AA103" s="34">
        <f t="shared" si="10"/>
        <v>0</v>
      </c>
      <c r="AB103" s="34">
        <f t="shared" si="11"/>
        <v>0</v>
      </c>
      <c r="AC103" s="34">
        <f t="shared" si="11"/>
        <v>0</v>
      </c>
    </row>
    <row r="104" spans="2:30">
      <c r="B104" s="313"/>
      <c r="C104" s="313"/>
      <c r="D104" s="7" t="s">
        <v>144</v>
      </c>
      <c r="E104" s="7"/>
      <c r="F104" s="7" t="s">
        <v>145</v>
      </c>
      <c r="G104" s="16">
        <v>73542</v>
      </c>
      <c r="H104" s="28"/>
      <c r="I104" s="29">
        <f t="shared" si="8"/>
        <v>0</v>
      </c>
      <c r="J104" s="29"/>
      <c r="K104" s="29"/>
      <c r="L104" s="28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94"/>
      <c r="X104" s="94"/>
      <c r="Y104" s="124">
        <f t="shared" si="9"/>
        <v>0</v>
      </c>
      <c r="Z104" s="108">
        <f t="shared" si="10"/>
        <v>0</v>
      </c>
      <c r="AA104" s="29">
        <f t="shared" si="10"/>
        <v>0</v>
      </c>
      <c r="AB104" s="29">
        <f t="shared" si="11"/>
        <v>0</v>
      </c>
      <c r="AC104" s="29">
        <f t="shared" si="11"/>
        <v>0</v>
      </c>
    </row>
    <row r="105" spans="2:30">
      <c r="B105" s="313" t="s">
        <v>173</v>
      </c>
      <c r="C105" s="313" t="s">
        <v>174</v>
      </c>
      <c r="D105" s="7" t="s">
        <v>146</v>
      </c>
      <c r="E105" s="7"/>
      <c r="F105" s="7" t="s">
        <v>147</v>
      </c>
      <c r="G105" s="16">
        <v>30838</v>
      </c>
      <c r="H105" s="28"/>
      <c r="I105" s="29">
        <f t="shared" si="8"/>
        <v>0</v>
      </c>
      <c r="J105" s="29"/>
      <c r="K105" s="29"/>
      <c r="L105" s="28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94"/>
      <c r="X105" s="94"/>
      <c r="Y105" s="124">
        <f t="shared" si="9"/>
        <v>0</v>
      </c>
      <c r="Z105" s="108">
        <f t="shared" si="10"/>
        <v>0</v>
      </c>
      <c r="AA105" s="29">
        <f t="shared" si="10"/>
        <v>0</v>
      </c>
      <c r="AB105" s="29">
        <f t="shared" si="11"/>
        <v>0</v>
      </c>
      <c r="AC105" s="29">
        <f t="shared" si="11"/>
        <v>0</v>
      </c>
    </row>
    <row r="106" spans="2:30">
      <c r="B106" s="313"/>
      <c r="C106" s="313"/>
      <c r="D106" s="7" t="s">
        <v>148</v>
      </c>
      <c r="E106" s="7"/>
      <c r="F106" s="7" t="s">
        <v>149</v>
      </c>
      <c r="G106" s="16">
        <v>24658</v>
      </c>
      <c r="H106" s="28"/>
      <c r="I106" s="29">
        <f t="shared" si="8"/>
        <v>0</v>
      </c>
      <c r="J106" s="29"/>
      <c r="K106" s="29"/>
      <c r="L106" s="28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94"/>
      <c r="X106" s="94"/>
      <c r="Y106" s="124">
        <f t="shared" si="9"/>
        <v>0</v>
      </c>
      <c r="Z106" s="108">
        <f t="shared" si="10"/>
        <v>0</v>
      </c>
      <c r="AA106" s="29">
        <f t="shared" si="10"/>
        <v>0</v>
      </c>
      <c r="AB106" s="29">
        <f t="shared" si="11"/>
        <v>0</v>
      </c>
      <c r="AC106" s="29">
        <f t="shared" si="11"/>
        <v>0</v>
      </c>
    </row>
    <row r="107" spans="2:30">
      <c r="B107" s="313"/>
      <c r="C107" s="314" t="s">
        <v>175</v>
      </c>
      <c r="D107" s="7" t="s">
        <v>150</v>
      </c>
      <c r="E107" s="7"/>
      <c r="F107" s="7" t="s">
        <v>151</v>
      </c>
      <c r="G107" s="16">
        <v>18478</v>
      </c>
      <c r="H107" s="28"/>
      <c r="I107" s="29">
        <f t="shared" si="8"/>
        <v>0</v>
      </c>
      <c r="J107" s="29"/>
      <c r="K107" s="29"/>
      <c r="L107" s="28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94"/>
      <c r="X107" s="94"/>
      <c r="Y107" s="124">
        <f t="shared" si="9"/>
        <v>0</v>
      </c>
      <c r="Z107" s="108">
        <f t="shared" si="10"/>
        <v>0</v>
      </c>
      <c r="AA107" s="29">
        <f t="shared" si="10"/>
        <v>0</v>
      </c>
      <c r="AB107" s="29">
        <f t="shared" si="11"/>
        <v>0</v>
      </c>
      <c r="AC107" s="29">
        <f t="shared" si="11"/>
        <v>0</v>
      </c>
    </row>
    <row r="108" spans="2:30">
      <c r="B108" s="313"/>
      <c r="C108" s="314"/>
      <c r="D108" s="7" t="s">
        <v>152</v>
      </c>
      <c r="E108" s="7"/>
      <c r="F108" s="7" t="s">
        <v>153</v>
      </c>
      <c r="G108" s="16">
        <v>15389</v>
      </c>
      <c r="H108" s="28"/>
      <c r="I108" s="29">
        <f t="shared" si="8"/>
        <v>0</v>
      </c>
      <c r="J108" s="29"/>
      <c r="K108" s="29"/>
      <c r="L108" s="28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94"/>
      <c r="X108" s="94"/>
      <c r="Y108" s="124">
        <f t="shared" si="9"/>
        <v>0</v>
      </c>
      <c r="Z108" s="108">
        <f t="shared" si="10"/>
        <v>0</v>
      </c>
      <c r="AA108" s="29">
        <f t="shared" si="10"/>
        <v>0</v>
      </c>
      <c r="AB108" s="29">
        <f t="shared" si="11"/>
        <v>0</v>
      </c>
      <c r="AC108" s="29">
        <f t="shared" si="11"/>
        <v>0</v>
      </c>
    </row>
    <row r="109" spans="2:30">
      <c r="B109" s="313"/>
      <c r="C109" s="314"/>
      <c r="D109" s="7" t="s">
        <v>154</v>
      </c>
      <c r="E109" s="7"/>
      <c r="F109" s="7" t="s">
        <v>155</v>
      </c>
      <c r="G109" s="16">
        <v>40108</v>
      </c>
      <c r="H109" s="28"/>
      <c r="I109" s="29">
        <f t="shared" si="8"/>
        <v>0</v>
      </c>
      <c r="J109" s="29"/>
      <c r="K109" s="29"/>
      <c r="L109" s="28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94"/>
      <c r="X109" s="94"/>
      <c r="Y109" s="124">
        <f t="shared" si="9"/>
        <v>0</v>
      </c>
      <c r="Z109" s="108">
        <f t="shared" si="10"/>
        <v>0</v>
      </c>
      <c r="AA109" s="29">
        <f t="shared" si="10"/>
        <v>0</v>
      </c>
      <c r="AB109" s="29">
        <f t="shared" si="11"/>
        <v>0</v>
      </c>
      <c r="AC109" s="29">
        <f t="shared" si="11"/>
        <v>0</v>
      </c>
    </row>
    <row r="110" spans="2:30">
      <c r="B110" s="346" t="s">
        <v>223</v>
      </c>
      <c r="C110" s="82" t="s">
        <v>224</v>
      </c>
      <c r="D110" s="7" t="s">
        <v>252</v>
      </c>
      <c r="E110" s="7" t="s">
        <v>198</v>
      </c>
      <c r="F110" s="7" t="s">
        <v>254</v>
      </c>
      <c r="G110" s="83">
        <v>98450</v>
      </c>
      <c r="H110" s="84"/>
      <c r="I110" s="85">
        <f t="shared" si="8"/>
        <v>0</v>
      </c>
      <c r="J110" s="85"/>
      <c r="K110" s="85"/>
      <c r="L110" s="84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105"/>
      <c r="X110" s="105"/>
      <c r="Y110" s="135">
        <f t="shared" si="9"/>
        <v>0</v>
      </c>
      <c r="Z110" s="119">
        <f t="shared" si="10"/>
        <v>0</v>
      </c>
      <c r="AA110" s="85">
        <f t="shared" si="10"/>
        <v>0</v>
      </c>
      <c r="AB110" s="85">
        <f t="shared" si="11"/>
        <v>0</v>
      </c>
      <c r="AC110" s="85">
        <f t="shared" si="11"/>
        <v>0</v>
      </c>
    </row>
    <row r="111" spans="2:30">
      <c r="B111" s="347"/>
      <c r="C111" s="82" t="s">
        <v>224</v>
      </c>
      <c r="D111" s="7" t="s">
        <v>226</v>
      </c>
      <c r="E111" s="7" t="s">
        <v>57</v>
      </c>
      <c r="F111" s="7" t="s">
        <v>228</v>
      </c>
      <c r="G111" s="83">
        <v>103950</v>
      </c>
      <c r="H111" s="84"/>
      <c r="I111" s="85">
        <f t="shared" si="8"/>
        <v>0</v>
      </c>
      <c r="J111" s="85"/>
      <c r="K111" s="85"/>
      <c r="L111" s="84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105"/>
      <c r="X111" s="105"/>
      <c r="Y111" s="135">
        <f t="shared" si="9"/>
        <v>0</v>
      </c>
      <c r="Z111" s="119">
        <f t="shared" si="10"/>
        <v>0</v>
      </c>
      <c r="AA111" s="85">
        <f t="shared" si="10"/>
        <v>0</v>
      </c>
      <c r="AB111" s="85">
        <f t="shared" si="11"/>
        <v>0</v>
      </c>
      <c r="AC111" s="85">
        <f t="shared" si="11"/>
        <v>0</v>
      </c>
    </row>
    <row r="112" spans="2:30">
      <c r="B112" s="347"/>
      <c r="C112" s="82" t="s">
        <v>224</v>
      </c>
      <c r="D112" s="7" t="s">
        <v>253</v>
      </c>
      <c r="E112" s="7" t="s">
        <v>60</v>
      </c>
      <c r="F112" s="7" t="s">
        <v>255</v>
      </c>
      <c r="G112" s="83">
        <v>136950</v>
      </c>
      <c r="H112" s="84"/>
      <c r="I112" s="85">
        <f t="shared" si="8"/>
        <v>0</v>
      </c>
      <c r="J112" s="85"/>
      <c r="K112" s="85"/>
      <c r="L112" s="84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105"/>
      <c r="X112" s="105"/>
      <c r="Y112" s="135">
        <f t="shared" si="9"/>
        <v>0</v>
      </c>
      <c r="Z112" s="119">
        <f t="shared" si="10"/>
        <v>0</v>
      </c>
      <c r="AA112" s="85">
        <f t="shared" si="10"/>
        <v>0</v>
      </c>
      <c r="AB112" s="85">
        <f t="shared" si="11"/>
        <v>0</v>
      </c>
      <c r="AC112" s="85">
        <f t="shared" si="11"/>
        <v>0</v>
      </c>
    </row>
    <row r="113" spans="2:29">
      <c r="B113" s="348"/>
      <c r="C113" s="75" t="s">
        <v>225</v>
      </c>
      <c r="D113" s="71" t="s">
        <v>227</v>
      </c>
      <c r="E113" s="71" t="s">
        <v>57</v>
      </c>
      <c r="F113" s="71" t="s">
        <v>229</v>
      </c>
      <c r="G113" s="72">
        <v>60500</v>
      </c>
      <c r="H113" s="73">
        <v>2000</v>
      </c>
      <c r="I113" s="74">
        <f t="shared" si="8"/>
        <v>121000000</v>
      </c>
      <c r="J113" s="74"/>
      <c r="K113" s="74"/>
      <c r="L113" s="73"/>
      <c r="M113" s="74"/>
      <c r="N113" s="74"/>
      <c r="O113" s="74"/>
      <c r="P113" s="74"/>
      <c r="Q113" s="74"/>
      <c r="R113" s="78"/>
      <c r="S113" s="74"/>
      <c r="T113" s="74"/>
      <c r="U113" s="74"/>
      <c r="V113" s="74"/>
      <c r="W113" s="106"/>
      <c r="X113" s="106"/>
      <c r="Y113" s="136">
        <f t="shared" si="9"/>
        <v>2000</v>
      </c>
      <c r="Z113" s="120">
        <f t="shared" si="10"/>
        <v>2000</v>
      </c>
      <c r="AA113" s="74">
        <f t="shared" si="10"/>
        <v>121000000</v>
      </c>
      <c r="AB113" s="74">
        <f t="shared" si="11"/>
        <v>2000</v>
      </c>
      <c r="AC113" s="74">
        <f t="shared" si="11"/>
        <v>121000000</v>
      </c>
    </row>
    <row r="114" spans="2:29" ht="18" thickBot="1">
      <c r="B114" s="8"/>
      <c r="C114" s="8"/>
      <c r="D114" s="9" t="s">
        <v>156</v>
      </c>
      <c r="E114" s="9"/>
      <c r="F114" s="10"/>
      <c r="G114" s="17"/>
      <c r="H114" s="11">
        <f>SUM(H5:H113)</f>
        <v>2000</v>
      </c>
      <c r="I114" s="11">
        <f t="shared" ref="I114:AC114" si="12">SUM(I5:I113)</f>
        <v>121000000</v>
      </c>
      <c r="J114" s="11">
        <f>SUM(J5:J113)</f>
        <v>0</v>
      </c>
      <c r="K114" s="11">
        <f t="shared" si="12"/>
        <v>0</v>
      </c>
      <c r="L114" s="11">
        <f t="shared" si="12"/>
        <v>0</v>
      </c>
      <c r="M114" s="11">
        <f t="shared" si="12"/>
        <v>0</v>
      </c>
      <c r="N114" s="11">
        <f t="shared" si="12"/>
        <v>0</v>
      </c>
      <c r="O114" s="11">
        <f t="shared" si="12"/>
        <v>0</v>
      </c>
      <c r="P114" s="11">
        <f t="shared" si="12"/>
        <v>0</v>
      </c>
      <c r="Q114" s="11">
        <f t="shared" si="12"/>
        <v>0</v>
      </c>
      <c r="R114" s="79">
        <f t="shared" si="12"/>
        <v>0</v>
      </c>
      <c r="S114" s="11">
        <f t="shared" si="12"/>
        <v>0</v>
      </c>
      <c r="T114" s="11">
        <f t="shared" si="12"/>
        <v>0</v>
      </c>
      <c r="U114" s="11">
        <f t="shared" si="12"/>
        <v>0</v>
      </c>
      <c r="V114" s="11">
        <f>SUM(V5:V113)</f>
        <v>0</v>
      </c>
      <c r="W114" s="11">
        <f>SUM(W5:W113)</f>
        <v>0</v>
      </c>
      <c r="X114" s="17"/>
      <c r="Y114" s="137">
        <f t="shared" si="9"/>
        <v>2000</v>
      </c>
      <c r="Z114" s="121">
        <f t="shared" si="12"/>
        <v>2000</v>
      </c>
      <c r="AA114" s="11">
        <f t="shared" si="12"/>
        <v>121000000</v>
      </c>
      <c r="AB114" s="11">
        <f t="shared" si="12"/>
        <v>2000</v>
      </c>
      <c r="AC114" s="11">
        <f t="shared" si="12"/>
        <v>121000000</v>
      </c>
    </row>
    <row r="115" spans="2:29" ht="17.25" thickTop="1">
      <c r="H115"/>
      <c r="I115"/>
    </row>
    <row r="116" spans="2:29">
      <c r="I116" s="65"/>
      <c r="K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AC116" s="65"/>
    </row>
    <row r="117" spans="2:29">
      <c r="I117" s="4"/>
    </row>
    <row r="118" spans="2:29">
      <c r="I118" s="4"/>
      <c r="J118" s="3"/>
      <c r="K118" s="24"/>
    </row>
    <row r="119" spans="2:29">
      <c r="I119" s="4"/>
      <c r="J119" s="3"/>
      <c r="K119" s="66"/>
      <c r="P119" s="81"/>
      <c r="Q119" s="81"/>
    </row>
    <row r="120" spans="2:29">
      <c r="I120" s="66"/>
      <c r="J120" s="3"/>
      <c r="K120" s="66"/>
    </row>
    <row r="121" spans="2:29">
      <c r="I121" s="66"/>
      <c r="K121" s="66"/>
      <c r="P121" s="81"/>
      <c r="Q121" s="81"/>
    </row>
    <row r="122" spans="2:29">
      <c r="I122" s="4"/>
    </row>
    <row r="123" spans="2:29">
      <c r="I123" s="4"/>
    </row>
    <row r="124" spans="2:29">
      <c r="I124" s="4"/>
    </row>
    <row r="125" spans="2:29">
      <c r="I125" s="4"/>
    </row>
    <row r="126" spans="2:29">
      <c r="I126" s="4"/>
    </row>
    <row r="127" spans="2:29">
      <c r="I127" s="4"/>
    </row>
  </sheetData>
  <autoFilter ref="B4:AD4" xr:uid="{00000000-0009-0000-0000-00000B000000}"/>
  <mergeCells count="29">
    <mergeCell ref="B105:B109"/>
    <mergeCell ref="C105:C106"/>
    <mergeCell ref="C107:C109"/>
    <mergeCell ref="B110:B113"/>
    <mergeCell ref="B82:B102"/>
    <mergeCell ref="C82:C84"/>
    <mergeCell ref="C85:C97"/>
    <mergeCell ref="C98:C101"/>
    <mergeCell ref="B103:B104"/>
    <mergeCell ref="C103:C104"/>
    <mergeCell ref="B67:B81"/>
    <mergeCell ref="C67:C72"/>
    <mergeCell ref="C73:C76"/>
    <mergeCell ref="C77:C81"/>
    <mergeCell ref="H3:I3"/>
    <mergeCell ref="B44:B66"/>
    <mergeCell ref="C44:C52"/>
    <mergeCell ref="C53:C58"/>
    <mergeCell ref="C59:C61"/>
    <mergeCell ref="C62:C66"/>
    <mergeCell ref="J3:K3"/>
    <mergeCell ref="L3:M3"/>
    <mergeCell ref="Z3:AA3"/>
    <mergeCell ref="AB3:AC3"/>
    <mergeCell ref="B5:B43"/>
    <mergeCell ref="C5:C18"/>
    <mergeCell ref="C19:C26"/>
    <mergeCell ref="C27:C32"/>
    <mergeCell ref="C33:C43"/>
  </mergeCells>
  <phoneticPr fontId="3" type="noConversion"/>
  <pageMargins left="0.31496062992125984" right="0.31496062992125984" top="0.35433070866141736" bottom="0.35433070866141736" header="0.31496062992125984" footer="0.31496062992125984"/>
  <pageSetup paperSize="8" scale="52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fitToPage="1"/>
  </sheetPr>
  <dimension ref="B2:AD127"/>
  <sheetViews>
    <sheetView workbookViewId="0"/>
  </sheetViews>
  <sheetFormatPr defaultRowHeight="16.5"/>
  <cols>
    <col min="1" max="1" width="0.75" customWidth="1"/>
    <col min="2" max="2" width="11.25" customWidth="1"/>
    <col min="3" max="3" width="20" customWidth="1"/>
    <col min="4" max="4" width="64" customWidth="1"/>
    <col min="5" max="5" width="8.625" hidden="1" customWidth="1"/>
    <col min="6" max="6" width="12.375" bestFit="1" customWidth="1"/>
    <col min="7" max="7" width="10" customWidth="1"/>
    <col min="8" max="8" width="13" style="3" customWidth="1"/>
    <col min="9" max="9" width="13.125" style="1" bestFit="1" customWidth="1"/>
    <col min="10" max="10" width="11.125" customWidth="1"/>
    <col min="11" max="11" width="13.125" bestFit="1" customWidth="1"/>
    <col min="12" max="12" width="11.125" customWidth="1"/>
    <col min="13" max="13" width="12.875" bestFit="1" customWidth="1"/>
    <col min="14" max="14" width="14.125" bestFit="1" customWidth="1"/>
    <col min="15" max="15" width="18.625" bestFit="1" customWidth="1"/>
    <col min="16" max="16" width="13" bestFit="1" customWidth="1"/>
    <col min="17" max="17" width="18.625" bestFit="1" customWidth="1"/>
    <col min="18" max="18" width="13.375" bestFit="1" customWidth="1"/>
    <col min="19" max="19" width="12.375" bestFit="1" customWidth="1"/>
    <col min="20" max="20" width="12.375" customWidth="1"/>
    <col min="21" max="21" width="16.75" bestFit="1" customWidth="1"/>
    <col min="22" max="23" width="16.75" customWidth="1"/>
    <col min="24" max="24" width="11.625" bestFit="1" customWidth="1"/>
    <col min="25" max="25" width="16.125" bestFit="1" customWidth="1"/>
    <col min="26" max="26" width="11.375" bestFit="1" customWidth="1"/>
    <col min="27" max="27" width="18.625" bestFit="1" customWidth="1"/>
    <col min="28" max="28" width="8.125" bestFit="1" customWidth="1"/>
    <col min="29" max="29" width="18.625" bestFit="1" customWidth="1"/>
    <col min="269" max="269" width="0.75" customWidth="1"/>
    <col min="270" max="270" width="11.25" customWidth="1"/>
    <col min="271" max="271" width="20" customWidth="1"/>
    <col min="272" max="272" width="64" customWidth="1"/>
    <col min="273" max="273" width="12.75" customWidth="1"/>
    <col min="274" max="274" width="12.375" customWidth="1"/>
    <col min="275" max="275" width="10" customWidth="1"/>
    <col min="276" max="276" width="13" customWidth="1"/>
    <col min="277" max="277" width="18.625" customWidth="1"/>
    <col min="278" max="278" width="11.125" customWidth="1"/>
    <col min="279" max="279" width="18.625" customWidth="1"/>
    <col min="280" max="280" width="11.125" customWidth="1"/>
    <col min="281" max="281" width="18.625" customWidth="1"/>
    <col min="282" max="282" width="6.875" customWidth="1"/>
    <col min="283" max="283" width="14" customWidth="1"/>
    <col min="284" max="284" width="6.75" customWidth="1"/>
    <col min="285" max="285" width="14" customWidth="1"/>
    <col min="525" max="525" width="0.75" customWidth="1"/>
    <col min="526" max="526" width="11.25" customWidth="1"/>
    <col min="527" max="527" width="20" customWidth="1"/>
    <col min="528" max="528" width="64" customWidth="1"/>
    <col min="529" max="529" width="12.75" customWidth="1"/>
    <col min="530" max="530" width="12.375" customWidth="1"/>
    <col min="531" max="531" width="10" customWidth="1"/>
    <col min="532" max="532" width="13" customWidth="1"/>
    <col min="533" max="533" width="18.625" customWidth="1"/>
    <col min="534" max="534" width="11.125" customWidth="1"/>
    <col min="535" max="535" width="18.625" customWidth="1"/>
    <col min="536" max="536" width="11.125" customWidth="1"/>
    <col min="537" max="537" width="18.625" customWidth="1"/>
    <col min="538" max="538" width="6.875" customWidth="1"/>
    <col min="539" max="539" width="14" customWidth="1"/>
    <col min="540" max="540" width="6.75" customWidth="1"/>
    <col min="541" max="541" width="14" customWidth="1"/>
    <col min="781" max="781" width="0.75" customWidth="1"/>
    <col min="782" max="782" width="11.25" customWidth="1"/>
    <col min="783" max="783" width="20" customWidth="1"/>
    <col min="784" max="784" width="64" customWidth="1"/>
    <col min="785" max="785" width="12.75" customWidth="1"/>
    <col min="786" max="786" width="12.375" customWidth="1"/>
    <col min="787" max="787" width="10" customWidth="1"/>
    <col min="788" max="788" width="13" customWidth="1"/>
    <col min="789" max="789" width="18.625" customWidth="1"/>
    <col min="790" max="790" width="11.125" customWidth="1"/>
    <col min="791" max="791" width="18.625" customWidth="1"/>
    <col min="792" max="792" width="11.125" customWidth="1"/>
    <col min="793" max="793" width="18.625" customWidth="1"/>
    <col min="794" max="794" width="6.875" customWidth="1"/>
    <col min="795" max="795" width="14" customWidth="1"/>
    <col min="796" max="796" width="6.75" customWidth="1"/>
    <col min="797" max="797" width="14" customWidth="1"/>
    <col min="1037" max="1037" width="0.75" customWidth="1"/>
    <col min="1038" max="1038" width="11.25" customWidth="1"/>
    <col min="1039" max="1039" width="20" customWidth="1"/>
    <col min="1040" max="1040" width="64" customWidth="1"/>
    <col min="1041" max="1041" width="12.75" customWidth="1"/>
    <col min="1042" max="1042" width="12.375" customWidth="1"/>
    <col min="1043" max="1043" width="10" customWidth="1"/>
    <col min="1044" max="1044" width="13" customWidth="1"/>
    <col min="1045" max="1045" width="18.625" customWidth="1"/>
    <col min="1046" max="1046" width="11.125" customWidth="1"/>
    <col min="1047" max="1047" width="18.625" customWidth="1"/>
    <col min="1048" max="1048" width="11.125" customWidth="1"/>
    <col min="1049" max="1049" width="18.625" customWidth="1"/>
    <col min="1050" max="1050" width="6.875" customWidth="1"/>
    <col min="1051" max="1051" width="14" customWidth="1"/>
    <col min="1052" max="1052" width="6.75" customWidth="1"/>
    <col min="1053" max="1053" width="14" customWidth="1"/>
    <col min="1293" max="1293" width="0.75" customWidth="1"/>
    <col min="1294" max="1294" width="11.25" customWidth="1"/>
    <col min="1295" max="1295" width="20" customWidth="1"/>
    <col min="1296" max="1296" width="64" customWidth="1"/>
    <col min="1297" max="1297" width="12.75" customWidth="1"/>
    <col min="1298" max="1298" width="12.375" customWidth="1"/>
    <col min="1299" max="1299" width="10" customWidth="1"/>
    <col min="1300" max="1300" width="13" customWidth="1"/>
    <col min="1301" max="1301" width="18.625" customWidth="1"/>
    <col min="1302" max="1302" width="11.125" customWidth="1"/>
    <col min="1303" max="1303" width="18.625" customWidth="1"/>
    <col min="1304" max="1304" width="11.125" customWidth="1"/>
    <col min="1305" max="1305" width="18.625" customWidth="1"/>
    <col min="1306" max="1306" width="6.875" customWidth="1"/>
    <col min="1307" max="1307" width="14" customWidth="1"/>
    <col min="1308" max="1308" width="6.75" customWidth="1"/>
    <col min="1309" max="1309" width="14" customWidth="1"/>
    <col min="1549" max="1549" width="0.75" customWidth="1"/>
    <col min="1550" max="1550" width="11.25" customWidth="1"/>
    <col min="1551" max="1551" width="20" customWidth="1"/>
    <col min="1552" max="1552" width="64" customWidth="1"/>
    <col min="1553" max="1553" width="12.75" customWidth="1"/>
    <col min="1554" max="1554" width="12.375" customWidth="1"/>
    <col min="1555" max="1555" width="10" customWidth="1"/>
    <col min="1556" max="1556" width="13" customWidth="1"/>
    <col min="1557" max="1557" width="18.625" customWidth="1"/>
    <col min="1558" max="1558" width="11.125" customWidth="1"/>
    <col min="1559" max="1559" width="18.625" customWidth="1"/>
    <col min="1560" max="1560" width="11.125" customWidth="1"/>
    <col min="1561" max="1561" width="18.625" customWidth="1"/>
    <col min="1562" max="1562" width="6.875" customWidth="1"/>
    <col min="1563" max="1563" width="14" customWidth="1"/>
    <col min="1564" max="1564" width="6.75" customWidth="1"/>
    <col min="1565" max="1565" width="14" customWidth="1"/>
    <col min="1805" max="1805" width="0.75" customWidth="1"/>
    <col min="1806" max="1806" width="11.25" customWidth="1"/>
    <col min="1807" max="1807" width="20" customWidth="1"/>
    <col min="1808" max="1808" width="64" customWidth="1"/>
    <col min="1809" max="1809" width="12.75" customWidth="1"/>
    <col min="1810" max="1810" width="12.375" customWidth="1"/>
    <col min="1811" max="1811" width="10" customWidth="1"/>
    <col min="1812" max="1812" width="13" customWidth="1"/>
    <col min="1813" max="1813" width="18.625" customWidth="1"/>
    <col min="1814" max="1814" width="11.125" customWidth="1"/>
    <col min="1815" max="1815" width="18.625" customWidth="1"/>
    <col min="1816" max="1816" width="11.125" customWidth="1"/>
    <col min="1817" max="1817" width="18.625" customWidth="1"/>
    <col min="1818" max="1818" width="6.875" customWidth="1"/>
    <col min="1819" max="1819" width="14" customWidth="1"/>
    <col min="1820" max="1820" width="6.75" customWidth="1"/>
    <col min="1821" max="1821" width="14" customWidth="1"/>
    <col min="2061" max="2061" width="0.75" customWidth="1"/>
    <col min="2062" max="2062" width="11.25" customWidth="1"/>
    <col min="2063" max="2063" width="20" customWidth="1"/>
    <col min="2064" max="2064" width="64" customWidth="1"/>
    <col min="2065" max="2065" width="12.75" customWidth="1"/>
    <col min="2066" max="2066" width="12.375" customWidth="1"/>
    <col min="2067" max="2067" width="10" customWidth="1"/>
    <col min="2068" max="2068" width="13" customWidth="1"/>
    <col min="2069" max="2069" width="18.625" customWidth="1"/>
    <col min="2070" max="2070" width="11.125" customWidth="1"/>
    <col min="2071" max="2071" width="18.625" customWidth="1"/>
    <col min="2072" max="2072" width="11.125" customWidth="1"/>
    <col min="2073" max="2073" width="18.625" customWidth="1"/>
    <col min="2074" max="2074" width="6.875" customWidth="1"/>
    <col min="2075" max="2075" width="14" customWidth="1"/>
    <col min="2076" max="2076" width="6.75" customWidth="1"/>
    <col min="2077" max="2077" width="14" customWidth="1"/>
    <col min="2317" max="2317" width="0.75" customWidth="1"/>
    <col min="2318" max="2318" width="11.25" customWidth="1"/>
    <col min="2319" max="2319" width="20" customWidth="1"/>
    <col min="2320" max="2320" width="64" customWidth="1"/>
    <col min="2321" max="2321" width="12.75" customWidth="1"/>
    <col min="2322" max="2322" width="12.375" customWidth="1"/>
    <col min="2323" max="2323" width="10" customWidth="1"/>
    <col min="2324" max="2324" width="13" customWidth="1"/>
    <col min="2325" max="2325" width="18.625" customWidth="1"/>
    <col min="2326" max="2326" width="11.125" customWidth="1"/>
    <col min="2327" max="2327" width="18.625" customWidth="1"/>
    <col min="2328" max="2328" width="11.125" customWidth="1"/>
    <col min="2329" max="2329" width="18.625" customWidth="1"/>
    <col min="2330" max="2330" width="6.875" customWidth="1"/>
    <col min="2331" max="2331" width="14" customWidth="1"/>
    <col min="2332" max="2332" width="6.75" customWidth="1"/>
    <col min="2333" max="2333" width="14" customWidth="1"/>
    <col min="2573" max="2573" width="0.75" customWidth="1"/>
    <col min="2574" max="2574" width="11.25" customWidth="1"/>
    <col min="2575" max="2575" width="20" customWidth="1"/>
    <col min="2576" max="2576" width="64" customWidth="1"/>
    <col min="2577" max="2577" width="12.75" customWidth="1"/>
    <col min="2578" max="2578" width="12.375" customWidth="1"/>
    <col min="2579" max="2579" width="10" customWidth="1"/>
    <col min="2580" max="2580" width="13" customWidth="1"/>
    <col min="2581" max="2581" width="18.625" customWidth="1"/>
    <col min="2582" max="2582" width="11.125" customWidth="1"/>
    <col min="2583" max="2583" width="18.625" customWidth="1"/>
    <col min="2584" max="2584" width="11.125" customWidth="1"/>
    <col min="2585" max="2585" width="18.625" customWidth="1"/>
    <col min="2586" max="2586" width="6.875" customWidth="1"/>
    <col min="2587" max="2587" width="14" customWidth="1"/>
    <col min="2588" max="2588" width="6.75" customWidth="1"/>
    <col min="2589" max="2589" width="14" customWidth="1"/>
    <col min="2829" max="2829" width="0.75" customWidth="1"/>
    <col min="2830" max="2830" width="11.25" customWidth="1"/>
    <col min="2831" max="2831" width="20" customWidth="1"/>
    <col min="2832" max="2832" width="64" customWidth="1"/>
    <col min="2833" max="2833" width="12.75" customWidth="1"/>
    <col min="2834" max="2834" width="12.375" customWidth="1"/>
    <col min="2835" max="2835" width="10" customWidth="1"/>
    <col min="2836" max="2836" width="13" customWidth="1"/>
    <col min="2837" max="2837" width="18.625" customWidth="1"/>
    <col min="2838" max="2838" width="11.125" customWidth="1"/>
    <col min="2839" max="2839" width="18.625" customWidth="1"/>
    <col min="2840" max="2840" width="11.125" customWidth="1"/>
    <col min="2841" max="2841" width="18.625" customWidth="1"/>
    <col min="2842" max="2842" width="6.875" customWidth="1"/>
    <col min="2843" max="2843" width="14" customWidth="1"/>
    <col min="2844" max="2844" width="6.75" customWidth="1"/>
    <col min="2845" max="2845" width="14" customWidth="1"/>
    <col min="3085" max="3085" width="0.75" customWidth="1"/>
    <col min="3086" max="3086" width="11.25" customWidth="1"/>
    <col min="3087" max="3087" width="20" customWidth="1"/>
    <col min="3088" max="3088" width="64" customWidth="1"/>
    <col min="3089" max="3089" width="12.75" customWidth="1"/>
    <col min="3090" max="3090" width="12.375" customWidth="1"/>
    <col min="3091" max="3091" width="10" customWidth="1"/>
    <col min="3092" max="3092" width="13" customWidth="1"/>
    <col min="3093" max="3093" width="18.625" customWidth="1"/>
    <col min="3094" max="3094" width="11.125" customWidth="1"/>
    <col min="3095" max="3095" width="18.625" customWidth="1"/>
    <col min="3096" max="3096" width="11.125" customWidth="1"/>
    <col min="3097" max="3097" width="18.625" customWidth="1"/>
    <col min="3098" max="3098" width="6.875" customWidth="1"/>
    <col min="3099" max="3099" width="14" customWidth="1"/>
    <col min="3100" max="3100" width="6.75" customWidth="1"/>
    <col min="3101" max="3101" width="14" customWidth="1"/>
    <col min="3341" max="3341" width="0.75" customWidth="1"/>
    <col min="3342" max="3342" width="11.25" customWidth="1"/>
    <col min="3343" max="3343" width="20" customWidth="1"/>
    <col min="3344" max="3344" width="64" customWidth="1"/>
    <col min="3345" max="3345" width="12.75" customWidth="1"/>
    <col min="3346" max="3346" width="12.375" customWidth="1"/>
    <col min="3347" max="3347" width="10" customWidth="1"/>
    <col min="3348" max="3348" width="13" customWidth="1"/>
    <col min="3349" max="3349" width="18.625" customWidth="1"/>
    <col min="3350" max="3350" width="11.125" customWidth="1"/>
    <col min="3351" max="3351" width="18.625" customWidth="1"/>
    <col min="3352" max="3352" width="11.125" customWidth="1"/>
    <col min="3353" max="3353" width="18.625" customWidth="1"/>
    <col min="3354" max="3354" width="6.875" customWidth="1"/>
    <col min="3355" max="3355" width="14" customWidth="1"/>
    <col min="3356" max="3356" width="6.75" customWidth="1"/>
    <col min="3357" max="3357" width="14" customWidth="1"/>
    <col min="3597" max="3597" width="0.75" customWidth="1"/>
    <col min="3598" max="3598" width="11.25" customWidth="1"/>
    <col min="3599" max="3599" width="20" customWidth="1"/>
    <col min="3600" max="3600" width="64" customWidth="1"/>
    <col min="3601" max="3601" width="12.75" customWidth="1"/>
    <col min="3602" max="3602" width="12.375" customWidth="1"/>
    <col min="3603" max="3603" width="10" customWidth="1"/>
    <col min="3604" max="3604" width="13" customWidth="1"/>
    <col min="3605" max="3605" width="18.625" customWidth="1"/>
    <col min="3606" max="3606" width="11.125" customWidth="1"/>
    <col min="3607" max="3607" width="18.625" customWidth="1"/>
    <col min="3608" max="3608" width="11.125" customWidth="1"/>
    <col min="3609" max="3609" width="18.625" customWidth="1"/>
    <col min="3610" max="3610" width="6.875" customWidth="1"/>
    <col min="3611" max="3611" width="14" customWidth="1"/>
    <col min="3612" max="3612" width="6.75" customWidth="1"/>
    <col min="3613" max="3613" width="14" customWidth="1"/>
    <col min="3853" max="3853" width="0.75" customWidth="1"/>
    <col min="3854" max="3854" width="11.25" customWidth="1"/>
    <col min="3855" max="3855" width="20" customWidth="1"/>
    <col min="3856" max="3856" width="64" customWidth="1"/>
    <col min="3857" max="3857" width="12.75" customWidth="1"/>
    <col min="3858" max="3858" width="12.375" customWidth="1"/>
    <col min="3859" max="3859" width="10" customWidth="1"/>
    <col min="3860" max="3860" width="13" customWidth="1"/>
    <col min="3861" max="3861" width="18.625" customWidth="1"/>
    <col min="3862" max="3862" width="11.125" customWidth="1"/>
    <col min="3863" max="3863" width="18.625" customWidth="1"/>
    <col min="3864" max="3864" width="11.125" customWidth="1"/>
    <col min="3865" max="3865" width="18.625" customWidth="1"/>
    <col min="3866" max="3866" width="6.875" customWidth="1"/>
    <col min="3867" max="3867" width="14" customWidth="1"/>
    <col min="3868" max="3868" width="6.75" customWidth="1"/>
    <col min="3869" max="3869" width="14" customWidth="1"/>
    <col min="4109" max="4109" width="0.75" customWidth="1"/>
    <col min="4110" max="4110" width="11.25" customWidth="1"/>
    <col min="4111" max="4111" width="20" customWidth="1"/>
    <col min="4112" max="4112" width="64" customWidth="1"/>
    <col min="4113" max="4113" width="12.75" customWidth="1"/>
    <col min="4114" max="4114" width="12.375" customWidth="1"/>
    <col min="4115" max="4115" width="10" customWidth="1"/>
    <col min="4116" max="4116" width="13" customWidth="1"/>
    <col min="4117" max="4117" width="18.625" customWidth="1"/>
    <col min="4118" max="4118" width="11.125" customWidth="1"/>
    <col min="4119" max="4119" width="18.625" customWidth="1"/>
    <col min="4120" max="4120" width="11.125" customWidth="1"/>
    <col min="4121" max="4121" width="18.625" customWidth="1"/>
    <col min="4122" max="4122" width="6.875" customWidth="1"/>
    <col min="4123" max="4123" width="14" customWidth="1"/>
    <col min="4124" max="4124" width="6.75" customWidth="1"/>
    <col min="4125" max="4125" width="14" customWidth="1"/>
    <col min="4365" max="4365" width="0.75" customWidth="1"/>
    <col min="4366" max="4366" width="11.25" customWidth="1"/>
    <col min="4367" max="4367" width="20" customWidth="1"/>
    <col min="4368" max="4368" width="64" customWidth="1"/>
    <col min="4369" max="4369" width="12.75" customWidth="1"/>
    <col min="4370" max="4370" width="12.375" customWidth="1"/>
    <col min="4371" max="4371" width="10" customWidth="1"/>
    <col min="4372" max="4372" width="13" customWidth="1"/>
    <col min="4373" max="4373" width="18.625" customWidth="1"/>
    <col min="4374" max="4374" width="11.125" customWidth="1"/>
    <col min="4375" max="4375" width="18.625" customWidth="1"/>
    <col min="4376" max="4376" width="11.125" customWidth="1"/>
    <col min="4377" max="4377" width="18.625" customWidth="1"/>
    <col min="4378" max="4378" width="6.875" customWidth="1"/>
    <col min="4379" max="4379" width="14" customWidth="1"/>
    <col min="4380" max="4380" width="6.75" customWidth="1"/>
    <col min="4381" max="4381" width="14" customWidth="1"/>
    <col min="4621" max="4621" width="0.75" customWidth="1"/>
    <col min="4622" max="4622" width="11.25" customWidth="1"/>
    <col min="4623" max="4623" width="20" customWidth="1"/>
    <col min="4624" max="4624" width="64" customWidth="1"/>
    <col min="4625" max="4625" width="12.75" customWidth="1"/>
    <col min="4626" max="4626" width="12.375" customWidth="1"/>
    <col min="4627" max="4627" width="10" customWidth="1"/>
    <col min="4628" max="4628" width="13" customWidth="1"/>
    <col min="4629" max="4629" width="18.625" customWidth="1"/>
    <col min="4630" max="4630" width="11.125" customWidth="1"/>
    <col min="4631" max="4631" width="18.625" customWidth="1"/>
    <col min="4632" max="4632" width="11.125" customWidth="1"/>
    <col min="4633" max="4633" width="18.625" customWidth="1"/>
    <col min="4634" max="4634" width="6.875" customWidth="1"/>
    <col min="4635" max="4635" width="14" customWidth="1"/>
    <col min="4636" max="4636" width="6.75" customWidth="1"/>
    <col min="4637" max="4637" width="14" customWidth="1"/>
    <col min="4877" max="4877" width="0.75" customWidth="1"/>
    <col min="4878" max="4878" width="11.25" customWidth="1"/>
    <col min="4879" max="4879" width="20" customWidth="1"/>
    <col min="4880" max="4880" width="64" customWidth="1"/>
    <col min="4881" max="4881" width="12.75" customWidth="1"/>
    <col min="4882" max="4882" width="12.375" customWidth="1"/>
    <col min="4883" max="4883" width="10" customWidth="1"/>
    <col min="4884" max="4884" width="13" customWidth="1"/>
    <col min="4885" max="4885" width="18.625" customWidth="1"/>
    <col min="4886" max="4886" width="11.125" customWidth="1"/>
    <col min="4887" max="4887" width="18.625" customWidth="1"/>
    <col min="4888" max="4888" width="11.125" customWidth="1"/>
    <col min="4889" max="4889" width="18.625" customWidth="1"/>
    <col min="4890" max="4890" width="6.875" customWidth="1"/>
    <col min="4891" max="4891" width="14" customWidth="1"/>
    <col min="4892" max="4892" width="6.75" customWidth="1"/>
    <col min="4893" max="4893" width="14" customWidth="1"/>
    <col min="5133" max="5133" width="0.75" customWidth="1"/>
    <col min="5134" max="5134" width="11.25" customWidth="1"/>
    <col min="5135" max="5135" width="20" customWidth="1"/>
    <col min="5136" max="5136" width="64" customWidth="1"/>
    <col min="5137" max="5137" width="12.75" customWidth="1"/>
    <col min="5138" max="5138" width="12.375" customWidth="1"/>
    <col min="5139" max="5139" width="10" customWidth="1"/>
    <col min="5140" max="5140" width="13" customWidth="1"/>
    <col min="5141" max="5141" width="18.625" customWidth="1"/>
    <col min="5142" max="5142" width="11.125" customWidth="1"/>
    <col min="5143" max="5143" width="18.625" customWidth="1"/>
    <col min="5144" max="5144" width="11.125" customWidth="1"/>
    <col min="5145" max="5145" width="18.625" customWidth="1"/>
    <col min="5146" max="5146" width="6.875" customWidth="1"/>
    <col min="5147" max="5147" width="14" customWidth="1"/>
    <col min="5148" max="5148" width="6.75" customWidth="1"/>
    <col min="5149" max="5149" width="14" customWidth="1"/>
    <col min="5389" max="5389" width="0.75" customWidth="1"/>
    <col min="5390" max="5390" width="11.25" customWidth="1"/>
    <col min="5391" max="5391" width="20" customWidth="1"/>
    <col min="5392" max="5392" width="64" customWidth="1"/>
    <col min="5393" max="5393" width="12.75" customWidth="1"/>
    <col min="5394" max="5394" width="12.375" customWidth="1"/>
    <col min="5395" max="5395" width="10" customWidth="1"/>
    <col min="5396" max="5396" width="13" customWidth="1"/>
    <col min="5397" max="5397" width="18.625" customWidth="1"/>
    <col min="5398" max="5398" width="11.125" customWidth="1"/>
    <col min="5399" max="5399" width="18.625" customWidth="1"/>
    <col min="5400" max="5400" width="11.125" customWidth="1"/>
    <col min="5401" max="5401" width="18.625" customWidth="1"/>
    <col min="5402" max="5402" width="6.875" customWidth="1"/>
    <col min="5403" max="5403" width="14" customWidth="1"/>
    <col min="5404" max="5404" width="6.75" customWidth="1"/>
    <col min="5405" max="5405" width="14" customWidth="1"/>
    <col min="5645" max="5645" width="0.75" customWidth="1"/>
    <col min="5646" max="5646" width="11.25" customWidth="1"/>
    <col min="5647" max="5647" width="20" customWidth="1"/>
    <col min="5648" max="5648" width="64" customWidth="1"/>
    <col min="5649" max="5649" width="12.75" customWidth="1"/>
    <col min="5650" max="5650" width="12.375" customWidth="1"/>
    <col min="5651" max="5651" width="10" customWidth="1"/>
    <col min="5652" max="5652" width="13" customWidth="1"/>
    <col min="5653" max="5653" width="18.625" customWidth="1"/>
    <col min="5654" max="5654" width="11.125" customWidth="1"/>
    <col min="5655" max="5655" width="18.625" customWidth="1"/>
    <col min="5656" max="5656" width="11.125" customWidth="1"/>
    <col min="5657" max="5657" width="18.625" customWidth="1"/>
    <col min="5658" max="5658" width="6.875" customWidth="1"/>
    <col min="5659" max="5659" width="14" customWidth="1"/>
    <col min="5660" max="5660" width="6.75" customWidth="1"/>
    <col min="5661" max="5661" width="14" customWidth="1"/>
    <col min="5901" max="5901" width="0.75" customWidth="1"/>
    <col min="5902" max="5902" width="11.25" customWidth="1"/>
    <col min="5903" max="5903" width="20" customWidth="1"/>
    <col min="5904" max="5904" width="64" customWidth="1"/>
    <col min="5905" max="5905" width="12.75" customWidth="1"/>
    <col min="5906" max="5906" width="12.375" customWidth="1"/>
    <col min="5907" max="5907" width="10" customWidth="1"/>
    <col min="5908" max="5908" width="13" customWidth="1"/>
    <col min="5909" max="5909" width="18.625" customWidth="1"/>
    <col min="5910" max="5910" width="11.125" customWidth="1"/>
    <col min="5911" max="5911" width="18.625" customWidth="1"/>
    <col min="5912" max="5912" width="11.125" customWidth="1"/>
    <col min="5913" max="5913" width="18.625" customWidth="1"/>
    <col min="5914" max="5914" width="6.875" customWidth="1"/>
    <col min="5915" max="5915" width="14" customWidth="1"/>
    <col min="5916" max="5916" width="6.75" customWidth="1"/>
    <col min="5917" max="5917" width="14" customWidth="1"/>
    <col min="6157" max="6157" width="0.75" customWidth="1"/>
    <col min="6158" max="6158" width="11.25" customWidth="1"/>
    <col min="6159" max="6159" width="20" customWidth="1"/>
    <col min="6160" max="6160" width="64" customWidth="1"/>
    <col min="6161" max="6161" width="12.75" customWidth="1"/>
    <col min="6162" max="6162" width="12.375" customWidth="1"/>
    <col min="6163" max="6163" width="10" customWidth="1"/>
    <col min="6164" max="6164" width="13" customWidth="1"/>
    <col min="6165" max="6165" width="18.625" customWidth="1"/>
    <col min="6166" max="6166" width="11.125" customWidth="1"/>
    <col min="6167" max="6167" width="18.625" customWidth="1"/>
    <col min="6168" max="6168" width="11.125" customWidth="1"/>
    <col min="6169" max="6169" width="18.625" customWidth="1"/>
    <col min="6170" max="6170" width="6.875" customWidth="1"/>
    <col min="6171" max="6171" width="14" customWidth="1"/>
    <col min="6172" max="6172" width="6.75" customWidth="1"/>
    <col min="6173" max="6173" width="14" customWidth="1"/>
    <col min="6413" max="6413" width="0.75" customWidth="1"/>
    <col min="6414" max="6414" width="11.25" customWidth="1"/>
    <col min="6415" max="6415" width="20" customWidth="1"/>
    <col min="6416" max="6416" width="64" customWidth="1"/>
    <col min="6417" max="6417" width="12.75" customWidth="1"/>
    <col min="6418" max="6418" width="12.375" customWidth="1"/>
    <col min="6419" max="6419" width="10" customWidth="1"/>
    <col min="6420" max="6420" width="13" customWidth="1"/>
    <col min="6421" max="6421" width="18.625" customWidth="1"/>
    <col min="6422" max="6422" width="11.125" customWidth="1"/>
    <col min="6423" max="6423" width="18.625" customWidth="1"/>
    <col min="6424" max="6424" width="11.125" customWidth="1"/>
    <col min="6425" max="6425" width="18.625" customWidth="1"/>
    <col min="6426" max="6426" width="6.875" customWidth="1"/>
    <col min="6427" max="6427" width="14" customWidth="1"/>
    <col min="6428" max="6428" width="6.75" customWidth="1"/>
    <col min="6429" max="6429" width="14" customWidth="1"/>
    <col min="6669" max="6669" width="0.75" customWidth="1"/>
    <col min="6670" max="6670" width="11.25" customWidth="1"/>
    <col min="6671" max="6671" width="20" customWidth="1"/>
    <col min="6672" max="6672" width="64" customWidth="1"/>
    <col min="6673" max="6673" width="12.75" customWidth="1"/>
    <col min="6674" max="6674" width="12.375" customWidth="1"/>
    <col min="6675" max="6675" width="10" customWidth="1"/>
    <col min="6676" max="6676" width="13" customWidth="1"/>
    <col min="6677" max="6677" width="18.625" customWidth="1"/>
    <col min="6678" max="6678" width="11.125" customWidth="1"/>
    <col min="6679" max="6679" width="18.625" customWidth="1"/>
    <col min="6680" max="6680" width="11.125" customWidth="1"/>
    <col min="6681" max="6681" width="18.625" customWidth="1"/>
    <col min="6682" max="6682" width="6.875" customWidth="1"/>
    <col min="6683" max="6683" width="14" customWidth="1"/>
    <col min="6684" max="6684" width="6.75" customWidth="1"/>
    <col min="6685" max="6685" width="14" customWidth="1"/>
    <col min="6925" max="6925" width="0.75" customWidth="1"/>
    <col min="6926" max="6926" width="11.25" customWidth="1"/>
    <col min="6927" max="6927" width="20" customWidth="1"/>
    <col min="6928" max="6928" width="64" customWidth="1"/>
    <col min="6929" max="6929" width="12.75" customWidth="1"/>
    <col min="6930" max="6930" width="12.375" customWidth="1"/>
    <col min="6931" max="6931" width="10" customWidth="1"/>
    <col min="6932" max="6932" width="13" customWidth="1"/>
    <col min="6933" max="6933" width="18.625" customWidth="1"/>
    <col min="6934" max="6934" width="11.125" customWidth="1"/>
    <col min="6935" max="6935" width="18.625" customWidth="1"/>
    <col min="6936" max="6936" width="11.125" customWidth="1"/>
    <col min="6937" max="6937" width="18.625" customWidth="1"/>
    <col min="6938" max="6938" width="6.875" customWidth="1"/>
    <col min="6939" max="6939" width="14" customWidth="1"/>
    <col min="6940" max="6940" width="6.75" customWidth="1"/>
    <col min="6941" max="6941" width="14" customWidth="1"/>
    <col min="7181" max="7181" width="0.75" customWidth="1"/>
    <col min="7182" max="7182" width="11.25" customWidth="1"/>
    <col min="7183" max="7183" width="20" customWidth="1"/>
    <col min="7184" max="7184" width="64" customWidth="1"/>
    <col min="7185" max="7185" width="12.75" customWidth="1"/>
    <col min="7186" max="7186" width="12.375" customWidth="1"/>
    <col min="7187" max="7187" width="10" customWidth="1"/>
    <col min="7188" max="7188" width="13" customWidth="1"/>
    <col min="7189" max="7189" width="18.625" customWidth="1"/>
    <col min="7190" max="7190" width="11.125" customWidth="1"/>
    <col min="7191" max="7191" width="18.625" customWidth="1"/>
    <col min="7192" max="7192" width="11.125" customWidth="1"/>
    <col min="7193" max="7193" width="18.625" customWidth="1"/>
    <col min="7194" max="7194" width="6.875" customWidth="1"/>
    <col min="7195" max="7195" width="14" customWidth="1"/>
    <col min="7196" max="7196" width="6.75" customWidth="1"/>
    <col min="7197" max="7197" width="14" customWidth="1"/>
    <col min="7437" max="7437" width="0.75" customWidth="1"/>
    <col min="7438" max="7438" width="11.25" customWidth="1"/>
    <col min="7439" max="7439" width="20" customWidth="1"/>
    <col min="7440" max="7440" width="64" customWidth="1"/>
    <col min="7441" max="7441" width="12.75" customWidth="1"/>
    <col min="7442" max="7442" width="12.375" customWidth="1"/>
    <col min="7443" max="7443" width="10" customWidth="1"/>
    <col min="7444" max="7444" width="13" customWidth="1"/>
    <col min="7445" max="7445" width="18.625" customWidth="1"/>
    <col min="7446" max="7446" width="11.125" customWidth="1"/>
    <col min="7447" max="7447" width="18.625" customWidth="1"/>
    <col min="7448" max="7448" width="11.125" customWidth="1"/>
    <col min="7449" max="7449" width="18.625" customWidth="1"/>
    <col min="7450" max="7450" width="6.875" customWidth="1"/>
    <col min="7451" max="7451" width="14" customWidth="1"/>
    <col min="7452" max="7452" width="6.75" customWidth="1"/>
    <col min="7453" max="7453" width="14" customWidth="1"/>
    <col min="7693" max="7693" width="0.75" customWidth="1"/>
    <col min="7694" max="7694" width="11.25" customWidth="1"/>
    <col min="7695" max="7695" width="20" customWidth="1"/>
    <col min="7696" max="7696" width="64" customWidth="1"/>
    <col min="7697" max="7697" width="12.75" customWidth="1"/>
    <col min="7698" max="7698" width="12.375" customWidth="1"/>
    <col min="7699" max="7699" width="10" customWidth="1"/>
    <col min="7700" max="7700" width="13" customWidth="1"/>
    <col min="7701" max="7701" width="18.625" customWidth="1"/>
    <col min="7702" max="7702" width="11.125" customWidth="1"/>
    <col min="7703" max="7703" width="18.625" customWidth="1"/>
    <col min="7704" max="7704" width="11.125" customWidth="1"/>
    <col min="7705" max="7705" width="18.625" customWidth="1"/>
    <col min="7706" max="7706" width="6.875" customWidth="1"/>
    <col min="7707" max="7707" width="14" customWidth="1"/>
    <col min="7708" max="7708" width="6.75" customWidth="1"/>
    <col min="7709" max="7709" width="14" customWidth="1"/>
    <col min="7949" max="7949" width="0.75" customWidth="1"/>
    <col min="7950" max="7950" width="11.25" customWidth="1"/>
    <col min="7951" max="7951" width="20" customWidth="1"/>
    <col min="7952" max="7952" width="64" customWidth="1"/>
    <col min="7953" max="7953" width="12.75" customWidth="1"/>
    <col min="7954" max="7954" width="12.375" customWidth="1"/>
    <col min="7955" max="7955" width="10" customWidth="1"/>
    <col min="7956" max="7956" width="13" customWidth="1"/>
    <col min="7957" max="7957" width="18.625" customWidth="1"/>
    <col min="7958" max="7958" width="11.125" customWidth="1"/>
    <col min="7959" max="7959" width="18.625" customWidth="1"/>
    <col min="7960" max="7960" width="11.125" customWidth="1"/>
    <col min="7961" max="7961" width="18.625" customWidth="1"/>
    <col min="7962" max="7962" width="6.875" customWidth="1"/>
    <col min="7963" max="7963" width="14" customWidth="1"/>
    <col min="7964" max="7964" width="6.75" customWidth="1"/>
    <col min="7965" max="7965" width="14" customWidth="1"/>
    <col min="8205" max="8205" width="0.75" customWidth="1"/>
    <col min="8206" max="8206" width="11.25" customWidth="1"/>
    <col min="8207" max="8207" width="20" customWidth="1"/>
    <col min="8208" max="8208" width="64" customWidth="1"/>
    <col min="8209" max="8209" width="12.75" customWidth="1"/>
    <col min="8210" max="8210" width="12.375" customWidth="1"/>
    <col min="8211" max="8211" width="10" customWidth="1"/>
    <col min="8212" max="8212" width="13" customWidth="1"/>
    <col min="8213" max="8213" width="18.625" customWidth="1"/>
    <col min="8214" max="8214" width="11.125" customWidth="1"/>
    <col min="8215" max="8215" width="18.625" customWidth="1"/>
    <col min="8216" max="8216" width="11.125" customWidth="1"/>
    <col min="8217" max="8217" width="18.625" customWidth="1"/>
    <col min="8218" max="8218" width="6.875" customWidth="1"/>
    <col min="8219" max="8219" width="14" customWidth="1"/>
    <col min="8220" max="8220" width="6.75" customWidth="1"/>
    <col min="8221" max="8221" width="14" customWidth="1"/>
    <col min="8461" max="8461" width="0.75" customWidth="1"/>
    <col min="8462" max="8462" width="11.25" customWidth="1"/>
    <col min="8463" max="8463" width="20" customWidth="1"/>
    <col min="8464" max="8464" width="64" customWidth="1"/>
    <col min="8465" max="8465" width="12.75" customWidth="1"/>
    <col min="8466" max="8466" width="12.375" customWidth="1"/>
    <col min="8467" max="8467" width="10" customWidth="1"/>
    <col min="8468" max="8468" width="13" customWidth="1"/>
    <col min="8469" max="8469" width="18.625" customWidth="1"/>
    <col min="8470" max="8470" width="11.125" customWidth="1"/>
    <col min="8471" max="8471" width="18.625" customWidth="1"/>
    <col min="8472" max="8472" width="11.125" customWidth="1"/>
    <col min="8473" max="8473" width="18.625" customWidth="1"/>
    <col min="8474" max="8474" width="6.875" customWidth="1"/>
    <col min="8475" max="8475" width="14" customWidth="1"/>
    <col min="8476" max="8476" width="6.75" customWidth="1"/>
    <col min="8477" max="8477" width="14" customWidth="1"/>
    <col min="8717" max="8717" width="0.75" customWidth="1"/>
    <col min="8718" max="8718" width="11.25" customWidth="1"/>
    <col min="8719" max="8719" width="20" customWidth="1"/>
    <col min="8720" max="8720" width="64" customWidth="1"/>
    <col min="8721" max="8721" width="12.75" customWidth="1"/>
    <col min="8722" max="8722" width="12.375" customWidth="1"/>
    <col min="8723" max="8723" width="10" customWidth="1"/>
    <col min="8724" max="8724" width="13" customWidth="1"/>
    <col min="8725" max="8725" width="18.625" customWidth="1"/>
    <col min="8726" max="8726" width="11.125" customWidth="1"/>
    <col min="8727" max="8727" width="18.625" customWidth="1"/>
    <col min="8728" max="8728" width="11.125" customWidth="1"/>
    <col min="8729" max="8729" width="18.625" customWidth="1"/>
    <col min="8730" max="8730" width="6.875" customWidth="1"/>
    <col min="8731" max="8731" width="14" customWidth="1"/>
    <col min="8732" max="8732" width="6.75" customWidth="1"/>
    <col min="8733" max="8733" width="14" customWidth="1"/>
    <col min="8973" max="8973" width="0.75" customWidth="1"/>
    <col min="8974" max="8974" width="11.25" customWidth="1"/>
    <col min="8975" max="8975" width="20" customWidth="1"/>
    <col min="8976" max="8976" width="64" customWidth="1"/>
    <col min="8977" max="8977" width="12.75" customWidth="1"/>
    <col min="8978" max="8978" width="12.375" customWidth="1"/>
    <col min="8979" max="8979" width="10" customWidth="1"/>
    <col min="8980" max="8980" width="13" customWidth="1"/>
    <col min="8981" max="8981" width="18.625" customWidth="1"/>
    <col min="8982" max="8982" width="11.125" customWidth="1"/>
    <col min="8983" max="8983" width="18.625" customWidth="1"/>
    <col min="8984" max="8984" width="11.125" customWidth="1"/>
    <col min="8985" max="8985" width="18.625" customWidth="1"/>
    <col min="8986" max="8986" width="6.875" customWidth="1"/>
    <col min="8987" max="8987" width="14" customWidth="1"/>
    <col min="8988" max="8988" width="6.75" customWidth="1"/>
    <col min="8989" max="8989" width="14" customWidth="1"/>
    <col min="9229" max="9229" width="0.75" customWidth="1"/>
    <col min="9230" max="9230" width="11.25" customWidth="1"/>
    <col min="9231" max="9231" width="20" customWidth="1"/>
    <col min="9232" max="9232" width="64" customWidth="1"/>
    <col min="9233" max="9233" width="12.75" customWidth="1"/>
    <col min="9234" max="9234" width="12.375" customWidth="1"/>
    <col min="9235" max="9235" width="10" customWidth="1"/>
    <col min="9236" max="9236" width="13" customWidth="1"/>
    <col min="9237" max="9237" width="18.625" customWidth="1"/>
    <col min="9238" max="9238" width="11.125" customWidth="1"/>
    <col min="9239" max="9239" width="18.625" customWidth="1"/>
    <col min="9240" max="9240" width="11.125" customWidth="1"/>
    <col min="9241" max="9241" width="18.625" customWidth="1"/>
    <col min="9242" max="9242" width="6.875" customWidth="1"/>
    <col min="9243" max="9243" width="14" customWidth="1"/>
    <col min="9244" max="9244" width="6.75" customWidth="1"/>
    <col min="9245" max="9245" width="14" customWidth="1"/>
    <col min="9485" max="9485" width="0.75" customWidth="1"/>
    <col min="9486" max="9486" width="11.25" customWidth="1"/>
    <col min="9487" max="9487" width="20" customWidth="1"/>
    <col min="9488" max="9488" width="64" customWidth="1"/>
    <col min="9489" max="9489" width="12.75" customWidth="1"/>
    <col min="9490" max="9490" width="12.375" customWidth="1"/>
    <col min="9491" max="9491" width="10" customWidth="1"/>
    <col min="9492" max="9492" width="13" customWidth="1"/>
    <col min="9493" max="9493" width="18.625" customWidth="1"/>
    <col min="9494" max="9494" width="11.125" customWidth="1"/>
    <col min="9495" max="9495" width="18.625" customWidth="1"/>
    <col min="9496" max="9496" width="11.125" customWidth="1"/>
    <col min="9497" max="9497" width="18.625" customWidth="1"/>
    <col min="9498" max="9498" width="6.875" customWidth="1"/>
    <col min="9499" max="9499" width="14" customWidth="1"/>
    <col min="9500" max="9500" width="6.75" customWidth="1"/>
    <col min="9501" max="9501" width="14" customWidth="1"/>
    <col min="9741" max="9741" width="0.75" customWidth="1"/>
    <col min="9742" max="9742" width="11.25" customWidth="1"/>
    <col min="9743" max="9743" width="20" customWidth="1"/>
    <col min="9744" max="9744" width="64" customWidth="1"/>
    <col min="9745" max="9745" width="12.75" customWidth="1"/>
    <col min="9746" max="9746" width="12.375" customWidth="1"/>
    <col min="9747" max="9747" width="10" customWidth="1"/>
    <col min="9748" max="9748" width="13" customWidth="1"/>
    <col min="9749" max="9749" width="18.625" customWidth="1"/>
    <col min="9750" max="9750" width="11.125" customWidth="1"/>
    <col min="9751" max="9751" width="18.625" customWidth="1"/>
    <col min="9752" max="9752" width="11.125" customWidth="1"/>
    <col min="9753" max="9753" width="18.625" customWidth="1"/>
    <col min="9754" max="9754" width="6.875" customWidth="1"/>
    <col min="9755" max="9755" width="14" customWidth="1"/>
    <col min="9756" max="9756" width="6.75" customWidth="1"/>
    <col min="9757" max="9757" width="14" customWidth="1"/>
    <col min="9997" max="9997" width="0.75" customWidth="1"/>
    <col min="9998" max="9998" width="11.25" customWidth="1"/>
    <col min="9999" max="9999" width="20" customWidth="1"/>
    <col min="10000" max="10000" width="64" customWidth="1"/>
    <col min="10001" max="10001" width="12.75" customWidth="1"/>
    <col min="10002" max="10002" width="12.375" customWidth="1"/>
    <col min="10003" max="10003" width="10" customWidth="1"/>
    <col min="10004" max="10004" width="13" customWidth="1"/>
    <col min="10005" max="10005" width="18.625" customWidth="1"/>
    <col min="10006" max="10006" width="11.125" customWidth="1"/>
    <col min="10007" max="10007" width="18.625" customWidth="1"/>
    <col min="10008" max="10008" width="11.125" customWidth="1"/>
    <col min="10009" max="10009" width="18.625" customWidth="1"/>
    <col min="10010" max="10010" width="6.875" customWidth="1"/>
    <col min="10011" max="10011" width="14" customWidth="1"/>
    <col min="10012" max="10012" width="6.75" customWidth="1"/>
    <col min="10013" max="10013" width="14" customWidth="1"/>
    <col min="10253" max="10253" width="0.75" customWidth="1"/>
    <col min="10254" max="10254" width="11.25" customWidth="1"/>
    <col min="10255" max="10255" width="20" customWidth="1"/>
    <col min="10256" max="10256" width="64" customWidth="1"/>
    <col min="10257" max="10257" width="12.75" customWidth="1"/>
    <col min="10258" max="10258" width="12.375" customWidth="1"/>
    <col min="10259" max="10259" width="10" customWidth="1"/>
    <col min="10260" max="10260" width="13" customWidth="1"/>
    <col min="10261" max="10261" width="18.625" customWidth="1"/>
    <col min="10262" max="10262" width="11.125" customWidth="1"/>
    <col min="10263" max="10263" width="18.625" customWidth="1"/>
    <col min="10264" max="10264" width="11.125" customWidth="1"/>
    <col min="10265" max="10265" width="18.625" customWidth="1"/>
    <col min="10266" max="10266" width="6.875" customWidth="1"/>
    <col min="10267" max="10267" width="14" customWidth="1"/>
    <col min="10268" max="10268" width="6.75" customWidth="1"/>
    <col min="10269" max="10269" width="14" customWidth="1"/>
    <col min="10509" max="10509" width="0.75" customWidth="1"/>
    <col min="10510" max="10510" width="11.25" customWidth="1"/>
    <col min="10511" max="10511" width="20" customWidth="1"/>
    <col min="10512" max="10512" width="64" customWidth="1"/>
    <col min="10513" max="10513" width="12.75" customWidth="1"/>
    <col min="10514" max="10514" width="12.375" customWidth="1"/>
    <col min="10515" max="10515" width="10" customWidth="1"/>
    <col min="10516" max="10516" width="13" customWidth="1"/>
    <col min="10517" max="10517" width="18.625" customWidth="1"/>
    <col min="10518" max="10518" width="11.125" customWidth="1"/>
    <col min="10519" max="10519" width="18.625" customWidth="1"/>
    <col min="10520" max="10520" width="11.125" customWidth="1"/>
    <col min="10521" max="10521" width="18.625" customWidth="1"/>
    <col min="10522" max="10522" width="6.875" customWidth="1"/>
    <col min="10523" max="10523" width="14" customWidth="1"/>
    <col min="10524" max="10524" width="6.75" customWidth="1"/>
    <col min="10525" max="10525" width="14" customWidth="1"/>
    <col min="10765" max="10765" width="0.75" customWidth="1"/>
    <col min="10766" max="10766" width="11.25" customWidth="1"/>
    <col min="10767" max="10767" width="20" customWidth="1"/>
    <col min="10768" max="10768" width="64" customWidth="1"/>
    <col min="10769" max="10769" width="12.75" customWidth="1"/>
    <col min="10770" max="10770" width="12.375" customWidth="1"/>
    <col min="10771" max="10771" width="10" customWidth="1"/>
    <col min="10772" max="10772" width="13" customWidth="1"/>
    <col min="10773" max="10773" width="18.625" customWidth="1"/>
    <col min="10774" max="10774" width="11.125" customWidth="1"/>
    <col min="10775" max="10775" width="18.625" customWidth="1"/>
    <col min="10776" max="10776" width="11.125" customWidth="1"/>
    <col min="10777" max="10777" width="18.625" customWidth="1"/>
    <col min="10778" max="10778" width="6.875" customWidth="1"/>
    <col min="10779" max="10779" width="14" customWidth="1"/>
    <col min="10780" max="10780" width="6.75" customWidth="1"/>
    <col min="10781" max="10781" width="14" customWidth="1"/>
    <col min="11021" max="11021" width="0.75" customWidth="1"/>
    <col min="11022" max="11022" width="11.25" customWidth="1"/>
    <col min="11023" max="11023" width="20" customWidth="1"/>
    <col min="11024" max="11024" width="64" customWidth="1"/>
    <col min="11025" max="11025" width="12.75" customWidth="1"/>
    <col min="11026" max="11026" width="12.375" customWidth="1"/>
    <col min="11027" max="11027" width="10" customWidth="1"/>
    <col min="11028" max="11028" width="13" customWidth="1"/>
    <col min="11029" max="11029" width="18.625" customWidth="1"/>
    <col min="11030" max="11030" width="11.125" customWidth="1"/>
    <col min="11031" max="11031" width="18.625" customWidth="1"/>
    <col min="11032" max="11032" width="11.125" customWidth="1"/>
    <col min="11033" max="11033" width="18.625" customWidth="1"/>
    <col min="11034" max="11034" width="6.875" customWidth="1"/>
    <col min="11035" max="11035" width="14" customWidth="1"/>
    <col min="11036" max="11036" width="6.75" customWidth="1"/>
    <col min="11037" max="11037" width="14" customWidth="1"/>
    <col min="11277" max="11277" width="0.75" customWidth="1"/>
    <col min="11278" max="11278" width="11.25" customWidth="1"/>
    <col min="11279" max="11279" width="20" customWidth="1"/>
    <col min="11280" max="11280" width="64" customWidth="1"/>
    <col min="11281" max="11281" width="12.75" customWidth="1"/>
    <col min="11282" max="11282" width="12.375" customWidth="1"/>
    <col min="11283" max="11283" width="10" customWidth="1"/>
    <col min="11284" max="11284" width="13" customWidth="1"/>
    <col min="11285" max="11285" width="18.625" customWidth="1"/>
    <col min="11286" max="11286" width="11.125" customWidth="1"/>
    <col min="11287" max="11287" width="18.625" customWidth="1"/>
    <col min="11288" max="11288" width="11.125" customWidth="1"/>
    <col min="11289" max="11289" width="18.625" customWidth="1"/>
    <col min="11290" max="11290" width="6.875" customWidth="1"/>
    <col min="11291" max="11291" width="14" customWidth="1"/>
    <col min="11292" max="11292" width="6.75" customWidth="1"/>
    <col min="11293" max="11293" width="14" customWidth="1"/>
    <col min="11533" max="11533" width="0.75" customWidth="1"/>
    <col min="11534" max="11534" width="11.25" customWidth="1"/>
    <col min="11535" max="11535" width="20" customWidth="1"/>
    <col min="11536" max="11536" width="64" customWidth="1"/>
    <col min="11537" max="11537" width="12.75" customWidth="1"/>
    <col min="11538" max="11538" width="12.375" customWidth="1"/>
    <col min="11539" max="11539" width="10" customWidth="1"/>
    <col min="11540" max="11540" width="13" customWidth="1"/>
    <col min="11541" max="11541" width="18.625" customWidth="1"/>
    <col min="11542" max="11542" width="11.125" customWidth="1"/>
    <col min="11543" max="11543" width="18.625" customWidth="1"/>
    <col min="11544" max="11544" width="11.125" customWidth="1"/>
    <col min="11545" max="11545" width="18.625" customWidth="1"/>
    <col min="11546" max="11546" width="6.875" customWidth="1"/>
    <col min="11547" max="11547" width="14" customWidth="1"/>
    <col min="11548" max="11548" width="6.75" customWidth="1"/>
    <col min="11549" max="11549" width="14" customWidth="1"/>
    <col min="11789" max="11789" width="0.75" customWidth="1"/>
    <col min="11790" max="11790" width="11.25" customWidth="1"/>
    <col min="11791" max="11791" width="20" customWidth="1"/>
    <col min="11792" max="11792" width="64" customWidth="1"/>
    <col min="11793" max="11793" width="12.75" customWidth="1"/>
    <col min="11794" max="11794" width="12.375" customWidth="1"/>
    <col min="11795" max="11795" width="10" customWidth="1"/>
    <col min="11796" max="11796" width="13" customWidth="1"/>
    <col min="11797" max="11797" width="18.625" customWidth="1"/>
    <col min="11798" max="11798" width="11.125" customWidth="1"/>
    <col min="11799" max="11799" width="18.625" customWidth="1"/>
    <col min="11800" max="11800" width="11.125" customWidth="1"/>
    <col min="11801" max="11801" width="18.625" customWidth="1"/>
    <col min="11802" max="11802" width="6.875" customWidth="1"/>
    <col min="11803" max="11803" width="14" customWidth="1"/>
    <col min="11804" max="11804" width="6.75" customWidth="1"/>
    <col min="11805" max="11805" width="14" customWidth="1"/>
    <col min="12045" max="12045" width="0.75" customWidth="1"/>
    <col min="12046" max="12046" width="11.25" customWidth="1"/>
    <col min="12047" max="12047" width="20" customWidth="1"/>
    <col min="12048" max="12048" width="64" customWidth="1"/>
    <col min="12049" max="12049" width="12.75" customWidth="1"/>
    <col min="12050" max="12050" width="12.375" customWidth="1"/>
    <col min="12051" max="12051" width="10" customWidth="1"/>
    <col min="12052" max="12052" width="13" customWidth="1"/>
    <col min="12053" max="12053" width="18.625" customWidth="1"/>
    <col min="12054" max="12054" width="11.125" customWidth="1"/>
    <col min="12055" max="12055" width="18.625" customWidth="1"/>
    <col min="12056" max="12056" width="11.125" customWidth="1"/>
    <col min="12057" max="12057" width="18.625" customWidth="1"/>
    <col min="12058" max="12058" width="6.875" customWidth="1"/>
    <col min="12059" max="12059" width="14" customWidth="1"/>
    <col min="12060" max="12060" width="6.75" customWidth="1"/>
    <col min="12061" max="12061" width="14" customWidth="1"/>
    <col min="12301" max="12301" width="0.75" customWidth="1"/>
    <col min="12302" max="12302" width="11.25" customWidth="1"/>
    <col min="12303" max="12303" width="20" customWidth="1"/>
    <col min="12304" max="12304" width="64" customWidth="1"/>
    <col min="12305" max="12305" width="12.75" customWidth="1"/>
    <col min="12306" max="12306" width="12.375" customWidth="1"/>
    <col min="12307" max="12307" width="10" customWidth="1"/>
    <col min="12308" max="12308" width="13" customWidth="1"/>
    <col min="12309" max="12309" width="18.625" customWidth="1"/>
    <col min="12310" max="12310" width="11.125" customWidth="1"/>
    <col min="12311" max="12311" width="18.625" customWidth="1"/>
    <col min="12312" max="12312" width="11.125" customWidth="1"/>
    <col min="12313" max="12313" width="18.625" customWidth="1"/>
    <col min="12314" max="12314" width="6.875" customWidth="1"/>
    <col min="12315" max="12315" width="14" customWidth="1"/>
    <col min="12316" max="12316" width="6.75" customWidth="1"/>
    <col min="12317" max="12317" width="14" customWidth="1"/>
    <col min="12557" max="12557" width="0.75" customWidth="1"/>
    <col min="12558" max="12558" width="11.25" customWidth="1"/>
    <col min="12559" max="12559" width="20" customWidth="1"/>
    <col min="12560" max="12560" width="64" customWidth="1"/>
    <col min="12561" max="12561" width="12.75" customWidth="1"/>
    <col min="12562" max="12562" width="12.375" customWidth="1"/>
    <col min="12563" max="12563" width="10" customWidth="1"/>
    <col min="12564" max="12564" width="13" customWidth="1"/>
    <col min="12565" max="12565" width="18.625" customWidth="1"/>
    <col min="12566" max="12566" width="11.125" customWidth="1"/>
    <col min="12567" max="12567" width="18.625" customWidth="1"/>
    <col min="12568" max="12568" width="11.125" customWidth="1"/>
    <col min="12569" max="12569" width="18.625" customWidth="1"/>
    <col min="12570" max="12570" width="6.875" customWidth="1"/>
    <col min="12571" max="12571" width="14" customWidth="1"/>
    <col min="12572" max="12572" width="6.75" customWidth="1"/>
    <col min="12573" max="12573" width="14" customWidth="1"/>
    <col min="12813" max="12813" width="0.75" customWidth="1"/>
    <col min="12814" max="12814" width="11.25" customWidth="1"/>
    <col min="12815" max="12815" width="20" customWidth="1"/>
    <col min="12816" max="12816" width="64" customWidth="1"/>
    <col min="12817" max="12817" width="12.75" customWidth="1"/>
    <col min="12818" max="12818" width="12.375" customWidth="1"/>
    <col min="12819" max="12819" width="10" customWidth="1"/>
    <col min="12820" max="12820" width="13" customWidth="1"/>
    <col min="12821" max="12821" width="18.625" customWidth="1"/>
    <col min="12822" max="12822" width="11.125" customWidth="1"/>
    <col min="12823" max="12823" width="18.625" customWidth="1"/>
    <col min="12824" max="12824" width="11.125" customWidth="1"/>
    <col min="12825" max="12825" width="18.625" customWidth="1"/>
    <col min="12826" max="12826" width="6.875" customWidth="1"/>
    <col min="12827" max="12827" width="14" customWidth="1"/>
    <col min="12828" max="12828" width="6.75" customWidth="1"/>
    <col min="12829" max="12829" width="14" customWidth="1"/>
    <col min="13069" max="13069" width="0.75" customWidth="1"/>
    <col min="13070" max="13070" width="11.25" customWidth="1"/>
    <col min="13071" max="13071" width="20" customWidth="1"/>
    <col min="13072" max="13072" width="64" customWidth="1"/>
    <col min="13073" max="13073" width="12.75" customWidth="1"/>
    <col min="13074" max="13074" width="12.375" customWidth="1"/>
    <col min="13075" max="13075" width="10" customWidth="1"/>
    <col min="13076" max="13076" width="13" customWidth="1"/>
    <col min="13077" max="13077" width="18.625" customWidth="1"/>
    <col min="13078" max="13078" width="11.125" customWidth="1"/>
    <col min="13079" max="13079" width="18.625" customWidth="1"/>
    <col min="13080" max="13080" width="11.125" customWidth="1"/>
    <col min="13081" max="13081" width="18.625" customWidth="1"/>
    <col min="13082" max="13082" width="6.875" customWidth="1"/>
    <col min="13083" max="13083" width="14" customWidth="1"/>
    <col min="13084" max="13084" width="6.75" customWidth="1"/>
    <col min="13085" max="13085" width="14" customWidth="1"/>
    <col min="13325" max="13325" width="0.75" customWidth="1"/>
    <col min="13326" max="13326" width="11.25" customWidth="1"/>
    <col min="13327" max="13327" width="20" customWidth="1"/>
    <col min="13328" max="13328" width="64" customWidth="1"/>
    <col min="13329" max="13329" width="12.75" customWidth="1"/>
    <col min="13330" max="13330" width="12.375" customWidth="1"/>
    <col min="13331" max="13331" width="10" customWidth="1"/>
    <col min="13332" max="13332" width="13" customWidth="1"/>
    <col min="13333" max="13333" width="18.625" customWidth="1"/>
    <col min="13334" max="13334" width="11.125" customWidth="1"/>
    <col min="13335" max="13335" width="18.625" customWidth="1"/>
    <col min="13336" max="13336" width="11.125" customWidth="1"/>
    <col min="13337" max="13337" width="18.625" customWidth="1"/>
    <col min="13338" max="13338" width="6.875" customWidth="1"/>
    <col min="13339" max="13339" width="14" customWidth="1"/>
    <col min="13340" max="13340" width="6.75" customWidth="1"/>
    <col min="13341" max="13341" width="14" customWidth="1"/>
    <col min="13581" max="13581" width="0.75" customWidth="1"/>
    <col min="13582" max="13582" width="11.25" customWidth="1"/>
    <col min="13583" max="13583" width="20" customWidth="1"/>
    <col min="13584" max="13584" width="64" customWidth="1"/>
    <col min="13585" max="13585" width="12.75" customWidth="1"/>
    <col min="13586" max="13586" width="12.375" customWidth="1"/>
    <col min="13587" max="13587" width="10" customWidth="1"/>
    <col min="13588" max="13588" width="13" customWidth="1"/>
    <col min="13589" max="13589" width="18.625" customWidth="1"/>
    <col min="13590" max="13590" width="11.125" customWidth="1"/>
    <col min="13591" max="13591" width="18.625" customWidth="1"/>
    <col min="13592" max="13592" width="11.125" customWidth="1"/>
    <col min="13593" max="13593" width="18.625" customWidth="1"/>
    <col min="13594" max="13594" width="6.875" customWidth="1"/>
    <col min="13595" max="13595" width="14" customWidth="1"/>
    <col min="13596" max="13596" width="6.75" customWidth="1"/>
    <col min="13597" max="13597" width="14" customWidth="1"/>
    <col min="13837" max="13837" width="0.75" customWidth="1"/>
    <col min="13838" max="13838" width="11.25" customWidth="1"/>
    <col min="13839" max="13839" width="20" customWidth="1"/>
    <col min="13840" max="13840" width="64" customWidth="1"/>
    <col min="13841" max="13841" width="12.75" customWidth="1"/>
    <col min="13842" max="13842" width="12.375" customWidth="1"/>
    <col min="13843" max="13843" width="10" customWidth="1"/>
    <col min="13844" max="13844" width="13" customWidth="1"/>
    <col min="13845" max="13845" width="18.625" customWidth="1"/>
    <col min="13846" max="13846" width="11.125" customWidth="1"/>
    <col min="13847" max="13847" width="18.625" customWidth="1"/>
    <col min="13848" max="13848" width="11.125" customWidth="1"/>
    <col min="13849" max="13849" width="18.625" customWidth="1"/>
    <col min="13850" max="13850" width="6.875" customWidth="1"/>
    <col min="13851" max="13851" width="14" customWidth="1"/>
    <col min="13852" max="13852" width="6.75" customWidth="1"/>
    <col min="13853" max="13853" width="14" customWidth="1"/>
    <col min="14093" max="14093" width="0.75" customWidth="1"/>
    <col min="14094" max="14094" width="11.25" customWidth="1"/>
    <col min="14095" max="14095" width="20" customWidth="1"/>
    <col min="14096" max="14096" width="64" customWidth="1"/>
    <col min="14097" max="14097" width="12.75" customWidth="1"/>
    <col min="14098" max="14098" width="12.375" customWidth="1"/>
    <col min="14099" max="14099" width="10" customWidth="1"/>
    <col min="14100" max="14100" width="13" customWidth="1"/>
    <col min="14101" max="14101" width="18.625" customWidth="1"/>
    <col min="14102" max="14102" width="11.125" customWidth="1"/>
    <col min="14103" max="14103" width="18.625" customWidth="1"/>
    <col min="14104" max="14104" width="11.125" customWidth="1"/>
    <col min="14105" max="14105" width="18.625" customWidth="1"/>
    <col min="14106" max="14106" width="6.875" customWidth="1"/>
    <col min="14107" max="14107" width="14" customWidth="1"/>
    <col min="14108" max="14108" width="6.75" customWidth="1"/>
    <col min="14109" max="14109" width="14" customWidth="1"/>
    <col min="14349" max="14349" width="0.75" customWidth="1"/>
    <col min="14350" max="14350" width="11.25" customWidth="1"/>
    <col min="14351" max="14351" width="20" customWidth="1"/>
    <col min="14352" max="14352" width="64" customWidth="1"/>
    <col min="14353" max="14353" width="12.75" customWidth="1"/>
    <col min="14354" max="14354" width="12.375" customWidth="1"/>
    <col min="14355" max="14355" width="10" customWidth="1"/>
    <col min="14356" max="14356" width="13" customWidth="1"/>
    <col min="14357" max="14357" width="18.625" customWidth="1"/>
    <col min="14358" max="14358" width="11.125" customWidth="1"/>
    <col min="14359" max="14359" width="18.625" customWidth="1"/>
    <col min="14360" max="14360" width="11.125" customWidth="1"/>
    <col min="14361" max="14361" width="18.625" customWidth="1"/>
    <col min="14362" max="14362" width="6.875" customWidth="1"/>
    <col min="14363" max="14363" width="14" customWidth="1"/>
    <col min="14364" max="14364" width="6.75" customWidth="1"/>
    <col min="14365" max="14365" width="14" customWidth="1"/>
    <col min="14605" max="14605" width="0.75" customWidth="1"/>
    <col min="14606" max="14606" width="11.25" customWidth="1"/>
    <col min="14607" max="14607" width="20" customWidth="1"/>
    <col min="14608" max="14608" width="64" customWidth="1"/>
    <col min="14609" max="14609" width="12.75" customWidth="1"/>
    <col min="14610" max="14610" width="12.375" customWidth="1"/>
    <col min="14611" max="14611" width="10" customWidth="1"/>
    <col min="14612" max="14612" width="13" customWidth="1"/>
    <col min="14613" max="14613" width="18.625" customWidth="1"/>
    <col min="14614" max="14614" width="11.125" customWidth="1"/>
    <col min="14615" max="14615" width="18.625" customWidth="1"/>
    <col min="14616" max="14616" width="11.125" customWidth="1"/>
    <col min="14617" max="14617" width="18.625" customWidth="1"/>
    <col min="14618" max="14618" width="6.875" customWidth="1"/>
    <col min="14619" max="14619" width="14" customWidth="1"/>
    <col min="14620" max="14620" width="6.75" customWidth="1"/>
    <col min="14621" max="14621" width="14" customWidth="1"/>
    <col min="14861" max="14861" width="0.75" customWidth="1"/>
    <col min="14862" max="14862" width="11.25" customWidth="1"/>
    <col min="14863" max="14863" width="20" customWidth="1"/>
    <col min="14864" max="14864" width="64" customWidth="1"/>
    <col min="14865" max="14865" width="12.75" customWidth="1"/>
    <col min="14866" max="14866" width="12.375" customWidth="1"/>
    <col min="14867" max="14867" width="10" customWidth="1"/>
    <col min="14868" max="14868" width="13" customWidth="1"/>
    <col min="14869" max="14869" width="18.625" customWidth="1"/>
    <col min="14870" max="14870" width="11.125" customWidth="1"/>
    <col min="14871" max="14871" width="18.625" customWidth="1"/>
    <col min="14872" max="14872" width="11.125" customWidth="1"/>
    <col min="14873" max="14873" width="18.625" customWidth="1"/>
    <col min="14874" max="14874" width="6.875" customWidth="1"/>
    <col min="14875" max="14875" width="14" customWidth="1"/>
    <col min="14876" max="14876" width="6.75" customWidth="1"/>
    <col min="14877" max="14877" width="14" customWidth="1"/>
    <col min="15117" max="15117" width="0.75" customWidth="1"/>
    <col min="15118" max="15118" width="11.25" customWidth="1"/>
    <col min="15119" max="15119" width="20" customWidth="1"/>
    <col min="15120" max="15120" width="64" customWidth="1"/>
    <col min="15121" max="15121" width="12.75" customWidth="1"/>
    <col min="15122" max="15122" width="12.375" customWidth="1"/>
    <col min="15123" max="15123" width="10" customWidth="1"/>
    <col min="15124" max="15124" width="13" customWidth="1"/>
    <col min="15125" max="15125" width="18.625" customWidth="1"/>
    <col min="15126" max="15126" width="11.125" customWidth="1"/>
    <col min="15127" max="15127" width="18.625" customWidth="1"/>
    <col min="15128" max="15128" width="11.125" customWidth="1"/>
    <col min="15129" max="15129" width="18.625" customWidth="1"/>
    <col min="15130" max="15130" width="6.875" customWidth="1"/>
    <col min="15131" max="15131" width="14" customWidth="1"/>
    <col min="15132" max="15132" width="6.75" customWidth="1"/>
    <col min="15133" max="15133" width="14" customWidth="1"/>
    <col min="15373" max="15373" width="0.75" customWidth="1"/>
    <col min="15374" max="15374" width="11.25" customWidth="1"/>
    <col min="15375" max="15375" width="20" customWidth="1"/>
    <col min="15376" max="15376" width="64" customWidth="1"/>
    <col min="15377" max="15377" width="12.75" customWidth="1"/>
    <col min="15378" max="15378" width="12.375" customWidth="1"/>
    <col min="15379" max="15379" width="10" customWidth="1"/>
    <col min="15380" max="15380" width="13" customWidth="1"/>
    <col min="15381" max="15381" width="18.625" customWidth="1"/>
    <col min="15382" max="15382" width="11.125" customWidth="1"/>
    <col min="15383" max="15383" width="18.625" customWidth="1"/>
    <col min="15384" max="15384" width="11.125" customWidth="1"/>
    <col min="15385" max="15385" width="18.625" customWidth="1"/>
    <col min="15386" max="15386" width="6.875" customWidth="1"/>
    <col min="15387" max="15387" width="14" customWidth="1"/>
    <col min="15388" max="15388" width="6.75" customWidth="1"/>
    <col min="15389" max="15389" width="14" customWidth="1"/>
    <col min="15629" max="15629" width="0.75" customWidth="1"/>
    <col min="15630" max="15630" width="11.25" customWidth="1"/>
    <col min="15631" max="15631" width="20" customWidth="1"/>
    <col min="15632" max="15632" width="64" customWidth="1"/>
    <col min="15633" max="15633" width="12.75" customWidth="1"/>
    <col min="15634" max="15634" width="12.375" customWidth="1"/>
    <col min="15635" max="15635" width="10" customWidth="1"/>
    <col min="15636" max="15636" width="13" customWidth="1"/>
    <col min="15637" max="15637" width="18.625" customWidth="1"/>
    <col min="15638" max="15638" width="11.125" customWidth="1"/>
    <col min="15639" max="15639" width="18.625" customWidth="1"/>
    <col min="15640" max="15640" width="11.125" customWidth="1"/>
    <col min="15641" max="15641" width="18.625" customWidth="1"/>
    <col min="15642" max="15642" width="6.875" customWidth="1"/>
    <col min="15643" max="15643" width="14" customWidth="1"/>
    <col min="15644" max="15644" width="6.75" customWidth="1"/>
    <col min="15645" max="15645" width="14" customWidth="1"/>
    <col min="15885" max="15885" width="0.75" customWidth="1"/>
    <col min="15886" max="15886" width="11.25" customWidth="1"/>
    <col min="15887" max="15887" width="20" customWidth="1"/>
    <col min="15888" max="15888" width="64" customWidth="1"/>
    <col min="15889" max="15889" width="12.75" customWidth="1"/>
    <col min="15890" max="15890" width="12.375" customWidth="1"/>
    <col min="15891" max="15891" width="10" customWidth="1"/>
    <col min="15892" max="15892" width="13" customWidth="1"/>
    <col min="15893" max="15893" width="18.625" customWidth="1"/>
    <col min="15894" max="15894" width="11.125" customWidth="1"/>
    <col min="15895" max="15895" width="18.625" customWidth="1"/>
    <col min="15896" max="15896" width="11.125" customWidth="1"/>
    <col min="15897" max="15897" width="18.625" customWidth="1"/>
    <col min="15898" max="15898" width="6.875" customWidth="1"/>
    <col min="15899" max="15899" width="14" customWidth="1"/>
    <col min="15900" max="15900" width="6.75" customWidth="1"/>
    <col min="15901" max="15901" width="14" customWidth="1"/>
    <col min="16141" max="16141" width="0.75" customWidth="1"/>
    <col min="16142" max="16142" width="11.25" customWidth="1"/>
    <col min="16143" max="16143" width="20" customWidth="1"/>
    <col min="16144" max="16144" width="64" customWidth="1"/>
    <col min="16145" max="16145" width="12.75" customWidth="1"/>
    <col min="16146" max="16146" width="12.375" customWidth="1"/>
    <col min="16147" max="16147" width="10" customWidth="1"/>
    <col min="16148" max="16148" width="13" customWidth="1"/>
    <col min="16149" max="16149" width="18.625" customWidth="1"/>
    <col min="16150" max="16150" width="11.125" customWidth="1"/>
    <col min="16151" max="16151" width="18.625" customWidth="1"/>
    <col min="16152" max="16152" width="11.125" customWidth="1"/>
    <col min="16153" max="16153" width="18.625" customWidth="1"/>
    <col min="16154" max="16154" width="6.875" customWidth="1"/>
    <col min="16155" max="16155" width="14" customWidth="1"/>
    <col min="16156" max="16156" width="6.75" customWidth="1"/>
    <col min="16157" max="16157" width="14" customWidth="1"/>
  </cols>
  <sheetData>
    <row r="2" spans="2:29" ht="17.25" thickBot="1"/>
    <row r="3" spans="2:29" ht="26.1" customHeight="1" thickTop="1">
      <c r="B3" s="26" t="s">
        <v>348</v>
      </c>
      <c r="C3" s="26"/>
      <c r="D3" s="26"/>
      <c r="E3" s="26"/>
      <c r="F3" s="26"/>
      <c r="H3" s="312" t="s">
        <v>345</v>
      </c>
      <c r="I3" s="312"/>
      <c r="J3" s="312" t="s">
        <v>345</v>
      </c>
      <c r="K3" s="312"/>
      <c r="L3" s="312" t="s">
        <v>345</v>
      </c>
      <c r="M3" s="312"/>
      <c r="N3" s="67"/>
      <c r="O3" s="67"/>
      <c r="P3" s="67"/>
      <c r="Q3" s="67"/>
      <c r="R3" s="67"/>
      <c r="S3" s="67" t="s">
        <v>373</v>
      </c>
      <c r="T3" s="138" t="s">
        <v>374</v>
      </c>
      <c r="U3" s="67"/>
      <c r="V3" s="67"/>
      <c r="W3" s="140" t="s">
        <v>376</v>
      </c>
      <c r="X3" s="92"/>
      <c r="Y3" s="122"/>
      <c r="Z3" s="345" t="s">
        <v>346</v>
      </c>
      <c r="AA3" s="323"/>
      <c r="AB3" s="312" t="s">
        <v>347</v>
      </c>
      <c r="AC3" s="312"/>
    </row>
    <row r="4" spans="2:29" s="2" customFormat="1" ht="27">
      <c r="B4" s="5" t="s">
        <v>263</v>
      </c>
      <c r="C4" s="5" t="s">
        <v>264</v>
      </c>
      <c r="D4" s="5" t="s">
        <v>0</v>
      </c>
      <c r="E4" s="5" t="s">
        <v>1</v>
      </c>
      <c r="F4" s="5" t="s">
        <v>2</v>
      </c>
      <c r="G4" s="13" t="s">
        <v>3</v>
      </c>
      <c r="H4" s="6" t="s">
        <v>265</v>
      </c>
      <c r="I4" s="80" t="s">
        <v>358</v>
      </c>
      <c r="J4" s="6" t="s">
        <v>203</v>
      </c>
      <c r="K4" s="80" t="s">
        <v>358</v>
      </c>
      <c r="L4" s="6" t="s">
        <v>204</v>
      </c>
      <c r="M4" s="80" t="s">
        <v>358</v>
      </c>
      <c r="N4" s="80" t="s">
        <v>357</v>
      </c>
      <c r="O4" s="80" t="s">
        <v>359</v>
      </c>
      <c r="P4" s="80" t="s">
        <v>356</v>
      </c>
      <c r="Q4" s="80" t="s">
        <v>360</v>
      </c>
      <c r="R4" s="80" t="s">
        <v>355</v>
      </c>
      <c r="S4" s="80" t="s">
        <v>354</v>
      </c>
      <c r="T4" s="80" t="s">
        <v>354</v>
      </c>
      <c r="U4" s="80" t="s">
        <v>353</v>
      </c>
      <c r="V4" s="80" t="s">
        <v>353</v>
      </c>
      <c r="W4" s="139" t="s">
        <v>375</v>
      </c>
      <c r="X4" s="93" t="s">
        <v>351</v>
      </c>
      <c r="Y4" s="123" t="s">
        <v>352</v>
      </c>
      <c r="Z4" s="107" t="s">
        <v>206</v>
      </c>
      <c r="AA4" s="6" t="s">
        <v>266</v>
      </c>
      <c r="AB4" s="6" t="s">
        <v>205</v>
      </c>
      <c r="AC4" s="6" t="s">
        <v>266</v>
      </c>
    </row>
    <row r="5" spans="2:29">
      <c r="B5" s="319" t="s">
        <v>4</v>
      </c>
      <c r="C5" s="317" t="s">
        <v>267</v>
      </c>
      <c r="D5" s="7" t="s">
        <v>5</v>
      </c>
      <c r="E5" s="7" t="s">
        <v>268</v>
      </c>
      <c r="F5" s="7" t="s">
        <v>269</v>
      </c>
      <c r="G5" s="14">
        <v>85902</v>
      </c>
      <c r="H5" s="28"/>
      <c r="I5" s="29">
        <f>H5*G5</f>
        <v>0</v>
      </c>
      <c r="J5" s="29"/>
      <c r="K5" s="29">
        <f t="shared" ref="K5:K36" si="0">J5*G5</f>
        <v>0</v>
      </c>
      <c r="L5" s="28"/>
      <c r="M5" s="29">
        <f t="shared" ref="M5:M36" si="1">L5*G5</f>
        <v>0</v>
      </c>
      <c r="N5" s="29">
        <v>0</v>
      </c>
      <c r="O5" s="29"/>
      <c r="P5" s="29">
        <v>0</v>
      </c>
      <c r="Q5" s="29"/>
      <c r="R5" s="29"/>
      <c r="S5" s="29">
        <v>13</v>
      </c>
      <c r="T5" s="29"/>
      <c r="U5" s="29"/>
      <c r="V5" s="29"/>
      <c r="W5" s="94"/>
      <c r="X5" s="94" t="s">
        <v>349</v>
      </c>
      <c r="Y5" s="124"/>
      <c r="Z5" s="108">
        <f t="shared" ref="Z5:Z36" si="2">H5+J5</f>
        <v>0</v>
      </c>
      <c r="AA5" s="29">
        <f t="shared" ref="AA5:AA36" si="3">I5+K5</f>
        <v>0</v>
      </c>
      <c r="AB5" s="29">
        <f t="shared" ref="AB5:AB36" si="4">SUM(H5,J5,L5)</f>
        <v>0</v>
      </c>
      <c r="AC5" s="29">
        <f t="shared" ref="AC5:AC36" si="5">SUM(I5,K5,M5)</f>
        <v>0</v>
      </c>
    </row>
    <row r="6" spans="2:29" s="21" customFormat="1">
      <c r="B6" s="320"/>
      <c r="C6" s="322"/>
      <c r="D6" s="7" t="s">
        <v>6</v>
      </c>
      <c r="E6" s="7" t="s">
        <v>270</v>
      </c>
      <c r="F6" s="7" t="s">
        <v>7</v>
      </c>
      <c r="G6" s="15">
        <v>116802</v>
      </c>
      <c r="H6" s="28">
        <v>100</v>
      </c>
      <c r="I6" s="29">
        <f t="shared" ref="I6:I69" si="6">H6*G6</f>
        <v>11680200</v>
      </c>
      <c r="J6" s="29">
        <v>100</v>
      </c>
      <c r="K6" s="29">
        <f t="shared" si="0"/>
        <v>11680200</v>
      </c>
      <c r="L6" s="28"/>
      <c r="M6" s="29">
        <f t="shared" si="1"/>
        <v>0</v>
      </c>
      <c r="N6" s="29">
        <v>30</v>
      </c>
      <c r="O6" s="29">
        <f t="shared" ref="O6:O37" si="7">H6-N6</f>
        <v>70</v>
      </c>
      <c r="P6" s="29">
        <v>30</v>
      </c>
      <c r="Q6" s="29">
        <f>J6-P6</f>
        <v>70</v>
      </c>
      <c r="R6" s="76">
        <f>N6+P6</f>
        <v>60</v>
      </c>
      <c r="S6" s="29">
        <v>72</v>
      </c>
      <c r="T6" s="29">
        <v>72</v>
      </c>
      <c r="U6" s="29">
        <f>S6-P6-N6</f>
        <v>12</v>
      </c>
      <c r="V6" s="29">
        <f>T6-P6-N6</f>
        <v>12</v>
      </c>
      <c r="W6" s="94"/>
      <c r="X6" s="94" t="s">
        <v>350</v>
      </c>
      <c r="Y6" s="124">
        <f>Z6-R6</f>
        <v>140</v>
      </c>
      <c r="Z6" s="108">
        <f t="shared" si="2"/>
        <v>200</v>
      </c>
      <c r="AA6" s="29">
        <f t="shared" si="3"/>
        <v>23360400</v>
      </c>
      <c r="AB6" s="29">
        <f t="shared" si="4"/>
        <v>200</v>
      </c>
      <c r="AC6" s="29">
        <f t="shared" si="5"/>
        <v>23360400</v>
      </c>
    </row>
    <row r="7" spans="2:29" s="21" customFormat="1">
      <c r="B7" s="320"/>
      <c r="C7" s="322"/>
      <c r="D7" s="7" t="s">
        <v>8</v>
      </c>
      <c r="E7" s="7" t="s">
        <v>271</v>
      </c>
      <c r="F7" s="7" t="s">
        <v>9</v>
      </c>
      <c r="G7" s="15">
        <v>122982</v>
      </c>
      <c r="H7" s="28">
        <v>100</v>
      </c>
      <c r="I7" s="29">
        <f t="shared" si="6"/>
        <v>12298200</v>
      </c>
      <c r="J7" s="29">
        <v>150</v>
      </c>
      <c r="K7" s="29">
        <f t="shared" si="0"/>
        <v>18447300</v>
      </c>
      <c r="L7" s="28"/>
      <c r="M7" s="29">
        <f t="shared" si="1"/>
        <v>0</v>
      </c>
      <c r="N7" s="29">
        <v>15</v>
      </c>
      <c r="O7" s="29">
        <f t="shared" si="7"/>
        <v>85</v>
      </c>
      <c r="P7" s="29">
        <v>15</v>
      </c>
      <c r="Q7" s="29">
        <f t="shared" ref="Q7:Q70" si="8">J7-P7</f>
        <v>135</v>
      </c>
      <c r="R7" s="76">
        <f t="shared" ref="R7:R70" si="9">N7+P7</f>
        <v>30</v>
      </c>
      <c r="S7" s="29">
        <v>43</v>
      </c>
      <c r="T7" s="29">
        <v>40</v>
      </c>
      <c r="U7" s="29">
        <f t="shared" ref="U7:U70" si="10">S7-P7-N7</f>
        <v>13</v>
      </c>
      <c r="V7" s="29">
        <f t="shared" ref="V7:V70" si="11">T7-P7-N7</f>
        <v>10</v>
      </c>
      <c r="W7" s="94"/>
      <c r="X7" s="94" t="s">
        <v>350</v>
      </c>
      <c r="Y7" s="124">
        <f t="shared" ref="Y7:Y70" si="12">Z7-R7</f>
        <v>220</v>
      </c>
      <c r="Z7" s="108">
        <f t="shared" si="2"/>
        <v>250</v>
      </c>
      <c r="AA7" s="29">
        <f t="shared" si="3"/>
        <v>30745500</v>
      </c>
      <c r="AB7" s="29">
        <f t="shared" si="4"/>
        <v>250</v>
      </c>
      <c r="AC7" s="29">
        <f t="shared" si="5"/>
        <v>30745500</v>
      </c>
    </row>
    <row r="8" spans="2:29" s="21" customFormat="1">
      <c r="B8" s="320"/>
      <c r="C8" s="322"/>
      <c r="D8" s="7" t="s">
        <v>10</v>
      </c>
      <c r="E8" s="7" t="s">
        <v>270</v>
      </c>
      <c r="F8" s="7" t="s">
        <v>11</v>
      </c>
      <c r="G8" s="15">
        <v>160062</v>
      </c>
      <c r="H8" s="28">
        <v>100</v>
      </c>
      <c r="I8" s="29">
        <f t="shared" si="6"/>
        <v>16006200</v>
      </c>
      <c r="J8" s="29">
        <v>100</v>
      </c>
      <c r="K8" s="29">
        <f t="shared" si="0"/>
        <v>16006200</v>
      </c>
      <c r="L8" s="28"/>
      <c r="M8" s="29">
        <f t="shared" si="1"/>
        <v>0</v>
      </c>
      <c r="N8" s="29">
        <v>20</v>
      </c>
      <c r="O8" s="29">
        <f t="shared" si="7"/>
        <v>80</v>
      </c>
      <c r="P8" s="29">
        <v>20</v>
      </c>
      <c r="Q8" s="29">
        <f t="shared" si="8"/>
        <v>80</v>
      </c>
      <c r="R8" s="76">
        <f t="shared" si="9"/>
        <v>40</v>
      </c>
      <c r="S8" s="29">
        <v>47</v>
      </c>
      <c r="T8" s="29">
        <v>46</v>
      </c>
      <c r="U8" s="29">
        <f t="shared" si="10"/>
        <v>7</v>
      </c>
      <c r="V8" s="29">
        <f t="shared" si="11"/>
        <v>6</v>
      </c>
      <c r="W8" s="94"/>
      <c r="X8" s="94" t="s">
        <v>350</v>
      </c>
      <c r="Y8" s="124">
        <f t="shared" si="12"/>
        <v>160</v>
      </c>
      <c r="Z8" s="108">
        <f t="shared" si="2"/>
        <v>200</v>
      </c>
      <c r="AA8" s="29">
        <f t="shared" si="3"/>
        <v>32012400</v>
      </c>
      <c r="AB8" s="29">
        <f t="shared" si="4"/>
        <v>200</v>
      </c>
      <c r="AC8" s="29">
        <f t="shared" si="5"/>
        <v>32012400</v>
      </c>
    </row>
    <row r="9" spans="2:29" s="21" customFormat="1">
      <c r="B9" s="320"/>
      <c r="C9" s="322"/>
      <c r="D9" s="7" t="s">
        <v>12</v>
      </c>
      <c r="E9" s="7" t="s">
        <v>271</v>
      </c>
      <c r="F9" s="7" t="s">
        <v>13</v>
      </c>
      <c r="G9" s="15">
        <v>141522</v>
      </c>
      <c r="H9" s="28"/>
      <c r="I9" s="29">
        <f t="shared" si="6"/>
        <v>0</v>
      </c>
      <c r="J9" s="29">
        <v>100</v>
      </c>
      <c r="K9" s="29">
        <f t="shared" si="0"/>
        <v>14152200</v>
      </c>
      <c r="L9" s="28"/>
      <c r="M9" s="29">
        <f t="shared" si="1"/>
        <v>0</v>
      </c>
      <c r="N9" s="29">
        <v>0</v>
      </c>
      <c r="O9" s="29">
        <f t="shared" si="7"/>
        <v>0</v>
      </c>
      <c r="P9" s="29">
        <v>20</v>
      </c>
      <c r="Q9" s="29">
        <f t="shared" si="8"/>
        <v>80</v>
      </c>
      <c r="R9" s="76">
        <f t="shared" si="9"/>
        <v>20</v>
      </c>
      <c r="S9" s="29">
        <v>36</v>
      </c>
      <c r="T9" s="29">
        <v>36</v>
      </c>
      <c r="U9" s="29">
        <f t="shared" si="10"/>
        <v>16</v>
      </c>
      <c r="V9" s="29">
        <f t="shared" si="11"/>
        <v>16</v>
      </c>
      <c r="W9" s="94"/>
      <c r="X9" s="94" t="s">
        <v>350</v>
      </c>
      <c r="Y9" s="124">
        <f t="shared" si="12"/>
        <v>80</v>
      </c>
      <c r="Z9" s="108">
        <f t="shared" si="2"/>
        <v>100</v>
      </c>
      <c r="AA9" s="29">
        <f t="shared" si="3"/>
        <v>14152200</v>
      </c>
      <c r="AB9" s="29">
        <f t="shared" si="4"/>
        <v>100</v>
      </c>
      <c r="AC9" s="29">
        <f t="shared" si="5"/>
        <v>14152200</v>
      </c>
    </row>
    <row r="10" spans="2:29" s="21" customFormat="1">
      <c r="B10" s="320"/>
      <c r="C10" s="322"/>
      <c r="D10" s="7" t="s">
        <v>272</v>
      </c>
      <c r="E10" s="7" t="s">
        <v>270</v>
      </c>
      <c r="F10" s="7" t="s">
        <v>14</v>
      </c>
      <c r="G10" s="15">
        <v>184782</v>
      </c>
      <c r="H10" s="28">
        <v>100</v>
      </c>
      <c r="I10" s="29">
        <f t="shared" si="6"/>
        <v>18478200</v>
      </c>
      <c r="J10" s="29"/>
      <c r="K10" s="29">
        <f t="shared" si="0"/>
        <v>0</v>
      </c>
      <c r="L10" s="28"/>
      <c r="M10" s="29">
        <f t="shared" si="1"/>
        <v>0</v>
      </c>
      <c r="N10" s="29">
        <v>20</v>
      </c>
      <c r="O10" s="29">
        <f t="shared" si="7"/>
        <v>80</v>
      </c>
      <c r="P10" s="29">
        <v>0</v>
      </c>
      <c r="Q10" s="29">
        <f t="shared" si="8"/>
        <v>0</v>
      </c>
      <c r="R10" s="76">
        <f t="shared" si="9"/>
        <v>20</v>
      </c>
      <c r="S10" s="29">
        <v>35</v>
      </c>
      <c r="T10" s="29">
        <v>35</v>
      </c>
      <c r="U10" s="29">
        <f t="shared" si="10"/>
        <v>15</v>
      </c>
      <c r="V10" s="29">
        <f t="shared" si="11"/>
        <v>15</v>
      </c>
      <c r="W10" s="94"/>
      <c r="X10" s="94" t="s">
        <v>350</v>
      </c>
      <c r="Y10" s="124">
        <f t="shared" si="12"/>
        <v>80</v>
      </c>
      <c r="Z10" s="108">
        <f t="shared" si="2"/>
        <v>100</v>
      </c>
      <c r="AA10" s="29">
        <f t="shared" si="3"/>
        <v>18478200</v>
      </c>
      <c r="AB10" s="29">
        <f t="shared" si="4"/>
        <v>100</v>
      </c>
      <c r="AC10" s="29">
        <f t="shared" si="5"/>
        <v>18478200</v>
      </c>
    </row>
    <row r="11" spans="2:29" s="21" customFormat="1">
      <c r="B11" s="320"/>
      <c r="C11" s="322"/>
      <c r="D11" s="7" t="s">
        <v>15</v>
      </c>
      <c r="E11" s="7" t="s">
        <v>271</v>
      </c>
      <c r="F11" s="7" t="s">
        <v>16</v>
      </c>
      <c r="G11" s="15">
        <v>172422</v>
      </c>
      <c r="H11" s="28"/>
      <c r="I11" s="29">
        <f t="shared" si="6"/>
        <v>0</v>
      </c>
      <c r="J11" s="29">
        <v>100</v>
      </c>
      <c r="K11" s="29">
        <f t="shared" si="0"/>
        <v>17242200</v>
      </c>
      <c r="L11" s="28"/>
      <c r="M11" s="29">
        <f t="shared" si="1"/>
        <v>0</v>
      </c>
      <c r="N11" s="29"/>
      <c r="O11" s="29">
        <f t="shared" si="7"/>
        <v>0</v>
      </c>
      <c r="P11" s="29">
        <v>30</v>
      </c>
      <c r="Q11" s="29">
        <f t="shared" si="8"/>
        <v>70</v>
      </c>
      <c r="R11" s="76">
        <f t="shared" si="9"/>
        <v>30</v>
      </c>
      <c r="S11" s="29">
        <v>45</v>
      </c>
      <c r="T11" s="29">
        <v>43</v>
      </c>
      <c r="U11" s="29">
        <f t="shared" si="10"/>
        <v>15</v>
      </c>
      <c r="V11" s="29">
        <f t="shared" si="11"/>
        <v>13</v>
      </c>
      <c r="W11" s="94"/>
      <c r="X11" s="94" t="s">
        <v>350</v>
      </c>
      <c r="Y11" s="124">
        <f t="shared" si="12"/>
        <v>70</v>
      </c>
      <c r="Z11" s="108">
        <f t="shared" si="2"/>
        <v>100</v>
      </c>
      <c r="AA11" s="29">
        <f t="shared" si="3"/>
        <v>17242200</v>
      </c>
      <c r="AB11" s="29">
        <f t="shared" si="4"/>
        <v>100</v>
      </c>
      <c r="AC11" s="29">
        <f t="shared" si="5"/>
        <v>17242200</v>
      </c>
    </row>
    <row r="12" spans="2:29" s="21" customFormat="1">
      <c r="B12" s="320"/>
      <c r="C12" s="322"/>
      <c r="D12" s="7" t="s">
        <v>17</v>
      </c>
      <c r="E12" s="7" t="s">
        <v>270</v>
      </c>
      <c r="F12" s="7" t="s">
        <v>18</v>
      </c>
      <c r="G12" s="15">
        <v>215682</v>
      </c>
      <c r="H12" s="28">
        <v>100</v>
      </c>
      <c r="I12" s="29">
        <f t="shared" si="6"/>
        <v>21568200</v>
      </c>
      <c r="J12" s="29">
        <v>100</v>
      </c>
      <c r="K12" s="29">
        <f t="shared" si="0"/>
        <v>21568200</v>
      </c>
      <c r="L12" s="28"/>
      <c r="M12" s="29">
        <f t="shared" si="1"/>
        <v>0</v>
      </c>
      <c r="N12" s="29">
        <v>10</v>
      </c>
      <c r="O12" s="29">
        <f t="shared" si="7"/>
        <v>90</v>
      </c>
      <c r="P12" s="29">
        <v>10</v>
      </c>
      <c r="Q12" s="29">
        <f t="shared" si="8"/>
        <v>90</v>
      </c>
      <c r="R12" s="76">
        <f t="shared" si="9"/>
        <v>20</v>
      </c>
      <c r="S12" s="29">
        <v>33</v>
      </c>
      <c r="T12" s="29">
        <v>30</v>
      </c>
      <c r="U12" s="29">
        <f t="shared" si="10"/>
        <v>13</v>
      </c>
      <c r="V12" s="29">
        <f t="shared" si="11"/>
        <v>10</v>
      </c>
      <c r="W12" s="94"/>
      <c r="X12" s="94" t="s">
        <v>350</v>
      </c>
      <c r="Y12" s="124">
        <f t="shared" si="12"/>
        <v>180</v>
      </c>
      <c r="Z12" s="108">
        <f t="shared" si="2"/>
        <v>200</v>
      </c>
      <c r="AA12" s="29">
        <f t="shared" si="3"/>
        <v>43136400</v>
      </c>
      <c r="AB12" s="29">
        <f t="shared" si="4"/>
        <v>200</v>
      </c>
      <c r="AC12" s="29">
        <f t="shared" si="5"/>
        <v>43136400</v>
      </c>
    </row>
    <row r="13" spans="2:29" s="21" customFormat="1">
      <c r="B13" s="320"/>
      <c r="C13" s="322"/>
      <c r="D13" s="54" t="s">
        <v>273</v>
      </c>
      <c r="E13" s="54" t="s">
        <v>268</v>
      </c>
      <c r="F13" s="54" t="s">
        <v>274</v>
      </c>
      <c r="G13" s="55">
        <v>104440</v>
      </c>
      <c r="H13" s="56"/>
      <c r="I13" s="57">
        <f t="shared" si="6"/>
        <v>0</v>
      </c>
      <c r="J13" s="57">
        <v>100</v>
      </c>
      <c r="K13" s="57">
        <f t="shared" si="0"/>
        <v>10444000</v>
      </c>
      <c r="L13" s="56"/>
      <c r="M13" s="57">
        <f t="shared" si="1"/>
        <v>0</v>
      </c>
      <c r="N13" s="57">
        <v>0</v>
      </c>
      <c r="O13" s="57">
        <f t="shared" si="7"/>
        <v>0</v>
      </c>
      <c r="P13" s="57">
        <v>0</v>
      </c>
      <c r="Q13" s="57">
        <f t="shared" si="8"/>
        <v>100</v>
      </c>
      <c r="R13" s="57">
        <f t="shared" si="9"/>
        <v>0</v>
      </c>
      <c r="S13" s="57"/>
      <c r="T13" s="57"/>
      <c r="U13" s="57">
        <f t="shared" si="10"/>
        <v>0</v>
      </c>
      <c r="V13" s="57">
        <f t="shared" si="11"/>
        <v>0</v>
      </c>
      <c r="W13" s="95"/>
      <c r="X13" s="95" t="s">
        <v>349</v>
      </c>
      <c r="Y13" s="125">
        <f t="shared" si="12"/>
        <v>100</v>
      </c>
      <c r="Z13" s="109">
        <f t="shared" si="2"/>
        <v>100</v>
      </c>
      <c r="AA13" s="57">
        <f t="shared" si="3"/>
        <v>10444000</v>
      </c>
      <c r="AB13" s="57">
        <f t="shared" si="4"/>
        <v>100</v>
      </c>
      <c r="AC13" s="57">
        <f t="shared" si="5"/>
        <v>10444000</v>
      </c>
    </row>
    <row r="14" spans="2:29" s="21" customFormat="1">
      <c r="B14" s="320"/>
      <c r="C14" s="322"/>
      <c r="D14" s="54" t="s">
        <v>275</v>
      </c>
      <c r="E14" s="54" t="s">
        <v>57</v>
      </c>
      <c r="F14" s="54" t="s">
        <v>276</v>
      </c>
      <c r="G14" s="55">
        <v>122980</v>
      </c>
      <c r="H14" s="56"/>
      <c r="I14" s="57">
        <f t="shared" si="6"/>
        <v>0</v>
      </c>
      <c r="J14" s="57">
        <v>200</v>
      </c>
      <c r="K14" s="57">
        <f t="shared" si="0"/>
        <v>24596000</v>
      </c>
      <c r="L14" s="56"/>
      <c r="M14" s="57">
        <f t="shared" si="1"/>
        <v>0</v>
      </c>
      <c r="N14" s="57">
        <v>0</v>
      </c>
      <c r="O14" s="57">
        <f t="shared" si="7"/>
        <v>0</v>
      </c>
      <c r="P14" s="57">
        <v>0</v>
      </c>
      <c r="Q14" s="57">
        <f t="shared" si="8"/>
        <v>200</v>
      </c>
      <c r="R14" s="57">
        <f t="shared" si="9"/>
        <v>0</v>
      </c>
      <c r="S14" s="57"/>
      <c r="T14" s="57"/>
      <c r="U14" s="57">
        <f t="shared" si="10"/>
        <v>0</v>
      </c>
      <c r="V14" s="57">
        <f t="shared" si="11"/>
        <v>0</v>
      </c>
      <c r="W14" s="95"/>
      <c r="X14" s="95" t="s">
        <v>349</v>
      </c>
      <c r="Y14" s="125">
        <f t="shared" si="12"/>
        <v>200</v>
      </c>
      <c r="Z14" s="109">
        <f t="shared" si="2"/>
        <v>200</v>
      </c>
      <c r="AA14" s="57">
        <f t="shared" si="3"/>
        <v>24596000</v>
      </c>
      <c r="AB14" s="57">
        <f t="shared" si="4"/>
        <v>200</v>
      </c>
      <c r="AC14" s="57">
        <f t="shared" si="5"/>
        <v>24596000</v>
      </c>
    </row>
    <row r="15" spans="2:29" s="21" customFormat="1">
      <c r="B15" s="320"/>
      <c r="C15" s="322"/>
      <c r="D15" s="54" t="s">
        <v>277</v>
      </c>
      <c r="E15" s="54" t="s">
        <v>60</v>
      </c>
      <c r="F15" s="54" t="s">
        <v>278</v>
      </c>
      <c r="G15" s="55">
        <v>160060</v>
      </c>
      <c r="H15" s="56"/>
      <c r="I15" s="57">
        <f t="shared" si="6"/>
        <v>0</v>
      </c>
      <c r="J15" s="57">
        <v>100</v>
      </c>
      <c r="K15" s="57">
        <f t="shared" si="0"/>
        <v>16006000</v>
      </c>
      <c r="L15" s="56"/>
      <c r="M15" s="57">
        <f t="shared" si="1"/>
        <v>0</v>
      </c>
      <c r="N15" s="57">
        <v>0</v>
      </c>
      <c r="O15" s="57">
        <f t="shared" si="7"/>
        <v>0</v>
      </c>
      <c r="P15" s="57">
        <v>0</v>
      </c>
      <c r="Q15" s="57">
        <f t="shared" si="8"/>
        <v>100</v>
      </c>
      <c r="R15" s="57">
        <f t="shared" si="9"/>
        <v>0</v>
      </c>
      <c r="S15" s="57"/>
      <c r="T15" s="57"/>
      <c r="U15" s="57">
        <f t="shared" si="10"/>
        <v>0</v>
      </c>
      <c r="V15" s="57">
        <f t="shared" si="11"/>
        <v>0</v>
      </c>
      <c r="W15" s="95"/>
      <c r="X15" s="95" t="s">
        <v>349</v>
      </c>
      <c r="Y15" s="125">
        <f t="shared" si="12"/>
        <v>100</v>
      </c>
      <c r="Z15" s="109">
        <f t="shared" si="2"/>
        <v>100</v>
      </c>
      <c r="AA15" s="57">
        <f t="shared" si="3"/>
        <v>16006000</v>
      </c>
      <c r="AB15" s="57">
        <f t="shared" si="4"/>
        <v>100</v>
      </c>
      <c r="AC15" s="57">
        <f t="shared" si="5"/>
        <v>16006000</v>
      </c>
    </row>
    <row r="16" spans="2:29" s="21" customFormat="1">
      <c r="B16" s="320"/>
      <c r="C16" s="322"/>
      <c r="D16" s="54" t="s">
        <v>279</v>
      </c>
      <c r="E16" s="54" t="s">
        <v>268</v>
      </c>
      <c r="F16" s="54" t="s">
        <v>280</v>
      </c>
      <c r="G16" s="55">
        <v>122980</v>
      </c>
      <c r="H16" s="56"/>
      <c r="I16" s="57">
        <f t="shared" si="6"/>
        <v>0</v>
      </c>
      <c r="J16" s="57">
        <v>100</v>
      </c>
      <c r="K16" s="57">
        <f t="shared" si="0"/>
        <v>12298000</v>
      </c>
      <c r="L16" s="56"/>
      <c r="M16" s="57">
        <f t="shared" si="1"/>
        <v>0</v>
      </c>
      <c r="N16" s="57">
        <v>0</v>
      </c>
      <c r="O16" s="57">
        <f t="shared" si="7"/>
        <v>0</v>
      </c>
      <c r="P16" s="57">
        <v>0</v>
      </c>
      <c r="Q16" s="57">
        <f t="shared" si="8"/>
        <v>100</v>
      </c>
      <c r="R16" s="57">
        <f t="shared" si="9"/>
        <v>0</v>
      </c>
      <c r="S16" s="57"/>
      <c r="T16" s="57"/>
      <c r="U16" s="57">
        <f t="shared" si="10"/>
        <v>0</v>
      </c>
      <c r="V16" s="57">
        <f t="shared" si="11"/>
        <v>0</v>
      </c>
      <c r="W16" s="95"/>
      <c r="X16" s="95" t="s">
        <v>349</v>
      </c>
      <c r="Y16" s="125">
        <f t="shared" si="12"/>
        <v>100</v>
      </c>
      <c r="Z16" s="109">
        <f t="shared" si="2"/>
        <v>100</v>
      </c>
      <c r="AA16" s="57">
        <f t="shared" si="3"/>
        <v>12298000</v>
      </c>
      <c r="AB16" s="57">
        <f t="shared" si="4"/>
        <v>100</v>
      </c>
      <c r="AC16" s="57">
        <f t="shared" si="5"/>
        <v>12298000</v>
      </c>
    </row>
    <row r="17" spans="2:29" s="21" customFormat="1">
      <c r="B17" s="320"/>
      <c r="C17" s="322"/>
      <c r="D17" s="54" t="s">
        <v>281</v>
      </c>
      <c r="E17" s="54" t="s">
        <v>57</v>
      </c>
      <c r="F17" s="54" t="s">
        <v>282</v>
      </c>
      <c r="G17" s="55">
        <v>141520</v>
      </c>
      <c r="H17" s="56"/>
      <c r="I17" s="57">
        <f t="shared" si="6"/>
        <v>0</v>
      </c>
      <c r="J17" s="57">
        <v>200</v>
      </c>
      <c r="K17" s="57">
        <f t="shared" si="0"/>
        <v>28304000</v>
      </c>
      <c r="L17" s="56"/>
      <c r="M17" s="57">
        <f t="shared" si="1"/>
        <v>0</v>
      </c>
      <c r="N17" s="57">
        <v>0</v>
      </c>
      <c r="O17" s="57">
        <f t="shared" si="7"/>
        <v>0</v>
      </c>
      <c r="P17" s="57">
        <v>0</v>
      </c>
      <c r="Q17" s="57">
        <f t="shared" si="8"/>
        <v>200</v>
      </c>
      <c r="R17" s="57">
        <f t="shared" si="9"/>
        <v>0</v>
      </c>
      <c r="S17" s="57"/>
      <c r="T17" s="57"/>
      <c r="U17" s="57">
        <f t="shared" si="10"/>
        <v>0</v>
      </c>
      <c r="V17" s="57">
        <f t="shared" si="11"/>
        <v>0</v>
      </c>
      <c r="W17" s="95"/>
      <c r="X17" s="95" t="s">
        <v>349</v>
      </c>
      <c r="Y17" s="125">
        <f t="shared" si="12"/>
        <v>200</v>
      </c>
      <c r="Z17" s="109">
        <f t="shared" si="2"/>
        <v>200</v>
      </c>
      <c r="AA17" s="57">
        <f t="shared" si="3"/>
        <v>28304000</v>
      </c>
      <c r="AB17" s="57">
        <f t="shared" si="4"/>
        <v>200</v>
      </c>
      <c r="AC17" s="57">
        <f t="shared" si="5"/>
        <v>28304000</v>
      </c>
    </row>
    <row r="18" spans="2:29" s="21" customFormat="1">
      <c r="B18" s="320"/>
      <c r="C18" s="318"/>
      <c r="D18" s="54" t="s">
        <v>283</v>
      </c>
      <c r="E18" s="54" t="s">
        <v>60</v>
      </c>
      <c r="F18" s="54" t="s">
        <v>284</v>
      </c>
      <c r="G18" s="55">
        <v>184780</v>
      </c>
      <c r="H18" s="56"/>
      <c r="I18" s="57">
        <f t="shared" si="6"/>
        <v>0</v>
      </c>
      <c r="J18" s="57">
        <v>100</v>
      </c>
      <c r="K18" s="57">
        <f t="shared" si="0"/>
        <v>18478000</v>
      </c>
      <c r="L18" s="56"/>
      <c r="M18" s="57">
        <f t="shared" si="1"/>
        <v>0</v>
      </c>
      <c r="N18" s="57">
        <v>0</v>
      </c>
      <c r="O18" s="57">
        <f t="shared" si="7"/>
        <v>0</v>
      </c>
      <c r="P18" s="57">
        <v>0</v>
      </c>
      <c r="Q18" s="57">
        <f t="shared" si="8"/>
        <v>100</v>
      </c>
      <c r="R18" s="57">
        <f t="shared" si="9"/>
        <v>0</v>
      </c>
      <c r="S18" s="57"/>
      <c r="T18" s="57"/>
      <c r="U18" s="57">
        <f t="shared" si="10"/>
        <v>0</v>
      </c>
      <c r="V18" s="57">
        <f t="shared" si="11"/>
        <v>0</v>
      </c>
      <c r="W18" s="95"/>
      <c r="X18" s="95" t="s">
        <v>349</v>
      </c>
      <c r="Y18" s="125">
        <f t="shared" si="12"/>
        <v>100</v>
      </c>
      <c r="Z18" s="109">
        <f t="shared" si="2"/>
        <v>100</v>
      </c>
      <c r="AA18" s="57">
        <f t="shared" si="3"/>
        <v>18478000</v>
      </c>
      <c r="AB18" s="57">
        <f t="shared" si="4"/>
        <v>100</v>
      </c>
      <c r="AC18" s="57">
        <f t="shared" si="5"/>
        <v>18478000</v>
      </c>
    </row>
    <row r="19" spans="2:29" s="21" customFormat="1">
      <c r="B19" s="320"/>
      <c r="C19" s="314" t="s">
        <v>285</v>
      </c>
      <c r="D19" s="7" t="s">
        <v>19</v>
      </c>
      <c r="E19" s="7" t="s">
        <v>286</v>
      </c>
      <c r="F19" s="7" t="s">
        <v>20</v>
      </c>
      <c r="G19" s="15">
        <v>129162</v>
      </c>
      <c r="H19" s="28"/>
      <c r="I19" s="29">
        <f t="shared" si="6"/>
        <v>0</v>
      </c>
      <c r="J19" s="29"/>
      <c r="K19" s="29">
        <f t="shared" si="0"/>
        <v>0</v>
      </c>
      <c r="L19" s="28"/>
      <c r="M19" s="29">
        <f t="shared" si="1"/>
        <v>0</v>
      </c>
      <c r="N19" s="29">
        <v>0</v>
      </c>
      <c r="O19" s="29">
        <f t="shared" si="7"/>
        <v>0</v>
      </c>
      <c r="P19" s="29">
        <v>0</v>
      </c>
      <c r="Q19" s="29">
        <f t="shared" si="8"/>
        <v>0</v>
      </c>
      <c r="R19" s="29">
        <f t="shared" si="9"/>
        <v>0</v>
      </c>
      <c r="S19" s="29">
        <v>53</v>
      </c>
      <c r="T19" s="29">
        <v>53</v>
      </c>
      <c r="U19" s="29">
        <f t="shared" si="10"/>
        <v>53</v>
      </c>
      <c r="V19" s="29">
        <f t="shared" si="11"/>
        <v>53</v>
      </c>
      <c r="W19" s="94"/>
      <c r="X19" s="94" t="s">
        <v>349</v>
      </c>
      <c r="Y19" s="124">
        <f t="shared" si="12"/>
        <v>0</v>
      </c>
      <c r="Z19" s="108">
        <f t="shared" si="2"/>
        <v>0</v>
      </c>
      <c r="AA19" s="29">
        <f t="shared" si="3"/>
        <v>0</v>
      </c>
      <c r="AB19" s="29">
        <f t="shared" si="4"/>
        <v>0</v>
      </c>
      <c r="AC19" s="29">
        <f t="shared" si="5"/>
        <v>0</v>
      </c>
    </row>
    <row r="20" spans="2:29" s="21" customFormat="1">
      <c r="B20" s="320"/>
      <c r="C20" s="314"/>
      <c r="D20" s="7" t="s">
        <v>21</v>
      </c>
      <c r="E20" s="7" t="s">
        <v>271</v>
      </c>
      <c r="F20" s="7" t="s">
        <v>22</v>
      </c>
      <c r="G20" s="15">
        <v>141522</v>
      </c>
      <c r="H20" s="28"/>
      <c r="I20" s="29">
        <f t="shared" si="6"/>
        <v>0</v>
      </c>
      <c r="J20" s="29"/>
      <c r="K20" s="29">
        <f t="shared" si="0"/>
        <v>0</v>
      </c>
      <c r="L20" s="28"/>
      <c r="M20" s="29">
        <f t="shared" si="1"/>
        <v>0</v>
      </c>
      <c r="N20" s="29">
        <v>0</v>
      </c>
      <c r="O20" s="29">
        <f t="shared" si="7"/>
        <v>0</v>
      </c>
      <c r="P20" s="29">
        <v>0</v>
      </c>
      <c r="Q20" s="29">
        <f t="shared" si="8"/>
        <v>0</v>
      </c>
      <c r="R20" s="29">
        <f t="shared" si="9"/>
        <v>0</v>
      </c>
      <c r="S20" s="29">
        <v>6</v>
      </c>
      <c r="T20" s="29">
        <v>6</v>
      </c>
      <c r="U20" s="29">
        <f t="shared" si="10"/>
        <v>6</v>
      </c>
      <c r="V20" s="29">
        <f t="shared" si="11"/>
        <v>6</v>
      </c>
      <c r="W20" s="94"/>
      <c r="X20" s="94" t="s">
        <v>349</v>
      </c>
      <c r="Y20" s="124">
        <f t="shared" si="12"/>
        <v>0</v>
      </c>
      <c r="Z20" s="108">
        <f t="shared" si="2"/>
        <v>0</v>
      </c>
      <c r="AA20" s="29">
        <f t="shared" si="3"/>
        <v>0</v>
      </c>
      <c r="AB20" s="29">
        <f t="shared" si="4"/>
        <v>0</v>
      </c>
      <c r="AC20" s="29">
        <f t="shared" si="5"/>
        <v>0</v>
      </c>
    </row>
    <row r="21" spans="2:29" s="21" customFormat="1">
      <c r="B21" s="320"/>
      <c r="C21" s="314"/>
      <c r="D21" s="7" t="s">
        <v>23</v>
      </c>
      <c r="E21" s="7" t="s">
        <v>270</v>
      </c>
      <c r="F21" s="7" t="s">
        <v>24</v>
      </c>
      <c r="G21" s="15">
        <v>178602</v>
      </c>
      <c r="H21" s="28"/>
      <c r="I21" s="29">
        <f t="shared" si="6"/>
        <v>0</v>
      </c>
      <c r="J21" s="29"/>
      <c r="K21" s="29">
        <f t="shared" si="0"/>
        <v>0</v>
      </c>
      <c r="L21" s="28"/>
      <c r="M21" s="29">
        <f t="shared" si="1"/>
        <v>0</v>
      </c>
      <c r="N21" s="29">
        <v>0</v>
      </c>
      <c r="O21" s="29">
        <f t="shared" si="7"/>
        <v>0</v>
      </c>
      <c r="P21" s="29">
        <v>0</v>
      </c>
      <c r="Q21" s="29">
        <f t="shared" si="8"/>
        <v>0</v>
      </c>
      <c r="R21" s="29">
        <f t="shared" si="9"/>
        <v>0</v>
      </c>
      <c r="S21" s="29">
        <v>9</v>
      </c>
      <c r="T21" s="29">
        <v>9</v>
      </c>
      <c r="U21" s="29">
        <f t="shared" si="10"/>
        <v>9</v>
      </c>
      <c r="V21" s="29">
        <f t="shared" si="11"/>
        <v>9</v>
      </c>
      <c r="W21" s="94"/>
      <c r="X21" s="94" t="s">
        <v>349</v>
      </c>
      <c r="Y21" s="124">
        <f t="shared" si="12"/>
        <v>0</v>
      </c>
      <c r="Z21" s="108">
        <f t="shared" si="2"/>
        <v>0</v>
      </c>
      <c r="AA21" s="29">
        <f t="shared" si="3"/>
        <v>0</v>
      </c>
      <c r="AB21" s="29">
        <f t="shared" si="4"/>
        <v>0</v>
      </c>
      <c r="AC21" s="29">
        <f t="shared" si="5"/>
        <v>0</v>
      </c>
    </row>
    <row r="22" spans="2:29" s="21" customFormat="1">
      <c r="B22" s="320"/>
      <c r="C22" s="314"/>
      <c r="D22" s="7" t="s">
        <v>25</v>
      </c>
      <c r="E22" s="7" t="s">
        <v>286</v>
      </c>
      <c r="F22" s="7" t="s">
        <v>26</v>
      </c>
      <c r="G22" s="15">
        <v>160062</v>
      </c>
      <c r="H22" s="28"/>
      <c r="I22" s="29">
        <f t="shared" si="6"/>
        <v>0</v>
      </c>
      <c r="J22" s="29"/>
      <c r="K22" s="29">
        <f t="shared" si="0"/>
        <v>0</v>
      </c>
      <c r="L22" s="28"/>
      <c r="M22" s="29">
        <f t="shared" si="1"/>
        <v>0</v>
      </c>
      <c r="N22" s="29">
        <v>0</v>
      </c>
      <c r="O22" s="29">
        <f t="shared" si="7"/>
        <v>0</v>
      </c>
      <c r="P22" s="29">
        <v>0</v>
      </c>
      <c r="Q22" s="29">
        <f t="shared" si="8"/>
        <v>0</v>
      </c>
      <c r="R22" s="29">
        <f t="shared" si="9"/>
        <v>0</v>
      </c>
      <c r="S22" s="29">
        <v>40</v>
      </c>
      <c r="T22" s="29">
        <v>40</v>
      </c>
      <c r="U22" s="29">
        <f t="shared" si="10"/>
        <v>40</v>
      </c>
      <c r="V22" s="29">
        <f t="shared" si="11"/>
        <v>40</v>
      </c>
      <c r="W22" s="94"/>
      <c r="X22" s="94" t="s">
        <v>349</v>
      </c>
      <c r="Y22" s="124">
        <f t="shared" si="12"/>
        <v>0</v>
      </c>
      <c r="Z22" s="108">
        <f t="shared" si="2"/>
        <v>0</v>
      </c>
      <c r="AA22" s="29">
        <f t="shared" si="3"/>
        <v>0</v>
      </c>
      <c r="AB22" s="29">
        <f t="shared" si="4"/>
        <v>0</v>
      </c>
      <c r="AC22" s="29">
        <f t="shared" si="5"/>
        <v>0</v>
      </c>
    </row>
    <row r="23" spans="2:29" s="21" customFormat="1">
      <c r="B23" s="320"/>
      <c r="C23" s="314"/>
      <c r="D23" s="7" t="s">
        <v>27</v>
      </c>
      <c r="E23" s="7" t="s">
        <v>271</v>
      </c>
      <c r="F23" s="7" t="s">
        <v>28</v>
      </c>
      <c r="G23" s="15">
        <v>172422</v>
      </c>
      <c r="H23" s="28"/>
      <c r="I23" s="29">
        <f t="shared" si="6"/>
        <v>0</v>
      </c>
      <c r="J23" s="29"/>
      <c r="K23" s="29">
        <f t="shared" si="0"/>
        <v>0</v>
      </c>
      <c r="L23" s="28"/>
      <c r="M23" s="29">
        <f t="shared" si="1"/>
        <v>0</v>
      </c>
      <c r="N23" s="29">
        <v>0</v>
      </c>
      <c r="O23" s="29">
        <f t="shared" si="7"/>
        <v>0</v>
      </c>
      <c r="P23" s="29">
        <v>0</v>
      </c>
      <c r="Q23" s="29">
        <f t="shared" si="8"/>
        <v>0</v>
      </c>
      <c r="R23" s="29">
        <f t="shared" si="9"/>
        <v>0</v>
      </c>
      <c r="S23" s="29">
        <v>24</v>
      </c>
      <c r="T23" s="29">
        <v>24</v>
      </c>
      <c r="U23" s="29">
        <f t="shared" si="10"/>
        <v>24</v>
      </c>
      <c r="V23" s="29">
        <f t="shared" si="11"/>
        <v>24</v>
      </c>
      <c r="W23" s="94"/>
      <c r="X23" s="94" t="s">
        <v>349</v>
      </c>
      <c r="Y23" s="124">
        <f t="shared" si="12"/>
        <v>0</v>
      </c>
      <c r="Z23" s="108">
        <f t="shared" si="2"/>
        <v>0</v>
      </c>
      <c r="AA23" s="29">
        <f t="shared" si="3"/>
        <v>0</v>
      </c>
      <c r="AB23" s="29">
        <f t="shared" si="4"/>
        <v>0</v>
      </c>
      <c r="AC23" s="29">
        <f t="shared" si="5"/>
        <v>0</v>
      </c>
    </row>
    <row r="24" spans="2:29" s="21" customFormat="1">
      <c r="B24" s="320"/>
      <c r="C24" s="314"/>
      <c r="D24" s="7" t="s">
        <v>29</v>
      </c>
      <c r="E24" s="7" t="s">
        <v>270</v>
      </c>
      <c r="F24" s="7" t="s">
        <v>30</v>
      </c>
      <c r="G24" s="15">
        <v>215682</v>
      </c>
      <c r="H24" s="28"/>
      <c r="I24" s="29">
        <f t="shared" si="6"/>
        <v>0</v>
      </c>
      <c r="J24" s="29"/>
      <c r="K24" s="29">
        <f t="shared" si="0"/>
        <v>0</v>
      </c>
      <c r="L24" s="28"/>
      <c r="M24" s="29">
        <f t="shared" si="1"/>
        <v>0</v>
      </c>
      <c r="N24" s="29">
        <v>0</v>
      </c>
      <c r="O24" s="29">
        <f t="shared" si="7"/>
        <v>0</v>
      </c>
      <c r="P24" s="29">
        <v>0</v>
      </c>
      <c r="Q24" s="29">
        <f t="shared" si="8"/>
        <v>0</v>
      </c>
      <c r="R24" s="29">
        <f t="shared" si="9"/>
        <v>0</v>
      </c>
      <c r="S24" s="29">
        <v>6</v>
      </c>
      <c r="T24" s="29">
        <v>6</v>
      </c>
      <c r="U24" s="29">
        <f t="shared" si="10"/>
        <v>6</v>
      </c>
      <c r="V24" s="29">
        <f t="shared" si="11"/>
        <v>6</v>
      </c>
      <c r="W24" s="94"/>
      <c r="X24" s="94" t="s">
        <v>349</v>
      </c>
      <c r="Y24" s="124">
        <f t="shared" si="12"/>
        <v>0</v>
      </c>
      <c r="Z24" s="108">
        <f t="shared" si="2"/>
        <v>0</v>
      </c>
      <c r="AA24" s="29">
        <f t="shared" si="3"/>
        <v>0</v>
      </c>
      <c r="AB24" s="29">
        <f t="shared" si="4"/>
        <v>0</v>
      </c>
      <c r="AC24" s="29">
        <f t="shared" si="5"/>
        <v>0</v>
      </c>
    </row>
    <row r="25" spans="2:29" s="21" customFormat="1">
      <c r="B25" s="320"/>
      <c r="C25" s="314"/>
      <c r="D25" s="7" t="s">
        <v>31</v>
      </c>
      <c r="E25" s="7" t="s">
        <v>271</v>
      </c>
      <c r="F25" s="7" t="s">
        <v>32</v>
      </c>
      <c r="G25" s="15">
        <v>203322</v>
      </c>
      <c r="H25" s="28"/>
      <c r="I25" s="29">
        <f t="shared" si="6"/>
        <v>0</v>
      </c>
      <c r="J25" s="29"/>
      <c r="K25" s="29">
        <f t="shared" si="0"/>
        <v>0</v>
      </c>
      <c r="L25" s="28"/>
      <c r="M25" s="29">
        <f t="shared" si="1"/>
        <v>0</v>
      </c>
      <c r="N25" s="29">
        <v>0</v>
      </c>
      <c r="O25" s="29">
        <f t="shared" si="7"/>
        <v>0</v>
      </c>
      <c r="P25" s="29">
        <v>0</v>
      </c>
      <c r="Q25" s="29">
        <f t="shared" si="8"/>
        <v>0</v>
      </c>
      <c r="R25" s="29">
        <f t="shared" si="9"/>
        <v>0</v>
      </c>
      <c r="S25" s="29">
        <v>7</v>
      </c>
      <c r="T25" s="29">
        <v>7</v>
      </c>
      <c r="U25" s="29">
        <f t="shared" si="10"/>
        <v>7</v>
      </c>
      <c r="V25" s="29">
        <f t="shared" si="11"/>
        <v>7</v>
      </c>
      <c r="W25" s="94"/>
      <c r="X25" s="94" t="s">
        <v>349</v>
      </c>
      <c r="Y25" s="124">
        <f t="shared" si="12"/>
        <v>0</v>
      </c>
      <c r="Z25" s="108">
        <f t="shared" si="2"/>
        <v>0</v>
      </c>
      <c r="AA25" s="29">
        <f t="shared" si="3"/>
        <v>0</v>
      </c>
      <c r="AB25" s="29">
        <f t="shared" si="4"/>
        <v>0</v>
      </c>
      <c r="AC25" s="29">
        <f t="shared" si="5"/>
        <v>0</v>
      </c>
    </row>
    <row r="26" spans="2:29" s="21" customFormat="1">
      <c r="B26" s="320"/>
      <c r="C26" s="314"/>
      <c r="D26" s="7" t="s">
        <v>33</v>
      </c>
      <c r="E26" s="7" t="s">
        <v>270</v>
      </c>
      <c r="F26" s="7" t="s">
        <v>34</v>
      </c>
      <c r="G26" s="15">
        <v>246582</v>
      </c>
      <c r="H26" s="28"/>
      <c r="I26" s="29">
        <f t="shared" si="6"/>
        <v>0</v>
      </c>
      <c r="J26" s="29"/>
      <c r="K26" s="29">
        <f t="shared" si="0"/>
        <v>0</v>
      </c>
      <c r="L26" s="28"/>
      <c r="M26" s="29">
        <f t="shared" si="1"/>
        <v>0</v>
      </c>
      <c r="N26" s="29">
        <v>0</v>
      </c>
      <c r="O26" s="29">
        <f t="shared" si="7"/>
        <v>0</v>
      </c>
      <c r="P26" s="29">
        <v>0</v>
      </c>
      <c r="Q26" s="29">
        <f t="shared" si="8"/>
        <v>0</v>
      </c>
      <c r="R26" s="29">
        <f t="shared" si="9"/>
        <v>0</v>
      </c>
      <c r="S26" s="29">
        <v>19</v>
      </c>
      <c r="T26" s="29">
        <v>19</v>
      </c>
      <c r="U26" s="29">
        <f t="shared" si="10"/>
        <v>19</v>
      </c>
      <c r="V26" s="29">
        <f t="shared" si="11"/>
        <v>19</v>
      </c>
      <c r="W26" s="94"/>
      <c r="X26" s="94" t="s">
        <v>349</v>
      </c>
      <c r="Y26" s="124">
        <f t="shared" si="12"/>
        <v>0</v>
      </c>
      <c r="Z26" s="108">
        <f t="shared" si="2"/>
        <v>0</v>
      </c>
      <c r="AA26" s="29">
        <f t="shared" si="3"/>
        <v>0</v>
      </c>
      <c r="AB26" s="29">
        <f t="shared" si="4"/>
        <v>0</v>
      </c>
      <c r="AC26" s="29">
        <f t="shared" si="5"/>
        <v>0</v>
      </c>
    </row>
    <row r="27" spans="2:29" s="21" customFormat="1">
      <c r="B27" s="320"/>
      <c r="C27" s="317" t="s">
        <v>287</v>
      </c>
      <c r="D27" s="7" t="s">
        <v>35</v>
      </c>
      <c r="E27" s="7" t="s">
        <v>288</v>
      </c>
      <c r="F27" s="7" t="s">
        <v>36</v>
      </c>
      <c r="G27" s="15">
        <v>184782</v>
      </c>
      <c r="H27" s="28"/>
      <c r="I27" s="29">
        <f t="shared" si="6"/>
        <v>0</v>
      </c>
      <c r="J27" s="29"/>
      <c r="K27" s="29">
        <f t="shared" si="0"/>
        <v>0</v>
      </c>
      <c r="L27" s="28"/>
      <c r="M27" s="29">
        <f t="shared" si="1"/>
        <v>0</v>
      </c>
      <c r="N27" s="29">
        <v>0</v>
      </c>
      <c r="O27" s="29">
        <f t="shared" si="7"/>
        <v>0</v>
      </c>
      <c r="P27" s="29">
        <v>0</v>
      </c>
      <c r="Q27" s="29">
        <f t="shared" si="8"/>
        <v>0</v>
      </c>
      <c r="R27" s="29">
        <f t="shared" si="9"/>
        <v>0</v>
      </c>
      <c r="S27" s="29">
        <v>20</v>
      </c>
      <c r="T27" s="29">
        <v>20</v>
      </c>
      <c r="U27" s="29">
        <f t="shared" si="10"/>
        <v>20</v>
      </c>
      <c r="V27" s="29">
        <f t="shared" si="11"/>
        <v>20</v>
      </c>
      <c r="W27" s="94"/>
      <c r="X27" s="94" t="s">
        <v>349</v>
      </c>
      <c r="Y27" s="124">
        <f t="shared" si="12"/>
        <v>0</v>
      </c>
      <c r="Z27" s="108">
        <f t="shared" si="2"/>
        <v>0</v>
      </c>
      <c r="AA27" s="29">
        <f t="shared" si="3"/>
        <v>0</v>
      </c>
      <c r="AB27" s="29">
        <f t="shared" si="4"/>
        <v>0</v>
      </c>
      <c r="AC27" s="29">
        <f t="shared" si="5"/>
        <v>0</v>
      </c>
    </row>
    <row r="28" spans="2:29" s="21" customFormat="1">
      <c r="B28" s="320"/>
      <c r="C28" s="322"/>
      <c r="D28" s="7" t="s">
        <v>37</v>
      </c>
      <c r="E28" s="7" t="s">
        <v>289</v>
      </c>
      <c r="F28" s="7" t="s">
        <v>38</v>
      </c>
      <c r="G28" s="15">
        <v>228042</v>
      </c>
      <c r="H28" s="28"/>
      <c r="I28" s="29">
        <f t="shared" si="6"/>
        <v>0</v>
      </c>
      <c r="J28" s="29"/>
      <c r="K28" s="29">
        <f t="shared" si="0"/>
        <v>0</v>
      </c>
      <c r="L28" s="28"/>
      <c r="M28" s="29">
        <f t="shared" si="1"/>
        <v>0</v>
      </c>
      <c r="N28" s="29">
        <v>0</v>
      </c>
      <c r="O28" s="29">
        <f t="shared" si="7"/>
        <v>0</v>
      </c>
      <c r="P28" s="29">
        <v>0</v>
      </c>
      <c r="Q28" s="29">
        <f t="shared" si="8"/>
        <v>0</v>
      </c>
      <c r="R28" s="29">
        <f t="shared" si="9"/>
        <v>0</v>
      </c>
      <c r="S28" s="29">
        <v>24</v>
      </c>
      <c r="T28" s="29">
        <v>24</v>
      </c>
      <c r="U28" s="29">
        <f t="shared" si="10"/>
        <v>24</v>
      </c>
      <c r="V28" s="29">
        <f t="shared" si="11"/>
        <v>24</v>
      </c>
      <c r="W28" s="94"/>
      <c r="X28" s="94" t="s">
        <v>349</v>
      </c>
      <c r="Y28" s="124">
        <f t="shared" si="12"/>
        <v>0</v>
      </c>
      <c r="Z28" s="108">
        <f t="shared" si="2"/>
        <v>0</v>
      </c>
      <c r="AA28" s="29">
        <f t="shared" si="3"/>
        <v>0</v>
      </c>
      <c r="AB28" s="29">
        <f t="shared" si="4"/>
        <v>0</v>
      </c>
      <c r="AC28" s="29">
        <f t="shared" si="5"/>
        <v>0</v>
      </c>
    </row>
    <row r="29" spans="2:29" s="21" customFormat="1">
      <c r="B29" s="320"/>
      <c r="C29" s="322"/>
      <c r="D29" s="7" t="s">
        <v>39</v>
      </c>
      <c r="E29" s="7" t="s">
        <v>288</v>
      </c>
      <c r="F29" s="7" t="s">
        <v>40</v>
      </c>
      <c r="G29" s="15">
        <v>215682</v>
      </c>
      <c r="H29" s="28"/>
      <c r="I29" s="29">
        <f t="shared" si="6"/>
        <v>0</v>
      </c>
      <c r="J29" s="29"/>
      <c r="K29" s="29">
        <f t="shared" si="0"/>
        <v>0</v>
      </c>
      <c r="L29" s="28"/>
      <c r="M29" s="29">
        <f t="shared" si="1"/>
        <v>0</v>
      </c>
      <c r="N29" s="29">
        <v>0</v>
      </c>
      <c r="O29" s="29">
        <f t="shared" si="7"/>
        <v>0</v>
      </c>
      <c r="P29" s="29">
        <v>0</v>
      </c>
      <c r="Q29" s="29">
        <f t="shared" si="8"/>
        <v>0</v>
      </c>
      <c r="R29" s="29">
        <f t="shared" si="9"/>
        <v>0</v>
      </c>
      <c r="S29" s="29">
        <v>39</v>
      </c>
      <c r="T29" s="29">
        <v>39</v>
      </c>
      <c r="U29" s="29">
        <f t="shared" si="10"/>
        <v>39</v>
      </c>
      <c r="V29" s="29">
        <f t="shared" si="11"/>
        <v>39</v>
      </c>
      <c r="W29" s="94"/>
      <c r="X29" s="94" t="s">
        <v>349</v>
      </c>
      <c r="Y29" s="124">
        <f t="shared" si="12"/>
        <v>0</v>
      </c>
      <c r="Z29" s="108">
        <f t="shared" si="2"/>
        <v>0</v>
      </c>
      <c r="AA29" s="29">
        <f t="shared" si="3"/>
        <v>0</v>
      </c>
      <c r="AB29" s="29">
        <f t="shared" si="4"/>
        <v>0</v>
      </c>
      <c r="AC29" s="29">
        <f t="shared" si="5"/>
        <v>0</v>
      </c>
    </row>
    <row r="30" spans="2:29" s="21" customFormat="1">
      <c r="B30" s="320"/>
      <c r="C30" s="322"/>
      <c r="D30" s="7" t="s">
        <v>41</v>
      </c>
      <c r="E30" s="7" t="s">
        <v>289</v>
      </c>
      <c r="F30" s="7" t="s">
        <v>42</v>
      </c>
      <c r="G30" s="15">
        <v>271302</v>
      </c>
      <c r="H30" s="28"/>
      <c r="I30" s="29">
        <f t="shared" si="6"/>
        <v>0</v>
      </c>
      <c r="J30" s="29"/>
      <c r="K30" s="29">
        <f t="shared" si="0"/>
        <v>0</v>
      </c>
      <c r="L30" s="28"/>
      <c r="M30" s="29">
        <f t="shared" si="1"/>
        <v>0</v>
      </c>
      <c r="N30" s="29">
        <v>0</v>
      </c>
      <c r="O30" s="29">
        <f t="shared" si="7"/>
        <v>0</v>
      </c>
      <c r="P30" s="29">
        <v>0</v>
      </c>
      <c r="Q30" s="29">
        <f t="shared" si="8"/>
        <v>0</v>
      </c>
      <c r="R30" s="29">
        <f t="shared" si="9"/>
        <v>0</v>
      </c>
      <c r="S30" s="29">
        <v>29</v>
      </c>
      <c r="T30" s="29">
        <v>29</v>
      </c>
      <c r="U30" s="29">
        <f t="shared" si="10"/>
        <v>29</v>
      </c>
      <c r="V30" s="29">
        <f t="shared" si="11"/>
        <v>29</v>
      </c>
      <c r="W30" s="94"/>
      <c r="X30" s="94" t="s">
        <v>349</v>
      </c>
      <c r="Y30" s="124">
        <f t="shared" si="12"/>
        <v>0</v>
      </c>
      <c r="Z30" s="108">
        <f t="shared" si="2"/>
        <v>0</v>
      </c>
      <c r="AA30" s="29">
        <f t="shared" si="3"/>
        <v>0</v>
      </c>
      <c r="AB30" s="29">
        <f t="shared" si="4"/>
        <v>0</v>
      </c>
      <c r="AC30" s="29">
        <f t="shared" si="5"/>
        <v>0</v>
      </c>
    </row>
    <row r="31" spans="2:29" s="21" customFormat="1">
      <c r="B31" s="320"/>
      <c r="C31" s="322"/>
      <c r="D31" s="7" t="s">
        <v>217</v>
      </c>
      <c r="E31" s="7" t="s">
        <v>288</v>
      </c>
      <c r="F31" s="7" t="s">
        <v>215</v>
      </c>
      <c r="G31" s="15">
        <v>234222</v>
      </c>
      <c r="H31" s="28"/>
      <c r="I31" s="29">
        <f t="shared" si="6"/>
        <v>0</v>
      </c>
      <c r="J31" s="29"/>
      <c r="K31" s="29">
        <f t="shared" si="0"/>
        <v>0</v>
      </c>
      <c r="L31" s="28"/>
      <c r="M31" s="29">
        <f t="shared" si="1"/>
        <v>0</v>
      </c>
      <c r="N31" s="29">
        <v>0</v>
      </c>
      <c r="O31" s="29">
        <f t="shared" si="7"/>
        <v>0</v>
      </c>
      <c r="P31" s="29">
        <v>0</v>
      </c>
      <c r="Q31" s="29">
        <f t="shared" si="8"/>
        <v>0</v>
      </c>
      <c r="R31" s="29">
        <f t="shared" si="9"/>
        <v>0</v>
      </c>
      <c r="S31" s="29">
        <v>110</v>
      </c>
      <c r="T31" s="29">
        <v>108</v>
      </c>
      <c r="U31" s="29">
        <f t="shared" si="10"/>
        <v>110</v>
      </c>
      <c r="V31" s="29">
        <f t="shared" si="11"/>
        <v>108</v>
      </c>
      <c r="W31" s="94"/>
      <c r="X31" s="94" t="s">
        <v>349</v>
      </c>
      <c r="Y31" s="124">
        <f t="shared" si="12"/>
        <v>0</v>
      </c>
      <c r="Z31" s="108">
        <f t="shared" si="2"/>
        <v>0</v>
      </c>
      <c r="AA31" s="29">
        <f t="shared" si="3"/>
        <v>0</v>
      </c>
      <c r="AB31" s="29">
        <f t="shared" si="4"/>
        <v>0</v>
      </c>
      <c r="AC31" s="29">
        <f t="shared" si="5"/>
        <v>0</v>
      </c>
    </row>
    <row r="32" spans="2:29" s="21" customFormat="1">
      <c r="B32" s="320"/>
      <c r="C32" s="318"/>
      <c r="D32" s="7" t="s">
        <v>218</v>
      </c>
      <c r="E32" s="7" t="s">
        <v>289</v>
      </c>
      <c r="F32" s="7" t="s">
        <v>216</v>
      </c>
      <c r="G32" s="15">
        <v>277482</v>
      </c>
      <c r="H32" s="28"/>
      <c r="I32" s="29">
        <f t="shared" si="6"/>
        <v>0</v>
      </c>
      <c r="J32" s="29"/>
      <c r="K32" s="29">
        <f t="shared" si="0"/>
        <v>0</v>
      </c>
      <c r="L32" s="28"/>
      <c r="M32" s="29">
        <f t="shared" si="1"/>
        <v>0</v>
      </c>
      <c r="N32" s="29">
        <v>0</v>
      </c>
      <c r="O32" s="29">
        <f t="shared" si="7"/>
        <v>0</v>
      </c>
      <c r="P32" s="29">
        <v>0</v>
      </c>
      <c r="Q32" s="29">
        <f t="shared" si="8"/>
        <v>0</v>
      </c>
      <c r="R32" s="29">
        <f t="shared" si="9"/>
        <v>0</v>
      </c>
      <c r="S32" s="29">
        <v>47</v>
      </c>
      <c r="T32" s="29">
        <v>47</v>
      </c>
      <c r="U32" s="29">
        <f t="shared" si="10"/>
        <v>47</v>
      </c>
      <c r="V32" s="29">
        <f t="shared" si="11"/>
        <v>47</v>
      </c>
      <c r="W32" s="94"/>
      <c r="X32" s="94" t="s">
        <v>349</v>
      </c>
      <c r="Y32" s="124">
        <f t="shared" si="12"/>
        <v>0</v>
      </c>
      <c r="Z32" s="108">
        <f t="shared" si="2"/>
        <v>0</v>
      </c>
      <c r="AA32" s="29">
        <f t="shared" si="3"/>
        <v>0</v>
      </c>
      <c r="AB32" s="29">
        <f t="shared" si="4"/>
        <v>0</v>
      </c>
      <c r="AC32" s="29">
        <f t="shared" si="5"/>
        <v>0</v>
      </c>
    </row>
    <row r="33" spans="2:30" s="21" customFormat="1">
      <c r="B33" s="320"/>
      <c r="C33" s="317" t="s">
        <v>290</v>
      </c>
      <c r="D33" s="7" t="s">
        <v>43</v>
      </c>
      <c r="E33" s="7" t="s">
        <v>288</v>
      </c>
      <c r="F33" s="7" t="s">
        <v>44</v>
      </c>
      <c r="G33" s="15">
        <v>190962</v>
      </c>
      <c r="H33" s="28"/>
      <c r="I33" s="29">
        <f t="shared" si="6"/>
        <v>0</v>
      </c>
      <c r="J33" s="29"/>
      <c r="K33" s="29">
        <f t="shared" si="0"/>
        <v>0</v>
      </c>
      <c r="L33" s="28"/>
      <c r="M33" s="29">
        <f t="shared" si="1"/>
        <v>0</v>
      </c>
      <c r="N33" s="29">
        <v>0</v>
      </c>
      <c r="O33" s="29">
        <f t="shared" si="7"/>
        <v>0</v>
      </c>
      <c r="P33" s="29">
        <v>0</v>
      </c>
      <c r="Q33" s="29">
        <f t="shared" si="8"/>
        <v>0</v>
      </c>
      <c r="R33" s="29">
        <f t="shared" si="9"/>
        <v>0</v>
      </c>
      <c r="S33" s="29">
        <v>11</v>
      </c>
      <c r="T33" s="29">
        <v>11</v>
      </c>
      <c r="U33" s="29">
        <f t="shared" si="10"/>
        <v>11</v>
      </c>
      <c r="V33" s="29">
        <f t="shared" si="11"/>
        <v>11</v>
      </c>
      <c r="W33" s="94"/>
      <c r="X33" s="94" t="s">
        <v>349</v>
      </c>
      <c r="Y33" s="124">
        <f t="shared" si="12"/>
        <v>0</v>
      </c>
      <c r="Z33" s="108">
        <f t="shared" si="2"/>
        <v>0</v>
      </c>
      <c r="AA33" s="29">
        <f t="shared" si="3"/>
        <v>0</v>
      </c>
      <c r="AB33" s="29">
        <f t="shared" si="4"/>
        <v>0</v>
      </c>
      <c r="AC33" s="29">
        <f t="shared" si="5"/>
        <v>0</v>
      </c>
    </row>
    <row r="34" spans="2:30" s="21" customFormat="1">
      <c r="B34" s="320"/>
      <c r="C34" s="322"/>
      <c r="D34" s="7" t="s">
        <v>45</v>
      </c>
      <c r="E34" s="7" t="s">
        <v>288</v>
      </c>
      <c r="F34" s="7" t="s">
        <v>46</v>
      </c>
      <c r="G34" s="15">
        <v>234222</v>
      </c>
      <c r="H34" s="28"/>
      <c r="I34" s="29">
        <f t="shared" si="6"/>
        <v>0</v>
      </c>
      <c r="J34" s="29"/>
      <c r="K34" s="29">
        <f t="shared" si="0"/>
        <v>0</v>
      </c>
      <c r="L34" s="28"/>
      <c r="M34" s="29">
        <f t="shared" si="1"/>
        <v>0</v>
      </c>
      <c r="N34" s="29">
        <v>0</v>
      </c>
      <c r="O34" s="29">
        <f t="shared" si="7"/>
        <v>0</v>
      </c>
      <c r="P34" s="29">
        <v>0</v>
      </c>
      <c r="Q34" s="29">
        <f t="shared" si="8"/>
        <v>0</v>
      </c>
      <c r="R34" s="29">
        <f t="shared" si="9"/>
        <v>0</v>
      </c>
      <c r="S34" s="29">
        <v>47</v>
      </c>
      <c r="T34" s="29">
        <v>47</v>
      </c>
      <c r="U34" s="29">
        <f t="shared" si="10"/>
        <v>47</v>
      </c>
      <c r="V34" s="29">
        <f t="shared" si="11"/>
        <v>47</v>
      </c>
      <c r="W34" s="94"/>
      <c r="X34" s="94" t="s">
        <v>349</v>
      </c>
      <c r="Y34" s="124">
        <f t="shared" si="12"/>
        <v>0</v>
      </c>
      <c r="Z34" s="108">
        <f t="shared" si="2"/>
        <v>0</v>
      </c>
      <c r="AA34" s="29">
        <f t="shared" si="3"/>
        <v>0</v>
      </c>
      <c r="AB34" s="29">
        <f t="shared" si="4"/>
        <v>0</v>
      </c>
      <c r="AC34" s="29">
        <f t="shared" si="5"/>
        <v>0</v>
      </c>
    </row>
    <row r="35" spans="2:30" s="21" customFormat="1">
      <c r="B35" s="320"/>
      <c r="C35" s="322"/>
      <c r="D35" s="7" t="s">
        <v>47</v>
      </c>
      <c r="E35" s="7" t="s">
        <v>289</v>
      </c>
      <c r="F35" s="7" t="s">
        <v>48</v>
      </c>
      <c r="G35" s="15">
        <v>277482</v>
      </c>
      <c r="H35" s="28"/>
      <c r="I35" s="29">
        <f t="shared" si="6"/>
        <v>0</v>
      </c>
      <c r="J35" s="29"/>
      <c r="K35" s="29">
        <f t="shared" si="0"/>
        <v>0</v>
      </c>
      <c r="L35" s="28"/>
      <c r="M35" s="29">
        <f t="shared" si="1"/>
        <v>0</v>
      </c>
      <c r="N35" s="29">
        <v>0</v>
      </c>
      <c r="O35" s="29">
        <f t="shared" si="7"/>
        <v>0</v>
      </c>
      <c r="P35" s="29">
        <v>0</v>
      </c>
      <c r="Q35" s="29">
        <f t="shared" si="8"/>
        <v>0</v>
      </c>
      <c r="R35" s="29">
        <f t="shared" si="9"/>
        <v>0</v>
      </c>
      <c r="S35" s="29">
        <v>38</v>
      </c>
      <c r="T35" s="29">
        <v>38</v>
      </c>
      <c r="U35" s="29">
        <f t="shared" si="10"/>
        <v>38</v>
      </c>
      <c r="V35" s="29">
        <f t="shared" si="11"/>
        <v>38</v>
      </c>
      <c r="W35" s="94"/>
      <c r="X35" s="94" t="s">
        <v>349</v>
      </c>
      <c r="Y35" s="124">
        <f t="shared" si="12"/>
        <v>0</v>
      </c>
      <c r="Z35" s="108">
        <f t="shared" si="2"/>
        <v>0</v>
      </c>
      <c r="AA35" s="29">
        <f t="shared" si="3"/>
        <v>0</v>
      </c>
      <c r="AB35" s="29">
        <f t="shared" si="4"/>
        <v>0</v>
      </c>
      <c r="AC35" s="29">
        <f t="shared" si="5"/>
        <v>0</v>
      </c>
    </row>
    <row r="36" spans="2:30" s="21" customFormat="1">
      <c r="B36" s="320"/>
      <c r="C36" s="322"/>
      <c r="D36" s="7" t="s">
        <v>49</v>
      </c>
      <c r="E36" s="7" t="s">
        <v>291</v>
      </c>
      <c r="F36" s="7" t="s">
        <v>50</v>
      </c>
      <c r="G36" s="15">
        <v>296022</v>
      </c>
      <c r="H36" s="28"/>
      <c r="I36" s="29">
        <f t="shared" si="6"/>
        <v>0</v>
      </c>
      <c r="J36" s="29">
        <v>70</v>
      </c>
      <c r="K36" s="29">
        <f t="shared" si="0"/>
        <v>20721540</v>
      </c>
      <c r="L36" s="28"/>
      <c r="M36" s="29">
        <f t="shared" si="1"/>
        <v>0</v>
      </c>
      <c r="N36" s="29">
        <v>0</v>
      </c>
      <c r="O36" s="29">
        <f t="shared" si="7"/>
        <v>0</v>
      </c>
      <c r="P36" s="29">
        <v>30</v>
      </c>
      <c r="Q36" s="29">
        <f t="shared" si="8"/>
        <v>40</v>
      </c>
      <c r="R36" s="76">
        <f t="shared" si="9"/>
        <v>30</v>
      </c>
      <c r="S36" s="29">
        <v>42</v>
      </c>
      <c r="T36" s="29">
        <v>42</v>
      </c>
      <c r="U36" s="29">
        <f t="shared" si="10"/>
        <v>12</v>
      </c>
      <c r="V36" s="29">
        <f t="shared" si="11"/>
        <v>12</v>
      </c>
      <c r="W36" s="94"/>
      <c r="X36" s="94" t="s">
        <v>350</v>
      </c>
      <c r="Y36" s="124">
        <f t="shared" si="12"/>
        <v>40</v>
      </c>
      <c r="Z36" s="108">
        <f t="shared" si="2"/>
        <v>70</v>
      </c>
      <c r="AA36" s="29">
        <f t="shared" si="3"/>
        <v>20721540</v>
      </c>
      <c r="AB36" s="29">
        <f t="shared" si="4"/>
        <v>70</v>
      </c>
      <c r="AC36" s="29">
        <f t="shared" si="5"/>
        <v>20721540</v>
      </c>
    </row>
    <row r="37" spans="2:30" s="21" customFormat="1">
      <c r="B37" s="320"/>
      <c r="C37" s="322"/>
      <c r="D37" s="7" t="s">
        <v>51</v>
      </c>
      <c r="E37" s="7" t="s">
        <v>289</v>
      </c>
      <c r="F37" s="7" t="s">
        <v>52</v>
      </c>
      <c r="G37" s="15">
        <v>296022</v>
      </c>
      <c r="H37" s="28"/>
      <c r="I37" s="29">
        <f t="shared" si="6"/>
        <v>0</v>
      </c>
      <c r="J37" s="29"/>
      <c r="K37" s="29">
        <f t="shared" ref="K37:K68" si="13">J37*G37</f>
        <v>0</v>
      </c>
      <c r="L37" s="28"/>
      <c r="M37" s="29">
        <f t="shared" ref="M37:M68" si="14">L37*G37</f>
        <v>0</v>
      </c>
      <c r="N37" s="29">
        <v>0</v>
      </c>
      <c r="O37" s="29">
        <f t="shared" si="7"/>
        <v>0</v>
      </c>
      <c r="P37" s="29">
        <v>0</v>
      </c>
      <c r="Q37" s="29">
        <f t="shared" si="8"/>
        <v>0</v>
      </c>
      <c r="R37" s="29">
        <f t="shared" si="9"/>
        <v>0</v>
      </c>
      <c r="S37" s="29">
        <v>51</v>
      </c>
      <c r="T37" s="29">
        <v>51</v>
      </c>
      <c r="U37" s="29">
        <f t="shared" si="10"/>
        <v>51</v>
      </c>
      <c r="V37" s="29">
        <f t="shared" si="11"/>
        <v>51</v>
      </c>
      <c r="W37" s="94"/>
      <c r="X37" s="94" t="s">
        <v>349</v>
      </c>
      <c r="Y37" s="124">
        <f t="shared" si="12"/>
        <v>0</v>
      </c>
      <c r="Z37" s="108">
        <f t="shared" ref="Z37:Z68" si="15">H37+J37</f>
        <v>0</v>
      </c>
      <c r="AA37" s="29">
        <f t="shared" ref="AA37:AA68" si="16">I37+K37</f>
        <v>0</v>
      </c>
      <c r="AB37" s="29">
        <f t="shared" ref="AB37:AB68" si="17">SUM(H37,J37,L37)</f>
        <v>0</v>
      </c>
      <c r="AC37" s="29">
        <f t="shared" ref="AC37:AC68" si="18">SUM(I37,K37,M37)</f>
        <v>0</v>
      </c>
    </row>
    <row r="38" spans="2:30" s="21" customFormat="1">
      <c r="B38" s="320"/>
      <c r="C38" s="322"/>
      <c r="D38" s="58" t="s">
        <v>53</v>
      </c>
      <c r="E38" s="58" t="s">
        <v>291</v>
      </c>
      <c r="F38" s="58" t="s">
        <v>54</v>
      </c>
      <c r="G38" s="59">
        <v>320742</v>
      </c>
      <c r="H38" s="60"/>
      <c r="I38" s="53">
        <f t="shared" si="6"/>
        <v>0</v>
      </c>
      <c r="J38" s="53"/>
      <c r="K38" s="53">
        <f t="shared" si="13"/>
        <v>0</v>
      </c>
      <c r="L38" s="60"/>
      <c r="M38" s="53">
        <f t="shared" si="14"/>
        <v>0</v>
      </c>
      <c r="N38" s="53">
        <v>0</v>
      </c>
      <c r="O38" s="53">
        <f t="shared" ref="O38:O69" si="19">H38-N38</f>
        <v>0</v>
      </c>
      <c r="P38" s="53">
        <v>0</v>
      </c>
      <c r="Q38" s="53">
        <f t="shared" si="8"/>
        <v>0</v>
      </c>
      <c r="R38" s="53">
        <f t="shared" si="9"/>
        <v>0</v>
      </c>
      <c r="S38" s="53">
        <v>45</v>
      </c>
      <c r="T38" s="53">
        <v>45</v>
      </c>
      <c r="U38" s="53">
        <f t="shared" si="10"/>
        <v>45</v>
      </c>
      <c r="V38" s="53">
        <f t="shared" si="11"/>
        <v>45</v>
      </c>
      <c r="W38" s="96"/>
      <c r="X38" s="96" t="s">
        <v>349</v>
      </c>
      <c r="Y38" s="126">
        <f t="shared" si="12"/>
        <v>0</v>
      </c>
      <c r="Z38" s="110">
        <f t="shared" si="15"/>
        <v>0</v>
      </c>
      <c r="AA38" s="53">
        <f t="shared" si="16"/>
        <v>0</v>
      </c>
      <c r="AB38" s="53">
        <f t="shared" si="17"/>
        <v>0</v>
      </c>
      <c r="AC38" s="53">
        <f t="shared" si="18"/>
        <v>0</v>
      </c>
      <c r="AD38" s="30"/>
    </row>
    <row r="39" spans="2:30" s="21" customFormat="1">
      <c r="B39" s="320"/>
      <c r="C39" s="322"/>
      <c r="D39" s="61" t="s">
        <v>292</v>
      </c>
      <c r="E39" s="61" t="s">
        <v>288</v>
      </c>
      <c r="F39" s="61" t="s">
        <v>293</v>
      </c>
      <c r="G39" s="62">
        <v>234220</v>
      </c>
      <c r="H39" s="63"/>
      <c r="I39" s="64">
        <f t="shared" si="6"/>
        <v>0</v>
      </c>
      <c r="J39" s="64">
        <v>200</v>
      </c>
      <c r="K39" s="64">
        <f t="shared" si="13"/>
        <v>46844000</v>
      </c>
      <c r="L39" s="56"/>
      <c r="M39" s="64">
        <f t="shared" si="14"/>
        <v>0</v>
      </c>
      <c r="N39" s="64">
        <v>0</v>
      </c>
      <c r="O39" s="64">
        <f t="shared" si="19"/>
        <v>0</v>
      </c>
      <c r="P39" s="64">
        <v>0</v>
      </c>
      <c r="Q39" s="64">
        <f t="shared" si="8"/>
        <v>200</v>
      </c>
      <c r="R39" s="64">
        <f t="shared" si="9"/>
        <v>0</v>
      </c>
      <c r="S39" s="64"/>
      <c r="T39" s="64"/>
      <c r="U39" s="64">
        <f t="shared" si="10"/>
        <v>0</v>
      </c>
      <c r="V39" s="64">
        <f t="shared" si="11"/>
        <v>0</v>
      </c>
      <c r="W39" s="97"/>
      <c r="X39" s="97" t="s">
        <v>349</v>
      </c>
      <c r="Y39" s="127">
        <f t="shared" si="12"/>
        <v>200</v>
      </c>
      <c r="Z39" s="111">
        <f t="shared" si="15"/>
        <v>200</v>
      </c>
      <c r="AA39" s="64">
        <f t="shared" si="16"/>
        <v>46844000</v>
      </c>
      <c r="AB39" s="64">
        <f t="shared" si="17"/>
        <v>200</v>
      </c>
      <c r="AC39" s="64">
        <f t="shared" si="18"/>
        <v>46844000</v>
      </c>
      <c r="AD39" s="30"/>
    </row>
    <row r="40" spans="2:30" s="21" customFormat="1">
      <c r="B40" s="320"/>
      <c r="C40" s="322"/>
      <c r="D40" s="61" t="s">
        <v>294</v>
      </c>
      <c r="E40" s="61" t="s">
        <v>289</v>
      </c>
      <c r="F40" s="61" t="s">
        <v>295</v>
      </c>
      <c r="G40" s="62">
        <v>277480</v>
      </c>
      <c r="H40" s="63"/>
      <c r="I40" s="64">
        <f t="shared" si="6"/>
        <v>0</v>
      </c>
      <c r="J40" s="64">
        <v>200</v>
      </c>
      <c r="K40" s="64">
        <f t="shared" si="13"/>
        <v>55496000</v>
      </c>
      <c r="L40" s="63"/>
      <c r="M40" s="64">
        <f t="shared" si="14"/>
        <v>0</v>
      </c>
      <c r="N40" s="64">
        <v>0</v>
      </c>
      <c r="O40" s="64">
        <f t="shared" si="19"/>
        <v>0</v>
      </c>
      <c r="P40" s="64">
        <v>0</v>
      </c>
      <c r="Q40" s="64">
        <f t="shared" si="8"/>
        <v>200</v>
      </c>
      <c r="R40" s="64">
        <f t="shared" si="9"/>
        <v>0</v>
      </c>
      <c r="S40" s="64"/>
      <c r="T40" s="64"/>
      <c r="U40" s="64">
        <f t="shared" si="10"/>
        <v>0</v>
      </c>
      <c r="V40" s="64">
        <f t="shared" si="11"/>
        <v>0</v>
      </c>
      <c r="W40" s="97"/>
      <c r="X40" s="97" t="s">
        <v>349</v>
      </c>
      <c r="Y40" s="127">
        <f t="shared" si="12"/>
        <v>200</v>
      </c>
      <c r="Z40" s="111">
        <f t="shared" si="15"/>
        <v>200</v>
      </c>
      <c r="AA40" s="64">
        <f t="shared" si="16"/>
        <v>55496000</v>
      </c>
      <c r="AB40" s="64">
        <f t="shared" si="17"/>
        <v>200</v>
      </c>
      <c r="AC40" s="64">
        <f t="shared" si="18"/>
        <v>55496000</v>
      </c>
      <c r="AD40" s="30"/>
    </row>
    <row r="41" spans="2:30" s="21" customFormat="1">
      <c r="B41" s="320"/>
      <c r="C41" s="322"/>
      <c r="D41" s="61" t="s">
        <v>296</v>
      </c>
      <c r="E41" s="61" t="s">
        <v>291</v>
      </c>
      <c r="F41" s="61" t="s">
        <v>297</v>
      </c>
      <c r="G41" s="62">
        <v>296020</v>
      </c>
      <c r="H41" s="63"/>
      <c r="I41" s="64">
        <f t="shared" si="6"/>
        <v>0</v>
      </c>
      <c r="J41" s="64">
        <v>100</v>
      </c>
      <c r="K41" s="64">
        <f t="shared" si="13"/>
        <v>29602000</v>
      </c>
      <c r="L41" s="63"/>
      <c r="M41" s="64">
        <f t="shared" si="14"/>
        <v>0</v>
      </c>
      <c r="N41" s="64">
        <v>0</v>
      </c>
      <c r="O41" s="64">
        <f t="shared" si="19"/>
        <v>0</v>
      </c>
      <c r="P41" s="64">
        <v>0</v>
      </c>
      <c r="Q41" s="64">
        <f t="shared" si="8"/>
        <v>100</v>
      </c>
      <c r="R41" s="64">
        <f t="shared" si="9"/>
        <v>0</v>
      </c>
      <c r="S41" s="64"/>
      <c r="T41" s="64"/>
      <c r="U41" s="64">
        <f t="shared" si="10"/>
        <v>0</v>
      </c>
      <c r="V41" s="64">
        <f t="shared" si="11"/>
        <v>0</v>
      </c>
      <c r="W41" s="97"/>
      <c r="X41" s="97" t="s">
        <v>349</v>
      </c>
      <c r="Y41" s="127">
        <f t="shared" si="12"/>
        <v>100</v>
      </c>
      <c r="Z41" s="111">
        <f t="shared" si="15"/>
        <v>100</v>
      </c>
      <c r="AA41" s="64">
        <f t="shared" si="16"/>
        <v>29602000</v>
      </c>
      <c r="AB41" s="64">
        <f t="shared" si="17"/>
        <v>100</v>
      </c>
      <c r="AC41" s="64">
        <f t="shared" si="18"/>
        <v>29602000</v>
      </c>
      <c r="AD41" s="30"/>
    </row>
    <row r="42" spans="2:30" s="21" customFormat="1">
      <c r="B42" s="320"/>
      <c r="C42" s="322"/>
      <c r="D42" s="61" t="s">
        <v>298</v>
      </c>
      <c r="E42" s="61" t="s">
        <v>289</v>
      </c>
      <c r="F42" s="61" t="s">
        <v>299</v>
      </c>
      <c r="G42" s="62">
        <v>296020</v>
      </c>
      <c r="H42" s="63"/>
      <c r="I42" s="64">
        <f t="shared" si="6"/>
        <v>0</v>
      </c>
      <c r="J42" s="64">
        <v>100</v>
      </c>
      <c r="K42" s="64">
        <f t="shared" si="13"/>
        <v>29602000</v>
      </c>
      <c r="L42" s="63"/>
      <c r="M42" s="64">
        <f t="shared" si="14"/>
        <v>0</v>
      </c>
      <c r="N42" s="64">
        <v>0</v>
      </c>
      <c r="O42" s="64">
        <f t="shared" si="19"/>
        <v>0</v>
      </c>
      <c r="P42" s="64">
        <v>0</v>
      </c>
      <c r="Q42" s="64">
        <f t="shared" si="8"/>
        <v>100</v>
      </c>
      <c r="R42" s="64">
        <f t="shared" si="9"/>
        <v>0</v>
      </c>
      <c r="S42" s="64"/>
      <c r="T42" s="64"/>
      <c r="U42" s="64">
        <f t="shared" si="10"/>
        <v>0</v>
      </c>
      <c r="V42" s="64">
        <f t="shared" si="11"/>
        <v>0</v>
      </c>
      <c r="W42" s="97"/>
      <c r="X42" s="97" t="s">
        <v>349</v>
      </c>
      <c r="Y42" s="127">
        <f t="shared" si="12"/>
        <v>100</v>
      </c>
      <c r="Z42" s="111">
        <f t="shared" si="15"/>
        <v>100</v>
      </c>
      <c r="AA42" s="64">
        <f t="shared" si="16"/>
        <v>29602000</v>
      </c>
      <c r="AB42" s="64">
        <f t="shared" si="17"/>
        <v>100</v>
      </c>
      <c r="AC42" s="64">
        <f t="shared" si="18"/>
        <v>29602000</v>
      </c>
      <c r="AD42" s="30"/>
    </row>
    <row r="43" spans="2:30" s="21" customFormat="1" ht="17.25" thickBot="1">
      <c r="B43" s="325"/>
      <c r="C43" s="327"/>
      <c r="D43" s="61" t="s">
        <v>300</v>
      </c>
      <c r="E43" s="61" t="s">
        <v>291</v>
      </c>
      <c r="F43" s="61" t="s">
        <v>301</v>
      </c>
      <c r="G43" s="62">
        <v>320740</v>
      </c>
      <c r="H43" s="63"/>
      <c r="I43" s="64">
        <f t="shared" si="6"/>
        <v>0</v>
      </c>
      <c r="J43" s="64">
        <v>100</v>
      </c>
      <c r="K43" s="64">
        <f t="shared" si="13"/>
        <v>32074000</v>
      </c>
      <c r="L43" s="63"/>
      <c r="M43" s="64">
        <f t="shared" si="14"/>
        <v>0</v>
      </c>
      <c r="N43" s="64">
        <v>0</v>
      </c>
      <c r="O43" s="64">
        <f t="shared" si="19"/>
        <v>0</v>
      </c>
      <c r="P43" s="64">
        <v>0</v>
      </c>
      <c r="Q43" s="69">
        <f t="shared" si="8"/>
        <v>100</v>
      </c>
      <c r="R43" s="69">
        <f t="shared" si="9"/>
        <v>0</v>
      </c>
      <c r="S43" s="69"/>
      <c r="T43" s="69"/>
      <c r="U43" s="64">
        <f t="shared" si="10"/>
        <v>0</v>
      </c>
      <c r="V43" s="64">
        <f t="shared" si="11"/>
        <v>0</v>
      </c>
      <c r="W43" s="97"/>
      <c r="X43" s="97" t="s">
        <v>349</v>
      </c>
      <c r="Y43" s="127">
        <f t="shared" si="12"/>
        <v>100</v>
      </c>
      <c r="Z43" s="111">
        <f t="shared" si="15"/>
        <v>100</v>
      </c>
      <c r="AA43" s="64">
        <f t="shared" si="16"/>
        <v>32074000</v>
      </c>
      <c r="AB43" s="64">
        <f t="shared" si="17"/>
        <v>100</v>
      </c>
      <c r="AC43" s="64">
        <f t="shared" si="18"/>
        <v>32074000</v>
      </c>
      <c r="AD43" s="30">
        <f>SUM(Y6:Y43)</f>
        <v>2470</v>
      </c>
    </row>
    <row r="44" spans="2:30" s="21" customFormat="1" ht="17.25" thickTop="1">
      <c r="B44" s="324" t="s">
        <v>302</v>
      </c>
      <c r="C44" s="324" t="s">
        <v>55</v>
      </c>
      <c r="D44" s="39" t="s">
        <v>56</v>
      </c>
      <c r="E44" s="39" t="s">
        <v>57</v>
      </c>
      <c r="F44" s="39" t="s">
        <v>58</v>
      </c>
      <c r="G44" s="40">
        <v>85902</v>
      </c>
      <c r="H44" s="41"/>
      <c r="I44" s="42">
        <f t="shared" si="6"/>
        <v>0</v>
      </c>
      <c r="J44" s="42">
        <v>150</v>
      </c>
      <c r="K44" s="42">
        <f t="shared" si="13"/>
        <v>12885300</v>
      </c>
      <c r="L44" s="41"/>
      <c r="M44" s="42">
        <f t="shared" si="14"/>
        <v>0</v>
      </c>
      <c r="N44" s="42">
        <v>0</v>
      </c>
      <c r="O44" s="42">
        <f t="shared" si="19"/>
        <v>0</v>
      </c>
      <c r="P44" s="42">
        <v>40</v>
      </c>
      <c r="Q44" s="34">
        <f t="shared" si="8"/>
        <v>110</v>
      </c>
      <c r="R44" s="77">
        <f t="shared" si="9"/>
        <v>40</v>
      </c>
      <c r="S44" s="34">
        <v>56</v>
      </c>
      <c r="T44" s="34">
        <v>56</v>
      </c>
      <c r="U44" s="42">
        <f t="shared" si="10"/>
        <v>16</v>
      </c>
      <c r="V44" s="42">
        <f t="shared" si="11"/>
        <v>16</v>
      </c>
      <c r="W44" s="98"/>
      <c r="X44" s="98" t="s">
        <v>350</v>
      </c>
      <c r="Y44" s="128">
        <f t="shared" si="12"/>
        <v>110</v>
      </c>
      <c r="Z44" s="112">
        <f t="shared" si="15"/>
        <v>150</v>
      </c>
      <c r="AA44" s="42">
        <f t="shared" si="16"/>
        <v>12885300</v>
      </c>
      <c r="AB44" s="42">
        <f t="shared" si="17"/>
        <v>150</v>
      </c>
      <c r="AC44" s="42">
        <f t="shared" si="18"/>
        <v>12885300</v>
      </c>
    </row>
    <row r="45" spans="2:30" s="21" customFormat="1">
      <c r="B45" s="320"/>
      <c r="C45" s="320"/>
      <c r="D45" s="7" t="s">
        <v>59</v>
      </c>
      <c r="E45" s="7" t="s">
        <v>60</v>
      </c>
      <c r="F45" s="7" t="s">
        <v>61</v>
      </c>
      <c r="G45" s="15">
        <v>110622</v>
      </c>
      <c r="H45" s="28">
        <v>100</v>
      </c>
      <c r="I45" s="29">
        <f t="shared" si="6"/>
        <v>11062200</v>
      </c>
      <c r="J45" s="29"/>
      <c r="K45" s="29">
        <f t="shared" si="13"/>
        <v>0</v>
      </c>
      <c r="L45" s="28"/>
      <c r="M45" s="29">
        <f t="shared" si="14"/>
        <v>0</v>
      </c>
      <c r="N45" s="29">
        <v>10</v>
      </c>
      <c r="O45" s="29">
        <f t="shared" si="19"/>
        <v>90</v>
      </c>
      <c r="P45" s="29">
        <v>0</v>
      </c>
      <c r="Q45" s="29">
        <f t="shared" si="8"/>
        <v>0</v>
      </c>
      <c r="R45" s="76">
        <f t="shared" si="9"/>
        <v>10</v>
      </c>
      <c r="S45" s="29">
        <v>26</v>
      </c>
      <c r="T45" s="29">
        <v>26</v>
      </c>
      <c r="U45" s="29">
        <f t="shared" si="10"/>
        <v>16</v>
      </c>
      <c r="V45" s="29">
        <f t="shared" si="11"/>
        <v>16</v>
      </c>
      <c r="W45" s="94"/>
      <c r="X45" s="94" t="s">
        <v>350</v>
      </c>
      <c r="Y45" s="124">
        <f t="shared" si="12"/>
        <v>90</v>
      </c>
      <c r="Z45" s="108">
        <f t="shared" si="15"/>
        <v>100</v>
      </c>
      <c r="AA45" s="29">
        <f t="shared" si="16"/>
        <v>11062200</v>
      </c>
      <c r="AB45" s="29">
        <f t="shared" si="17"/>
        <v>100</v>
      </c>
      <c r="AC45" s="29">
        <f t="shared" si="18"/>
        <v>11062200</v>
      </c>
    </row>
    <row r="46" spans="2:30" s="21" customFormat="1">
      <c r="B46" s="320"/>
      <c r="C46" s="320"/>
      <c r="D46" s="7" t="s">
        <v>62</v>
      </c>
      <c r="E46" s="7" t="s">
        <v>57</v>
      </c>
      <c r="F46" s="7" t="s">
        <v>63</v>
      </c>
      <c r="G46" s="15">
        <v>104442</v>
      </c>
      <c r="H46" s="28"/>
      <c r="I46" s="29">
        <f t="shared" si="6"/>
        <v>0</v>
      </c>
      <c r="J46" s="29"/>
      <c r="K46" s="29">
        <f t="shared" si="13"/>
        <v>0</v>
      </c>
      <c r="L46" s="28"/>
      <c r="M46" s="29">
        <f t="shared" si="14"/>
        <v>0</v>
      </c>
      <c r="N46" s="29">
        <v>0</v>
      </c>
      <c r="O46" s="29">
        <f t="shared" si="19"/>
        <v>0</v>
      </c>
      <c r="P46" s="29">
        <v>0</v>
      </c>
      <c r="Q46" s="29">
        <f t="shared" si="8"/>
        <v>0</v>
      </c>
      <c r="R46" s="29">
        <f t="shared" si="9"/>
        <v>0</v>
      </c>
      <c r="S46" s="29">
        <v>14</v>
      </c>
      <c r="T46" s="29">
        <v>13</v>
      </c>
      <c r="U46" s="29">
        <f t="shared" si="10"/>
        <v>14</v>
      </c>
      <c r="V46" s="29">
        <f t="shared" si="11"/>
        <v>13</v>
      </c>
      <c r="W46" s="94"/>
      <c r="X46" s="94" t="s">
        <v>349</v>
      </c>
      <c r="Y46" s="124">
        <f t="shared" si="12"/>
        <v>0</v>
      </c>
      <c r="Z46" s="108">
        <f t="shared" si="15"/>
        <v>0</v>
      </c>
      <c r="AA46" s="29">
        <f t="shared" si="16"/>
        <v>0</v>
      </c>
      <c r="AB46" s="29">
        <f t="shared" si="17"/>
        <v>0</v>
      </c>
      <c r="AC46" s="29">
        <f t="shared" si="18"/>
        <v>0</v>
      </c>
    </row>
    <row r="47" spans="2:30" s="21" customFormat="1">
      <c r="B47" s="320"/>
      <c r="C47" s="320"/>
      <c r="D47" s="7" t="s">
        <v>64</v>
      </c>
      <c r="E47" s="7" t="s">
        <v>60</v>
      </c>
      <c r="F47" s="7" t="s">
        <v>65</v>
      </c>
      <c r="G47" s="15">
        <v>135342</v>
      </c>
      <c r="H47" s="28"/>
      <c r="I47" s="29">
        <f t="shared" si="6"/>
        <v>0</v>
      </c>
      <c r="J47" s="29"/>
      <c r="K47" s="29">
        <f t="shared" si="13"/>
        <v>0</v>
      </c>
      <c r="L47" s="28"/>
      <c r="M47" s="29">
        <f t="shared" si="14"/>
        <v>0</v>
      </c>
      <c r="N47" s="29">
        <v>0</v>
      </c>
      <c r="O47" s="29">
        <f t="shared" si="19"/>
        <v>0</v>
      </c>
      <c r="P47" s="29">
        <v>0</v>
      </c>
      <c r="Q47" s="29">
        <f t="shared" si="8"/>
        <v>0</v>
      </c>
      <c r="R47" s="29">
        <f t="shared" si="9"/>
        <v>0</v>
      </c>
      <c r="S47" s="29">
        <v>24</v>
      </c>
      <c r="T47" s="29">
        <v>24</v>
      </c>
      <c r="U47" s="29">
        <f t="shared" si="10"/>
        <v>24</v>
      </c>
      <c r="V47" s="29">
        <f t="shared" si="11"/>
        <v>24</v>
      </c>
      <c r="W47" s="94"/>
      <c r="X47" s="94" t="s">
        <v>349</v>
      </c>
      <c r="Y47" s="124">
        <f t="shared" si="12"/>
        <v>0</v>
      </c>
      <c r="Z47" s="108">
        <f t="shared" si="15"/>
        <v>0</v>
      </c>
      <c r="AA47" s="29">
        <f t="shared" si="16"/>
        <v>0</v>
      </c>
      <c r="AB47" s="29">
        <f t="shared" si="17"/>
        <v>0</v>
      </c>
      <c r="AC47" s="29">
        <f t="shared" si="18"/>
        <v>0</v>
      </c>
    </row>
    <row r="48" spans="2:30" s="21" customFormat="1">
      <c r="B48" s="320"/>
      <c r="C48" s="320"/>
      <c r="D48" s="7" t="s">
        <v>66</v>
      </c>
      <c r="E48" s="7" t="s">
        <v>57</v>
      </c>
      <c r="F48" s="7" t="s">
        <v>67</v>
      </c>
      <c r="G48" s="15">
        <v>122982</v>
      </c>
      <c r="H48" s="28">
        <v>100</v>
      </c>
      <c r="I48" s="29">
        <f t="shared" si="6"/>
        <v>12298200</v>
      </c>
      <c r="J48" s="29"/>
      <c r="K48" s="29">
        <f t="shared" si="13"/>
        <v>0</v>
      </c>
      <c r="L48" s="28"/>
      <c r="M48" s="29">
        <f t="shared" si="14"/>
        <v>0</v>
      </c>
      <c r="N48" s="29">
        <v>20</v>
      </c>
      <c r="O48" s="29">
        <f t="shared" si="19"/>
        <v>80</v>
      </c>
      <c r="P48" s="29">
        <v>0</v>
      </c>
      <c r="Q48" s="29">
        <f t="shared" si="8"/>
        <v>0</v>
      </c>
      <c r="R48" s="76">
        <f t="shared" si="9"/>
        <v>20</v>
      </c>
      <c r="S48" s="29">
        <v>29</v>
      </c>
      <c r="T48" s="29">
        <v>29</v>
      </c>
      <c r="U48" s="29">
        <f t="shared" si="10"/>
        <v>9</v>
      </c>
      <c r="V48" s="29">
        <f t="shared" si="11"/>
        <v>9</v>
      </c>
      <c r="W48" s="94"/>
      <c r="X48" s="94" t="s">
        <v>350</v>
      </c>
      <c r="Y48" s="124">
        <f t="shared" si="12"/>
        <v>80</v>
      </c>
      <c r="Z48" s="108">
        <f t="shared" si="15"/>
        <v>100</v>
      </c>
      <c r="AA48" s="29">
        <f t="shared" si="16"/>
        <v>12298200</v>
      </c>
      <c r="AB48" s="29">
        <f t="shared" si="17"/>
        <v>100</v>
      </c>
      <c r="AC48" s="29">
        <f t="shared" si="18"/>
        <v>12298200</v>
      </c>
    </row>
    <row r="49" spans="2:30" s="21" customFormat="1">
      <c r="B49" s="320"/>
      <c r="C49" s="320"/>
      <c r="D49" s="7" t="s">
        <v>68</v>
      </c>
      <c r="E49" s="7" t="s">
        <v>60</v>
      </c>
      <c r="F49" s="7" t="s">
        <v>69</v>
      </c>
      <c r="G49" s="15">
        <v>153882</v>
      </c>
      <c r="H49" s="28">
        <v>100</v>
      </c>
      <c r="I49" s="29">
        <f t="shared" si="6"/>
        <v>15388200</v>
      </c>
      <c r="J49" s="29"/>
      <c r="K49" s="29">
        <f t="shared" si="13"/>
        <v>0</v>
      </c>
      <c r="L49" s="28"/>
      <c r="M49" s="29">
        <f t="shared" si="14"/>
        <v>0</v>
      </c>
      <c r="N49" s="29">
        <v>40</v>
      </c>
      <c r="O49" s="29">
        <f t="shared" si="19"/>
        <v>60</v>
      </c>
      <c r="P49" s="29">
        <v>0</v>
      </c>
      <c r="Q49" s="29">
        <f t="shared" si="8"/>
        <v>0</v>
      </c>
      <c r="R49" s="76">
        <f t="shared" si="9"/>
        <v>40</v>
      </c>
      <c r="S49" s="29">
        <v>52</v>
      </c>
      <c r="T49" s="29">
        <v>52</v>
      </c>
      <c r="U49" s="29">
        <f t="shared" si="10"/>
        <v>12</v>
      </c>
      <c r="V49" s="29">
        <f t="shared" si="11"/>
        <v>12</v>
      </c>
      <c r="W49" s="94"/>
      <c r="X49" s="94" t="s">
        <v>350</v>
      </c>
      <c r="Y49" s="124">
        <f t="shared" si="12"/>
        <v>60</v>
      </c>
      <c r="Z49" s="108">
        <f t="shared" si="15"/>
        <v>100</v>
      </c>
      <c r="AA49" s="29">
        <f t="shared" si="16"/>
        <v>15388200</v>
      </c>
      <c r="AB49" s="29">
        <f t="shared" si="17"/>
        <v>100</v>
      </c>
      <c r="AC49" s="29">
        <f t="shared" si="18"/>
        <v>15388200</v>
      </c>
    </row>
    <row r="50" spans="2:30" s="21" customFormat="1">
      <c r="B50" s="320"/>
      <c r="C50" s="320"/>
      <c r="D50" s="54" t="s">
        <v>303</v>
      </c>
      <c r="E50" s="54" t="s">
        <v>268</v>
      </c>
      <c r="F50" s="54" t="s">
        <v>304</v>
      </c>
      <c r="G50" s="55">
        <v>92080</v>
      </c>
      <c r="H50" s="56"/>
      <c r="I50" s="57">
        <f t="shared" si="6"/>
        <v>0</v>
      </c>
      <c r="J50" s="57">
        <v>100</v>
      </c>
      <c r="K50" s="57">
        <f t="shared" si="13"/>
        <v>9208000</v>
      </c>
      <c r="L50" s="63"/>
      <c r="M50" s="57">
        <f t="shared" si="14"/>
        <v>0</v>
      </c>
      <c r="N50" s="57">
        <v>0</v>
      </c>
      <c r="O50" s="57">
        <f t="shared" si="19"/>
        <v>0</v>
      </c>
      <c r="P50" s="57">
        <v>0</v>
      </c>
      <c r="Q50" s="57">
        <f t="shared" si="8"/>
        <v>100</v>
      </c>
      <c r="R50" s="57">
        <f t="shared" si="9"/>
        <v>0</v>
      </c>
      <c r="S50" s="57"/>
      <c r="T50" s="57"/>
      <c r="U50" s="57">
        <f t="shared" si="10"/>
        <v>0</v>
      </c>
      <c r="V50" s="57"/>
      <c r="W50" s="95"/>
      <c r="X50" s="95" t="s">
        <v>349</v>
      </c>
      <c r="Y50" s="125">
        <f t="shared" si="12"/>
        <v>100</v>
      </c>
      <c r="Z50" s="109">
        <f t="shared" si="15"/>
        <v>100</v>
      </c>
      <c r="AA50" s="57">
        <f t="shared" si="16"/>
        <v>9208000</v>
      </c>
      <c r="AB50" s="57">
        <f t="shared" si="17"/>
        <v>100</v>
      </c>
      <c r="AC50" s="57">
        <f t="shared" si="18"/>
        <v>9208000</v>
      </c>
    </row>
    <row r="51" spans="2:30" s="21" customFormat="1">
      <c r="B51" s="320"/>
      <c r="C51" s="320"/>
      <c r="D51" s="54" t="s">
        <v>305</v>
      </c>
      <c r="E51" s="54" t="s">
        <v>57</v>
      </c>
      <c r="F51" s="54" t="s">
        <v>306</v>
      </c>
      <c r="G51" s="55">
        <v>104440</v>
      </c>
      <c r="H51" s="56"/>
      <c r="I51" s="57">
        <f t="shared" si="6"/>
        <v>0</v>
      </c>
      <c r="J51" s="57">
        <v>200</v>
      </c>
      <c r="K51" s="57">
        <f t="shared" si="13"/>
        <v>20888000</v>
      </c>
      <c r="L51" s="63"/>
      <c r="M51" s="57">
        <f t="shared" si="14"/>
        <v>0</v>
      </c>
      <c r="N51" s="57">
        <v>0</v>
      </c>
      <c r="O51" s="57">
        <f t="shared" si="19"/>
        <v>0</v>
      </c>
      <c r="P51" s="57">
        <v>0</v>
      </c>
      <c r="Q51" s="57">
        <f t="shared" si="8"/>
        <v>200</v>
      </c>
      <c r="R51" s="57">
        <f t="shared" si="9"/>
        <v>0</v>
      </c>
      <c r="S51" s="57"/>
      <c r="T51" s="57"/>
      <c r="U51" s="57">
        <f t="shared" si="10"/>
        <v>0</v>
      </c>
      <c r="V51" s="57"/>
      <c r="W51" s="95"/>
      <c r="X51" s="95" t="s">
        <v>349</v>
      </c>
      <c r="Y51" s="125">
        <f t="shared" si="12"/>
        <v>200</v>
      </c>
      <c r="Z51" s="109">
        <f t="shared" si="15"/>
        <v>200</v>
      </c>
      <c r="AA51" s="57">
        <f t="shared" si="16"/>
        <v>20888000</v>
      </c>
      <c r="AB51" s="57">
        <f t="shared" si="17"/>
        <v>200</v>
      </c>
      <c r="AC51" s="57">
        <f t="shared" si="18"/>
        <v>20888000</v>
      </c>
    </row>
    <row r="52" spans="2:30" s="21" customFormat="1">
      <c r="B52" s="320"/>
      <c r="C52" s="321"/>
      <c r="D52" s="54" t="s">
        <v>307</v>
      </c>
      <c r="E52" s="54" t="s">
        <v>60</v>
      </c>
      <c r="F52" s="54" t="s">
        <v>308</v>
      </c>
      <c r="G52" s="55">
        <v>135340</v>
      </c>
      <c r="H52" s="56"/>
      <c r="I52" s="57">
        <f t="shared" si="6"/>
        <v>0</v>
      </c>
      <c r="J52" s="57">
        <v>100</v>
      </c>
      <c r="K52" s="57">
        <f t="shared" si="13"/>
        <v>13534000</v>
      </c>
      <c r="L52" s="63"/>
      <c r="M52" s="57">
        <f t="shared" si="14"/>
        <v>0</v>
      </c>
      <c r="N52" s="57">
        <v>0</v>
      </c>
      <c r="O52" s="57">
        <f t="shared" si="19"/>
        <v>0</v>
      </c>
      <c r="P52" s="57">
        <v>0</v>
      </c>
      <c r="Q52" s="57">
        <f t="shared" si="8"/>
        <v>100</v>
      </c>
      <c r="R52" s="57">
        <f t="shared" si="9"/>
        <v>0</v>
      </c>
      <c r="S52" s="57"/>
      <c r="T52" s="57"/>
      <c r="U52" s="57">
        <f t="shared" si="10"/>
        <v>0</v>
      </c>
      <c r="V52" s="57"/>
      <c r="W52" s="95"/>
      <c r="X52" s="95" t="s">
        <v>349</v>
      </c>
      <c r="Y52" s="125">
        <f t="shared" si="12"/>
        <v>100</v>
      </c>
      <c r="Z52" s="109">
        <f t="shared" si="15"/>
        <v>100</v>
      </c>
      <c r="AA52" s="57">
        <f t="shared" si="16"/>
        <v>13534000</v>
      </c>
      <c r="AB52" s="57">
        <f t="shared" si="17"/>
        <v>100</v>
      </c>
      <c r="AC52" s="57">
        <f t="shared" si="18"/>
        <v>13534000</v>
      </c>
    </row>
    <row r="53" spans="2:30" s="21" customFormat="1">
      <c r="B53" s="320"/>
      <c r="C53" s="314" t="s">
        <v>70</v>
      </c>
      <c r="D53" s="7" t="s">
        <v>71</v>
      </c>
      <c r="E53" s="7" t="s">
        <v>309</v>
      </c>
      <c r="F53" s="7" t="s">
        <v>72</v>
      </c>
      <c r="G53" s="15">
        <v>135342</v>
      </c>
      <c r="H53" s="28">
        <v>200</v>
      </c>
      <c r="I53" s="29">
        <f t="shared" si="6"/>
        <v>27068400</v>
      </c>
      <c r="J53" s="29"/>
      <c r="K53" s="29">
        <f t="shared" si="13"/>
        <v>0</v>
      </c>
      <c r="L53" s="28">
        <v>10</v>
      </c>
      <c r="M53" s="29">
        <f t="shared" si="14"/>
        <v>1353420</v>
      </c>
      <c r="N53" s="29">
        <v>0</v>
      </c>
      <c r="O53" s="29">
        <f t="shared" si="19"/>
        <v>200</v>
      </c>
      <c r="P53" s="29">
        <v>0</v>
      </c>
      <c r="Q53" s="29">
        <f t="shared" si="8"/>
        <v>0</v>
      </c>
      <c r="R53" s="29">
        <f t="shared" si="9"/>
        <v>0</v>
      </c>
      <c r="S53" s="29">
        <v>2</v>
      </c>
      <c r="T53" s="29"/>
      <c r="U53" s="29">
        <f t="shared" si="10"/>
        <v>2</v>
      </c>
      <c r="V53" s="29">
        <f t="shared" si="11"/>
        <v>0</v>
      </c>
      <c r="W53" s="94"/>
      <c r="X53" s="94" t="s">
        <v>349</v>
      </c>
      <c r="Y53" s="124">
        <f t="shared" si="12"/>
        <v>200</v>
      </c>
      <c r="Z53" s="108">
        <f t="shared" si="15"/>
        <v>200</v>
      </c>
      <c r="AA53" s="29">
        <f t="shared" si="16"/>
        <v>27068400</v>
      </c>
      <c r="AB53" s="29">
        <f t="shared" si="17"/>
        <v>210</v>
      </c>
      <c r="AC53" s="29">
        <f t="shared" si="18"/>
        <v>28421820</v>
      </c>
    </row>
    <row r="54" spans="2:30" s="183" customFormat="1">
      <c r="B54" s="320"/>
      <c r="C54" s="314"/>
      <c r="D54" s="176" t="s">
        <v>73</v>
      </c>
      <c r="E54" s="176" t="s">
        <v>310</v>
      </c>
      <c r="F54" s="176" t="s">
        <v>74</v>
      </c>
      <c r="G54" s="177">
        <v>166242</v>
      </c>
      <c r="H54" s="178">
        <v>80</v>
      </c>
      <c r="I54" s="179">
        <f t="shared" si="6"/>
        <v>13299360</v>
      </c>
      <c r="J54" s="179"/>
      <c r="K54" s="179">
        <f t="shared" si="13"/>
        <v>0</v>
      </c>
      <c r="L54" s="178"/>
      <c r="M54" s="179">
        <f t="shared" si="14"/>
        <v>0</v>
      </c>
      <c r="N54" s="179"/>
      <c r="O54" s="179">
        <f t="shared" si="19"/>
        <v>80</v>
      </c>
      <c r="P54" s="179">
        <v>0</v>
      </c>
      <c r="Q54" s="179">
        <f t="shared" si="8"/>
        <v>0</v>
      </c>
      <c r="R54" s="179">
        <f t="shared" si="9"/>
        <v>0</v>
      </c>
      <c r="S54" s="179">
        <v>36</v>
      </c>
      <c r="T54" s="179">
        <v>0</v>
      </c>
      <c r="U54" s="179">
        <f t="shared" si="10"/>
        <v>36</v>
      </c>
      <c r="V54" s="179">
        <f t="shared" si="11"/>
        <v>0</v>
      </c>
      <c r="W54" s="180">
        <v>20</v>
      </c>
      <c r="X54" s="180" t="s">
        <v>350</v>
      </c>
      <c r="Y54" s="181">
        <f t="shared" si="12"/>
        <v>80</v>
      </c>
      <c r="Z54" s="182">
        <f t="shared" si="15"/>
        <v>80</v>
      </c>
      <c r="AA54" s="179">
        <f t="shared" si="16"/>
        <v>13299360</v>
      </c>
      <c r="AB54" s="179">
        <f t="shared" si="17"/>
        <v>80</v>
      </c>
      <c r="AC54" s="179">
        <f t="shared" si="18"/>
        <v>13299360</v>
      </c>
    </row>
    <row r="55" spans="2:30" s="21" customFormat="1">
      <c r="B55" s="320"/>
      <c r="C55" s="314"/>
      <c r="D55" s="7" t="s">
        <v>75</v>
      </c>
      <c r="E55" s="7" t="s">
        <v>311</v>
      </c>
      <c r="F55" s="7" t="s">
        <v>76</v>
      </c>
      <c r="G55" s="15">
        <v>184782</v>
      </c>
      <c r="H55" s="28"/>
      <c r="I55" s="29">
        <f t="shared" si="6"/>
        <v>0</v>
      </c>
      <c r="J55" s="29"/>
      <c r="K55" s="29">
        <f t="shared" si="13"/>
        <v>0</v>
      </c>
      <c r="L55" s="28"/>
      <c r="M55" s="29">
        <f t="shared" si="14"/>
        <v>0</v>
      </c>
      <c r="N55" s="29">
        <v>0</v>
      </c>
      <c r="O55" s="29">
        <f t="shared" si="19"/>
        <v>0</v>
      </c>
      <c r="P55" s="29">
        <v>0</v>
      </c>
      <c r="Q55" s="29">
        <f t="shared" si="8"/>
        <v>0</v>
      </c>
      <c r="R55" s="29">
        <f t="shared" si="9"/>
        <v>0</v>
      </c>
      <c r="S55" s="29">
        <v>30</v>
      </c>
      <c r="T55" s="29">
        <v>30</v>
      </c>
      <c r="U55" s="29">
        <f t="shared" si="10"/>
        <v>30</v>
      </c>
      <c r="V55" s="29">
        <f t="shared" si="11"/>
        <v>30</v>
      </c>
      <c r="W55" s="94"/>
      <c r="X55" s="94" t="s">
        <v>349</v>
      </c>
      <c r="Y55" s="124">
        <f t="shared" si="12"/>
        <v>0</v>
      </c>
      <c r="Z55" s="108">
        <f t="shared" si="15"/>
        <v>0</v>
      </c>
      <c r="AA55" s="29">
        <f t="shared" si="16"/>
        <v>0</v>
      </c>
      <c r="AB55" s="29">
        <f t="shared" si="17"/>
        <v>0</v>
      </c>
      <c r="AC55" s="29">
        <f t="shared" si="18"/>
        <v>0</v>
      </c>
    </row>
    <row r="56" spans="2:30" s="21" customFormat="1">
      <c r="B56" s="320"/>
      <c r="C56" s="314"/>
      <c r="D56" s="7" t="s">
        <v>77</v>
      </c>
      <c r="E56" s="7" t="s">
        <v>309</v>
      </c>
      <c r="F56" s="7" t="s">
        <v>78</v>
      </c>
      <c r="G56" s="15">
        <v>141522</v>
      </c>
      <c r="H56" s="28">
        <v>150</v>
      </c>
      <c r="I56" s="29">
        <f t="shared" si="6"/>
        <v>21228300</v>
      </c>
      <c r="J56" s="29"/>
      <c r="K56" s="29">
        <f t="shared" si="13"/>
        <v>0</v>
      </c>
      <c r="L56" s="28">
        <v>10</v>
      </c>
      <c r="M56" s="29">
        <f t="shared" si="14"/>
        <v>1415220</v>
      </c>
      <c r="N56" s="29">
        <v>0</v>
      </c>
      <c r="O56" s="29">
        <f t="shared" si="19"/>
        <v>150</v>
      </c>
      <c r="P56" s="29">
        <v>0</v>
      </c>
      <c r="Q56" s="29">
        <f t="shared" si="8"/>
        <v>0</v>
      </c>
      <c r="R56" s="29">
        <f t="shared" si="9"/>
        <v>0</v>
      </c>
      <c r="S56" s="29">
        <v>3</v>
      </c>
      <c r="T56" s="29">
        <v>2</v>
      </c>
      <c r="U56" s="29">
        <f t="shared" si="10"/>
        <v>3</v>
      </c>
      <c r="V56" s="29">
        <f t="shared" si="11"/>
        <v>2</v>
      </c>
      <c r="W56" s="94"/>
      <c r="X56" s="94" t="s">
        <v>349</v>
      </c>
      <c r="Y56" s="124">
        <f t="shared" si="12"/>
        <v>150</v>
      </c>
      <c r="Z56" s="108">
        <f t="shared" si="15"/>
        <v>150</v>
      </c>
      <c r="AA56" s="29">
        <f t="shared" si="16"/>
        <v>21228300</v>
      </c>
      <c r="AB56" s="29">
        <f t="shared" si="17"/>
        <v>160</v>
      </c>
      <c r="AC56" s="29">
        <f t="shared" si="18"/>
        <v>22643520</v>
      </c>
    </row>
    <row r="57" spans="2:30" s="21" customFormat="1">
      <c r="B57" s="320"/>
      <c r="C57" s="314"/>
      <c r="D57" s="7" t="s">
        <v>79</v>
      </c>
      <c r="E57" s="7" t="s">
        <v>310</v>
      </c>
      <c r="F57" s="7" t="s">
        <v>80</v>
      </c>
      <c r="G57" s="15">
        <v>178602</v>
      </c>
      <c r="H57" s="28">
        <v>120</v>
      </c>
      <c r="I57" s="29">
        <f t="shared" si="6"/>
        <v>21432240</v>
      </c>
      <c r="J57" s="29"/>
      <c r="K57" s="29">
        <f t="shared" si="13"/>
        <v>0</v>
      </c>
      <c r="L57" s="28"/>
      <c r="M57" s="29">
        <f t="shared" si="14"/>
        <v>0</v>
      </c>
      <c r="N57" s="29">
        <v>10</v>
      </c>
      <c r="O57" s="29">
        <f t="shared" si="19"/>
        <v>110</v>
      </c>
      <c r="P57" s="29">
        <v>0</v>
      </c>
      <c r="Q57" s="29">
        <f t="shared" si="8"/>
        <v>0</v>
      </c>
      <c r="R57" s="76">
        <f t="shared" si="9"/>
        <v>10</v>
      </c>
      <c r="S57" s="29">
        <v>25</v>
      </c>
      <c r="T57" s="29">
        <v>25</v>
      </c>
      <c r="U57" s="29">
        <f t="shared" si="10"/>
        <v>15</v>
      </c>
      <c r="V57" s="29">
        <f t="shared" si="11"/>
        <v>15</v>
      </c>
      <c r="W57" s="94"/>
      <c r="X57" s="94" t="s">
        <v>350</v>
      </c>
      <c r="Y57" s="124">
        <f t="shared" si="12"/>
        <v>110</v>
      </c>
      <c r="Z57" s="108">
        <f t="shared" si="15"/>
        <v>120</v>
      </c>
      <c r="AA57" s="29">
        <f t="shared" si="16"/>
        <v>21432240</v>
      </c>
      <c r="AB57" s="29">
        <f t="shared" si="17"/>
        <v>120</v>
      </c>
      <c r="AC57" s="29">
        <f t="shared" si="18"/>
        <v>21432240</v>
      </c>
    </row>
    <row r="58" spans="2:30" s="21" customFormat="1">
      <c r="B58" s="320"/>
      <c r="C58" s="314"/>
      <c r="D58" s="7" t="s">
        <v>81</v>
      </c>
      <c r="E58" s="7" t="s">
        <v>311</v>
      </c>
      <c r="F58" s="7" t="s">
        <v>82</v>
      </c>
      <c r="G58" s="15">
        <v>203322</v>
      </c>
      <c r="H58" s="28">
        <v>100</v>
      </c>
      <c r="I58" s="29">
        <f t="shared" si="6"/>
        <v>20332200</v>
      </c>
      <c r="J58" s="29"/>
      <c r="K58" s="29">
        <f t="shared" si="13"/>
        <v>0</v>
      </c>
      <c r="L58" s="28"/>
      <c r="M58" s="29">
        <f t="shared" si="14"/>
        <v>0</v>
      </c>
      <c r="N58" s="29">
        <v>10</v>
      </c>
      <c r="O58" s="29">
        <f t="shared" si="19"/>
        <v>90</v>
      </c>
      <c r="P58" s="29">
        <v>0</v>
      </c>
      <c r="Q58" s="29">
        <f t="shared" si="8"/>
        <v>0</v>
      </c>
      <c r="R58" s="76">
        <f t="shared" si="9"/>
        <v>10</v>
      </c>
      <c r="S58" s="29">
        <v>25</v>
      </c>
      <c r="T58" s="29">
        <v>25</v>
      </c>
      <c r="U58" s="29">
        <f t="shared" si="10"/>
        <v>15</v>
      </c>
      <c r="V58" s="29">
        <f t="shared" si="11"/>
        <v>15</v>
      </c>
      <c r="W58" s="94"/>
      <c r="X58" s="94" t="s">
        <v>350</v>
      </c>
      <c r="Y58" s="124">
        <f t="shared" si="12"/>
        <v>90</v>
      </c>
      <c r="Z58" s="108">
        <f t="shared" si="15"/>
        <v>100</v>
      </c>
      <c r="AA58" s="29">
        <f t="shared" si="16"/>
        <v>20332200</v>
      </c>
      <c r="AB58" s="29">
        <f t="shared" si="17"/>
        <v>100</v>
      </c>
      <c r="AC58" s="29">
        <f t="shared" si="18"/>
        <v>20332200</v>
      </c>
    </row>
    <row r="59" spans="2:30" s="21" customFormat="1">
      <c r="B59" s="320"/>
      <c r="C59" s="317" t="s">
        <v>287</v>
      </c>
      <c r="D59" s="7" t="s">
        <v>83</v>
      </c>
      <c r="E59" s="7" t="s">
        <v>310</v>
      </c>
      <c r="F59" s="7" t="s">
        <v>84</v>
      </c>
      <c r="G59" s="15">
        <v>215682</v>
      </c>
      <c r="H59" s="28"/>
      <c r="I59" s="29">
        <f t="shared" si="6"/>
        <v>0</v>
      </c>
      <c r="J59" s="29"/>
      <c r="K59" s="29">
        <f t="shared" si="13"/>
        <v>0</v>
      </c>
      <c r="L59" s="28"/>
      <c r="M59" s="29">
        <f t="shared" si="14"/>
        <v>0</v>
      </c>
      <c r="N59" s="29">
        <v>0</v>
      </c>
      <c r="O59" s="29">
        <f t="shared" si="19"/>
        <v>0</v>
      </c>
      <c r="P59" s="29">
        <v>0</v>
      </c>
      <c r="Q59" s="29">
        <f t="shared" si="8"/>
        <v>0</v>
      </c>
      <c r="R59" s="29">
        <f t="shared" si="9"/>
        <v>0</v>
      </c>
      <c r="S59" s="29">
        <v>12</v>
      </c>
      <c r="T59" s="29">
        <v>12</v>
      </c>
      <c r="U59" s="29">
        <f t="shared" si="10"/>
        <v>12</v>
      </c>
      <c r="V59" s="29">
        <f t="shared" si="11"/>
        <v>12</v>
      </c>
      <c r="W59" s="94"/>
      <c r="X59" s="94" t="s">
        <v>349</v>
      </c>
      <c r="Y59" s="124">
        <f t="shared" si="12"/>
        <v>0</v>
      </c>
      <c r="Z59" s="108">
        <f t="shared" si="15"/>
        <v>0</v>
      </c>
      <c r="AA59" s="29">
        <f t="shared" si="16"/>
        <v>0</v>
      </c>
      <c r="AB59" s="29">
        <f t="shared" si="17"/>
        <v>0</v>
      </c>
      <c r="AC59" s="29">
        <f t="shared" si="18"/>
        <v>0</v>
      </c>
    </row>
    <row r="60" spans="2:30" s="21" customFormat="1">
      <c r="B60" s="320"/>
      <c r="C60" s="322"/>
      <c r="D60" s="7" t="s">
        <v>219</v>
      </c>
      <c r="E60" s="7" t="s">
        <v>57</v>
      </c>
      <c r="F60" s="7" t="s">
        <v>221</v>
      </c>
      <c r="G60" s="15">
        <v>234222</v>
      </c>
      <c r="H60" s="28"/>
      <c r="I60" s="29">
        <f t="shared" si="6"/>
        <v>0</v>
      </c>
      <c r="J60" s="29"/>
      <c r="K60" s="29">
        <f t="shared" si="13"/>
        <v>0</v>
      </c>
      <c r="L60" s="28"/>
      <c r="M60" s="29">
        <f t="shared" si="14"/>
        <v>0</v>
      </c>
      <c r="N60" s="29">
        <v>0</v>
      </c>
      <c r="O60" s="29">
        <f t="shared" si="19"/>
        <v>0</v>
      </c>
      <c r="P60" s="29">
        <v>0</v>
      </c>
      <c r="Q60" s="29">
        <f t="shared" si="8"/>
        <v>0</v>
      </c>
      <c r="R60" s="29">
        <f t="shared" si="9"/>
        <v>0</v>
      </c>
      <c r="S60" s="29">
        <v>45</v>
      </c>
      <c r="T60" s="29">
        <v>45</v>
      </c>
      <c r="U60" s="29">
        <f t="shared" si="10"/>
        <v>45</v>
      </c>
      <c r="V60" s="29">
        <f t="shared" si="11"/>
        <v>45</v>
      </c>
      <c r="W60" s="94"/>
      <c r="X60" s="94" t="s">
        <v>349</v>
      </c>
      <c r="Y60" s="124">
        <f t="shared" si="12"/>
        <v>0</v>
      </c>
      <c r="Z60" s="108">
        <f t="shared" si="15"/>
        <v>0</v>
      </c>
      <c r="AA60" s="29">
        <f t="shared" si="16"/>
        <v>0</v>
      </c>
      <c r="AB60" s="29">
        <f t="shared" si="17"/>
        <v>0</v>
      </c>
      <c r="AC60" s="29">
        <f t="shared" si="18"/>
        <v>0</v>
      </c>
    </row>
    <row r="61" spans="2:30" s="21" customFormat="1">
      <c r="B61" s="320"/>
      <c r="C61" s="322"/>
      <c r="D61" s="58" t="s">
        <v>220</v>
      </c>
      <c r="E61" s="58" t="s">
        <v>60</v>
      </c>
      <c r="F61" s="58" t="s">
        <v>222</v>
      </c>
      <c r="G61" s="59">
        <v>277482</v>
      </c>
      <c r="H61" s="60"/>
      <c r="I61" s="53">
        <f t="shared" si="6"/>
        <v>0</v>
      </c>
      <c r="J61" s="53"/>
      <c r="K61" s="53">
        <f t="shared" si="13"/>
        <v>0</v>
      </c>
      <c r="L61" s="60"/>
      <c r="M61" s="53">
        <f t="shared" si="14"/>
        <v>0</v>
      </c>
      <c r="N61" s="53">
        <v>0</v>
      </c>
      <c r="O61" s="53">
        <f t="shared" si="19"/>
        <v>0</v>
      </c>
      <c r="P61" s="53">
        <v>0</v>
      </c>
      <c r="Q61" s="53">
        <f t="shared" si="8"/>
        <v>0</v>
      </c>
      <c r="R61" s="53">
        <f t="shared" si="9"/>
        <v>0</v>
      </c>
      <c r="S61" s="53">
        <v>21</v>
      </c>
      <c r="T61" s="53">
        <v>20</v>
      </c>
      <c r="U61" s="53">
        <f t="shared" si="10"/>
        <v>21</v>
      </c>
      <c r="V61" s="53">
        <f t="shared" si="11"/>
        <v>20</v>
      </c>
      <c r="W61" s="96"/>
      <c r="X61" s="96" t="s">
        <v>349</v>
      </c>
      <c r="Y61" s="126">
        <f t="shared" si="12"/>
        <v>0</v>
      </c>
      <c r="Z61" s="110">
        <f t="shared" si="15"/>
        <v>0</v>
      </c>
      <c r="AA61" s="53">
        <f t="shared" si="16"/>
        <v>0</v>
      </c>
      <c r="AB61" s="53">
        <f t="shared" si="17"/>
        <v>0</v>
      </c>
      <c r="AC61" s="53">
        <f t="shared" si="18"/>
        <v>0</v>
      </c>
      <c r="AD61" s="30"/>
    </row>
    <row r="62" spans="2:30" s="21" customFormat="1">
      <c r="B62" s="320"/>
      <c r="C62" s="317" t="s">
        <v>312</v>
      </c>
      <c r="D62" s="61" t="s">
        <v>313</v>
      </c>
      <c r="E62" s="61" t="s">
        <v>57</v>
      </c>
      <c r="F62" s="61" t="s">
        <v>314</v>
      </c>
      <c r="G62" s="62">
        <v>234220</v>
      </c>
      <c r="H62" s="63"/>
      <c r="I62" s="64">
        <f t="shared" si="6"/>
        <v>0</v>
      </c>
      <c r="J62" s="64">
        <v>200</v>
      </c>
      <c r="K62" s="64">
        <f t="shared" si="13"/>
        <v>46844000</v>
      </c>
      <c r="L62" s="63"/>
      <c r="M62" s="64">
        <f t="shared" si="14"/>
        <v>0</v>
      </c>
      <c r="N62" s="64">
        <v>0</v>
      </c>
      <c r="O62" s="64">
        <f t="shared" si="19"/>
        <v>0</v>
      </c>
      <c r="P62" s="64">
        <v>0</v>
      </c>
      <c r="Q62" s="64">
        <f t="shared" si="8"/>
        <v>200</v>
      </c>
      <c r="R62" s="64">
        <f t="shared" si="9"/>
        <v>0</v>
      </c>
      <c r="S62" s="64"/>
      <c r="T62" s="64"/>
      <c r="U62" s="64">
        <f t="shared" si="10"/>
        <v>0</v>
      </c>
      <c r="V62" s="64">
        <f t="shared" si="11"/>
        <v>0</v>
      </c>
      <c r="W62" s="97"/>
      <c r="X62" s="97" t="s">
        <v>349</v>
      </c>
      <c r="Y62" s="127">
        <f t="shared" si="12"/>
        <v>200</v>
      </c>
      <c r="Z62" s="111">
        <f t="shared" si="15"/>
        <v>200</v>
      </c>
      <c r="AA62" s="64">
        <f t="shared" si="16"/>
        <v>46844000</v>
      </c>
      <c r="AB62" s="64">
        <f t="shared" si="17"/>
        <v>200</v>
      </c>
      <c r="AC62" s="64">
        <f t="shared" si="18"/>
        <v>46844000</v>
      </c>
      <c r="AD62" s="30"/>
    </row>
    <row r="63" spans="2:30" s="21" customFormat="1">
      <c r="B63" s="320"/>
      <c r="C63" s="322"/>
      <c r="D63" s="61" t="s">
        <v>315</v>
      </c>
      <c r="E63" s="61" t="s">
        <v>60</v>
      </c>
      <c r="F63" s="61" t="s">
        <v>316</v>
      </c>
      <c r="G63" s="62">
        <v>277480</v>
      </c>
      <c r="H63" s="63"/>
      <c r="I63" s="64">
        <f t="shared" si="6"/>
        <v>0</v>
      </c>
      <c r="J63" s="64">
        <v>200</v>
      </c>
      <c r="K63" s="64">
        <f t="shared" si="13"/>
        <v>55496000</v>
      </c>
      <c r="L63" s="63"/>
      <c r="M63" s="64">
        <f t="shared" si="14"/>
        <v>0</v>
      </c>
      <c r="N63" s="64">
        <v>0</v>
      </c>
      <c r="O63" s="64">
        <f t="shared" si="19"/>
        <v>0</v>
      </c>
      <c r="P63" s="64">
        <v>0</v>
      </c>
      <c r="Q63" s="64">
        <f t="shared" si="8"/>
        <v>200</v>
      </c>
      <c r="R63" s="64">
        <f t="shared" si="9"/>
        <v>0</v>
      </c>
      <c r="S63" s="64"/>
      <c r="T63" s="64"/>
      <c r="U63" s="64">
        <f t="shared" si="10"/>
        <v>0</v>
      </c>
      <c r="V63" s="64">
        <f t="shared" si="11"/>
        <v>0</v>
      </c>
      <c r="W63" s="97"/>
      <c r="X63" s="97" t="s">
        <v>349</v>
      </c>
      <c r="Y63" s="127">
        <f t="shared" si="12"/>
        <v>200</v>
      </c>
      <c r="Z63" s="111">
        <f t="shared" si="15"/>
        <v>200</v>
      </c>
      <c r="AA63" s="64">
        <f t="shared" si="16"/>
        <v>55496000</v>
      </c>
      <c r="AB63" s="64">
        <f t="shared" si="17"/>
        <v>200</v>
      </c>
      <c r="AC63" s="64">
        <f t="shared" si="18"/>
        <v>55496000</v>
      </c>
      <c r="AD63" s="30"/>
    </row>
    <row r="64" spans="2:30" s="21" customFormat="1">
      <c r="B64" s="320"/>
      <c r="C64" s="322"/>
      <c r="D64" s="61" t="s">
        <v>317</v>
      </c>
      <c r="E64" s="61" t="s">
        <v>318</v>
      </c>
      <c r="F64" s="61" t="s">
        <v>319</v>
      </c>
      <c r="G64" s="62">
        <v>296020</v>
      </c>
      <c r="H64" s="63"/>
      <c r="I64" s="64">
        <f t="shared" si="6"/>
        <v>0</v>
      </c>
      <c r="J64" s="64">
        <v>100</v>
      </c>
      <c r="K64" s="64">
        <f t="shared" si="13"/>
        <v>29602000</v>
      </c>
      <c r="L64" s="63"/>
      <c r="M64" s="64">
        <f t="shared" si="14"/>
        <v>0</v>
      </c>
      <c r="N64" s="64">
        <v>0</v>
      </c>
      <c r="O64" s="64">
        <f t="shared" si="19"/>
        <v>0</v>
      </c>
      <c r="P64" s="64">
        <v>0</v>
      </c>
      <c r="Q64" s="64">
        <f t="shared" si="8"/>
        <v>100</v>
      </c>
      <c r="R64" s="64">
        <f t="shared" si="9"/>
        <v>0</v>
      </c>
      <c r="S64" s="64"/>
      <c r="T64" s="64"/>
      <c r="U64" s="64">
        <f t="shared" si="10"/>
        <v>0</v>
      </c>
      <c r="V64" s="64">
        <f t="shared" si="11"/>
        <v>0</v>
      </c>
      <c r="W64" s="97"/>
      <c r="X64" s="97" t="s">
        <v>349</v>
      </c>
      <c r="Y64" s="127">
        <f t="shared" si="12"/>
        <v>100</v>
      </c>
      <c r="Z64" s="111">
        <f t="shared" si="15"/>
        <v>100</v>
      </c>
      <c r="AA64" s="64">
        <f t="shared" si="16"/>
        <v>29602000</v>
      </c>
      <c r="AB64" s="64">
        <f t="shared" si="17"/>
        <v>100</v>
      </c>
      <c r="AC64" s="64">
        <f t="shared" si="18"/>
        <v>29602000</v>
      </c>
      <c r="AD64" s="30"/>
    </row>
    <row r="65" spans="2:30" s="21" customFormat="1">
      <c r="B65" s="320"/>
      <c r="C65" s="322"/>
      <c r="D65" s="61" t="s">
        <v>320</v>
      </c>
      <c r="E65" s="61" t="s">
        <v>60</v>
      </c>
      <c r="F65" s="61" t="s">
        <v>321</v>
      </c>
      <c r="G65" s="62">
        <v>296020</v>
      </c>
      <c r="H65" s="63"/>
      <c r="I65" s="64">
        <f t="shared" si="6"/>
        <v>0</v>
      </c>
      <c r="J65" s="64">
        <v>100</v>
      </c>
      <c r="K65" s="64">
        <f t="shared" si="13"/>
        <v>29602000</v>
      </c>
      <c r="L65" s="63"/>
      <c r="M65" s="64">
        <f t="shared" si="14"/>
        <v>0</v>
      </c>
      <c r="N65" s="64">
        <v>0</v>
      </c>
      <c r="O65" s="64">
        <f t="shared" si="19"/>
        <v>0</v>
      </c>
      <c r="P65" s="64">
        <v>0</v>
      </c>
      <c r="Q65" s="64">
        <f t="shared" si="8"/>
        <v>100</v>
      </c>
      <c r="R65" s="64">
        <f t="shared" si="9"/>
        <v>0</v>
      </c>
      <c r="S65" s="64"/>
      <c r="T65" s="64"/>
      <c r="U65" s="64">
        <f t="shared" si="10"/>
        <v>0</v>
      </c>
      <c r="V65" s="64">
        <f t="shared" si="11"/>
        <v>0</v>
      </c>
      <c r="W65" s="97"/>
      <c r="X65" s="97" t="s">
        <v>349</v>
      </c>
      <c r="Y65" s="127">
        <f t="shared" si="12"/>
        <v>100</v>
      </c>
      <c r="Z65" s="111">
        <f t="shared" si="15"/>
        <v>100</v>
      </c>
      <c r="AA65" s="64">
        <f t="shared" si="16"/>
        <v>29602000</v>
      </c>
      <c r="AB65" s="64">
        <f t="shared" si="17"/>
        <v>100</v>
      </c>
      <c r="AC65" s="64">
        <f t="shared" si="18"/>
        <v>29602000</v>
      </c>
      <c r="AD65" s="30"/>
    </row>
    <row r="66" spans="2:30" s="21" customFormat="1" ht="17.25" thickBot="1">
      <c r="B66" s="325"/>
      <c r="C66" s="327"/>
      <c r="D66" s="86" t="s">
        <v>322</v>
      </c>
      <c r="E66" s="86" t="s">
        <v>318</v>
      </c>
      <c r="F66" s="86" t="s">
        <v>323</v>
      </c>
      <c r="G66" s="87">
        <v>320740</v>
      </c>
      <c r="H66" s="88"/>
      <c r="I66" s="69">
        <f t="shared" si="6"/>
        <v>0</v>
      </c>
      <c r="J66" s="69">
        <v>100</v>
      </c>
      <c r="K66" s="69">
        <f t="shared" si="13"/>
        <v>32074000</v>
      </c>
      <c r="L66" s="88"/>
      <c r="M66" s="69">
        <f t="shared" si="14"/>
        <v>0</v>
      </c>
      <c r="N66" s="69">
        <v>0</v>
      </c>
      <c r="O66" s="69">
        <f t="shared" si="19"/>
        <v>0</v>
      </c>
      <c r="P66" s="69">
        <v>0</v>
      </c>
      <c r="Q66" s="69">
        <f t="shared" si="8"/>
        <v>100</v>
      </c>
      <c r="R66" s="69">
        <f t="shared" si="9"/>
        <v>0</v>
      </c>
      <c r="S66" s="69"/>
      <c r="T66" s="69"/>
      <c r="U66" s="69">
        <f t="shared" si="10"/>
        <v>0</v>
      </c>
      <c r="V66" s="69">
        <f t="shared" si="11"/>
        <v>0</v>
      </c>
      <c r="W66" s="99"/>
      <c r="X66" s="99" t="s">
        <v>349</v>
      </c>
      <c r="Y66" s="129">
        <f t="shared" si="12"/>
        <v>100</v>
      </c>
      <c r="Z66" s="113">
        <f t="shared" si="15"/>
        <v>100</v>
      </c>
      <c r="AA66" s="69">
        <f t="shared" si="16"/>
        <v>32074000</v>
      </c>
      <c r="AB66" s="69">
        <f t="shared" si="17"/>
        <v>100</v>
      </c>
      <c r="AC66" s="69">
        <f t="shared" si="18"/>
        <v>32074000</v>
      </c>
      <c r="AD66" s="30">
        <f>SUM(Y44:Y66)</f>
        <v>2070</v>
      </c>
    </row>
    <row r="67" spans="2:30" s="21" customFormat="1" ht="17.25" thickTop="1">
      <c r="B67" s="324" t="s">
        <v>324</v>
      </c>
      <c r="C67" s="330" t="s">
        <v>267</v>
      </c>
      <c r="D67" s="31" t="s">
        <v>85</v>
      </c>
      <c r="E67" s="31" t="s">
        <v>288</v>
      </c>
      <c r="F67" s="31" t="s">
        <v>86</v>
      </c>
      <c r="G67" s="32">
        <v>48822</v>
      </c>
      <c r="H67" s="33"/>
      <c r="I67" s="34">
        <f t="shared" si="6"/>
        <v>0</v>
      </c>
      <c r="J67" s="34"/>
      <c r="K67" s="34">
        <f t="shared" si="13"/>
        <v>0</v>
      </c>
      <c r="L67" s="33"/>
      <c r="M67" s="34">
        <f t="shared" si="14"/>
        <v>0</v>
      </c>
      <c r="N67" s="34">
        <v>0</v>
      </c>
      <c r="O67" s="34">
        <f t="shared" si="19"/>
        <v>0</v>
      </c>
      <c r="P67" s="34">
        <v>0</v>
      </c>
      <c r="Q67" s="34">
        <f t="shared" si="8"/>
        <v>0</v>
      </c>
      <c r="R67" s="34">
        <f t="shared" si="9"/>
        <v>0</v>
      </c>
      <c r="S67" s="34"/>
      <c r="T67" s="68">
        <v>0</v>
      </c>
      <c r="U67" s="68">
        <f t="shared" si="10"/>
        <v>0</v>
      </c>
      <c r="V67" s="68">
        <f t="shared" si="11"/>
        <v>0</v>
      </c>
      <c r="W67" s="100"/>
      <c r="X67" s="100" t="s">
        <v>349</v>
      </c>
      <c r="Y67" s="130">
        <f t="shared" si="12"/>
        <v>0</v>
      </c>
      <c r="Z67" s="114">
        <f t="shared" si="15"/>
        <v>0</v>
      </c>
      <c r="AA67" s="34">
        <f t="shared" si="16"/>
        <v>0</v>
      </c>
      <c r="AB67" s="34">
        <f t="shared" si="17"/>
        <v>0</v>
      </c>
      <c r="AC67" s="34">
        <f t="shared" si="18"/>
        <v>0</v>
      </c>
    </row>
    <row r="68" spans="2:30" s="21" customFormat="1">
      <c r="B68" s="320"/>
      <c r="C68" s="314"/>
      <c r="D68" s="7" t="s">
        <v>87</v>
      </c>
      <c r="E68" s="7" t="s">
        <v>289</v>
      </c>
      <c r="F68" s="7" t="s">
        <v>88</v>
      </c>
      <c r="G68" s="15">
        <v>61182</v>
      </c>
      <c r="H68" s="28">
        <v>150</v>
      </c>
      <c r="I68" s="29">
        <f t="shared" si="6"/>
        <v>9177300</v>
      </c>
      <c r="J68" s="29"/>
      <c r="K68" s="29">
        <f t="shared" si="13"/>
        <v>0</v>
      </c>
      <c r="L68" s="28"/>
      <c r="M68" s="29">
        <f t="shared" si="14"/>
        <v>0</v>
      </c>
      <c r="N68" s="29">
        <v>70</v>
      </c>
      <c r="O68" s="29">
        <f t="shared" si="19"/>
        <v>80</v>
      </c>
      <c r="P68" s="29">
        <v>0</v>
      </c>
      <c r="Q68" s="29">
        <f t="shared" si="8"/>
        <v>0</v>
      </c>
      <c r="R68" s="76">
        <f t="shared" si="9"/>
        <v>70</v>
      </c>
      <c r="S68" s="29">
        <v>87</v>
      </c>
      <c r="T68" s="53">
        <v>85</v>
      </c>
      <c r="U68" s="53">
        <f t="shared" si="10"/>
        <v>17</v>
      </c>
      <c r="V68" s="53">
        <f t="shared" si="11"/>
        <v>15</v>
      </c>
      <c r="W68" s="96"/>
      <c r="X68" s="96" t="s">
        <v>350</v>
      </c>
      <c r="Y68" s="126">
        <f t="shared" si="12"/>
        <v>80</v>
      </c>
      <c r="Z68" s="110">
        <f t="shared" si="15"/>
        <v>150</v>
      </c>
      <c r="AA68" s="29">
        <f t="shared" si="16"/>
        <v>9177300</v>
      </c>
      <c r="AB68" s="29">
        <f t="shared" si="17"/>
        <v>150</v>
      </c>
      <c r="AC68" s="29">
        <f t="shared" si="18"/>
        <v>9177300</v>
      </c>
    </row>
    <row r="69" spans="2:30" s="21" customFormat="1">
      <c r="B69" s="320"/>
      <c r="C69" s="314"/>
      <c r="D69" s="7" t="s">
        <v>89</v>
      </c>
      <c r="E69" s="7" t="s">
        <v>268</v>
      </c>
      <c r="F69" s="7" t="s">
        <v>90</v>
      </c>
      <c r="G69" s="15">
        <v>61182</v>
      </c>
      <c r="H69" s="28">
        <v>200</v>
      </c>
      <c r="I69" s="29">
        <f t="shared" si="6"/>
        <v>12236400</v>
      </c>
      <c r="J69" s="29"/>
      <c r="K69" s="29">
        <f t="shared" ref="K69:K100" si="20">J69*G69</f>
        <v>0</v>
      </c>
      <c r="L69" s="28"/>
      <c r="M69" s="29">
        <f t="shared" ref="M69:M100" si="21">L69*G69</f>
        <v>0</v>
      </c>
      <c r="N69" s="29">
        <v>0</v>
      </c>
      <c r="O69" s="29">
        <f t="shared" si="19"/>
        <v>200</v>
      </c>
      <c r="P69" s="29">
        <v>0</v>
      </c>
      <c r="Q69" s="29">
        <f t="shared" si="8"/>
        <v>0</v>
      </c>
      <c r="R69" s="29">
        <f t="shared" si="9"/>
        <v>0</v>
      </c>
      <c r="S69" s="29"/>
      <c r="T69" s="53">
        <v>10</v>
      </c>
      <c r="U69" s="53">
        <f t="shared" si="10"/>
        <v>0</v>
      </c>
      <c r="V69" s="53">
        <f t="shared" si="11"/>
        <v>10</v>
      </c>
      <c r="W69" s="96"/>
      <c r="X69" s="96" t="s">
        <v>349</v>
      </c>
      <c r="Y69" s="126">
        <f t="shared" si="12"/>
        <v>200</v>
      </c>
      <c r="Z69" s="110">
        <f t="shared" ref="Z69:Z100" si="22">H69+J69</f>
        <v>200</v>
      </c>
      <c r="AA69" s="29">
        <f t="shared" ref="AA69:AA100" si="23">I69+K69</f>
        <v>12236400</v>
      </c>
      <c r="AB69" s="29">
        <f t="shared" ref="AB69:AB100" si="24">SUM(H69,J69,L69)</f>
        <v>200</v>
      </c>
      <c r="AC69" s="29">
        <f t="shared" ref="AC69:AC100" si="25">SUM(I69,K69,M69)</f>
        <v>12236400</v>
      </c>
    </row>
    <row r="70" spans="2:30" s="21" customFormat="1">
      <c r="B70" s="320"/>
      <c r="C70" s="314"/>
      <c r="D70" s="7" t="s">
        <v>91</v>
      </c>
      <c r="E70" s="7" t="s">
        <v>288</v>
      </c>
      <c r="F70" s="7" t="s">
        <v>92</v>
      </c>
      <c r="G70" s="15">
        <v>73542</v>
      </c>
      <c r="H70" s="28">
        <v>200</v>
      </c>
      <c r="I70" s="29">
        <f t="shared" ref="I70:I113" si="26">H70*G70</f>
        <v>14708400</v>
      </c>
      <c r="J70" s="29"/>
      <c r="K70" s="29">
        <f t="shared" si="20"/>
        <v>0</v>
      </c>
      <c r="L70" s="28"/>
      <c r="M70" s="29">
        <f t="shared" si="21"/>
        <v>0</v>
      </c>
      <c r="N70" s="29">
        <v>20</v>
      </c>
      <c r="O70" s="29">
        <f t="shared" ref="O70:O101" si="27">H70-N70</f>
        <v>180</v>
      </c>
      <c r="P70" s="29">
        <v>0</v>
      </c>
      <c r="Q70" s="29">
        <f t="shared" si="8"/>
        <v>0</v>
      </c>
      <c r="R70" s="76">
        <f t="shared" si="9"/>
        <v>20</v>
      </c>
      <c r="S70" s="29">
        <v>38</v>
      </c>
      <c r="T70" s="29">
        <v>35</v>
      </c>
      <c r="U70" s="29">
        <f t="shared" si="10"/>
        <v>18</v>
      </c>
      <c r="V70" s="29">
        <f t="shared" si="11"/>
        <v>15</v>
      </c>
      <c r="W70" s="94"/>
      <c r="X70" s="94" t="s">
        <v>350</v>
      </c>
      <c r="Y70" s="124">
        <f t="shared" si="12"/>
        <v>180</v>
      </c>
      <c r="Z70" s="108">
        <f t="shared" si="22"/>
        <v>200</v>
      </c>
      <c r="AA70" s="29">
        <f t="shared" si="23"/>
        <v>14708400</v>
      </c>
      <c r="AB70" s="29">
        <f t="shared" si="24"/>
        <v>200</v>
      </c>
      <c r="AC70" s="29">
        <f t="shared" si="25"/>
        <v>14708400</v>
      </c>
    </row>
    <row r="71" spans="2:30" s="21" customFormat="1">
      <c r="B71" s="320"/>
      <c r="C71" s="314"/>
      <c r="D71" s="7" t="s">
        <v>93</v>
      </c>
      <c r="E71" s="7" t="s">
        <v>289</v>
      </c>
      <c r="F71" s="7" t="s">
        <v>94</v>
      </c>
      <c r="G71" s="15">
        <v>98262</v>
      </c>
      <c r="H71" s="28">
        <v>100</v>
      </c>
      <c r="I71" s="29">
        <f t="shared" si="26"/>
        <v>9826200</v>
      </c>
      <c r="J71" s="29"/>
      <c r="K71" s="29">
        <f t="shared" si="20"/>
        <v>0</v>
      </c>
      <c r="L71" s="28"/>
      <c r="M71" s="29">
        <f t="shared" si="21"/>
        <v>0</v>
      </c>
      <c r="N71" s="29">
        <v>50</v>
      </c>
      <c r="O71" s="29">
        <f t="shared" si="27"/>
        <v>50</v>
      </c>
      <c r="P71" s="29">
        <v>0</v>
      </c>
      <c r="Q71" s="29">
        <f t="shared" ref="Q71:Q113" si="28">J71-P71</f>
        <v>0</v>
      </c>
      <c r="R71" s="76">
        <f t="shared" ref="R71:R113" si="29">N71+P71</f>
        <v>50</v>
      </c>
      <c r="S71" s="29">
        <v>76</v>
      </c>
      <c r="T71" s="29">
        <v>68</v>
      </c>
      <c r="U71" s="29">
        <f t="shared" ref="U71:U113" si="30">S71-P71-N71</f>
        <v>26</v>
      </c>
      <c r="V71" s="29">
        <f t="shared" ref="V71:V113" si="31">T71-P71-N71</f>
        <v>18</v>
      </c>
      <c r="W71" s="94"/>
      <c r="X71" s="94" t="s">
        <v>350</v>
      </c>
      <c r="Y71" s="124">
        <f t="shared" ref="Y71:Y114" si="32">Z71-R71</f>
        <v>50</v>
      </c>
      <c r="Z71" s="108">
        <f t="shared" si="22"/>
        <v>100</v>
      </c>
      <c r="AA71" s="29">
        <f t="shared" si="23"/>
        <v>9826200</v>
      </c>
      <c r="AB71" s="29">
        <f t="shared" si="24"/>
        <v>100</v>
      </c>
      <c r="AC71" s="29">
        <f t="shared" si="25"/>
        <v>9826200</v>
      </c>
    </row>
    <row r="72" spans="2:30" s="21" customFormat="1">
      <c r="B72" s="320"/>
      <c r="C72" s="314"/>
      <c r="D72" s="7" t="s">
        <v>95</v>
      </c>
      <c r="E72" s="7" t="s">
        <v>291</v>
      </c>
      <c r="F72" s="7" t="s">
        <v>96</v>
      </c>
      <c r="G72" s="15">
        <v>110622</v>
      </c>
      <c r="H72" s="28">
        <v>100</v>
      </c>
      <c r="I72" s="29">
        <f t="shared" si="26"/>
        <v>11062200</v>
      </c>
      <c r="J72" s="29"/>
      <c r="K72" s="29">
        <f t="shared" si="20"/>
        <v>0</v>
      </c>
      <c r="L72" s="28"/>
      <c r="M72" s="29">
        <f t="shared" si="21"/>
        <v>0</v>
      </c>
      <c r="N72" s="29">
        <v>0</v>
      </c>
      <c r="O72" s="29">
        <f t="shared" si="27"/>
        <v>100</v>
      </c>
      <c r="P72" s="29">
        <v>0</v>
      </c>
      <c r="Q72" s="29">
        <f t="shared" si="28"/>
        <v>0</v>
      </c>
      <c r="R72" s="29">
        <f t="shared" si="29"/>
        <v>0</v>
      </c>
      <c r="S72" s="29">
        <v>7</v>
      </c>
      <c r="T72" s="29">
        <v>6</v>
      </c>
      <c r="U72" s="29">
        <f t="shared" si="30"/>
        <v>7</v>
      </c>
      <c r="V72" s="29">
        <f t="shared" si="31"/>
        <v>6</v>
      </c>
      <c r="W72" s="94"/>
      <c r="X72" s="94" t="s">
        <v>349</v>
      </c>
      <c r="Y72" s="124">
        <f t="shared" si="32"/>
        <v>100</v>
      </c>
      <c r="Z72" s="108">
        <f t="shared" si="22"/>
        <v>100</v>
      </c>
      <c r="AA72" s="29">
        <f t="shared" si="23"/>
        <v>11062200</v>
      </c>
      <c r="AB72" s="29">
        <f t="shared" si="24"/>
        <v>100</v>
      </c>
      <c r="AC72" s="29">
        <f t="shared" si="25"/>
        <v>11062200</v>
      </c>
      <c r="AD72" s="30">
        <f>SUM(Y68:Y72)</f>
        <v>610</v>
      </c>
    </row>
    <row r="73" spans="2:30" s="21" customFormat="1">
      <c r="B73" s="320"/>
      <c r="C73" s="314" t="s">
        <v>285</v>
      </c>
      <c r="D73" s="7" t="s">
        <v>97</v>
      </c>
      <c r="E73" s="7" t="s">
        <v>288</v>
      </c>
      <c r="F73" s="7" t="s">
        <v>98</v>
      </c>
      <c r="G73" s="15">
        <v>61182</v>
      </c>
      <c r="H73" s="28"/>
      <c r="I73" s="29">
        <f t="shared" si="26"/>
        <v>0</v>
      </c>
      <c r="J73" s="29"/>
      <c r="K73" s="29">
        <f t="shared" si="20"/>
        <v>0</v>
      </c>
      <c r="L73" s="28"/>
      <c r="M73" s="29">
        <f t="shared" si="21"/>
        <v>0</v>
      </c>
      <c r="N73" s="29">
        <v>0</v>
      </c>
      <c r="O73" s="29">
        <f t="shared" si="27"/>
        <v>0</v>
      </c>
      <c r="P73" s="29">
        <v>0</v>
      </c>
      <c r="Q73" s="29">
        <f t="shared" si="28"/>
        <v>0</v>
      </c>
      <c r="R73" s="29">
        <f t="shared" si="29"/>
        <v>0</v>
      </c>
      <c r="S73" s="29">
        <v>70</v>
      </c>
      <c r="T73" s="29">
        <v>70</v>
      </c>
      <c r="U73" s="29">
        <f t="shared" si="30"/>
        <v>70</v>
      </c>
      <c r="V73" s="29">
        <f t="shared" si="31"/>
        <v>70</v>
      </c>
      <c r="W73" s="94"/>
      <c r="X73" s="94" t="s">
        <v>349</v>
      </c>
      <c r="Y73" s="124">
        <f t="shared" si="32"/>
        <v>0</v>
      </c>
      <c r="Z73" s="108">
        <f t="shared" si="22"/>
        <v>0</v>
      </c>
      <c r="AA73" s="29">
        <f t="shared" si="23"/>
        <v>0</v>
      </c>
      <c r="AB73" s="29">
        <f t="shared" si="24"/>
        <v>0</v>
      </c>
      <c r="AC73" s="29">
        <f t="shared" si="25"/>
        <v>0</v>
      </c>
    </row>
    <row r="74" spans="2:30" s="21" customFormat="1">
      <c r="B74" s="320"/>
      <c r="C74" s="314"/>
      <c r="D74" s="7" t="s">
        <v>99</v>
      </c>
      <c r="E74" s="7" t="s">
        <v>289</v>
      </c>
      <c r="F74" s="7" t="s">
        <v>100</v>
      </c>
      <c r="G74" s="15">
        <v>79722</v>
      </c>
      <c r="H74" s="28"/>
      <c r="I74" s="29">
        <f t="shared" si="26"/>
        <v>0</v>
      </c>
      <c r="J74" s="29"/>
      <c r="K74" s="29">
        <f t="shared" si="20"/>
        <v>0</v>
      </c>
      <c r="L74" s="28"/>
      <c r="M74" s="29">
        <f t="shared" si="21"/>
        <v>0</v>
      </c>
      <c r="N74" s="29">
        <v>0</v>
      </c>
      <c r="O74" s="29">
        <f t="shared" si="27"/>
        <v>0</v>
      </c>
      <c r="P74" s="29">
        <v>0</v>
      </c>
      <c r="Q74" s="29">
        <f t="shared" si="28"/>
        <v>0</v>
      </c>
      <c r="R74" s="29">
        <f t="shared" si="29"/>
        <v>0</v>
      </c>
      <c r="S74" s="29">
        <v>110</v>
      </c>
      <c r="T74" s="29">
        <v>110</v>
      </c>
      <c r="U74" s="29">
        <f t="shared" si="30"/>
        <v>110</v>
      </c>
      <c r="V74" s="29">
        <f t="shared" si="31"/>
        <v>110</v>
      </c>
      <c r="W74" s="94"/>
      <c r="X74" s="94" t="s">
        <v>349</v>
      </c>
      <c r="Y74" s="124">
        <f t="shared" si="32"/>
        <v>0</v>
      </c>
      <c r="Z74" s="108">
        <f t="shared" si="22"/>
        <v>0</v>
      </c>
      <c r="AA74" s="29">
        <f t="shared" si="23"/>
        <v>0</v>
      </c>
      <c r="AB74" s="29">
        <f t="shared" si="24"/>
        <v>0</v>
      </c>
      <c r="AC74" s="29">
        <f t="shared" si="25"/>
        <v>0</v>
      </c>
    </row>
    <row r="75" spans="2:30" s="21" customFormat="1">
      <c r="B75" s="320"/>
      <c r="C75" s="314"/>
      <c r="D75" s="7" t="s">
        <v>101</v>
      </c>
      <c r="E75" s="7" t="s">
        <v>288</v>
      </c>
      <c r="F75" s="7" t="s">
        <v>102</v>
      </c>
      <c r="G75" s="15">
        <v>85902</v>
      </c>
      <c r="H75" s="28"/>
      <c r="I75" s="29">
        <f t="shared" si="26"/>
        <v>0</v>
      </c>
      <c r="J75" s="29"/>
      <c r="K75" s="29">
        <f t="shared" si="20"/>
        <v>0</v>
      </c>
      <c r="L75" s="28"/>
      <c r="M75" s="29">
        <f t="shared" si="21"/>
        <v>0</v>
      </c>
      <c r="N75" s="29">
        <v>0</v>
      </c>
      <c r="O75" s="29">
        <f t="shared" si="27"/>
        <v>0</v>
      </c>
      <c r="P75" s="29">
        <v>0</v>
      </c>
      <c r="Q75" s="29">
        <f t="shared" si="28"/>
        <v>0</v>
      </c>
      <c r="R75" s="29">
        <f t="shared" si="29"/>
        <v>0</v>
      </c>
      <c r="S75" s="29">
        <v>13</v>
      </c>
      <c r="T75" s="29">
        <v>12</v>
      </c>
      <c r="U75" s="29">
        <f t="shared" si="30"/>
        <v>13</v>
      </c>
      <c r="V75" s="29">
        <f t="shared" si="31"/>
        <v>12</v>
      </c>
      <c r="W75" s="94"/>
      <c r="X75" s="94" t="s">
        <v>349</v>
      </c>
      <c r="Y75" s="124">
        <f t="shared" si="32"/>
        <v>0</v>
      </c>
      <c r="Z75" s="108">
        <f t="shared" si="22"/>
        <v>0</v>
      </c>
      <c r="AA75" s="29">
        <f t="shared" si="23"/>
        <v>0</v>
      </c>
      <c r="AB75" s="29">
        <f t="shared" si="24"/>
        <v>0</v>
      </c>
      <c r="AC75" s="29">
        <f t="shared" si="25"/>
        <v>0</v>
      </c>
    </row>
    <row r="76" spans="2:30" s="21" customFormat="1">
      <c r="B76" s="320"/>
      <c r="C76" s="314"/>
      <c r="D76" s="7" t="s">
        <v>103</v>
      </c>
      <c r="E76" s="7" t="s">
        <v>289</v>
      </c>
      <c r="F76" s="7" t="s">
        <v>104</v>
      </c>
      <c r="G76" s="15">
        <v>110622</v>
      </c>
      <c r="H76" s="28"/>
      <c r="I76" s="29">
        <f t="shared" si="26"/>
        <v>0</v>
      </c>
      <c r="J76" s="29"/>
      <c r="K76" s="29">
        <f t="shared" si="20"/>
        <v>0</v>
      </c>
      <c r="L76" s="28"/>
      <c r="M76" s="29">
        <f t="shared" si="21"/>
        <v>0</v>
      </c>
      <c r="N76" s="29">
        <v>0</v>
      </c>
      <c r="O76" s="29">
        <f t="shared" si="27"/>
        <v>0</v>
      </c>
      <c r="P76" s="29">
        <v>0</v>
      </c>
      <c r="Q76" s="29">
        <f t="shared" si="28"/>
        <v>0</v>
      </c>
      <c r="R76" s="29">
        <f t="shared" si="29"/>
        <v>0</v>
      </c>
      <c r="S76" s="29">
        <v>54</v>
      </c>
      <c r="T76" s="29">
        <v>53</v>
      </c>
      <c r="U76" s="29">
        <f t="shared" si="30"/>
        <v>54</v>
      </c>
      <c r="V76" s="29">
        <f t="shared" si="31"/>
        <v>53</v>
      </c>
      <c r="W76" s="94"/>
      <c r="X76" s="94" t="s">
        <v>349</v>
      </c>
      <c r="Y76" s="124">
        <f t="shared" si="32"/>
        <v>0</v>
      </c>
      <c r="Z76" s="108">
        <f t="shared" si="22"/>
        <v>0</v>
      </c>
      <c r="AA76" s="29">
        <f t="shared" si="23"/>
        <v>0</v>
      </c>
      <c r="AB76" s="29">
        <f t="shared" si="24"/>
        <v>0</v>
      </c>
      <c r="AC76" s="29">
        <f t="shared" si="25"/>
        <v>0</v>
      </c>
    </row>
    <row r="77" spans="2:30" s="21" customFormat="1">
      <c r="B77" s="320"/>
      <c r="C77" s="317" t="s">
        <v>287</v>
      </c>
      <c r="D77" s="7" t="s">
        <v>105</v>
      </c>
      <c r="E77" s="7" t="s">
        <v>288</v>
      </c>
      <c r="F77" s="7" t="s">
        <v>106</v>
      </c>
      <c r="G77" s="15">
        <v>61182</v>
      </c>
      <c r="H77" s="28"/>
      <c r="I77" s="29">
        <f t="shared" si="26"/>
        <v>0</v>
      </c>
      <c r="J77" s="29"/>
      <c r="K77" s="29">
        <f t="shared" si="20"/>
        <v>0</v>
      </c>
      <c r="L77" s="28"/>
      <c r="M77" s="29">
        <f t="shared" si="21"/>
        <v>0</v>
      </c>
      <c r="N77" s="29">
        <v>0</v>
      </c>
      <c r="O77" s="29">
        <f t="shared" si="27"/>
        <v>0</v>
      </c>
      <c r="P77" s="29">
        <v>0</v>
      </c>
      <c r="Q77" s="29">
        <f t="shared" si="28"/>
        <v>0</v>
      </c>
      <c r="R77" s="29">
        <f t="shared" si="29"/>
        <v>0</v>
      </c>
      <c r="S77" s="29">
        <v>20</v>
      </c>
      <c r="T77" s="29">
        <v>20</v>
      </c>
      <c r="U77" s="29">
        <f t="shared" si="30"/>
        <v>20</v>
      </c>
      <c r="V77" s="29">
        <f t="shared" si="31"/>
        <v>20</v>
      </c>
      <c r="W77" s="94"/>
      <c r="X77" s="94" t="s">
        <v>349</v>
      </c>
      <c r="Y77" s="124">
        <f t="shared" si="32"/>
        <v>0</v>
      </c>
      <c r="Z77" s="108">
        <f t="shared" si="22"/>
        <v>0</v>
      </c>
      <c r="AA77" s="29">
        <f t="shared" si="23"/>
        <v>0</v>
      </c>
      <c r="AB77" s="29">
        <f t="shared" si="24"/>
        <v>0</v>
      </c>
      <c r="AC77" s="29">
        <f t="shared" si="25"/>
        <v>0</v>
      </c>
    </row>
    <row r="78" spans="2:30" s="21" customFormat="1">
      <c r="B78" s="320"/>
      <c r="C78" s="322"/>
      <c r="D78" s="7" t="s">
        <v>107</v>
      </c>
      <c r="E78" s="7" t="s">
        <v>289</v>
      </c>
      <c r="F78" s="7" t="s">
        <v>108</v>
      </c>
      <c r="G78" s="15">
        <v>79722</v>
      </c>
      <c r="H78" s="28"/>
      <c r="I78" s="29">
        <f t="shared" si="26"/>
        <v>0</v>
      </c>
      <c r="J78" s="29"/>
      <c r="K78" s="29">
        <f t="shared" si="20"/>
        <v>0</v>
      </c>
      <c r="L78" s="28"/>
      <c r="M78" s="29">
        <f t="shared" si="21"/>
        <v>0</v>
      </c>
      <c r="N78" s="29">
        <v>0</v>
      </c>
      <c r="O78" s="29">
        <f t="shared" si="27"/>
        <v>0</v>
      </c>
      <c r="P78" s="29">
        <v>0</v>
      </c>
      <c r="Q78" s="29">
        <f t="shared" si="28"/>
        <v>0</v>
      </c>
      <c r="R78" s="29">
        <f t="shared" si="29"/>
        <v>0</v>
      </c>
      <c r="S78" s="29">
        <v>37</v>
      </c>
      <c r="T78" s="29">
        <v>37</v>
      </c>
      <c r="U78" s="29">
        <f t="shared" si="30"/>
        <v>37</v>
      </c>
      <c r="V78" s="29">
        <f t="shared" si="31"/>
        <v>37</v>
      </c>
      <c r="W78" s="94"/>
      <c r="X78" s="94" t="s">
        <v>349</v>
      </c>
      <c r="Y78" s="124">
        <f t="shared" si="32"/>
        <v>0</v>
      </c>
      <c r="Z78" s="108">
        <f t="shared" si="22"/>
        <v>0</v>
      </c>
      <c r="AA78" s="29">
        <f t="shared" si="23"/>
        <v>0</v>
      </c>
      <c r="AB78" s="29">
        <f t="shared" si="24"/>
        <v>0</v>
      </c>
      <c r="AC78" s="29">
        <f t="shared" si="25"/>
        <v>0</v>
      </c>
    </row>
    <row r="79" spans="2:30" s="21" customFormat="1">
      <c r="B79" s="320"/>
      <c r="C79" s="322"/>
      <c r="D79" s="7" t="s">
        <v>325</v>
      </c>
      <c r="E79" s="7" t="s">
        <v>198</v>
      </c>
      <c r="F79" s="7" t="s">
        <v>199</v>
      </c>
      <c r="G79" s="15">
        <v>80000</v>
      </c>
      <c r="H79" s="28"/>
      <c r="I79" s="29">
        <f t="shared" si="26"/>
        <v>0</v>
      </c>
      <c r="J79" s="29"/>
      <c r="K79" s="29">
        <f t="shared" si="20"/>
        <v>0</v>
      </c>
      <c r="L79" s="28"/>
      <c r="M79" s="29">
        <f t="shared" si="21"/>
        <v>0</v>
      </c>
      <c r="N79" s="29">
        <v>0</v>
      </c>
      <c r="O79" s="29">
        <f t="shared" si="27"/>
        <v>0</v>
      </c>
      <c r="P79" s="29">
        <v>0</v>
      </c>
      <c r="Q79" s="29">
        <f t="shared" si="28"/>
        <v>0</v>
      </c>
      <c r="R79" s="29">
        <f t="shared" si="29"/>
        <v>0</v>
      </c>
      <c r="S79" s="29">
        <v>26</v>
      </c>
      <c r="T79" s="29">
        <v>25</v>
      </c>
      <c r="U79" s="29">
        <f t="shared" si="30"/>
        <v>26</v>
      </c>
      <c r="V79" s="29">
        <f t="shared" si="31"/>
        <v>25</v>
      </c>
      <c r="W79" s="94"/>
      <c r="X79" s="94" t="s">
        <v>349</v>
      </c>
      <c r="Y79" s="124">
        <f t="shared" si="32"/>
        <v>0</v>
      </c>
      <c r="Z79" s="108">
        <f t="shared" si="22"/>
        <v>0</v>
      </c>
      <c r="AA79" s="29">
        <f t="shared" si="23"/>
        <v>0</v>
      </c>
      <c r="AB79" s="29">
        <f t="shared" si="24"/>
        <v>0</v>
      </c>
      <c r="AC79" s="29">
        <f t="shared" si="25"/>
        <v>0</v>
      </c>
    </row>
    <row r="80" spans="2:30" s="21" customFormat="1">
      <c r="B80" s="320"/>
      <c r="C80" s="322"/>
      <c r="D80" s="7" t="s">
        <v>196</v>
      </c>
      <c r="E80" s="7" t="s">
        <v>57</v>
      </c>
      <c r="F80" s="7" t="s">
        <v>200</v>
      </c>
      <c r="G80" s="15">
        <v>92000</v>
      </c>
      <c r="H80" s="28"/>
      <c r="I80" s="29">
        <f t="shared" si="26"/>
        <v>0</v>
      </c>
      <c r="J80" s="29"/>
      <c r="K80" s="29">
        <f t="shared" si="20"/>
        <v>0</v>
      </c>
      <c r="L80" s="28"/>
      <c r="M80" s="29">
        <f t="shared" si="21"/>
        <v>0</v>
      </c>
      <c r="N80" s="29">
        <v>0</v>
      </c>
      <c r="O80" s="29">
        <f t="shared" si="27"/>
        <v>0</v>
      </c>
      <c r="P80" s="29">
        <v>0</v>
      </c>
      <c r="Q80" s="29">
        <f t="shared" si="28"/>
        <v>0</v>
      </c>
      <c r="R80" s="29">
        <f t="shared" si="29"/>
        <v>0</v>
      </c>
      <c r="S80" s="29">
        <v>138</v>
      </c>
      <c r="T80" s="29">
        <v>138</v>
      </c>
      <c r="U80" s="29">
        <f t="shared" si="30"/>
        <v>138</v>
      </c>
      <c r="V80" s="29">
        <f t="shared" si="31"/>
        <v>138</v>
      </c>
      <c r="W80" s="94"/>
      <c r="X80" s="94" t="s">
        <v>349</v>
      </c>
      <c r="Y80" s="124">
        <f t="shared" si="32"/>
        <v>0</v>
      </c>
      <c r="Z80" s="108">
        <f t="shared" si="22"/>
        <v>0</v>
      </c>
      <c r="AA80" s="29">
        <f t="shared" si="23"/>
        <v>0</v>
      </c>
      <c r="AB80" s="29">
        <f t="shared" si="24"/>
        <v>0</v>
      </c>
      <c r="AC80" s="29">
        <f t="shared" si="25"/>
        <v>0</v>
      </c>
    </row>
    <row r="81" spans="2:30" s="21" customFormat="1" ht="17.25" thickBot="1">
      <c r="B81" s="325"/>
      <c r="C81" s="327"/>
      <c r="D81" s="35" t="s">
        <v>326</v>
      </c>
      <c r="E81" s="35" t="s">
        <v>60</v>
      </c>
      <c r="F81" s="35" t="s">
        <v>201</v>
      </c>
      <c r="G81" s="36">
        <v>120000</v>
      </c>
      <c r="H81" s="37"/>
      <c r="I81" s="38">
        <f t="shared" si="26"/>
        <v>0</v>
      </c>
      <c r="J81" s="53"/>
      <c r="K81" s="38">
        <f t="shared" si="20"/>
        <v>0</v>
      </c>
      <c r="L81" s="37"/>
      <c r="M81" s="38">
        <f t="shared" si="21"/>
        <v>0</v>
      </c>
      <c r="N81" s="38">
        <v>0</v>
      </c>
      <c r="O81" s="38">
        <f t="shared" si="27"/>
        <v>0</v>
      </c>
      <c r="P81" s="38">
        <v>0</v>
      </c>
      <c r="Q81" s="38">
        <f t="shared" si="28"/>
        <v>0</v>
      </c>
      <c r="R81" s="38">
        <f t="shared" si="29"/>
        <v>0</v>
      </c>
      <c r="S81" s="38">
        <v>14</v>
      </c>
      <c r="T81" s="38">
        <v>14</v>
      </c>
      <c r="U81" s="38">
        <f t="shared" si="30"/>
        <v>14</v>
      </c>
      <c r="V81" s="38">
        <f t="shared" si="31"/>
        <v>14</v>
      </c>
      <c r="W81" s="101"/>
      <c r="X81" s="101" t="s">
        <v>349</v>
      </c>
      <c r="Y81" s="131">
        <f t="shared" si="32"/>
        <v>0</v>
      </c>
      <c r="Z81" s="115">
        <f t="shared" si="22"/>
        <v>0</v>
      </c>
      <c r="AA81" s="38">
        <f t="shared" si="23"/>
        <v>0</v>
      </c>
      <c r="AB81" s="38">
        <f t="shared" si="24"/>
        <v>0</v>
      </c>
      <c r="AC81" s="38">
        <f t="shared" si="25"/>
        <v>0</v>
      </c>
      <c r="AD81" s="30">
        <f>SUM(Z67:Z81)</f>
        <v>750</v>
      </c>
    </row>
    <row r="82" spans="2:30" s="21" customFormat="1" ht="17.25" thickTop="1">
      <c r="B82" s="326" t="s">
        <v>327</v>
      </c>
      <c r="C82" s="330" t="s">
        <v>328</v>
      </c>
      <c r="D82" s="39" t="s">
        <v>109</v>
      </c>
      <c r="E82" s="39" t="s">
        <v>329</v>
      </c>
      <c r="F82" s="39" t="s">
        <v>110</v>
      </c>
      <c r="G82" s="40">
        <v>67362</v>
      </c>
      <c r="H82" s="41"/>
      <c r="I82" s="42">
        <f t="shared" si="26"/>
        <v>0</v>
      </c>
      <c r="J82" s="42"/>
      <c r="K82" s="42">
        <f t="shared" si="20"/>
        <v>0</v>
      </c>
      <c r="L82" s="41"/>
      <c r="M82" s="42">
        <f t="shared" si="21"/>
        <v>0</v>
      </c>
      <c r="N82" s="42">
        <v>0</v>
      </c>
      <c r="O82" s="42">
        <f t="shared" si="27"/>
        <v>0</v>
      </c>
      <c r="P82" s="42">
        <v>0</v>
      </c>
      <c r="Q82" s="42">
        <f t="shared" si="28"/>
        <v>0</v>
      </c>
      <c r="R82" s="42">
        <f t="shared" si="29"/>
        <v>0</v>
      </c>
      <c r="S82" s="42">
        <v>77</v>
      </c>
      <c r="T82" s="42">
        <v>77</v>
      </c>
      <c r="U82" s="42">
        <f t="shared" si="30"/>
        <v>77</v>
      </c>
      <c r="V82" s="42">
        <f t="shared" si="31"/>
        <v>77</v>
      </c>
      <c r="W82" s="98"/>
      <c r="X82" s="98" t="s">
        <v>349</v>
      </c>
      <c r="Y82" s="128">
        <f t="shared" si="32"/>
        <v>0</v>
      </c>
      <c r="Z82" s="112">
        <f t="shared" si="22"/>
        <v>0</v>
      </c>
      <c r="AA82" s="42">
        <f t="shared" si="23"/>
        <v>0</v>
      </c>
      <c r="AB82" s="42">
        <f t="shared" si="24"/>
        <v>0</v>
      </c>
      <c r="AC82" s="42">
        <f t="shared" si="25"/>
        <v>0</v>
      </c>
    </row>
    <row r="83" spans="2:30" s="21" customFormat="1">
      <c r="B83" s="313"/>
      <c r="C83" s="314"/>
      <c r="D83" s="7" t="s">
        <v>111</v>
      </c>
      <c r="E83" s="7" t="s">
        <v>330</v>
      </c>
      <c r="F83" s="7" t="s">
        <v>112</v>
      </c>
      <c r="G83" s="15">
        <v>73542</v>
      </c>
      <c r="H83" s="28"/>
      <c r="I83" s="29">
        <f t="shared" si="26"/>
        <v>0</v>
      </c>
      <c r="J83" s="29"/>
      <c r="K83" s="29">
        <f t="shared" si="20"/>
        <v>0</v>
      </c>
      <c r="L83" s="28"/>
      <c r="M83" s="29">
        <f t="shared" si="21"/>
        <v>0</v>
      </c>
      <c r="N83" s="29">
        <v>0</v>
      </c>
      <c r="O83" s="29">
        <f t="shared" si="27"/>
        <v>0</v>
      </c>
      <c r="P83" s="29">
        <v>0</v>
      </c>
      <c r="Q83" s="29">
        <f t="shared" si="28"/>
        <v>0</v>
      </c>
      <c r="R83" s="29">
        <f t="shared" si="29"/>
        <v>0</v>
      </c>
      <c r="S83" s="29">
        <v>90</v>
      </c>
      <c r="T83" s="29">
        <v>87</v>
      </c>
      <c r="U83" s="29">
        <f t="shared" si="30"/>
        <v>90</v>
      </c>
      <c r="V83" s="29">
        <f t="shared" si="31"/>
        <v>87</v>
      </c>
      <c r="W83" s="94"/>
      <c r="X83" s="94" t="s">
        <v>349</v>
      </c>
      <c r="Y83" s="124">
        <f t="shared" si="32"/>
        <v>0</v>
      </c>
      <c r="Z83" s="108">
        <f t="shared" si="22"/>
        <v>0</v>
      </c>
      <c r="AA83" s="29">
        <f t="shared" si="23"/>
        <v>0</v>
      </c>
      <c r="AB83" s="29">
        <f t="shared" si="24"/>
        <v>0</v>
      </c>
      <c r="AC83" s="29">
        <f t="shared" si="25"/>
        <v>0</v>
      </c>
    </row>
    <row r="84" spans="2:30" s="21" customFormat="1">
      <c r="B84" s="313"/>
      <c r="C84" s="314"/>
      <c r="D84" s="7" t="s">
        <v>113</v>
      </c>
      <c r="E84" s="7" t="s">
        <v>331</v>
      </c>
      <c r="F84" s="7" t="s">
        <v>114</v>
      </c>
      <c r="G84" s="15">
        <v>92082</v>
      </c>
      <c r="H84" s="28"/>
      <c r="I84" s="29">
        <f t="shared" si="26"/>
        <v>0</v>
      </c>
      <c r="J84" s="29"/>
      <c r="K84" s="29">
        <f t="shared" si="20"/>
        <v>0</v>
      </c>
      <c r="L84" s="28"/>
      <c r="M84" s="29">
        <f t="shared" si="21"/>
        <v>0</v>
      </c>
      <c r="N84" s="29">
        <v>0</v>
      </c>
      <c r="O84" s="29">
        <f t="shared" si="27"/>
        <v>0</v>
      </c>
      <c r="P84" s="29">
        <v>0</v>
      </c>
      <c r="Q84" s="29">
        <f t="shared" si="28"/>
        <v>0</v>
      </c>
      <c r="R84" s="29">
        <f t="shared" si="29"/>
        <v>0</v>
      </c>
      <c r="S84" s="29">
        <v>274</v>
      </c>
      <c r="T84" s="29">
        <v>274</v>
      </c>
      <c r="U84" s="29">
        <f t="shared" si="30"/>
        <v>274</v>
      </c>
      <c r="V84" s="29">
        <f t="shared" si="31"/>
        <v>274</v>
      </c>
      <c r="W84" s="94"/>
      <c r="X84" s="94" t="s">
        <v>349</v>
      </c>
      <c r="Y84" s="124">
        <f t="shared" si="32"/>
        <v>0</v>
      </c>
      <c r="Z84" s="108">
        <f t="shared" si="22"/>
        <v>0</v>
      </c>
      <c r="AA84" s="29">
        <f t="shared" si="23"/>
        <v>0</v>
      </c>
      <c r="AB84" s="29">
        <f t="shared" si="24"/>
        <v>0</v>
      </c>
      <c r="AC84" s="29">
        <f t="shared" si="25"/>
        <v>0</v>
      </c>
    </row>
    <row r="85" spans="2:30" s="21" customFormat="1">
      <c r="B85" s="313"/>
      <c r="C85" s="319" t="s">
        <v>332</v>
      </c>
      <c r="D85" s="7" t="s">
        <v>115</v>
      </c>
      <c r="E85" s="7" t="s">
        <v>330</v>
      </c>
      <c r="F85" s="7" t="s">
        <v>116</v>
      </c>
      <c r="G85" s="15">
        <v>92082</v>
      </c>
      <c r="H85" s="28"/>
      <c r="I85" s="29">
        <f t="shared" si="26"/>
        <v>0</v>
      </c>
      <c r="J85" s="29"/>
      <c r="K85" s="29">
        <f t="shared" si="20"/>
        <v>0</v>
      </c>
      <c r="L85" s="28"/>
      <c r="M85" s="29">
        <f t="shared" si="21"/>
        <v>0</v>
      </c>
      <c r="N85" s="29">
        <v>0</v>
      </c>
      <c r="O85" s="29">
        <f t="shared" si="27"/>
        <v>0</v>
      </c>
      <c r="P85" s="29">
        <v>0</v>
      </c>
      <c r="Q85" s="29">
        <f t="shared" si="28"/>
        <v>0</v>
      </c>
      <c r="R85" s="29">
        <f t="shared" si="29"/>
        <v>0</v>
      </c>
      <c r="S85" s="29">
        <v>30</v>
      </c>
      <c r="T85" s="29">
        <v>29</v>
      </c>
      <c r="U85" s="29">
        <f t="shared" si="30"/>
        <v>30</v>
      </c>
      <c r="V85" s="29">
        <f t="shared" si="31"/>
        <v>29</v>
      </c>
      <c r="W85" s="94"/>
      <c r="X85" s="94" t="s">
        <v>349</v>
      </c>
      <c r="Y85" s="124">
        <f t="shared" si="32"/>
        <v>0</v>
      </c>
      <c r="Z85" s="108">
        <f t="shared" si="22"/>
        <v>0</v>
      </c>
      <c r="AA85" s="29">
        <f t="shared" si="23"/>
        <v>0</v>
      </c>
      <c r="AB85" s="29">
        <f t="shared" si="24"/>
        <v>0</v>
      </c>
      <c r="AC85" s="29">
        <f t="shared" si="25"/>
        <v>0</v>
      </c>
    </row>
    <row r="86" spans="2:30" s="21" customFormat="1">
      <c r="B86" s="313"/>
      <c r="C86" s="320"/>
      <c r="D86" s="7" t="s">
        <v>117</v>
      </c>
      <c r="E86" s="7" t="s">
        <v>331</v>
      </c>
      <c r="F86" s="7" t="s">
        <v>118</v>
      </c>
      <c r="G86" s="15">
        <v>110622</v>
      </c>
      <c r="H86" s="28"/>
      <c r="I86" s="29">
        <f t="shared" si="26"/>
        <v>0</v>
      </c>
      <c r="J86" s="29">
        <v>100</v>
      </c>
      <c r="K86" s="29">
        <f t="shared" si="20"/>
        <v>11062200</v>
      </c>
      <c r="L86" s="28"/>
      <c r="M86" s="29">
        <f t="shared" si="21"/>
        <v>0</v>
      </c>
      <c r="N86" s="29">
        <v>0</v>
      </c>
      <c r="O86" s="29">
        <f t="shared" si="27"/>
        <v>0</v>
      </c>
      <c r="P86" s="29">
        <v>30</v>
      </c>
      <c r="Q86" s="29">
        <f t="shared" si="28"/>
        <v>70</v>
      </c>
      <c r="R86" s="76">
        <f t="shared" si="29"/>
        <v>30</v>
      </c>
      <c r="S86" s="29">
        <v>52</v>
      </c>
      <c r="T86" s="29">
        <v>52</v>
      </c>
      <c r="U86" s="29">
        <f t="shared" si="30"/>
        <v>22</v>
      </c>
      <c r="V86" s="29">
        <f t="shared" si="31"/>
        <v>22</v>
      </c>
      <c r="W86" s="94"/>
      <c r="X86" s="94" t="s">
        <v>350</v>
      </c>
      <c r="Y86" s="124">
        <f t="shared" si="32"/>
        <v>70</v>
      </c>
      <c r="Z86" s="108">
        <f t="shared" si="22"/>
        <v>100</v>
      </c>
      <c r="AA86" s="29">
        <f t="shared" si="23"/>
        <v>11062200</v>
      </c>
      <c r="AB86" s="29">
        <f t="shared" si="24"/>
        <v>100</v>
      </c>
      <c r="AC86" s="29">
        <f t="shared" si="25"/>
        <v>11062200</v>
      </c>
    </row>
    <row r="87" spans="2:30" s="21" customFormat="1">
      <c r="B87" s="313"/>
      <c r="C87" s="320"/>
      <c r="D87" s="7" t="s">
        <v>119</v>
      </c>
      <c r="E87" s="7" t="s">
        <v>57</v>
      </c>
      <c r="F87" s="7" t="s">
        <v>120</v>
      </c>
      <c r="G87" s="15">
        <v>92082</v>
      </c>
      <c r="H87" s="28"/>
      <c r="I87" s="29">
        <f t="shared" si="26"/>
        <v>0</v>
      </c>
      <c r="J87" s="29"/>
      <c r="K87" s="29">
        <f t="shared" si="20"/>
        <v>0</v>
      </c>
      <c r="L87" s="28"/>
      <c r="M87" s="29">
        <f t="shared" si="21"/>
        <v>0</v>
      </c>
      <c r="N87" s="29">
        <v>0</v>
      </c>
      <c r="O87" s="29">
        <f t="shared" si="27"/>
        <v>0</v>
      </c>
      <c r="P87" s="29">
        <v>0</v>
      </c>
      <c r="Q87" s="29">
        <f t="shared" si="28"/>
        <v>0</v>
      </c>
      <c r="R87" s="29">
        <f t="shared" si="29"/>
        <v>0</v>
      </c>
      <c r="S87" s="29">
        <v>9</v>
      </c>
      <c r="T87" s="29">
        <v>8</v>
      </c>
      <c r="U87" s="29">
        <f t="shared" si="30"/>
        <v>9</v>
      </c>
      <c r="V87" s="29">
        <f t="shared" si="31"/>
        <v>8</v>
      </c>
      <c r="W87" s="94"/>
      <c r="X87" s="94" t="s">
        <v>349</v>
      </c>
      <c r="Y87" s="124">
        <f t="shared" si="32"/>
        <v>0</v>
      </c>
      <c r="Z87" s="108">
        <f t="shared" si="22"/>
        <v>0</v>
      </c>
      <c r="AA87" s="29">
        <f t="shared" si="23"/>
        <v>0</v>
      </c>
      <c r="AB87" s="29">
        <f t="shared" si="24"/>
        <v>0</v>
      </c>
      <c r="AC87" s="29">
        <f t="shared" si="25"/>
        <v>0</v>
      </c>
    </row>
    <row r="88" spans="2:30" s="21" customFormat="1">
      <c r="B88" s="313"/>
      <c r="C88" s="320"/>
      <c r="D88" s="7" t="s">
        <v>121</v>
      </c>
      <c r="E88" s="7" t="s">
        <v>60</v>
      </c>
      <c r="F88" s="7" t="s">
        <v>122</v>
      </c>
      <c r="G88" s="15">
        <v>110622</v>
      </c>
      <c r="H88" s="28"/>
      <c r="I88" s="29">
        <f t="shared" si="26"/>
        <v>0</v>
      </c>
      <c r="J88" s="29">
        <v>100</v>
      </c>
      <c r="K88" s="29">
        <f t="shared" si="20"/>
        <v>11062200</v>
      </c>
      <c r="L88" s="28"/>
      <c r="M88" s="29">
        <f t="shared" si="21"/>
        <v>0</v>
      </c>
      <c r="N88" s="29">
        <v>0</v>
      </c>
      <c r="O88" s="29">
        <f t="shared" si="27"/>
        <v>0</v>
      </c>
      <c r="P88" s="29">
        <v>0</v>
      </c>
      <c r="Q88" s="29">
        <f t="shared" si="28"/>
        <v>100</v>
      </c>
      <c r="R88" s="29">
        <f t="shared" si="29"/>
        <v>0</v>
      </c>
      <c r="S88" s="29">
        <v>7</v>
      </c>
      <c r="T88" s="29">
        <v>7</v>
      </c>
      <c r="U88" s="29">
        <f t="shared" si="30"/>
        <v>7</v>
      </c>
      <c r="V88" s="29">
        <f t="shared" si="31"/>
        <v>7</v>
      </c>
      <c r="W88" s="94"/>
      <c r="X88" s="94" t="s">
        <v>349</v>
      </c>
      <c r="Y88" s="124">
        <f t="shared" si="32"/>
        <v>100</v>
      </c>
      <c r="Z88" s="108">
        <f t="shared" si="22"/>
        <v>100</v>
      </c>
      <c r="AA88" s="29">
        <f t="shared" si="23"/>
        <v>11062200</v>
      </c>
      <c r="AB88" s="29">
        <f t="shared" si="24"/>
        <v>100</v>
      </c>
      <c r="AC88" s="29">
        <f t="shared" si="25"/>
        <v>11062200</v>
      </c>
    </row>
    <row r="89" spans="2:30" s="21" customFormat="1">
      <c r="B89" s="313"/>
      <c r="C89" s="320"/>
      <c r="D89" s="7" t="s">
        <v>123</v>
      </c>
      <c r="E89" s="7" t="s">
        <v>57</v>
      </c>
      <c r="F89" s="7" t="s">
        <v>124</v>
      </c>
      <c r="G89" s="15">
        <v>104442</v>
      </c>
      <c r="H89" s="28"/>
      <c r="I89" s="29">
        <f t="shared" si="26"/>
        <v>0</v>
      </c>
      <c r="J89" s="29"/>
      <c r="K89" s="29">
        <f t="shared" si="20"/>
        <v>0</v>
      </c>
      <c r="L89" s="28"/>
      <c r="M89" s="29">
        <f t="shared" si="21"/>
        <v>0</v>
      </c>
      <c r="N89" s="29">
        <v>0</v>
      </c>
      <c r="O89" s="29">
        <f t="shared" si="27"/>
        <v>0</v>
      </c>
      <c r="P89" s="29">
        <v>0</v>
      </c>
      <c r="Q89" s="29">
        <f t="shared" si="28"/>
        <v>0</v>
      </c>
      <c r="R89" s="29">
        <f t="shared" si="29"/>
        <v>0</v>
      </c>
      <c r="S89" s="29">
        <v>34</v>
      </c>
      <c r="T89" s="29">
        <v>32</v>
      </c>
      <c r="U89" s="29">
        <f t="shared" si="30"/>
        <v>34</v>
      </c>
      <c r="V89" s="29">
        <f t="shared" si="31"/>
        <v>32</v>
      </c>
      <c r="W89" s="94"/>
      <c r="X89" s="94" t="s">
        <v>349</v>
      </c>
      <c r="Y89" s="124">
        <f t="shared" si="32"/>
        <v>0</v>
      </c>
      <c r="Z89" s="108">
        <f t="shared" si="22"/>
        <v>0</v>
      </c>
      <c r="AA89" s="29">
        <f t="shared" si="23"/>
        <v>0</v>
      </c>
      <c r="AB89" s="29">
        <f t="shared" si="24"/>
        <v>0</v>
      </c>
      <c r="AC89" s="29">
        <f t="shared" si="25"/>
        <v>0</v>
      </c>
    </row>
    <row r="90" spans="2:30" s="21" customFormat="1">
      <c r="B90" s="313"/>
      <c r="C90" s="320"/>
      <c r="D90" s="7" t="s">
        <v>125</v>
      </c>
      <c r="E90" s="7" t="s">
        <v>270</v>
      </c>
      <c r="F90" s="7" t="s">
        <v>126</v>
      </c>
      <c r="G90" s="15">
        <v>122982</v>
      </c>
      <c r="H90" s="28"/>
      <c r="I90" s="29">
        <f t="shared" si="26"/>
        <v>0</v>
      </c>
      <c r="J90" s="29"/>
      <c r="K90" s="29">
        <f t="shared" si="20"/>
        <v>0</v>
      </c>
      <c r="L90" s="28"/>
      <c r="M90" s="29">
        <f t="shared" si="21"/>
        <v>0</v>
      </c>
      <c r="N90" s="29">
        <v>0</v>
      </c>
      <c r="O90" s="29">
        <f t="shared" si="27"/>
        <v>0</v>
      </c>
      <c r="P90" s="29">
        <v>0</v>
      </c>
      <c r="Q90" s="29">
        <f t="shared" si="28"/>
        <v>0</v>
      </c>
      <c r="R90" s="29">
        <f t="shared" si="29"/>
        <v>0</v>
      </c>
      <c r="S90" s="29">
        <v>35</v>
      </c>
      <c r="T90" s="29">
        <v>35</v>
      </c>
      <c r="U90" s="29">
        <f t="shared" si="30"/>
        <v>35</v>
      </c>
      <c r="V90" s="29">
        <f t="shared" si="31"/>
        <v>35</v>
      </c>
      <c r="W90" s="94"/>
      <c r="X90" s="94" t="s">
        <v>349</v>
      </c>
      <c r="Y90" s="124">
        <f t="shared" si="32"/>
        <v>0</v>
      </c>
      <c r="Z90" s="108">
        <f t="shared" si="22"/>
        <v>0</v>
      </c>
      <c r="AA90" s="29">
        <f t="shared" si="23"/>
        <v>0</v>
      </c>
      <c r="AB90" s="29">
        <f t="shared" si="24"/>
        <v>0</v>
      </c>
      <c r="AC90" s="29">
        <f t="shared" si="25"/>
        <v>0</v>
      </c>
    </row>
    <row r="91" spans="2:30" s="21" customFormat="1">
      <c r="B91" s="313"/>
      <c r="C91" s="320"/>
      <c r="D91" s="7" t="s">
        <v>127</v>
      </c>
      <c r="E91" s="7" t="s">
        <v>57</v>
      </c>
      <c r="F91" s="7" t="s">
        <v>128</v>
      </c>
      <c r="G91" s="15">
        <v>141522</v>
      </c>
      <c r="H91" s="28"/>
      <c r="I91" s="29">
        <f t="shared" si="26"/>
        <v>0</v>
      </c>
      <c r="J91" s="29"/>
      <c r="K91" s="29">
        <f t="shared" si="20"/>
        <v>0</v>
      </c>
      <c r="L91" s="28"/>
      <c r="M91" s="29">
        <f t="shared" si="21"/>
        <v>0</v>
      </c>
      <c r="N91" s="29">
        <v>0</v>
      </c>
      <c r="O91" s="29">
        <f t="shared" si="27"/>
        <v>0</v>
      </c>
      <c r="P91" s="29">
        <v>0</v>
      </c>
      <c r="Q91" s="29">
        <f t="shared" si="28"/>
        <v>0</v>
      </c>
      <c r="R91" s="29">
        <f t="shared" si="29"/>
        <v>0</v>
      </c>
      <c r="S91" s="29"/>
      <c r="T91" s="29">
        <v>10</v>
      </c>
      <c r="U91" s="29">
        <f t="shared" si="30"/>
        <v>0</v>
      </c>
      <c r="V91" s="29">
        <f t="shared" si="31"/>
        <v>10</v>
      </c>
      <c r="W91" s="94"/>
      <c r="X91" s="94" t="s">
        <v>349</v>
      </c>
      <c r="Y91" s="124">
        <f t="shared" si="32"/>
        <v>0</v>
      </c>
      <c r="Z91" s="108">
        <f t="shared" si="22"/>
        <v>0</v>
      </c>
      <c r="AA91" s="29">
        <f t="shared" si="23"/>
        <v>0</v>
      </c>
      <c r="AB91" s="29">
        <f t="shared" si="24"/>
        <v>0</v>
      </c>
      <c r="AC91" s="29">
        <f t="shared" si="25"/>
        <v>0</v>
      </c>
    </row>
    <row r="92" spans="2:30" s="21" customFormat="1">
      <c r="B92" s="313"/>
      <c r="C92" s="320"/>
      <c r="D92" s="7" t="s">
        <v>129</v>
      </c>
      <c r="E92" s="7" t="s">
        <v>60</v>
      </c>
      <c r="F92" s="7" t="s">
        <v>130</v>
      </c>
      <c r="G92" s="15">
        <v>153882</v>
      </c>
      <c r="H92" s="28"/>
      <c r="I92" s="29">
        <f t="shared" si="26"/>
        <v>0</v>
      </c>
      <c r="J92" s="29">
        <v>100</v>
      </c>
      <c r="K92" s="29">
        <f t="shared" si="20"/>
        <v>15388200</v>
      </c>
      <c r="L92" s="28"/>
      <c r="M92" s="29">
        <f t="shared" si="21"/>
        <v>0</v>
      </c>
      <c r="N92" s="29">
        <v>0</v>
      </c>
      <c r="O92" s="29">
        <f t="shared" si="27"/>
        <v>0</v>
      </c>
      <c r="P92" s="29">
        <v>20</v>
      </c>
      <c r="Q92" s="29">
        <f t="shared" si="28"/>
        <v>80</v>
      </c>
      <c r="R92" s="76">
        <f t="shared" si="29"/>
        <v>20</v>
      </c>
      <c r="S92" s="29">
        <v>32</v>
      </c>
      <c r="T92" s="29">
        <v>32</v>
      </c>
      <c r="U92" s="29">
        <f t="shared" si="30"/>
        <v>12</v>
      </c>
      <c r="V92" s="29">
        <f t="shared" si="31"/>
        <v>12</v>
      </c>
      <c r="W92" s="94"/>
      <c r="X92" s="94" t="s">
        <v>350</v>
      </c>
      <c r="Y92" s="124">
        <f t="shared" si="32"/>
        <v>80</v>
      </c>
      <c r="Z92" s="108">
        <f t="shared" si="22"/>
        <v>100</v>
      </c>
      <c r="AA92" s="29">
        <f t="shared" si="23"/>
        <v>15388200</v>
      </c>
      <c r="AB92" s="29">
        <f t="shared" si="24"/>
        <v>100</v>
      </c>
      <c r="AC92" s="29">
        <f t="shared" si="25"/>
        <v>15388200</v>
      </c>
    </row>
    <row r="93" spans="2:30" s="21" customFormat="1">
      <c r="B93" s="313"/>
      <c r="C93" s="320"/>
      <c r="D93" s="7" t="s">
        <v>131</v>
      </c>
      <c r="E93" s="7" t="s">
        <v>57</v>
      </c>
      <c r="F93" s="7" t="s">
        <v>132</v>
      </c>
      <c r="G93" s="15">
        <v>172422</v>
      </c>
      <c r="H93" s="28"/>
      <c r="I93" s="29">
        <f t="shared" si="26"/>
        <v>0</v>
      </c>
      <c r="J93" s="29">
        <v>70</v>
      </c>
      <c r="K93" s="29">
        <f t="shared" si="20"/>
        <v>12069540</v>
      </c>
      <c r="L93" s="28"/>
      <c r="M93" s="29">
        <f t="shared" si="21"/>
        <v>0</v>
      </c>
      <c r="N93" s="29">
        <v>0</v>
      </c>
      <c r="O93" s="29">
        <f t="shared" si="27"/>
        <v>0</v>
      </c>
      <c r="P93" s="29">
        <v>0</v>
      </c>
      <c r="Q93" s="29">
        <f t="shared" si="28"/>
        <v>70</v>
      </c>
      <c r="R93" s="29">
        <f t="shared" si="29"/>
        <v>0</v>
      </c>
      <c r="S93" s="29">
        <v>8</v>
      </c>
      <c r="T93" s="29">
        <v>8</v>
      </c>
      <c r="U93" s="29">
        <f t="shared" si="30"/>
        <v>8</v>
      </c>
      <c r="V93" s="29">
        <f t="shared" si="31"/>
        <v>8</v>
      </c>
      <c r="W93" s="94"/>
      <c r="X93" s="94" t="s">
        <v>349</v>
      </c>
      <c r="Y93" s="124">
        <f t="shared" si="32"/>
        <v>70</v>
      </c>
      <c r="Z93" s="108">
        <f t="shared" si="22"/>
        <v>70</v>
      </c>
      <c r="AA93" s="29">
        <f t="shared" si="23"/>
        <v>12069540</v>
      </c>
      <c r="AB93" s="29">
        <f t="shared" si="24"/>
        <v>70</v>
      </c>
      <c r="AC93" s="29">
        <f t="shared" si="25"/>
        <v>12069540</v>
      </c>
    </row>
    <row r="94" spans="2:30" s="21" customFormat="1">
      <c r="B94" s="313"/>
      <c r="C94" s="320"/>
      <c r="D94" s="7" t="s">
        <v>207</v>
      </c>
      <c r="E94" s="7" t="s">
        <v>57</v>
      </c>
      <c r="F94" s="7" t="s">
        <v>211</v>
      </c>
      <c r="G94" s="16">
        <v>92082</v>
      </c>
      <c r="H94" s="28"/>
      <c r="I94" s="29">
        <f t="shared" si="26"/>
        <v>0</v>
      </c>
      <c r="J94" s="29"/>
      <c r="K94" s="29">
        <f t="shared" si="20"/>
        <v>0</v>
      </c>
      <c r="L94" s="28"/>
      <c r="M94" s="29">
        <f t="shared" si="21"/>
        <v>0</v>
      </c>
      <c r="N94" s="29">
        <v>0</v>
      </c>
      <c r="O94" s="29">
        <f t="shared" si="27"/>
        <v>0</v>
      </c>
      <c r="P94" s="29">
        <v>0</v>
      </c>
      <c r="Q94" s="29">
        <f t="shared" si="28"/>
        <v>0</v>
      </c>
      <c r="R94" s="29">
        <f t="shared" si="29"/>
        <v>0</v>
      </c>
      <c r="S94" s="29">
        <v>6</v>
      </c>
      <c r="T94" s="29">
        <v>6</v>
      </c>
      <c r="U94" s="29">
        <f t="shared" si="30"/>
        <v>6</v>
      </c>
      <c r="V94" s="29">
        <f t="shared" si="31"/>
        <v>6</v>
      </c>
      <c r="W94" s="94"/>
      <c r="X94" s="94" t="s">
        <v>349</v>
      </c>
      <c r="Y94" s="124">
        <f t="shared" si="32"/>
        <v>0</v>
      </c>
      <c r="Z94" s="108">
        <f t="shared" si="22"/>
        <v>0</v>
      </c>
      <c r="AA94" s="29">
        <f t="shared" si="23"/>
        <v>0</v>
      </c>
      <c r="AB94" s="29">
        <f t="shared" si="24"/>
        <v>0</v>
      </c>
      <c r="AC94" s="29">
        <f t="shared" si="25"/>
        <v>0</v>
      </c>
    </row>
    <row r="95" spans="2:30" s="21" customFormat="1">
      <c r="B95" s="313"/>
      <c r="C95" s="320"/>
      <c r="D95" s="7" t="s">
        <v>208</v>
      </c>
      <c r="E95" s="7" t="s">
        <v>60</v>
      </c>
      <c r="F95" s="7" t="s">
        <v>212</v>
      </c>
      <c r="G95" s="16">
        <v>110622</v>
      </c>
      <c r="H95" s="28"/>
      <c r="I95" s="29">
        <f t="shared" si="26"/>
        <v>0</v>
      </c>
      <c r="J95" s="29">
        <v>100</v>
      </c>
      <c r="K95" s="29">
        <f t="shared" si="20"/>
        <v>11062200</v>
      </c>
      <c r="L95" s="28"/>
      <c r="M95" s="29">
        <f t="shared" si="21"/>
        <v>0</v>
      </c>
      <c r="N95" s="29">
        <v>0</v>
      </c>
      <c r="O95" s="29">
        <f t="shared" si="27"/>
        <v>0</v>
      </c>
      <c r="P95" s="29">
        <v>0</v>
      </c>
      <c r="Q95" s="29">
        <f t="shared" si="28"/>
        <v>100</v>
      </c>
      <c r="R95" s="29">
        <f t="shared" si="29"/>
        <v>0</v>
      </c>
      <c r="S95" s="29">
        <v>9</v>
      </c>
      <c r="T95" s="29">
        <v>9</v>
      </c>
      <c r="U95" s="29">
        <f t="shared" si="30"/>
        <v>9</v>
      </c>
      <c r="V95" s="29">
        <f t="shared" si="31"/>
        <v>9</v>
      </c>
      <c r="W95" s="94"/>
      <c r="X95" s="94" t="s">
        <v>349</v>
      </c>
      <c r="Y95" s="124">
        <f t="shared" si="32"/>
        <v>100</v>
      </c>
      <c r="Z95" s="108">
        <f t="shared" si="22"/>
        <v>100</v>
      </c>
      <c r="AA95" s="29">
        <f t="shared" si="23"/>
        <v>11062200</v>
      </c>
      <c r="AB95" s="29">
        <f t="shared" si="24"/>
        <v>100</v>
      </c>
      <c r="AC95" s="29">
        <f t="shared" si="25"/>
        <v>11062200</v>
      </c>
    </row>
    <row r="96" spans="2:30" s="21" customFormat="1">
      <c r="B96" s="313"/>
      <c r="C96" s="320"/>
      <c r="D96" s="7" t="s">
        <v>209</v>
      </c>
      <c r="E96" s="7" t="s">
        <v>57</v>
      </c>
      <c r="F96" s="7" t="s">
        <v>213</v>
      </c>
      <c r="G96" s="16">
        <v>92082</v>
      </c>
      <c r="H96" s="28"/>
      <c r="I96" s="29">
        <f t="shared" si="26"/>
        <v>0</v>
      </c>
      <c r="J96" s="29"/>
      <c r="K96" s="29">
        <f t="shared" si="20"/>
        <v>0</v>
      </c>
      <c r="L96" s="28"/>
      <c r="M96" s="29">
        <f t="shared" si="21"/>
        <v>0</v>
      </c>
      <c r="N96" s="29">
        <v>0</v>
      </c>
      <c r="O96" s="29">
        <f t="shared" si="27"/>
        <v>0</v>
      </c>
      <c r="P96" s="29">
        <v>0</v>
      </c>
      <c r="Q96" s="29">
        <f t="shared" si="28"/>
        <v>0</v>
      </c>
      <c r="R96" s="29">
        <f t="shared" si="29"/>
        <v>0</v>
      </c>
      <c r="S96" s="29">
        <v>9</v>
      </c>
      <c r="T96" s="29">
        <v>9</v>
      </c>
      <c r="U96" s="29">
        <f t="shared" si="30"/>
        <v>9</v>
      </c>
      <c r="V96" s="29">
        <f t="shared" si="31"/>
        <v>9</v>
      </c>
      <c r="W96" s="94"/>
      <c r="X96" s="94" t="s">
        <v>349</v>
      </c>
      <c r="Y96" s="124">
        <f t="shared" si="32"/>
        <v>0</v>
      </c>
      <c r="Z96" s="108">
        <f t="shared" si="22"/>
        <v>0</v>
      </c>
      <c r="AA96" s="29">
        <f t="shared" si="23"/>
        <v>0</v>
      </c>
      <c r="AB96" s="29">
        <f t="shared" si="24"/>
        <v>0</v>
      </c>
      <c r="AC96" s="29">
        <f t="shared" si="25"/>
        <v>0</v>
      </c>
    </row>
    <row r="97" spans="2:30" s="21" customFormat="1">
      <c r="B97" s="313"/>
      <c r="C97" s="320"/>
      <c r="D97" s="7" t="s">
        <v>210</v>
      </c>
      <c r="E97" s="7" t="s">
        <v>60</v>
      </c>
      <c r="F97" s="7" t="s">
        <v>214</v>
      </c>
      <c r="G97" s="16">
        <v>110622</v>
      </c>
      <c r="H97" s="28"/>
      <c r="I97" s="29">
        <f t="shared" si="26"/>
        <v>0</v>
      </c>
      <c r="J97" s="29"/>
      <c r="K97" s="29">
        <f t="shared" si="20"/>
        <v>0</v>
      </c>
      <c r="L97" s="28"/>
      <c r="M97" s="29">
        <f t="shared" si="21"/>
        <v>0</v>
      </c>
      <c r="N97" s="29">
        <v>0</v>
      </c>
      <c r="O97" s="29">
        <f t="shared" si="27"/>
        <v>0</v>
      </c>
      <c r="P97" s="29">
        <v>0</v>
      </c>
      <c r="Q97" s="29">
        <f t="shared" si="28"/>
        <v>0</v>
      </c>
      <c r="R97" s="29">
        <f t="shared" si="29"/>
        <v>0</v>
      </c>
      <c r="S97" s="29">
        <v>9</v>
      </c>
      <c r="T97" s="29">
        <v>9</v>
      </c>
      <c r="U97" s="29">
        <f t="shared" si="30"/>
        <v>9</v>
      </c>
      <c r="V97" s="29">
        <f t="shared" si="31"/>
        <v>9</v>
      </c>
      <c r="W97" s="94"/>
      <c r="X97" s="94" t="s">
        <v>349</v>
      </c>
      <c r="Y97" s="124">
        <f t="shared" si="32"/>
        <v>0</v>
      </c>
      <c r="Z97" s="108">
        <f t="shared" si="22"/>
        <v>0</v>
      </c>
      <c r="AA97" s="29">
        <f t="shared" si="23"/>
        <v>0</v>
      </c>
      <c r="AB97" s="29">
        <f t="shared" si="24"/>
        <v>0</v>
      </c>
      <c r="AC97" s="29">
        <f t="shared" si="25"/>
        <v>0</v>
      </c>
    </row>
    <row r="98" spans="2:30">
      <c r="B98" s="313"/>
      <c r="C98" s="313" t="s">
        <v>333</v>
      </c>
      <c r="D98" s="7" t="s">
        <v>133</v>
      </c>
      <c r="E98" s="7" t="s">
        <v>60</v>
      </c>
      <c r="F98" s="7" t="s">
        <v>134</v>
      </c>
      <c r="G98" s="16">
        <v>160062</v>
      </c>
      <c r="H98" s="28"/>
      <c r="I98" s="29">
        <f t="shared" si="26"/>
        <v>0</v>
      </c>
      <c r="J98" s="29"/>
      <c r="K98" s="29">
        <f t="shared" si="20"/>
        <v>0</v>
      </c>
      <c r="L98" s="28"/>
      <c r="M98" s="29">
        <f t="shared" si="21"/>
        <v>0</v>
      </c>
      <c r="N98" s="29">
        <v>0</v>
      </c>
      <c r="O98" s="29">
        <f t="shared" si="27"/>
        <v>0</v>
      </c>
      <c r="P98" s="29">
        <v>0</v>
      </c>
      <c r="Q98" s="29">
        <f t="shared" si="28"/>
        <v>0</v>
      </c>
      <c r="R98" s="29">
        <f t="shared" si="29"/>
        <v>0</v>
      </c>
      <c r="S98" s="29">
        <v>22</v>
      </c>
      <c r="T98" s="29">
        <v>21</v>
      </c>
      <c r="U98" s="29">
        <f t="shared" si="30"/>
        <v>22</v>
      </c>
      <c r="V98" s="29">
        <f t="shared" si="31"/>
        <v>21</v>
      </c>
      <c r="W98" s="94"/>
      <c r="X98" s="94" t="s">
        <v>349</v>
      </c>
      <c r="Y98" s="124">
        <f t="shared" si="32"/>
        <v>0</v>
      </c>
      <c r="Z98" s="108">
        <f t="shared" si="22"/>
        <v>0</v>
      </c>
      <c r="AA98" s="29">
        <f t="shared" si="23"/>
        <v>0</v>
      </c>
      <c r="AB98" s="29">
        <f t="shared" si="24"/>
        <v>0</v>
      </c>
      <c r="AC98" s="29">
        <f t="shared" si="25"/>
        <v>0</v>
      </c>
    </row>
    <row r="99" spans="2:30" ht="17.25" thickBot="1">
      <c r="B99" s="328"/>
      <c r="C99" s="328"/>
      <c r="D99" s="35" t="s">
        <v>135</v>
      </c>
      <c r="E99" s="35" t="s">
        <v>57</v>
      </c>
      <c r="F99" s="35" t="s">
        <v>136</v>
      </c>
      <c r="G99" s="49">
        <v>184782</v>
      </c>
      <c r="H99" s="37"/>
      <c r="I99" s="38">
        <f t="shared" si="26"/>
        <v>0</v>
      </c>
      <c r="J99" s="53"/>
      <c r="K99" s="38">
        <f t="shared" si="20"/>
        <v>0</v>
      </c>
      <c r="L99" s="37"/>
      <c r="M99" s="38">
        <f t="shared" si="21"/>
        <v>0</v>
      </c>
      <c r="N99" s="38">
        <v>0</v>
      </c>
      <c r="O99" s="38">
        <f t="shared" si="27"/>
        <v>0</v>
      </c>
      <c r="P99" s="38">
        <v>0</v>
      </c>
      <c r="Q99" s="38">
        <f t="shared" si="28"/>
        <v>0</v>
      </c>
      <c r="R99" s="38">
        <f t="shared" si="29"/>
        <v>0</v>
      </c>
      <c r="S99" s="38"/>
      <c r="T99" s="38">
        <v>0</v>
      </c>
      <c r="U99" s="38">
        <f t="shared" si="30"/>
        <v>0</v>
      </c>
      <c r="V99" s="38">
        <f t="shared" si="31"/>
        <v>0</v>
      </c>
      <c r="W99" s="101"/>
      <c r="X99" s="101" t="s">
        <v>349</v>
      </c>
      <c r="Y99" s="131">
        <f t="shared" si="32"/>
        <v>0</v>
      </c>
      <c r="Z99" s="115">
        <f t="shared" si="22"/>
        <v>0</v>
      </c>
      <c r="AA99" s="38">
        <f t="shared" si="23"/>
        <v>0</v>
      </c>
      <c r="AB99" s="38">
        <f t="shared" si="24"/>
        <v>0</v>
      </c>
      <c r="AC99" s="38">
        <f t="shared" si="25"/>
        <v>0</v>
      </c>
    </row>
    <row r="100" spans="2:30" ht="17.25" hidden="1" thickTop="1">
      <c r="B100" s="321"/>
      <c r="C100" s="321"/>
      <c r="D100" s="44" t="s">
        <v>137</v>
      </c>
      <c r="E100" s="44" t="s">
        <v>60</v>
      </c>
      <c r="F100" s="44" t="s">
        <v>138</v>
      </c>
      <c r="G100" s="45">
        <v>122982</v>
      </c>
      <c r="H100" s="46"/>
      <c r="I100" s="47">
        <f t="shared" si="26"/>
        <v>0</v>
      </c>
      <c r="J100" s="70"/>
      <c r="K100" s="47">
        <f t="shared" si="20"/>
        <v>0</v>
      </c>
      <c r="L100" s="46"/>
      <c r="M100" s="47">
        <f t="shared" si="21"/>
        <v>0</v>
      </c>
      <c r="N100" s="47">
        <v>0</v>
      </c>
      <c r="O100" s="47">
        <f t="shared" si="27"/>
        <v>0</v>
      </c>
      <c r="P100" s="47">
        <v>0</v>
      </c>
      <c r="Q100" s="47">
        <f t="shared" si="28"/>
        <v>0</v>
      </c>
      <c r="R100" s="47">
        <f t="shared" si="29"/>
        <v>0</v>
      </c>
      <c r="S100" s="47"/>
      <c r="T100" s="47">
        <v>0</v>
      </c>
      <c r="U100" s="47">
        <f t="shared" si="30"/>
        <v>0</v>
      </c>
      <c r="V100" s="47">
        <f t="shared" si="31"/>
        <v>0</v>
      </c>
      <c r="W100" s="102"/>
      <c r="X100" s="102" t="s">
        <v>349</v>
      </c>
      <c r="Y100" s="132">
        <f t="shared" si="32"/>
        <v>0</v>
      </c>
      <c r="Z100" s="116">
        <f t="shared" si="22"/>
        <v>0</v>
      </c>
      <c r="AA100" s="47">
        <f t="shared" si="23"/>
        <v>0</v>
      </c>
      <c r="AB100" s="47">
        <f t="shared" si="24"/>
        <v>0</v>
      </c>
      <c r="AC100" s="47">
        <f t="shared" si="25"/>
        <v>0</v>
      </c>
    </row>
    <row r="101" spans="2:30" ht="17.25" hidden="1" thickBot="1">
      <c r="B101" s="313"/>
      <c r="C101" s="313"/>
      <c r="D101" s="19" t="s">
        <v>139</v>
      </c>
      <c r="E101" s="19" t="s">
        <v>334</v>
      </c>
      <c r="F101" s="19" t="s">
        <v>140</v>
      </c>
      <c r="G101" s="20">
        <v>147702</v>
      </c>
      <c r="H101" s="22"/>
      <c r="I101" s="18">
        <f t="shared" si="26"/>
        <v>0</v>
      </c>
      <c r="J101" s="51"/>
      <c r="K101" s="18">
        <f t="shared" ref="K101:K111" si="33">J101*G101</f>
        <v>0</v>
      </c>
      <c r="L101" s="22"/>
      <c r="M101" s="18">
        <f t="shared" ref="M101:M107" si="34">L101*G101</f>
        <v>0</v>
      </c>
      <c r="N101" s="18">
        <v>0</v>
      </c>
      <c r="O101" s="18">
        <f t="shared" si="27"/>
        <v>0</v>
      </c>
      <c r="P101" s="18">
        <v>0</v>
      </c>
      <c r="Q101" s="18">
        <f t="shared" si="28"/>
        <v>0</v>
      </c>
      <c r="R101" s="18">
        <f t="shared" si="29"/>
        <v>0</v>
      </c>
      <c r="S101" s="18"/>
      <c r="T101" s="18">
        <v>0</v>
      </c>
      <c r="U101" s="18">
        <f t="shared" si="30"/>
        <v>0</v>
      </c>
      <c r="V101" s="18">
        <f t="shared" si="31"/>
        <v>0</v>
      </c>
      <c r="W101" s="103"/>
      <c r="X101" s="103" t="s">
        <v>349</v>
      </c>
      <c r="Y101" s="133">
        <f t="shared" si="32"/>
        <v>0</v>
      </c>
      <c r="Z101" s="117">
        <f t="shared" ref="Z101:Z113" si="35">H101+J101</f>
        <v>0</v>
      </c>
      <c r="AA101" s="18">
        <f t="shared" ref="AA101:AA113" si="36">I101+K101</f>
        <v>0</v>
      </c>
      <c r="AB101" s="18">
        <f t="shared" ref="AB101:AB113" si="37">SUM(H101,J101,L101)</f>
        <v>0</v>
      </c>
      <c r="AC101" s="18">
        <f t="shared" ref="AC101:AC113" si="38">SUM(I101,K101,M101)</f>
        <v>0</v>
      </c>
    </row>
    <row r="102" spans="2:30" ht="18" thickTop="1" thickBot="1">
      <c r="B102" s="328"/>
      <c r="C102" s="50" t="s">
        <v>335</v>
      </c>
      <c r="D102" s="35" t="s">
        <v>141</v>
      </c>
      <c r="E102" s="35" t="s">
        <v>198</v>
      </c>
      <c r="F102" s="35" t="s">
        <v>336</v>
      </c>
      <c r="G102" s="49">
        <v>215682</v>
      </c>
      <c r="H102" s="49"/>
      <c r="I102" s="49">
        <f t="shared" si="26"/>
        <v>0</v>
      </c>
      <c r="J102" s="52"/>
      <c r="K102" s="38">
        <f t="shared" si="33"/>
        <v>0</v>
      </c>
      <c r="L102" s="37"/>
      <c r="M102" s="38">
        <f t="shared" si="34"/>
        <v>0</v>
      </c>
      <c r="N102" s="38">
        <v>0</v>
      </c>
      <c r="O102" s="38">
        <f t="shared" ref="O102:O113" si="39">H102-N102</f>
        <v>0</v>
      </c>
      <c r="P102" s="38">
        <v>0</v>
      </c>
      <c r="Q102" s="38">
        <f t="shared" si="28"/>
        <v>0</v>
      </c>
      <c r="R102" s="38">
        <f t="shared" si="29"/>
        <v>0</v>
      </c>
      <c r="S102" s="38">
        <v>13</v>
      </c>
      <c r="T102" s="38">
        <v>13</v>
      </c>
      <c r="U102" s="38">
        <f t="shared" si="30"/>
        <v>13</v>
      </c>
      <c r="V102" s="38">
        <f t="shared" si="31"/>
        <v>13</v>
      </c>
      <c r="W102" s="101"/>
      <c r="X102" s="101" t="s">
        <v>349</v>
      </c>
      <c r="Y102" s="131">
        <f t="shared" si="32"/>
        <v>0</v>
      </c>
      <c r="Z102" s="115">
        <f t="shared" si="35"/>
        <v>0</v>
      </c>
      <c r="AA102" s="38">
        <f t="shared" si="36"/>
        <v>0</v>
      </c>
      <c r="AB102" s="38">
        <f t="shared" si="37"/>
        <v>0</v>
      </c>
      <c r="AC102" s="38">
        <f t="shared" si="38"/>
        <v>0</v>
      </c>
      <c r="AD102" s="43">
        <f>SUM(AB82:AB102)</f>
        <v>470</v>
      </c>
    </row>
    <row r="103" spans="2:30" ht="17.25" thickTop="1">
      <c r="B103" s="321" t="s">
        <v>337</v>
      </c>
      <c r="C103" s="321" t="s">
        <v>338</v>
      </c>
      <c r="D103" s="31" t="s">
        <v>142</v>
      </c>
      <c r="E103" s="31"/>
      <c r="F103" s="31" t="s">
        <v>143</v>
      </c>
      <c r="G103" s="48">
        <v>122982</v>
      </c>
      <c r="H103" s="33"/>
      <c r="I103" s="34">
        <f t="shared" si="26"/>
        <v>0</v>
      </c>
      <c r="J103" s="29"/>
      <c r="K103" s="34">
        <f t="shared" si="33"/>
        <v>0</v>
      </c>
      <c r="L103" s="33"/>
      <c r="M103" s="34">
        <f t="shared" si="34"/>
        <v>0</v>
      </c>
      <c r="N103" s="34">
        <v>0</v>
      </c>
      <c r="O103" s="34">
        <f t="shared" si="39"/>
        <v>0</v>
      </c>
      <c r="P103" s="34">
        <v>0</v>
      </c>
      <c r="Q103" s="34">
        <f t="shared" si="28"/>
        <v>0</v>
      </c>
      <c r="R103" s="34">
        <f t="shared" si="29"/>
        <v>0</v>
      </c>
      <c r="S103" s="34"/>
      <c r="T103" s="34">
        <v>0</v>
      </c>
      <c r="U103" s="34">
        <f t="shared" si="30"/>
        <v>0</v>
      </c>
      <c r="V103" s="34">
        <f t="shared" si="31"/>
        <v>0</v>
      </c>
      <c r="W103" s="104"/>
      <c r="X103" s="104" t="s">
        <v>349</v>
      </c>
      <c r="Y103" s="134">
        <f t="shared" si="32"/>
        <v>0</v>
      </c>
      <c r="Z103" s="118">
        <f t="shared" si="35"/>
        <v>0</v>
      </c>
      <c r="AA103" s="34">
        <f t="shared" si="36"/>
        <v>0</v>
      </c>
      <c r="AB103" s="34">
        <f t="shared" si="37"/>
        <v>0</v>
      </c>
      <c r="AC103" s="34">
        <f t="shared" si="38"/>
        <v>0</v>
      </c>
    </row>
    <row r="104" spans="2:30">
      <c r="B104" s="313"/>
      <c r="C104" s="313"/>
      <c r="D104" s="7" t="s">
        <v>144</v>
      </c>
      <c r="E104" s="7"/>
      <c r="F104" s="7" t="s">
        <v>145</v>
      </c>
      <c r="G104" s="16">
        <v>73542</v>
      </c>
      <c r="H104" s="28"/>
      <c r="I104" s="29">
        <f t="shared" si="26"/>
        <v>0</v>
      </c>
      <c r="J104" s="29"/>
      <c r="K104" s="29">
        <f t="shared" si="33"/>
        <v>0</v>
      </c>
      <c r="L104" s="28"/>
      <c r="M104" s="29">
        <f t="shared" si="34"/>
        <v>0</v>
      </c>
      <c r="N104" s="29">
        <v>0</v>
      </c>
      <c r="O104" s="29">
        <f t="shared" si="39"/>
        <v>0</v>
      </c>
      <c r="P104" s="29">
        <v>0</v>
      </c>
      <c r="Q104" s="29">
        <f t="shared" si="28"/>
        <v>0</v>
      </c>
      <c r="R104" s="29">
        <f t="shared" si="29"/>
        <v>0</v>
      </c>
      <c r="S104" s="29"/>
      <c r="T104" s="29">
        <v>0</v>
      </c>
      <c r="U104" s="29">
        <f t="shared" si="30"/>
        <v>0</v>
      </c>
      <c r="V104" s="29">
        <f t="shared" si="31"/>
        <v>0</v>
      </c>
      <c r="W104" s="94"/>
      <c r="X104" s="94" t="s">
        <v>349</v>
      </c>
      <c r="Y104" s="124">
        <f t="shared" si="32"/>
        <v>0</v>
      </c>
      <c r="Z104" s="108">
        <f t="shared" si="35"/>
        <v>0</v>
      </c>
      <c r="AA104" s="29">
        <f t="shared" si="36"/>
        <v>0</v>
      </c>
      <c r="AB104" s="29">
        <f t="shared" si="37"/>
        <v>0</v>
      </c>
      <c r="AC104" s="29">
        <f t="shared" si="38"/>
        <v>0</v>
      </c>
    </row>
    <row r="105" spans="2:30">
      <c r="B105" s="313" t="s">
        <v>339</v>
      </c>
      <c r="C105" s="313" t="s">
        <v>340</v>
      </c>
      <c r="D105" s="7" t="s">
        <v>146</v>
      </c>
      <c r="E105" s="7"/>
      <c r="F105" s="7" t="s">
        <v>147</v>
      </c>
      <c r="G105" s="16">
        <v>30838</v>
      </c>
      <c r="H105" s="28"/>
      <c r="I105" s="29">
        <f t="shared" si="26"/>
        <v>0</v>
      </c>
      <c r="J105" s="29"/>
      <c r="K105" s="29">
        <f t="shared" si="33"/>
        <v>0</v>
      </c>
      <c r="L105" s="28"/>
      <c r="M105" s="29">
        <f t="shared" si="34"/>
        <v>0</v>
      </c>
      <c r="N105" s="29">
        <v>0</v>
      </c>
      <c r="O105" s="29">
        <f t="shared" si="39"/>
        <v>0</v>
      </c>
      <c r="P105" s="29">
        <v>0</v>
      </c>
      <c r="Q105" s="29">
        <f t="shared" si="28"/>
        <v>0</v>
      </c>
      <c r="R105" s="29">
        <f t="shared" si="29"/>
        <v>0</v>
      </c>
      <c r="S105" s="29">
        <v>10</v>
      </c>
      <c r="T105" s="29">
        <v>10</v>
      </c>
      <c r="U105" s="29">
        <f t="shared" si="30"/>
        <v>10</v>
      </c>
      <c r="V105" s="29">
        <f t="shared" si="31"/>
        <v>10</v>
      </c>
      <c r="W105" s="94"/>
      <c r="X105" s="94" t="s">
        <v>349</v>
      </c>
      <c r="Y105" s="124">
        <f t="shared" si="32"/>
        <v>0</v>
      </c>
      <c r="Z105" s="108">
        <f t="shared" si="35"/>
        <v>0</v>
      </c>
      <c r="AA105" s="29">
        <f t="shared" si="36"/>
        <v>0</v>
      </c>
      <c r="AB105" s="29">
        <f t="shared" si="37"/>
        <v>0</v>
      </c>
      <c r="AC105" s="29">
        <f t="shared" si="38"/>
        <v>0</v>
      </c>
    </row>
    <row r="106" spans="2:30">
      <c r="B106" s="313"/>
      <c r="C106" s="313"/>
      <c r="D106" s="7" t="s">
        <v>148</v>
      </c>
      <c r="E106" s="7"/>
      <c r="F106" s="7" t="s">
        <v>149</v>
      </c>
      <c r="G106" s="16">
        <v>24658</v>
      </c>
      <c r="H106" s="28"/>
      <c r="I106" s="29">
        <f t="shared" si="26"/>
        <v>0</v>
      </c>
      <c r="J106" s="29"/>
      <c r="K106" s="29">
        <f t="shared" si="33"/>
        <v>0</v>
      </c>
      <c r="L106" s="28"/>
      <c r="M106" s="29">
        <f t="shared" si="34"/>
        <v>0</v>
      </c>
      <c r="N106" s="29">
        <v>0</v>
      </c>
      <c r="O106" s="29">
        <f t="shared" si="39"/>
        <v>0</v>
      </c>
      <c r="P106" s="29">
        <v>0</v>
      </c>
      <c r="Q106" s="29">
        <f t="shared" si="28"/>
        <v>0</v>
      </c>
      <c r="R106" s="29">
        <f t="shared" si="29"/>
        <v>0</v>
      </c>
      <c r="S106" s="29">
        <v>7</v>
      </c>
      <c r="T106" s="29">
        <v>7</v>
      </c>
      <c r="U106" s="29">
        <f t="shared" si="30"/>
        <v>7</v>
      </c>
      <c r="V106" s="29">
        <f t="shared" si="31"/>
        <v>7</v>
      </c>
      <c r="W106" s="94"/>
      <c r="X106" s="94" t="s">
        <v>349</v>
      </c>
      <c r="Y106" s="124">
        <f t="shared" si="32"/>
        <v>0</v>
      </c>
      <c r="Z106" s="108">
        <f t="shared" si="35"/>
        <v>0</v>
      </c>
      <c r="AA106" s="29">
        <f t="shared" si="36"/>
        <v>0</v>
      </c>
      <c r="AB106" s="29">
        <f t="shared" si="37"/>
        <v>0</v>
      </c>
      <c r="AC106" s="29">
        <f t="shared" si="38"/>
        <v>0</v>
      </c>
    </row>
    <row r="107" spans="2:30">
      <c r="B107" s="313"/>
      <c r="C107" s="314" t="s">
        <v>341</v>
      </c>
      <c r="D107" s="7" t="s">
        <v>150</v>
      </c>
      <c r="E107" s="7"/>
      <c r="F107" s="7" t="s">
        <v>151</v>
      </c>
      <c r="G107" s="16">
        <v>18478</v>
      </c>
      <c r="H107" s="28"/>
      <c r="I107" s="29">
        <f t="shared" si="26"/>
        <v>0</v>
      </c>
      <c r="J107" s="29"/>
      <c r="K107" s="29">
        <f t="shared" si="33"/>
        <v>0</v>
      </c>
      <c r="L107" s="28"/>
      <c r="M107" s="29">
        <f t="shared" si="34"/>
        <v>0</v>
      </c>
      <c r="N107" s="29">
        <v>0</v>
      </c>
      <c r="O107" s="29">
        <f t="shared" si="39"/>
        <v>0</v>
      </c>
      <c r="P107" s="29">
        <v>0</v>
      </c>
      <c r="Q107" s="29">
        <f t="shared" si="28"/>
        <v>0</v>
      </c>
      <c r="R107" s="29">
        <f t="shared" si="29"/>
        <v>0</v>
      </c>
      <c r="S107" s="29">
        <v>61</v>
      </c>
      <c r="T107" s="29">
        <v>45</v>
      </c>
      <c r="U107" s="29">
        <f t="shared" si="30"/>
        <v>61</v>
      </c>
      <c r="V107" s="29">
        <f t="shared" si="31"/>
        <v>45</v>
      </c>
      <c r="W107" s="94"/>
      <c r="X107" s="94" t="s">
        <v>349</v>
      </c>
      <c r="Y107" s="124">
        <f t="shared" si="32"/>
        <v>0</v>
      </c>
      <c r="Z107" s="108">
        <f t="shared" si="35"/>
        <v>0</v>
      </c>
      <c r="AA107" s="29">
        <f t="shared" si="36"/>
        <v>0</v>
      </c>
      <c r="AB107" s="29">
        <f t="shared" si="37"/>
        <v>0</v>
      </c>
      <c r="AC107" s="29">
        <f t="shared" si="38"/>
        <v>0</v>
      </c>
    </row>
    <row r="108" spans="2:30">
      <c r="B108" s="313"/>
      <c r="C108" s="314"/>
      <c r="D108" s="7" t="s">
        <v>152</v>
      </c>
      <c r="E108" s="7"/>
      <c r="F108" s="7" t="s">
        <v>153</v>
      </c>
      <c r="G108" s="16">
        <v>15389</v>
      </c>
      <c r="H108" s="28">
        <v>200</v>
      </c>
      <c r="I108" s="29">
        <f t="shared" si="26"/>
        <v>3077800</v>
      </c>
      <c r="J108" s="29"/>
      <c r="K108" s="29">
        <f t="shared" si="33"/>
        <v>0</v>
      </c>
      <c r="L108" s="28"/>
      <c r="M108" s="29"/>
      <c r="N108" s="29">
        <v>0</v>
      </c>
      <c r="O108" s="29">
        <f t="shared" si="39"/>
        <v>200</v>
      </c>
      <c r="P108" s="29">
        <v>0</v>
      </c>
      <c r="Q108" s="29">
        <f t="shared" si="28"/>
        <v>0</v>
      </c>
      <c r="R108" s="29">
        <f t="shared" si="29"/>
        <v>0</v>
      </c>
      <c r="S108" s="29">
        <v>0</v>
      </c>
      <c r="T108" s="29">
        <v>100</v>
      </c>
      <c r="U108" s="29">
        <f t="shared" si="30"/>
        <v>0</v>
      </c>
      <c r="V108" s="29">
        <f t="shared" si="31"/>
        <v>100</v>
      </c>
      <c r="W108" s="94"/>
      <c r="X108" s="94" t="s">
        <v>349</v>
      </c>
      <c r="Y108" s="124">
        <f t="shared" si="32"/>
        <v>200</v>
      </c>
      <c r="Z108" s="108">
        <f t="shared" si="35"/>
        <v>200</v>
      </c>
      <c r="AA108" s="29">
        <f t="shared" si="36"/>
        <v>3077800</v>
      </c>
      <c r="AB108" s="29">
        <f t="shared" si="37"/>
        <v>200</v>
      </c>
      <c r="AC108" s="29">
        <f t="shared" si="38"/>
        <v>3077800</v>
      </c>
    </row>
    <row r="109" spans="2:30">
      <c r="B109" s="313"/>
      <c r="C109" s="314"/>
      <c r="D109" s="7" t="s">
        <v>154</v>
      </c>
      <c r="E109" s="7"/>
      <c r="F109" s="7" t="s">
        <v>155</v>
      </c>
      <c r="G109" s="16">
        <v>40108</v>
      </c>
      <c r="H109" s="28"/>
      <c r="I109" s="29">
        <f t="shared" si="26"/>
        <v>0</v>
      </c>
      <c r="J109" s="29"/>
      <c r="K109" s="29">
        <f t="shared" si="33"/>
        <v>0</v>
      </c>
      <c r="L109" s="28"/>
      <c r="M109" s="29">
        <f>L109*G109</f>
        <v>0</v>
      </c>
      <c r="N109" s="29">
        <v>0</v>
      </c>
      <c r="O109" s="29">
        <f t="shared" si="39"/>
        <v>0</v>
      </c>
      <c r="P109" s="29">
        <v>0</v>
      </c>
      <c r="Q109" s="29">
        <f t="shared" si="28"/>
        <v>0</v>
      </c>
      <c r="R109" s="29">
        <f t="shared" si="29"/>
        <v>0</v>
      </c>
      <c r="S109" s="29">
        <v>76</v>
      </c>
      <c r="T109" s="29">
        <v>76</v>
      </c>
      <c r="U109" s="29">
        <f t="shared" si="30"/>
        <v>76</v>
      </c>
      <c r="V109" s="29">
        <f t="shared" si="31"/>
        <v>76</v>
      </c>
      <c r="W109" s="94"/>
      <c r="X109" s="94" t="s">
        <v>349</v>
      </c>
      <c r="Y109" s="124">
        <f t="shared" si="32"/>
        <v>0</v>
      </c>
      <c r="Z109" s="108">
        <f t="shared" si="35"/>
        <v>0</v>
      </c>
      <c r="AA109" s="29">
        <f t="shared" si="36"/>
        <v>0</v>
      </c>
      <c r="AB109" s="29">
        <f t="shared" si="37"/>
        <v>0</v>
      </c>
      <c r="AC109" s="29">
        <f t="shared" si="38"/>
        <v>0</v>
      </c>
    </row>
    <row r="110" spans="2:30">
      <c r="B110" s="346" t="s">
        <v>223</v>
      </c>
      <c r="C110" s="82" t="s">
        <v>224</v>
      </c>
      <c r="D110" s="7" t="s">
        <v>252</v>
      </c>
      <c r="E110" s="7" t="s">
        <v>198</v>
      </c>
      <c r="F110" s="7" t="s">
        <v>254</v>
      </c>
      <c r="G110" s="83">
        <v>98450</v>
      </c>
      <c r="H110" s="84">
        <v>100</v>
      </c>
      <c r="I110" s="85">
        <f t="shared" si="26"/>
        <v>9845000</v>
      </c>
      <c r="J110" s="85"/>
      <c r="K110" s="85">
        <f t="shared" si="33"/>
        <v>0</v>
      </c>
      <c r="L110" s="84"/>
      <c r="M110" s="85">
        <f>L110*G110</f>
        <v>0</v>
      </c>
      <c r="N110" s="85">
        <v>0</v>
      </c>
      <c r="O110" s="85">
        <f t="shared" si="39"/>
        <v>100</v>
      </c>
      <c r="P110" s="85">
        <v>0</v>
      </c>
      <c r="Q110" s="85">
        <f t="shared" si="28"/>
        <v>0</v>
      </c>
      <c r="R110" s="85">
        <f t="shared" si="29"/>
        <v>0</v>
      </c>
      <c r="S110" s="85"/>
      <c r="T110" s="85"/>
      <c r="U110" s="85">
        <f t="shared" si="30"/>
        <v>0</v>
      </c>
      <c r="V110" s="85">
        <f t="shared" si="31"/>
        <v>0</v>
      </c>
      <c r="W110" s="105"/>
      <c r="X110" s="105" t="s">
        <v>349</v>
      </c>
      <c r="Y110" s="135">
        <f t="shared" si="32"/>
        <v>100</v>
      </c>
      <c r="Z110" s="119">
        <f t="shared" si="35"/>
        <v>100</v>
      </c>
      <c r="AA110" s="85">
        <f t="shared" si="36"/>
        <v>9845000</v>
      </c>
      <c r="AB110" s="85">
        <f t="shared" si="37"/>
        <v>100</v>
      </c>
      <c r="AC110" s="85">
        <f t="shared" si="38"/>
        <v>9845000</v>
      </c>
    </row>
    <row r="111" spans="2:30">
      <c r="B111" s="347"/>
      <c r="C111" s="82" t="s">
        <v>224</v>
      </c>
      <c r="D111" s="7" t="s">
        <v>226</v>
      </c>
      <c r="E111" s="7" t="s">
        <v>57</v>
      </c>
      <c r="F111" s="7" t="s">
        <v>228</v>
      </c>
      <c r="G111" s="83">
        <v>103950</v>
      </c>
      <c r="H111" s="84"/>
      <c r="I111" s="85">
        <f t="shared" si="26"/>
        <v>0</v>
      </c>
      <c r="J111" s="85"/>
      <c r="K111" s="85">
        <f t="shared" si="33"/>
        <v>0</v>
      </c>
      <c r="L111" s="84"/>
      <c r="M111" s="85">
        <f>L111*G113</f>
        <v>0</v>
      </c>
      <c r="N111" s="85">
        <v>0</v>
      </c>
      <c r="O111" s="85">
        <f t="shared" si="39"/>
        <v>0</v>
      </c>
      <c r="P111" s="85">
        <v>0</v>
      </c>
      <c r="Q111" s="85">
        <f t="shared" si="28"/>
        <v>0</v>
      </c>
      <c r="R111" s="85">
        <f t="shared" si="29"/>
        <v>0</v>
      </c>
      <c r="S111" s="85"/>
      <c r="T111" s="85"/>
      <c r="U111" s="85">
        <f t="shared" si="30"/>
        <v>0</v>
      </c>
      <c r="V111" s="85">
        <f t="shared" si="31"/>
        <v>0</v>
      </c>
      <c r="W111" s="105"/>
      <c r="X111" s="105" t="s">
        <v>349</v>
      </c>
      <c r="Y111" s="135">
        <f t="shared" si="32"/>
        <v>0</v>
      </c>
      <c r="Z111" s="119">
        <f t="shared" si="35"/>
        <v>0</v>
      </c>
      <c r="AA111" s="85">
        <f t="shared" si="36"/>
        <v>0</v>
      </c>
      <c r="AB111" s="85">
        <f t="shared" si="37"/>
        <v>0</v>
      </c>
      <c r="AC111" s="85">
        <f t="shared" si="38"/>
        <v>0</v>
      </c>
    </row>
    <row r="112" spans="2:30">
      <c r="B112" s="347"/>
      <c r="C112" s="82" t="s">
        <v>224</v>
      </c>
      <c r="D112" s="7" t="s">
        <v>253</v>
      </c>
      <c r="E112" s="7" t="s">
        <v>60</v>
      </c>
      <c r="F112" s="7" t="s">
        <v>255</v>
      </c>
      <c r="G112" s="83">
        <v>136950</v>
      </c>
      <c r="H112" s="84"/>
      <c r="I112" s="85">
        <f t="shared" si="26"/>
        <v>0</v>
      </c>
      <c r="J112" s="85"/>
      <c r="K112" s="85"/>
      <c r="L112" s="84"/>
      <c r="M112" s="85"/>
      <c r="N112" s="85">
        <v>0</v>
      </c>
      <c r="O112" s="85">
        <f t="shared" si="39"/>
        <v>0</v>
      </c>
      <c r="P112" s="85">
        <v>0</v>
      </c>
      <c r="Q112" s="85">
        <f t="shared" si="28"/>
        <v>0</v>
      </c>
      <c r="R112" s="85">
        <f t="shared" si="29"/>
        <v>0</v>
      </c>
      <c r="S112" s="85"/>
      <c r="T112" s="85"/>
      <c r="U112" s="85">
        <f t="shared" si="30"/>
        <v>0</v>
      </c>
      <c r="V112" s="85">
        <f t="shared" si="31"/>
        <v>0</v>
      </c>
      <c r="W112" s="105"/>
      <c r="X112" s="105" t="s">
        <v>349</v>
      </c>
      <c r="Y112" s="135">
        <f t="shared" si="32"/>
        <v>0</v>
      </c>
      <c r="Z112" s="119">
        <f t="shared" si="35"/>
        <v>0</v>
      </c>
      <c r="AA112" s="85">
        <f t="shared" si="36"/>
        <v>0</v>
      </c>
      <c r="AB112" s="85">
        <f t="shared" si="37"/>
        <v>0</v>
      </c>
      <c r="AC112" s="85">
        <f t="shared" si="38"/>
        <v>0</v>
      </c>
    </row>
    <row r="113" spans="2:30">
      <c r="B113" s="348"/>
      <c r="C113" s="75" t="s">
        <v>225</v>
      </c>
      <c r="D113" s="71" t="s">
        <v>227</v>
      </c>
      <c r="E113" s="71" t="s">
        <v>57</v>
      </c>
      <c r="F113" s="71" t="s">
        <v>229</v>
      </c>
      <c r="G113" s="72">
        <v>60500</v>
      </c>
      <c r="H113" s="73">
        <v>100</v>
      </c>
      <c r="I113" s="74">
        <f t="shared" si="26"/>
        <v>6050000</v>
      </c>
      <c r="J113" s="74"/>
      <c r="K113" s="74"/>
      <c r="L113" s="73"/>
      <c r="M113" s="74"/>
      <c r="N113" s="74">
        <v>100</v>
      </c>
      <c r="O113" s="74">
        <f t="shared" si="39"/>
        <v>0</v>
      </c>
      <c r="P113" s="74"/>
      <c r="Q113" s="74">
        <f t="shared" si="28"/>
        <v>0</v>
      </c>
      <c r="R113" s="78">
        <f t="shared" si="29"/>
        <v>100</v>
      </c>
      <c r="S113" s="74">
        <v>110</v>
      </c>
      <c r="T113" s="74">
        <v>110</v>
      </c>
      <c r="U113" s="74">
        <f t="shared" si="30"/>
        <v>10</v>
      </c>
      <c r="V113" s="74">
        <f t="shared" si="31"/>
        <v>10</v>
      </c>
      <c r="W113" s="106">
        <v>400</v>
      </c>
      <c r="X113" s="106" t="s">
        <v>350</v>
      </c>
      <c r="Y113" s="136">
        <f t="shared" si="32"/>
        <v>0</v>
      </c>
      <c r="Z113" s="120">
        <f t="shared" si="35"/>
        <v>100</v>
      </c>
      <c r="AA113" s="74">
        <f t="shared" si="36"/>
        <v>6050000</v>
      </c>
      <c r="AB113" s="74">
        <f t="shared" si="37"/>
        <v>100</v>
      </c>
      <c r="AC113" s="74">
        <f t="shared" si="38"/>
        <v>6050000</v>
      </c>
      <c r="AD113" t="s">
        <v>366</v>
      </c>
    </row>
    <row r="114" spans="2:30" ht="18" thickBot="1">
      <c r="B114" s="8"/>
      <c r="C114" s="8"/>
      <c r="D114" s="9" t="s">
        <v>156</v>
      </c>
      <c r="E114" s="9"/>
      <c r="F114" s="10"/>
      <c r="G114" s="17"/>
      <c r="H114" s="11">
        <f>SUM(H5:H113)</f>
        <v>2600</v>
      </c>
      <c r="I114" s="11">
        <f t="shared" ref="I114:AC114" si="40">SUM(I5:I113)</f>
        <v>298123400</v>
      </c>
      <c r="J114" s="11">
        <f>SUM(J5:J113)</f>
        <v>3940</v>
      </c>
      <c r="K114" s="11">
        <f t="shared" si="40"/>
        <v>734339480</v>
      </c>
      <c r="L114" s="11">
        <f t="shared" si="40"/>
        <v>20</v>
      </c>
      <c r="M114" s="11">
        <f t="shared" si="40"/>
        <v>2768640</v>
      </c>
      <c r="N114" s="11">
        <f t="shared" si="40"/>
        <v>425</v>
      </c>
      <c r="O114" s="11">
        <f t="shared" si="40"/>
        <v>2175</v>
      </c>
      <c r="P114" s="11">
        <f t="shared" si="40"/>
        <v>245</v>
      </c>
      <c r="Q114" s="11">
        <f t="shared" si="40"/>
        <v>3695</v>
      </c>
      <c r="R114" s="79">
        <f t="shared" si="40"/>
        <v>670</v>
      </c>
      <c r="S114" s="11">
        <f t="shared" si="40"/>
        <v>3061</v>
      </c>
      <c r="T114" s="11">
        <f t="shared" si="40"/>
        <v>3075</v>
      </c>
      <c r="U114" s="11">
        <f t="shared" si="40"/>
        <v>2378</v>
      </c>
      <c r="V114" s="11">
        <f>SUM(V5:V113)</f>
        <v>2405</v>
      </c>
      <c r="W114" s="11">
        <f>SUM(W5:W113)</f>
        <v>420</v>
      </c>
      <c r="X114" s="17"/>
      <c r="Y114" s="137">
        <f t="shared" si="32"/>
        <v>5870</v>
      </c>
      <c r="Z114" s="121">
        <f t="shared" si="40"/>
        <v>6540</v>
      </c>
      <c r="AA114" s="11">
        <f t="shared" si="40"/>
        <v>1032462880</v>
      </c>
      <c r="AB114" s="11">
        <f t="shared" si="40"/>
        <v>6560</v>
      </c>
      <c r="AC114" s="11">
        <f t="shared" si="40"/>
        <v>1035231520</v>
      </c>
    </row>
    <row r="115" spans="2:30" ht="17.25" thickTop="1">
      <c r="H115"/>
      <c r="I115"/>
    </row>
    <row r="116" spans="2:30">
      <c r="I116" s="65"/>
      <c r="K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AC116" s="65"/>
    </row>
    <row r="117" spans="2:30">
      <c r="I117" s="4"/>
    </row>
    <row r="118" spans="2:30">
      <c r="I118" s="4"/>
      <c r="J118" s="3"/>
      <c r="K118" s="24"/>
    </row>
    <row r="119" spans="2:30">
      <c r="I119" s="4"/>
      <c r="J119" s="3"/>
      <c r="K119" s="66"/>
      <c r="P119" s="81"/>
      <c r="Q119" s="81"/>
    </row>
    <row r="120" spans="2:30">
      <c r="I120" s="66"/>
      <c r="J120" s="3"/>
      <c r="K120" s="66"/>
    </row>
    <row r="121" spans="2:30">
      <c r="I121" s="66"/>
      <c r="K121" s="66"/>
      <c r="P121" s="81"/>
      <c r="Q121" s="81"/>
    </row>
    <row r="122" spans="2:30">
      <c r="I122" s="4"/>
    </row>
    <row r="123" spans="2:30">
      <c r="I123" s="4"/>
    </row>
    <row r="124" spans="2:30">
      <c r="I124" s="4"/>
    </row>
    <row r="125" spans="2:30">
      <c r="I125" s="4"/>
    </row>
    <row r="126" spans="2:30">
      <c r="I126" s="4"/>
    </row>
    <row r="127" spans="2:30">
      <c r="I127" s="4"/>
    </row>
  </sheetData>
  <autoFilter ref="B4:AD4" xr:uid="{00000000-0009-0000-0000-00000C000000}"/>
  <mergeCells count="29">
    <mergeCell ref="B105:B109"/>
    <mergeCell ref="C105:C106"/>
    <mergeCell ref="C107:C109"/>
    <mergeCell ref="B110:B113"/>
    <mergeCell ref="B82:B102"/>
    <mergeCell ref="C82:C84"/>
    <mergeCell ref="C85:C97"/>
    <mergeCell ref="C98:C101"/>
    <mergeCell ref="B103:B104"/>
    <mergeCell ref="C103:C104"/>
    <mergeCell ref="B67:B81"/>
    <mergeCell ref="C67:C72"/>
    <mergeCell ref="C73:C76"/>
    <mergeCell ref="C77:C81"/>
    <mergeCell ref="H3:I3"/>
    <mergeCell ref="B44:B66"/>
    <mergeCell ref="C44:C52"/>
    <mergeCell ref="C53:C58"/>
    <mergeCell ref="C59:C61"/>
    <mergeCell ref="C62:C66"/>
    <mergeCell ref="J3:K3"/>
    <mergeCell ref="L3:M3"/>
    <mergeCell ref="Z3:AA3"/>
    <mergeCell ref="AB3:AC3"/>
    <mergeCell ref="B5:B43"/>
    <mergeCell ref="C5:C18"/>
    <mergeCell ref="C19:C26"/>
    <mergeCell ref="C27:C32"/>
    <mergeCell ref="C33:C43"/>
  </mergeCells>
  <phoneticPr fontId="3" type="noConversion"/>
  <pageMargins left="0.31496062992125984" right="0.31496062992125984" top="0.35433070866141736" bottom="0.35433070866141736" header="0.31496062992125984" footer="0.31496062992125984"/>
  <pageSetup paperSize="8" scale="52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rgb="FFFF0000"/>
    <pageSetUpPr fitToPage="1"/>
  </sheetPr>
  <dimension ref="B1:R32"/>
  <sheetViews>
    <sheetView topLeftCell="A2" workbookViewId="0">
      <pane xSplit="5" ySplit="1" topLeftCell="F3" activePane="bottomRight" state="frozen"/>
      <selection activeCell="A2" sqref="A2"/>
      <selection pane="topRight" activeCell="F2" sqref="F2"/>
      <selection pane="bottomLeft" activeCell="A3" sqref="A3"/>
      <selection pane="bottomRight" activeCell="H10" sqref="H10"/>
    </sheetView>
  </sheetViews>
  <sheetFormatPr defaultColWidth="9" defaultRowHeight="16.5"/>
  <cols>
    <col min="1" max="1" width="0.75" style="141" customWidth="1"/>
    <col min="2" max="2" width="17.625" style="141" bestFit="1" customWidth="1"/>
    <col min="3" max="4" width="16.25" style="141" customWidth="1"/>
    <col min="5" max="5" width="48.75" style="141" customWidth="1"/>
    <col min="6" max="6" width="9" style="141" customWidth="1"/>
    <col min="7" max="7" width="9.375" style="165" bestFit="1" customWidth="1"/>
    <col min="8" max="8" width="9.375" style="141" customWidth="1"/>
    <col min="9" max="9" width="9.875" style="142" customWidth="1"/>
    <col min="10" max="10" width="11.875" style="142" bestFit="1" customWidth="1"/>
    <col min="11" max="11" width="11" style="141" bestFit="1" customWidth="1"/>
    <col min="12" max="12" width="12.625" style="141" bestFit="1" customWidth="1"/>
    <col min="13" max="13" width="12.625" style="141" customWidth="1"/>
    <col min="14" max="14" width="8.5" style="141" bestFit="1" customWidth="1"/>
    <col min="15" max="15" width="6.625" style="141" customWidth="1"/>
    <col min="16" max="40" width="9" style="141" customWidth="1"/>
    <col min="41" max="16374" width="9" style="141"/>
    <col min="16375" max="16384" width="6.375" style="141" customWidth="1"/>
  </cols>
  <sheetData>
    <row r="1" spans="2:18" hidden="1"/>
    <row r="2" spans="2:18" ht="32.25" customHeight="1">
      <c r="B2" s="352" t="s">
        <v>948</v>
      </c>
      <c r="C2" s="352"/>
      <c r="D2" s="352"/>
      <c r="E2" s="352"/>
      <c r="G2" s="141"/>
      <c r="H2" s="247"/>
      <c r="I2" s="247"/>
      <c r="J2" s="247"/>
      <c r="K2" s="250" t="s">
        <v>1023</v>
      </c>
      <c r="L2" s="291">
        <v>45932</v>
      </c>
      <c r="M2" s="291">
        <f ca="1">TODAY()</f>
        <v>45932</v>
      </c>
    </row>
    <row r="3" spans="2:18" ht="32.25" customHeight="1" thickBot="1">
      <c r="B3" s="252"/>
      <c r="C3" s="252"/>
      <c r="D3" s="252"/>
      <c r="E3" s="252"/>
      <c r="G3" s="141"/>
      <c r="H3" s="247"/>
      <c r="I3" s="247"/>
      <c r="J3" s="247"/>
      <c r="K3" s="142"/>
      <c r="L3" s="259"/>
      <c r="M3" s="259"/>
      <c r="Q3" s="141" t="s">
        <v>1106</v>
      </c>
      <c r="R3" s="141" t="s">
        <v>1107</v>
      </c>
    </row>
    <row r="4" spans="2:18" ht="30" customHeight="1">
      <c r="B4" s="215"/>
      <c r="C4" s="215"/>
      <c r="D4" s="222"/>
      <c r="E4" s="26"/>
      <c r="G4" s="249" t="s">
        <v>943</v>
      </c>
      <c r="H4" s="349" t="s">
        <v>945</v>
      </c>
      <c r="I4" s="349"/>
      <c r="J4" s="249" t="s">
        <v>1024</v>
      </c>
      <c r="L4" s="253" t="s">
        <v>946</v>
      </c>
      <c r="M4" s="292"/>
      <c r="N4" s="350" t="s">
        <v>1095</v>
      </c>
      <c r="O4" s="351"/>
      <c r="Q4" s="141">
        <v>72</v>
      </c>
      <c r="R4" s="141">
        <v>54</v>
      </c>
    </row>
    <row r="5" spans="2:18" s="142" customFormat="1">
      <c r="B5" s="187" t="s">
        <v>403</v>
      </c>
      <c r="C5" s="187" t="s">
        <v>949</v>
      </c>
      <c r="D5" s="187"/>
      <c r="E5" s="187" t="s">
        <v>447</v>
      </c>
      <c r="G5" s="188" t="s">
        <v>942</v>
      </c>
      <c r="H5" s="188" t="s">
        <v>944</v>
      </c>
      <c r="I5" s="188" t="s">
        <v>947</v>
      </c>
      <c r="J5" s="188" t="s">
        <v>947</v>
      </c>
      <c r="L5" s="254" t="s">
        <v>1105</v>
      </c>
      <c r="M5" s="293"/>
      <c r="N5" s="296" t="s">
        <v>1096</v>
      </c>
      <c r="O5" s="297" t="s">
        <v>1097</v>
      </c>
      <c r="Q5" s="142">
        <f>Q4/2</f>
        <v>36</v>
      </c>
      <c r="R5" s="142">
        <f>R4/2</f>
        <v>27</v>
      </c>
    </row>
    <row r="6" spans="2:18" ht="15" customHeight="1">
      <c r="B6" s="223" t="s">
        <v>955</v>
      </c>
      <c r="C6" s="224" t="s">
        <v>993</v>
      </c>
      <c r="D6" s="224" t="s">
        <v>994</v>
      </c>
      <c r="E6" s="225" t="s">
        <v>961</v>
      </c>
      <c r="G6" s="214">
        <v>494</v>
      </c>
      <c r="H6" s="214">
        <f t="shared" ref="H6:H25" si="0">G6+L6</f>
        <v>494</v>
      </c>
      <c r="I6" s="219">
        <f t="shared" ref="I6:I25" si="1">IF(O6=0,"판매없음",IFERROR(H6/N6,0))</f>
        <v>27.861171366594363</v>
      </c>
      <c r="J6" s="219">
        <f t="shared" ref="J6:J21" ca="1" si="2">I6-($L$2-TODAY())</f>
        <v>27.861171366594363</v>
      </c>
      <c r="K6" s="142" t="str">
        <f t="shared" ref="K6:K24" si="3">IF(O6&gt;3.9,"높음",IF(AND(O6&lt;0.5,H6&gt;5),"낮음",""))</f>
        <v>높음</v>
      </c>
      <c r="L6" s="255"/>
      <c r="M6" s="294"/>
      <c r="N6" s="298">
        <v>17.73076923076923</v>
      </c>
      <c r="O6" s="303">
        <v>268</v>
      </c>
      <c r="Q6" s="141">
        <v>144</v>
      </c>
      <c r="R6" s="141">
        <v>108</v>
      </c>
    </row>
    <row r="7" spans="2:18" ht="15" customHeight="1">
      <c r="B7" s="223" t="s">
        <v>955</v>
      </c>
      <c r="C7" s="224" t="s">
        <v>995</v>
      </c>
      <c r="D7" s="224" t="s">
        <v>996</v>
      </c>
      <c r="E7" s="225" t="s">
        <v>962</v>
      </c>
      <c r="G7" s="214">
        <v>55</v>
      </c>
      <c r="H7" s="214">
        <f t="shared" si="0"/>
        <v>55</v>
      </c>
      <c r="I7" s="219">
        <f t="shared" si="1"/>
        <v>25.087719298245613</v>
      </c>
      <c r="J7" s="219">
        <f t="shared" ca="1" si="2"/>
        <v>25.087719298245613</v>
      </c>
      <c r="K7" s="142" t="str">
        <f t="shared" si="3"/>
        <v>높음</v>
      </c>
      <c r="L7" s="255"/>
      <c r="M7" s="294"/>
      <c r="N7" s="298">
        <v>2.1923076923076925</v>
      </c>
      <c r="O7" s="303">
        <v>28</v>
      </c>
      <c r="Q7" s="141">
        <v>216</v>
      </c>
      <c r="R7" s="141">
        <v>162</v>
      </c>
    </row>
    <row r="8" spans="2:18" ht="15" customHeight="1">
      <c r="B8" s="226" t="s">
        <v>956</v>
      </c>
      <c r="C8" s="227" t="s">
        <v>997</v>
      </c>
      <c r="D8" s="227" t="s">
        <v>1017</v>
      </c>
      <c r="E8" s="228" t="s">
        <v>963</v>
      </c>
      <c r="G8" s="214">
        <v>373</v>
      </c>
      <c r="H8" s="214">
        <f t="shared" si="0"/>
        <v>373</v>
      </c>
      <c r="I8" s="219">
        <f t="shared" si="1"/>
        <v>28.110144927536229</v>
      </c>
      <c r="J8" s="219">
        <f t="shared" ca="1" si="2"/>
        <v>28.110144927536229</v>
      </c>
      <c r="K8" s="142" t="str">
        <f t="shared" si="3"/>
        <v>높음</v>
      </c>
      <c r="L8" s="255"/>
      <c r="M8" s="294"/>
      <c r="N8" s="298">
        <v>13.26923076923077</v>
      </c>
      <c r="O8" s="303">
        <v>195</v>
      </c>
      <c r="Q8" s="141">
        <v>288</v>
      </c>
      <c r="R8" s="141">
        <v>216</v>
      </c>
    </row>
    <row r="9" spans="2:18" ht="15" customHeight="1">
      <c r="B9" s="226" t="s">
        <v>956</v>
      </c>
      <c r="C9" s="227" t="s">
        <v>1015</v>
      </c>
      <c r="D9" s="227" t="s">
        <v>1018</v>
      </c>
      <c r="E9" s="228" t="s">
        <v>1013</v>
      </c>
      <c r="G9" s="214">
        <v>56</v>
      </c>
      <c r="H9" s="214">
        <f t="shared" si="0"/>
        <v>56</v>
      </c>
      <c r="I9" s="219">
        <f t="shared" si="1"/>
        <v>31.65217391304348</v>
      </c>
      <c r="J9" s="219">
        <f t="shared" ca="1" si="2"/>
        <v>31.65217391304348</v>
      </c>
      <c r="K9" s="142" t="str">
        <f t="shared" si="3"/>
        <v>높음</v>
      </c>
      <c r="L9" s="255"/>
      <c r="M9" s="294"/>
      <c r="N9" s="298">
        <v>1.7692307692307692</v>
      </c>
      <c r="O9" s="303">
        <v>29</v>
      </c>
      <c r="Q9" s="141">
        <v>360</v>
      </c>
      <c r="R9" s="141">
        <v>270</v>
      </c>
    </row>
    <row r="10" spans="2:18" ht="15" customHeight="1">
      <c r="B10" s="229" t="s">
        <v>957</v>
      </c>
      <c r="C10" s="230" t="s">
        <v>1016</v>
      </c>
      <c r="D10" s="230" t="s">
        <v>1019</v>
      </c>
      <c r="E10" s="231" t="s">
        <v>1014</v>
      </c>
      <c r="G10" s="214">
        <v>38</v>
      </c>
      <c r="H10" s="214">
        <f t="shared" si="0"/>
        <v>38</v>
      </c>
      <c r="I10" s="219">
        <f t="shared" si="1"/>
        <v>31.870967741935484</v>
      </c>
      <c r="J10" s="219">
        <f t="shared" ca="1" si="2"/>
        <v>31.870967741935484</v>
      </c>
      <c r="K10" s="142" t="str">
        <f t="shared" si="3"/>
        <v>높음</v>
      </c>
      <c r="L10" s="255"/>
      <c r="M10" s="294"/>
      <c r="N10" s="298">
        <v>1.1923076923076923</v>
      </c>
      <c r="O10" s="303">
        <v>20</v>
      </c>
    </row>
    <row r="11" spans="2:18" ht="15" customHeight="1">
      <c r="B11" s="229" t="s">
        <v>957</v>
      </c>
      <c r="C11" s="230" t="s">
        <v>998</v>
      </c>
      <c r="D11" s="230" t="s">
        <v>966</v>
      </c>
      <c r="E11" s="230" t="s">
        <v>954</v>
      </c>
      <c r="G11" s="214">
        <v>6</v>
      </c>
      <c r="H11" s="214">
        <f t="shared" si="0"/>
        <v>6</v>
      </c>
      <c r="I11" s="219">
        <f t="shared" si="1"/>
        <v>39</v>
      </c>
      <c r="J11" s="219">
        <f t="shared" ca="1" si="2"/>
        <v>39</v>
      </c>
      <c r="K11" s="142" t="str">
        <f t="shared" si="3"/>
        <v/>
      </c>
      <c r="L11" s="255"/>
      <c r="M11" s="294"/>
      <c r="N11" s="298">
        <v>0.15384615384615385</v>
      </c>
      <c r="O11" s="303">
        <v>2</v>
      </c>
    </row>
    <row r="12" spans="2:18" ht="15" customHeight="1">
      <c r="B12" s="232" t="s">
        <v>971</v>
      </c>
      <c r="C12" s="233" t="s">
        <v>985</v>
      </c>
      <c r="D12" s="233" t="s">
        <v>977</v>
      </c>
      <c r="E12" s="233" t="s">
        <v>973</v>
      </c>
      <c r="G12" s="214">
        <v>717</v>
      </c>
      <c r="H12" s="214">
        <f t="shared" si="0"/>
        <v>717</v>
      </c>
      <c r="I12" s="219">
        <f t="shared" si="1"/>
        <v>28.461068702290074</v>
      </c>
      <c r="J12" s="219">
        <f t="shared" ca="1" si="2"/>
        <v>28.461068702290074</v>
      </c>
      <c r="K12" s="142" t="str">
        <f t="shared" si="3"/>
        <v>높음</v>
      </c>
      <c r="L12" s="255"/>
      <c r="M12" s="294"/>
      <c r="N12" s="298">
        <v>25.192307692307693</v>
      </c>
      <c r="O12" s="303">
        <v>370</v>
      </c>
    </row>
    <row r="13" spans="2:18" ht="15" customHeight="1">
      <c r="B13" s="232" t="s">
        <v>971</v>
      </c>
      <c r="C13" s="233" t="s">
        <v>986</v>
      </c>
      <c r="D13" s="233" t="s">
        <v>978</v>
      </c>
      <c r="E13" s="233" t="s">
        <v>974</v>
      </c>
      <c r="G13" s="214">
        <v>108</v>
      </c>
      <c r="H13" s="214">
        <f t="shared" si="0"/>
        <v>108</v>
      </c>
      <c r="I13" s="219">
        <f t="shared" si="1"/>
        <v>33.035294117647062</v>
      </c>
      <c r="J13" s="219">
        <f t="shared" ca="1" si="2"/>
        <v>33.035294117647062</v>
      </c>
      <c r="K13" s="142" t="str">
        <f t="shared" si="3"/>
        <v>높음</v>
      </c>
      <c r="L13" s="255"/>
      <c r="M13" s="294"/>
      <c r="N13" s="298">
        <v>3.2692307692307692</v>
      </c>
      <c r="O13" s="303">
        <v>56</v>
      </c>
    </row>
    <row r="14" spans="2:18" ht="15" customHeight="1">
      <c r="B14" s="234" t="s">
        <v>972</v>
      </c>
      <c r="C14" s="235" t="s">
        <v>987</v>
      </c>
      <c r="D14" s="235" t="s">
        <v>979</v>
      </c>
      <c r="E14" s="235" t="s">
        <v>975</v>
      </c>
      <c r="G14" s="214">
        <v>631</v>
      </c>
      <c r="H14" s="214">
        <f t="shared" si="0"/>
        <v>631</v>
      </c>
      <c r="I14" s="219">
        <f t="shared" si="1"/>
        <v>30.494423791821561</v>
      </c>
      <c r="J14" s="219">
        <f t="shared" ca="1" si="2"/>
        <v>30.494423791821561</v>
      </c>
      <c r="K14" s="142" t="str">
        <f t="shared" si="3"/>
        <v>높음</v>
      </c>
      <c r="L14" s="255"/>
      <c r="M14" s="294"/>
      <c r="N14" s="298">
        <v>20.692307692307693</v>
      </c>
      <c r="O14" s="303">
        <v>309</v>
      </c>
    </row>
    <row r="15" spans="2:18" ht="15" customHeight="1">
      <c r="B15" s="234" t="s">
        <v>972</v>
      </c>
      <c r="C15" s="235" t="s">
        <v>988</v>
      </c>
      <c r="D15" s="235" t="s">
        <v>980</v>
      </c>
      <c r="E15" s="235" t="s">
        <v>976</v>
      </c>
      <c r="G15" s="214">
        <v>54</v>
      </c>
      <c r="H15" s="214">
        <f t="shared" si="0"/>
        <v>54</v>
      </c>
      <c r="I15" s="219">
        <f t="shared" si="1"/>
        <v>31.2</v>
      </c>
      <c r="J15" s="219">
        <f t="shared" ca="1" si="2"/>
        <v>31.2</v>
      </c>
      <c r="K15" s="142" t="str">
        <f t="shared" si="3"/>
        <v>높음</v>
      </c>
      <c r="L15" s="255"/>
      <c r="M15" s="294"/>
      <c r="N15" s="298">
        <v>1.7307692307692308</v>
      </c>
      <c r="O15" s="303">
        <v>24</v>
      </c>
    </row>
    <row r="16" spans="2:18" ht="15" customHeight="1">
      <c r="B16" s="236" t="s">
        <v>984</v>
      </c>
      <c r="C16" s="237" t="s">
        <v>989</v>
      </c>
      <c r="D16" s="237" t="s">
        <v>990</v>
      </c>
      <c r="E16" s="238" t="s">
        <v>981</v>
      </c>
      <c r="G16" s="214">
        <v>99</v>
      </c>
      <c r="H16" s="214">
        <f t="shared" si="0"/>
        <v>99</v>
      </c>
      <c r="I16" s="219">
        <f t="shared" si="1"/>
        <v>30.642857142857142</v>
      </c>
      <c r="J16" s="219">
        <f t="shared" ca="1" si="2"/>
        <v>30.642857142857142</v>
      </c>
      <c r="K16" s="142" t="str">
        <f t="shared" si="3"/>
        <v>높음</v>
      </c>
      <c r="L16" s="255"/>
      <c r="M16" s="294"/>
      <c r="N16" s="298">
        <v>3.2307692307692308</v>
      </c>
      <c r="O16" s="303">
        <v>48</v>
      </c>
    </row>
    <row r="17" spans="2:15" ht="15" customHeight="1">
      <c r="B17" s="236" t="s">
        <v>984</v>
      </c>
      <c r="C17" s="237" t="s">
        <v>991</v>
      </c>
      <c r="D17" s="237" t="s">
        <v>992</v>
      </c>
      <c r="E17" s="238" t="s">
        <v>1012</v>
      </c>
      <c r="G17" s="214">
        <v>1</v>
      </c>
      <c r="H17" s="214">
        <f t="shared" si="0"/>
        <v>1</v>
      </c>
      <c r="I17" s="219">
        <f t="shared" si="1"/>
        <v>5.1999999999999993</v>
      </c>
      <c r="J17" s="219">
        <f t="shared" ca="1" si="2"/>
        <v>5.1999999999999993</v>
      </c>
      <c r="K17" s="142" t="str">
        <f t="shared" si="3"/>
        <v>높음</v>
      </c>
      <c r="L17" s="255"/>
      <c r="M17" s="294"/>
      <c r="N17" s="298">
        <v>0.19230769230769232</v>
      </c>
      <c r="O17" s="303">
        <v>4</v>
      </c>
    </row>
    <row r="18" spans="2:15" ht="15" customHeight="1">
      <c r="B18" s="218" t="s">
        <v>958</v>
      </c>
      <c r="C18" s="217" t="s">
        <v>999</v>
      </c>
      <c r="D18" s="217" t="s">
        <v>969</v>
      </c>
      <c r="E18" s="217" t="s">
        <v>951</v>
      </c>
      <c r="G18" s="214">
        <v>7</v>
      </c>
      <c r="H18" s="214">
        <f t="shared" si="0"/>
        <v>7</v>
      </c>
      <c r="I18" s="219">
        <f t="shared" si="1"/>
        <v>13</v>
      </c>
      <c r="J18" s="219">
        <f t="shared" ca="1" si="2"/>
        <v>13</v>
      </c>
      <c r="K18" s="142" t="str">
        <f t="shared" si="3"/>
        <v>높음</v>
      </c>
      <c r="L18" s="255"/>
      <c r="M18" s="294"/>
      <c r="N18" s="298">
        <v>0.53846153846153844</v>
      </c>
      <c r="O18" s="303">
        <v>8</v>
      </c>
    </row>
    <row r="19" spans="2:15" ht="15" customHeight="1">
      <c r="B19" s="218" t="s">
        <v>958</v>
      </c>
      <c r="C19" s="217" t="s">
        <v>1000</v>
      </c>
      <c r="D19" s="217" t="s">
        <v>970</v>
      </c>
      <c r="E19" s="217" t="s">
        <v>953</v>
      </c>
      <c r="G19" s="214">
        <v>36</v>
      </c>
      <c r="H19" s="214">
        <f t="shared" si="0"/>
        <v>36</v>
      </c>
      <c r="I19" s="219">
        <f t="shared" si="1"/>
        <v>24.631578947368421</v>
      </c>
      <c r="J19" s="219">
        <f t="shared" ca="1" si="2"/>
        <v>24.631578947368421</v>
      </c>
      <c r="K19" s="142" t="str">
        <f t="shared" si="3"/>
        <v>높음</v>
      </c>
      <c r="L19" s="255"/>
      <c r="M19" s="294"/>
      <c r="N19" s="298">
        <v>1.4615384615384615</v>
      </c>
      <c r="O19" s="303">
        <v>22</v>
      </c>
    </row>
    <row r="20" spans="2:15" ht="15" customHeight="1">
      <c r="B20" s="218" t="s">
        <v>959</v>
      </c>
      <c r="C20" s="217" t="s">
        <v>1001</v>
      </c>
      <c r="D20" s="217" t="s">
        <v>1002</v>
      </c>
      <c r="E20" s="221" t="s">
        <v>965</v>
      </c>
      <c r="G20" s="214">
        <v>7</v>
      </c>
      <c r="H20" s="214">
        <f t="shared" si="0"/>
        <v>7</v>
      </c>
      <c r="I20" s="219">
        <f t="shared" si="1"/>
        <v>18.2</v>
      </c>
      <c r="J20" s="219">
        <f t="shared" ca="1" si="2"/>
        <v>18.2</v>
      </c>
      <c r="K20" s="142" t="str">
        <f t="shared" si="3"/>
        <v>높음</v>
      </c>
      <c r="L20" s="255"/>
      <c r="M20" s="294"/>
      <c r="N20" s="298">
        <v>0.38461538461538464</v>
      </c>
      <c r="O20" s="303">
        <v>6</v>
      </c>
    </row>
    <row r="21" spans="2:15" ht="15" customHeight="1">
      <c r="B21" s="218" t="s">
        <v>959</v>
      </c>
      <c r="C21" s="217" t="s">
        <v>1003</v>
      </c>
      <c r="D21" s="217" t="s">
        <v>1004</v>
      </c>
      <c r="E21" s="221" t="s">
        <v>964</v>
      </c>
      <c r="G21" s="214">
        <v>3</v>
      </c>
      <c r="H21" s="214">
        <f t="shared" si="0"/>
        <v>3</v>
      </c>
      <c r="I21" s="219">
        <f t="shared" si="1"/>
        <v>8.6666666666666661</v>
      </c>
      <c r="J21" s="219">
        <f t="shared" ca="1" si="2"/>
        <v>8.6666666666666661</v>
      </c>
      <c r="K21" s="142" t="str">
        <f t="shared" si="3"/>
        <v>높음</v>
      </c>
      <c r="L21" s="255"/>
      <c r="M21" s="294"/>
      <c r="N21" s="298">
        <v>0.34615384615384615</v>
      </c>
      <c r="O21" s="303">
        <v>4</v>
      </c>
    </row>
    <row r="22" spans="2:15" ht="15" customHeight="1">
      <c r="B22" s="218" t="s">
        <v>960</v>
      </c>
      <c r="C22" s="217" t="s">
        <v>1005</v>
      </c>
      <c r="D22" s="217" t="s">
        <v>967</v>
      </c>
      <c r="E22" s="217" t="s">
        <v>950</v>
      </c>
      <c r="G22" s="214">
        <v>5</v>
      </c>
      <c r="H22" s="214">
        <f t="shared" si="0"/>
        <v>5</v>
      </c>
      <c r="I22" s="219" t="str">
        <f t="shared" si="1"/>
        <v>판매없음</v>
      </c>
      <c r="J22" s="219"/>
      <c r="K22" s="142" t="str">
        <f t="shared" si="3"/>
        <v/>
      </c>
      <c r="L22" s="255"/>
      <c r="M22" s="294"/>
      <c r="N22" s="298">
        <v>0</v>
      </c>
      <c r="O22" s="303">
        <v>0</v>
      </c>
    </row>
    <row r="23" spans="2:15" ht="14.25" customHeight="1">
      <c r="B23" s="218" t="s">
        <v>960</v>
      </c>
      <c r="C23" s="217" t="s">
        <v>1006</v>
      </c>
      <c r="D23" s="217" t="s">
        <v>968</v>
      </c>
      <c r="E23" s="217" t="s">
        <v>952</v>
      </c>
      <c r="G23" s="214">
        <v>5</v>
      </c>
      <c r="H23" s="214">
        <f t="shared" si="0"/>
        <v>5</v>
      </c>
      <c r="I23" s="219" t="str">
        <f t="shared" si="1"/>
        <v>판매없음</v>
      </c>
      <c r="J23" s="219"/>
      <c r="K23" s="142" t="str">
        <f t="shared" si="3"/>
        <v/>
      </c>
      <c r="L23" s="255"/>
      <c r="M23" s="294"/>
      <c r="N23" s="298">
        <v>0</v>
      </c>
      <c r="O23" s="303">
        <v>0</v>
      </c>
    </row>
    <row r="24" spans="2:15" ht="15" customHeight="1">
      <c r="B24" s="218" t="s">
        <v>1011</v>
      </c>
      <c r="C24" s="217" t="s">
        <v>1007</v>
      </c>
      <c r="D24" s="217" t="s">
        <v>1008</v>
      </c>
      <c r="E24" s="217" t="s">
        <v>982</v>
      </c>
      <c r="G24" s="214">
        <v>42</v>
      </c>
      <c r="H24" s="214">
        <f t="shared" si="0"/>
        <v>42</v>
      </c>
      <c r="I24" s="219">
        <f t="shared" si="1"/>
        <v>23.739130434782609</v>
      </c>
      <c r="J24" s="219">
        <f ca="1">I24-($L$2-TODAY())</f>
        <v>23.739130434782609</v>
      </c>
      <c r="K24" s="142" t="str">
        <f t="shared" si="3"/>
        <v>높음</v>
      </c>
      <c r="L24" s="255"/>
      <c r="M24" s="294"/>
      <c r="N24" s="298">
        <v>1.7692307692307692</v>
      </c>
      <c r="O24" s="303">
        <v>26</v>
      </c>
    </row>
    <row r="25" spans="2:15" ht="14.25" customHeight="1">
      <c r="B25" s="218" t="s">
        <v>1011</v>
      </c>
      <c r="C25" s="217" t="s">
        <v>1009</v>
      </c>
      <c r="D25" s="217" t="s">
        <v>1010</v>
      </c>
      <c r="E25" s="217" t="s">
        <v>983</v>
      </c>
      <c r="G25" s="214">
        <v>22</v>
      </c>
      <c r="H25" s="214">
        <f t="shared" si="0"/>
        <v>22</v>
      </c>
      <c r="I25" s="219">
        <f t="shared" si="1"/>
        <v>20.428571428571431</v>
      </c>
      <c r="J25" s="219">
        <f ca="1">I25-($L$2-TODAY())</f>
        <v>20.428571428571431</v>
      </c>
      <c r="K25" s="248"/>
      <c r="L25" s="255"/>
      <c r="M25" s="294"/>
      <c r="N25" s="298">
        <v>1.0769230769230769</v>
      </c>
      <c r="O25" s="303">
        <v>13</v>
      </c>
    </row>
    <row r="26" spans="2:15" ht="14.25" customHeight="1" thickBot="1">
      <c r="B26" s="184"/>
      <c r="C26" s="186"/>
      <c r="D26" s="186"/>
      <c r="E26" s="185" t="s">
        <v>156</v>
      </c>
      <c r="G26" s="11">
        <f>SUM(G6:G25)</f>
        <v>2759</v>
      </c>
      <c r="H26" s="11">
        <f>SUM(H6:H25)</f>
        <v>2759</v>
      </c>
      <c r="I26" s="220">
        <f>IFERROR(H26/O26,0)</f>
        <v>31</v>
      </c>
      <c r="J26" s="220"/>
      <c r="L26" s="258">
        <f>SUM(L6:L25)</f>
        <v>0</v>
      </c>
      <c r="M26" s="295"/>
      <c r="N26" s="258">
        <f>SUM(N6:N25)</f>
        <v>96.192307692307693</v>
      </c>
      <c r="O26" s="299">
        <v>89</v>
      </c>
    </row>
    <row r="27" spans="2:15">
      <c r="G27" s="162"/>
    </row>
    <row r="28" spans="2:15" ht="16.5" hidden="1" customHeight="1">
      <c r="G28" s="162"/>
    </row>
    <row r="29" spans="2:15" ht="16.5" customHeight="1">
      <c r="G29" s="162"/>
      <c r="I29" s="141"/>
      <c r="J29" s="141"/>
    </row>
    <row r="30" spans="2:15" ht="16.5" customHeight="1">
      <c r="G30" s="162"/>
      <c r="I30" s="141"/>
      <c r="J30" s="141"/>
    </row>
    <row r="31" spans="2:15">
      <c r="G31" s="162"/>
    </row>
    <row r="32" spans="2:15">
      <c r="G32" s="162"/>
    </row>
  </sheetData>
  <autoFilter ref="G4:L26" xr:uid="{00000000-0001-0000-0D00-000000000000}">
    <filterColumn colId="1" showButton="0"/>
  </autoFilter>
  <mergeCells count="3">
    <mergeCell ref="H4:I4"/>
    <mergeCell ref="N4:O4"/>
    <mergeCell ref="B2:E2"/>
  </mergeCells>
  <phoneticPr fontId="3" type="noConversion"/>
  <conditionalFormatting sqref="I6:J25">
    <cfRule type="containsText" dxfId="40" priority="3" operator="containsText" text="판매없음">
      <formula>NOT(ISERROR(SEARCH("판매없음",I6)))</formula>
    </cfRule>
    <cfRule type="cellIs" dxfId="39" priority="6" operator="lessThan">
      <formula>30</formula>
    </cfRule>
  </conditionalFormatting>
  <conditionalFormatting sqref="K1:K28 K31:K1048576">
    <cfRule type="containsText" dxfId="38" priority="54" operator="containsText" text="높음">
      <formula>NOT(ISERROR(SEARCH("높음",K1)))</formula>
    </cfRule>
    <cfRule type="containsText" dxfId="37" priority="55" operator="containsText" text="낮음">
      <formula>NOT(ISERROR(SEARCH("낮음",K1)))</formula>
    </cfRule>
  </conditionalFormatting>
  <pageMargins left="0.31496062992125984" right="0.31496062992125984" top="0.35433070866141736" bottom="0.35433070866141736" header="0.31496062992125984" footer="0.31496062992125984"/>
  <pageSetup paperSize="9" scale="12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0F859-364E-4C04-822A-086E7E251143}">
  <sheetPr>
    <tabColor rgb="FFFFC000"/>
  </sheetPr>
  <dimension ref="B1:V111"/>
  <sheetViews>
    <sheetView workbookViewId="0">
      <selection activeCell="K18" sqref="K18"/>
    </sheetView>
  </sheetViews>
  <sheetFormatPr defaultRowHeight="16.5"/>
  <cols>
    <col min="2" max="2" width="9.25" bestFit="1" customWidth="1"/>
    <col min="3" max="3" width="17" bestFit="1" customWidth="1"/>
    <col min="4" max="4" width="18.25" bestFit="1" customWidth="1"/>
    <col min="5" max="5" width="48.875" style="265" bestFit="1" customWidth="1"/>
    <col min="6" max="6" width="10.625" style="265" bestFit="1" customWidth="1"/>
    <col min="7" max="7" width="10.625" style="266" bestFit="1" customWidth="1"/>
    <col min="8" max="8" width="10.625" style="265" bestFit="1" customWidth="1"/>
    <col min="9" max="9" width="9" style="264"/>
    <col min="10" max="12" width="9" style="265"/>
    <col min="13" max="13" width="9" style="264"/>
    <col min="14" max="14" width="10.625" style="265" bestFit="1" customWidth="1"/>
    <col min="15" max="15" width="13.125" style="265" bestFit="1" customWidth="1"/>
    <col min="16" max="16" width="9.875" style="267" bestFit="1" customWidth="1"/>
    <col min="17" max="22" width="9" style="264"/>
  </cols>
  <sheetData>
    <row r="1" spans="2:17">
      <c r="B1" s="263"/>
      <c r="C1" s="263"/>
      <c r="D1" s="263"/>
      <c r="E1" s="264"/>
    </row>
    <row r="2" spans="2:17">
      <c r="B2" s="268" t="s">
        <v>1073</v>
      </c>
      <c r="C2" s="269">
        <v>45901</v>
      </c>
      <c r="D2" s="270"/>
      <c r="E2" s="271"/>
      <c r="H2" s="272"/>
      <c r="O2" s="272"/>
    </row>
    <row r="3" spans="2:17">
      <c r="B3" s="268" t="s">
        <v>1074</v>
      </c>
      <c r="C3" s="269">
        <v>45915</v>
      </c>
      <c r="D3" s="270"/>
      <c r="E3" s="271"/>
      <c r="H3" s="272"/>
      <c r="O3" s="272"/>
    </row>
    <row r="4" spans="2:17">
      <c r="B4" s="273" t="s">
        <v>1075</v>
      </c>
      <c r="C4" s="269">
        <v>45929</v>
      </c>
      <c r="D4" s="270"/>
      <c r="E4" s="271"/>
      <c r="H4" s="272"/>
      <c r="O4" s="272"/>
    </row>
    <row r="5" spans="2:17">
      <c r="B5" s="300" t="s">
        <v>1094</v>
      </c>
      <c r="C5" s="269">
        <f ca="1">TODAY()</f>
        <v>45932</v>
      </c>
      <c r="D5" s="270"/>
      <c r="E5" s="271"/>
      <c r="H5" s="272"/>
      <c r="O5" s="272"/>
    </row>
    <row r="6" spans="2:17" s="265" customFormat="1">
      <c r="F6" s="266"/>
      <c r="G6" s="266" t="s">
        <v>1076</v>
      </c>
      <c r="L6" s="265" t="s">
        <v>1077</v>
      </c>
      <c r="M6" s="265" t="s">
        <v>1078</v>
      </c>
      <c r="N6" s="266" t="s">
        <v>1079</v>
      </c>
      <c r="O6" s="265" t="s">
        <v>1080</v>
      </c>
      <c r="P6" s="274"/>
    </row>
    <row r="7" spans="2:17">
      <c r="B7" s="275" t="s">
        <v>1081</v>
      </c>
      <c r="C7" s="275" t="s">
        <v>1082</v>
      </c>
      <c r="D7" s="275" t="s">
        <v>1083</v>
      </c>
      <c r="E7" s="276" t="s">
        <v>1084</v>
      </c>
      <c r="F7" s="277" t="s">
        <v>1077</v>
      </c>
      <c r="G7" s="278" t="s">
        <v>1085</v>
      </c>
      <c r="H7" s="276" t="s">
        <v>1086</v>
      </c>
      <c r="I7" s="279" t="s">
        <v>1087</v>
      </c>
      <c r="J7" s="276" t="s">
        <v>1088</v>
      </c>
      <c r="K7" s="276" t="s">
        <v>1078</v>
      </c>
      <c r="L7" s="276" t="s">
        <v>1089</v>
      </c>
      <c r="M7" s="279" t="s">
        <v>1089</v>
      </c>
      <c r="N7" s="277" t="s">
        <v>1085</v>
      </c>
      <c r="O7" s="276" t="s">
        <v>1090</v>
      </c>
    </row>
    <row r="8" spans="2:17">
      <c r="B8" s="353" t="s">
        <v>1091</v>
      </c>
      <c r="C8" s="275" t="s">
        <v>1025</v>
      </c>
      <c r="D8" s="275" t="s">
        <v>1049</v>
      </c>
      <c r="E8" s="276" t="s">
        <v>1026</v>
      </c>
      <c r="F8" s="280">
        <v>241</v>
      </c>
      <c r="G8" s="281">
        <v>207</v>
      </c>
      <c r="H8" s="282">
        <f t="shared" ref="H8:H19" si="0">F8-G8</f>
        <v>34</v>
      </c>
      <c r="I8" s="283"/>
      <c r="J8" s="280">
        <f>I8*4</f>
        <v>0</v>
      </c>
      <c r="K8" s="280">
        <f t="shared" ref="K8:K19" si="1">F8+I8</f>
        <v>241</v>
      </c>
      <c r="L8" s="280">
        <f t="shared" ref="L8:L19" si="2">F8/(G8/21)</f>
        <v>24.44927536231884</v>
      </c>
      <c r="M8" s="283" t="str">
        <f ca="1">IF(ISBLANK(I8),"",K8/(G8/21)-($C$4-TODAY()))</f>
        <v/>
      </c>
      <c r="N8" s="280">
        <v>207</v>
      </c>
      <c r="O8" s="282">
        <f>G8-N8</f>
        <v>0</v>
      </c>
      <c r="Q8" s="284"/>
    </row>
    <row r="9" spans="2:17">
      <c r="B9" s="353"/>
      <c r="C9" s="275" t="s">
        <v>1027</v>
      </c>
      <c r="D9" s="275" t="s">
        <v>1050</v>
      </c>
      <c r="E9" s="276" t="s">
        <v>1028</v>
      </c>
      <c r="F9" s="280">
        <v>298</v>
      </c>
      <c r="G9" s="281">
        <v>198</v>
      </c>
      <c r="H9" s="282">
        <f t="shared" si="0"/>
        <v>100</v>
      </c>
      <c r="I9" s="283"/>
      <c r="J9" s="280">
        <f t="shared" ref="J9:J19" si="3">I9*4</f>
        <v>0</v>
      </c>
      <c r="K9" s="280">
        <f t="shared" si="1"/>
        <v>298</v>
      </c>
      <c r="L9" s="280">
        <f t="shared" si="2"/>
        <v>31.606060606060606</v>
      </c>
      <c r="M9" s="283" t="str">
        <f t="shared" ref="M9:M19" ca="1" si="4">IF(ISBLANK(I9),"",K9/(G9/21)-($C$4-TODAY()))</f>
        <v/>
      </c>
      <c r="N9" s="280">
        <v>190</v>
      </c>
      <c r="O9" s="282">
        <f t="shared" ref="O9:O19" si="5">G9-N9</f>
        <v>8</v>
      </c>
      <c r="Q9" s="284"/>
    </row>
    <row r="10" spans="2:17">
      <c r="B10" s="353"/>
      <c r="C10" s="275" t="s">
        <v>1029</v>
      </c>
      <c r="D10" s="275" t="s">
        <v>1051</v>
      </c>
      <c r="E10" s="276" t="s">
        <v>1030</v>
      </c>
      <c r="F10" s="280">
        <v>242</v>
      </c>
      <c r="G10" s="281">
        <v>125</v>
      </c>
      <c r="H10" s="282">
        <f t="shared" si="0"/>
        <v>117</v>
      </c>
      <c r="I10" s="283"/>
      <c r="J10" s="290">
        <f t="shared" si="3"/>
        <v>0</v>
      </c>
      <c r="K10" s="290">
        <f t="shared" si="1"/>
        <v>242</v>
      </c>
      <c r="L10" s="290">
        <f t="shared" si="2"/>
        <v>40.655999999999999</v>
      </c>
      <c r="M10" s="283" t="str">
        <f t="shared" ca="1" si="4"/>
        <v/>
      </c>
      <c r="N10" s="290">
        <v>144</v>
      </c>
      <c r="O10" s="282">
        <f t="shared" si="5"/>
        <v>-19</v>
      </c>
      <c r="Q10" s="284"/>
    </row>
    <row r="11" spans="2:17">
      <c r="B11" s="353"/>
      <c r="C11" s="275" t="s">
        <v>1031</v>
      </c>
      <c r="D11" s="275" t="s">
        <v>1052</v>
      </c>
      <c r="E11" s="276" t="s">
        <v>1032</v>
      </c>
      <c r="F11" s="280">
        <v>536</v>
      </c>
      <c r="G11" s="281">
        <f>106+288</f>
        <v>394</v>
      </c>
      <c r="H11" s="282">
        <f t="shared" si="0"/>
        <v>142</v>
      </c>
      <c r="I11" s="283"/>
      <c r="J11" s="280">
        <f t="shared" si="3"/>
        <v>0</v>
      </c>
      <c r="K11" s="280">
        <f t="shared" si="1"/>
        <v>536</v>
      </c>
      <c r="L11" s="280">
        <f t="shared" si="2"/>
        <v>28.568527918781726</v>
      </c>
      <c r="M11" s="283" t="str">
        <f t="shared" ca="1" si="4"/>
        <v/>
      </c>
      <c r="N11" s="280">
        <v>404</v>
      </c>
      <c r="O11" s="282">
        <f t="shared" si="5"/>
        <v>-10</v>
      </c>
      <c r="Q11" s="284"/>
    </row>
    <row r="12" spans="2:17" ht="18" customHeight="1">
      <c r="B12" s="353"/>
      <c r="C12" s="275" t="s">
        <v>1033</v>
      </c>
      <c r="D12" s="275" t="s">
        <v>1053</v>
      </c>
      <c r="E12" s="276" t="s">
        <v>1034</v>
      </c>
      <c r="F12" s="280">
        <v>459</v>
      </c>
      <c r="G12" s="281">
        <v>353</v>
      </c>
      <c r="H12" s="282">
        <f t="shared" si="0"/>
        <v>106</v>
      </c>
      <c r="I12" s="283"/>
      <c r="J12" s="280">
        <f t="shared" si="3"/>
        <v>0</v>
      </c>
      <c r="K12" s="280">
        <f t="shared" si="1"/>
        <v>459</v>
      </c>
      <c r="L12" s="280">
        <f t="shared" si="2"/>
        <v>27.305949008498583</v>
      </c>
      <c r="M12" s="283" t="str">
        <f t="shared" ca="1" si="4"/>
        <v/>
      </c>
      <c r="N12" s="280">
        <v>361</v>
      </c>
      <c r="O12" s="282">
        <f t="shared" si="5"/>
        <v>-8</v>
      </c>
      <c r="Q12" s="284"/>
    </row>
    <row r="13" spans="2:17">
      <c r="B13" s="353"/>
      <c r="C13" s="275" t="s">
        <v>1035</v>
      </c>
      <c r="D13" s="275" t="s">
        <v>1054</v>
      </c>
      <c r="E13" s="276" t="s">
        <v>1036</v>
      </c>
      <c r="F13" s="280">
        <v>286</v>
      </c>
      <c r="G13" s="281">
        <v>212</v>
      </c>
      <c r="H13" s="282">
        <f t="shared" si="0"/>
        <v>74</v>
      </c>
      <c r="I13" s="283"/>
      <c r="J13" s="280">
        <f t="shared" si="3"/>
        <v>0</v>
      </c>
      <c r="K13" s="280">
        <f t="shared" si="1"/>
        <v>286</v>
      </c>
      <c r="L13" s="280">
        <f t="shared" si="2"/>
        <v>28.330188679245285</v>
      </c>
      <c r="M13" s="283" t="str">
        <f t="shared" ca="1" si="4"/>
        <v/>
      </c>
      <c r="N13" s="280">
        <v>177</v>
      </c>
      <c r="O13" s="282">
        <f t="shared" si="5"/>
        <v>35</v>
      </c>
      <c r="Q13" s="284"/>
    </row>
    <row r="14" spans="2:17">
      <c r="B14" s="353" t="s">
        <v>1092</v>
      </c>
      <c r="C14" s="275" t="s">
        <v>1037</v>
      </c>
      <c r="D14" s="275" t="s">
        <v>1049</v>
      </c>
      <c r="E14" s="276" t="s">
        <v>1038</v>
      </c>
      <c r="F14" s="280">
        <v>61</v>
      </c>
      <c r="G14" s="281">
        <v>37</v>
      </c>
      <c r="H14" s="282">
        <f t="shared" si="0"/>
        <v>24</v>
      </c>
      <c r="I14" s="283"/>
      <c r="J14" s="280">
        <f t="shared" si="3"/>
        <v>0</v>
      </c>
      <c r="K14" s="280">
        <f t="shared" si="1"/>
        <v>61</v>
      </c>
      <c r="L14" s="280">
        <f t="shared" si="2"/>
        <v>34.621621621621621</v>
      </c>
      <c r="M14" s="283" t="str">
        <f t="shared" ca="1" si="4"/>
        <v/>
      </c>
      <c r="N14" s="280">
        <v>47</v>
      </c>
      <c r="O14" s="282">
        <f t="shared" si="5"/>
        <v>-10</v>
      </c>
      <c r="Q14" s="284"/>
    </row>
    <row r="15" spans="2:17">
      <c r="B15" s="353"/>
      <c r="C15" s="275" t="s">
        <v>1039</v>
      </c>
      <c r="D15" s="275" t="s">
        <v>1050</v>
      </c>
      <c r="E15" s="276" t="s">
        <v>1040</v>
      </c>
      <c r="F15" s="280">
        <v>101</v>
      </c>
      <c r="G15" s="281">
        <v>65</v>
      </c>
      <c r="H15" s="282">
        <f t="shared" si="0"/>
        <v>36</v>
      </c>
      <c r="I15" s="283"/>
      <c r="J15" s="280">
        <f t="shared" si="3"/>
        <v>0</v>
      </c>
      <c r="K15" s="280">
        <f t="shared" si="1"/>
        <v>101</v>
      </c>
      <c r="L15" s="280">
        <f t="shared" si="2"/>
        <v>32.630769230769232</v>
      </c>
      <c r="M15" s="283" t="str">
        <f t="shared" ca="1" si="4"/>
        <v/>
      </c>
      <c r="N15" s="280">
        <v>46</v>
      </c>
      <c r="O15" s="282">
        <f t="shared" si="5"/>
        <v>19</v>
      </c>
      <c r="Q15" s="284"/>
    </row>
    <row r="16" spans="2:17">
      <c r="B16" s="353"/>
      <c r="C16" s="275" t="s">
        <v>1041</v>
      </c>
      <c r="D16" s="275" t="s">
        <v>1051</v>
      </c>
      <c r="E16" s="276" t="s">
        <v>1042</v>
      </c>
      <c r="F16" s="280">
        <v>44</v>
      </c>
      <c r="G16" s="281">
        <v>0</v>
      </c>
      <c r="H16" s="282">
        <f t="shared" si="0"/>
        <v>44</v>
      </c>
      <c r="I16" s="283"/>
      <c r="J16" s="290">
        <f t="shared" si="3"/>
        <v>0</v>
      </c>
      <c r="K16" s="290">
        <f t="shared" si="1"/>
        <v>44</v>
      </c>
      <c r="L16" s="290" t="e">
        <f t="shared" si="2"/>
        <v>#DIV/0!</v>
      </c>
      <c r="M16" s="283" t="str">
        <f t="shared" ca="1" si="4"/>
        <v/>
      </c>
      <c r="N16" s="290">
        <v>12</v>
      </c>
      <c r="O16" s="282">
        <f t="shared" si="5"/>
        <v>-12</v>
      </c>
      <c r="Q16" s="284"/>
    </row>
    <row r="17" spans="2:17" s="264" customFormat="1">
      <c r="B17" s="353"/>
      <c r="C17" s="275" t="s">
        <v>1043</v>
      </c>
      <c r="D17" s="275" t="s">
        <v>1052</v>
      </c>
      <c r="E17" s="276" t="s">
        <v>1044</v>
      </c>
      <c r="F17" s="280">
        <v>122</v>
      </c>
      <c r="G17" s="281">
        <v>97</v>
      </c>
      <c r="H17" s="282">
        <f t="shared" si="0"/>
        <v>25</v>
      </c>
      <c r="I17" s="283"/>
      <c r="J17" s="290">
        <f t="shared" si="3"/>
        <v>0</v>
      </c>
      <c r="K17" s="290">
        <f t="shared" si="1"/>
        <v>122</v>
      </c>
      <c r="L17" s="290">
        <f t="shared" si="2"/>
        <v>26.412371134020621</v>
      </c>
      <c r="M17" s="283" t="str">
        <f t="shared" ca="1" si="4"/>
        <v/>
      </c>
      <c r="N17" s="290">
        <v>92</v>
      </c>
      <c r="O17" s="282">
        <f t="shared" si="5"/>
        <v>5</v>
      </c>
      <c r="P17" s="267"/>
      <c r="Q17" s="284"/>
    </row>
    <row r="18" spans="2:17" s="264" customFormat="1">
      <c r="B18" s="353"/>
      <c r="C18" s="275" t="s">
        <v>1045</v>
      </c>
      <c r="D18" s="275" t="s">
        <v>1053</v>
      </c>
      <c r="E18" s="276" t="s">
        <v>1046</v>
      </c>
      <c r="F18" s="280">
        <v>145</v>
      </c>
      <c r="G18" s="281">
        <v>104</v>
      </c>
      <c r="H18" s="282">
        <f t="shared" si="0"/>
        <v>41</v>
      </c>
      <c r="I18" s="283"/>
      <c r="J18" s="280">
        <f t="shared" si="3"/>
        <v>0</v>
      </c>
      <c r="K18" s="280">
        <f t="shared" si="1"/>
        <v>145</v>
      </c>
      <c r="L18" s="280">
        <f t="shared" si="2"/>
        <v>29.278846153846153</v>
      </c>
      <c r="M18" s="283" t="str">
        <f t="shared" ca="1" si="4"/>
        <v/>
      </c>
      <c r="N18" s="280">
        <v>127</v>
      </c>
      <c r="O18" s="282">
        <f t="shared" si="5"/>
        <v>-23</v>
      </c>
      <c r="P18" s="267"/>
      <c r="Q18" s="284"/>
    </row>
    <row r="19" spans="2:17" s="264" customFormat="1">
      <c r="B19" s="353"/>
      <c r="C19" s="275" t="s">
        <v>1047</v>
      </c>
      <c r="D19" s="275" t="s">
        <v>1054</v>
      </c>
      <c r="E19" s="276" t="s">
        <v>1048</v>
      </c>
      <c r="F19" s="280">
        <v>49</v>
      </c>
      <c r="G19" s="281">
        <v>0</v>
      </c>
      <c r="H19" s="282">
        <f t="shared" si="0"/>
        <v>49</v>
      </c>
      <c r="I19" s="283"/>
      <c r="J19" s="280">
        <f t="shared" si="3"/>
        <v>0</v>
      </c>
      <c r="K19" s="280">
        <f t="shared" si="1"/>
        <v>49</v>
      </c>
      <c r="L19" s="280" t="e">
        <f t="shared" si="2"/>
        <v>#DIV/0!</v>
      </c>
      <c r="M19" s="283" t="str">
        <f t="shared" ca="1" si="4"/>
        <v/>
      </c>
      <c r="N19" s="280">
        <v>0</v>
      </c>
      <c r="O19" s="282">
        <f t="shared" si="5"/>
        <v>0</v>
      </c>
      <c r="P19" s="267"/>
      <c r="Q19" s="284"/>
    </row>
    <row r="20" spans="2:17" s="264" customFormat="1">
      <c r="B20" s="354" t="s">
        <v>1093</v>
      </c>
      <c r="C20" s="354"/>
      <c r="D20" s="354"/>
      <c r="E20" s="354"/>
      <c r="F20" s="285">
        <f>SUM(F8:F19)</f>
        <v>2584</v>
      </c>
      <c r="G20" s="285">
        <f>SUM(G8:G19)</f>
        <v>1792</v>
      </c>
      <c r="H20" s="285"/>
      <c r="I20" s="285">
        <f>SUM(I8:I19)</f>
        <v>0</v>
      </c>
      <c r="J20" s="285">
        <f>SUM(J8:J19)</f>
        <v>0</v>
      </c>
      <c r="K20" s="280"/>
      <c r="L20" s="280"/>
      <c r="M20" s="280"/>
      <c r="N20" s="285">
        <f>SUM(N8:N19)</f>
        <v>1807</v>
      </c>
      <c r="O20" s="285"/>
      <c r="P20" s="267"/>
      <c r="Q20" s="284"/>
    </row>
    <row r="21" spans="2:17" s="264" customFormat="1">
      <c r="B21" s="286"/>
      <c r="C21" s="286"/>
      <c r="D21" s="286"/>
      <c r="E21" s="286"/>
      <c r="F21" s="287"/>
      <c r="G21" s="287"/>
      <c r="H21" s="288"/>
      <c r="I21" s="286"/>
      <c r="J21" s="289"/>
      <c r="K21" s="289"/>
      <c r="L21" s="289"/>
      <c r="M21" s="286"/>
      <c r="N21" s="287"/>
      <c r="O21" s="288"/>
      <c r="P21" s="267"/>
      <c r="Q21" s="284"/>
    </row>
    <row r="22" spans="2:17" s="264" customFormat="1">
      <c r="G22" s="284"/>
      <c r="P22" s="267"/>
    </row>
    <row r="23" spans="2:17" s="264" customFormat="1">
      <c r="G23" s="284"/>
      <c r="P23" s="267"/>
    </row>
    <row r="24" spans="2:17" s="264" customFormat="1">
      <c r="G24" s="284"/>
      <c r="P24" s="267"/>
    </row>
    <row r="25" spans="2:17" s="264" customFormat="1">
      <c r="G25" s="284"/>
      <c r="P25" s="267"/>
    </row>
    <row r="26" spans="2:17" s="264" customFormat="1">
      <c r="G26" s="284"/>
      <c r="P26" s="267"/>
    </row>
    <row r="27" spans="2:17" s="264" customFormat="1">
      <c r="G27" s="284"/>
      <c r="P27" s="267"/>
    </row>
    <row r="28" spans="2:17" s="264" customFormat="1">
      <c r="G28" s="284"/>
      <c r="P28" s="267"/>
    </row>
    <row r="29" spans="2:17" s="264" customFormat="1">
      <c r="G29" s="284"/>
      <c r="P29" s="267"/>
    </row>
    <row r="30" spans="2:17" s="264" customFormat="1">
      <c r="G30" s="284"/>
      <c r="P30" s="267"/>
    </row>
    <row r="31" spans="2:17" s="264" customFormat="1">
      <c r="G31" s="284"/>
      <c r="P31" s="267"/>
    </row>
    <row r="32" spans="2:17" s="264" customFormat="1">
      <c r="G32" s="284"/>
      <c r="P32" s="267"/>
    </row>
    <row r="33" spans="7:16" s="264" customFormat="1">
      <c r="G33" s="284"/>
      <c r="P33" s="267"/>
    </row>
    <row r="34" spans="7:16" s="264" customFormat="1">
      <c r="G34" s="284"/>
      <c r="P34" s="267"/>
    </row>
    <row r="35" spans="7:16" s="264" customFormat="1">
      <c r="G35" s="284"/>
      <c r="P35" s="267"/>
    </row>
    <row r="36" spans="7:16" s="264" customFormat="1">
      <c r="G36" s="284"/>
      <c r="P36" s="267"/>
    </row>
    <row r="37" spans="7:16" s="264" customFormat="1">
      <c r="G37" s="284"/>
      <c r="P37" s="267"/>
    </row>
    <row r="38" spans="7:16" s="264" customFormat="1">
      <c r="G38" s="284"/>
      <c r="P38" s="267"/>
    </row>
    <row r="39" spans="7:16" s="264" customFormat="1">
      <c r="G39" s="284"/>
      <c r="P39" s="267"/>
    </row>
    <row r="40" spans="7:16" s="264" customFormat="1">
      <c r="G40" s="284"/>
      <c r="P40" s="267"/>
    </row>
    <row r="41" spans="7:16" s="264" customFormat="1">
      <c r="G41" s="284"/>
      <c r="P41" s="267"/>
    </row>
    <row r="42" spans="7:16" s="264" customFormat="1">
      <c r="G42" s="284"/>
      <c r="P42" s="267"/>
    </row>
    <row r="43" spans="7:16" s="264" customFormat="1">
      <c r="G43" s="284"/>
      <c r="P43" s="267"/>
    </row>
    <row r="44" spans="7:16" s="264" customFormat="1">
      <c r="G44" s="284"/>
      <c r="P44" s="267"/>
    </row>
    <row r="45" spans="7:16" s="264" customFormat="1">
      <c r="G45" s="284"/>
      <c r="P45" s="267"/>
    </row>
    <row r="46" spans="7:16" s="264" customFormat="1">
      <c r="G46" s="284"/>
      <c r="P46" s="267"/>
    </row>
    <row r="47" spans="7:16" s="264" customFormat="1">
      <c r="G47" s="284"/>
      <c r="P47" s="267"/>
    </row>
    <row r="48" spans="7:16" s="264" customFormat="1">
      <c r="G48" s="284"/>
      <c r="P48" s="267"/>
    </row>
    <row r="49" spans="7:16" s="264" customFormat="1">
      <c r="G49" s="284"/>
      <c r="P49" s="267"/>
    </row>
    <row r="50" spans="7:16" s="264" customFormat="1">
      <c r="G50" s="284"/>
      <c r="P50" s="267"/>
    </row>
    <row r="51" spans="7:16" s="264" customFormat="1">
      <c r="G51" s="284"/>
      <c r="P51" s="267"/>
    </row>
    <row r="52" spans="7:16" s="264" customFormat="1">
      <c r="G52" s="284"/>
      <c r="P52" s="267"/>
    </row>
    <row r="53" spans="7:16" s="264" customFormat="1">
      <c r="G53" s="284"/>
      <c r="P53" s="267"/>
    </row>
    <row r="54" spans="7:16" s="264" customFormat="1">
      <c r="G54" s="284"/>
      <c r="P54" s="267"/>
    </row>
    <row r="55" spans="7:16" s="264" customFormat="1">
      <c r="G55" s="284"/>
      <c r="P55" s="267"/>
    </row>
    <row r="56" spans="7:16" s="264" customFormat="1">
      <c r="G56" s="284"/>
      <c r="P56" s="267"/>
    </row>
    <row r="57" spans="7:16" s="264" customFormat="1">
      <c r="G57" s="284"/>
      <c r="P57" s="267"/>
    </row>
    <row r="58" spans="7:16" s="264" customFormat="1">
      <c r="G58" s="284"/>
      <c r="P58" s="267"/>
    </row>
    <row r="59" spans="7:16" s="264" customFormat="1">
      <c r="G59" s="284"/>
      <c r="P59" s="267"/>
    </row>
    <row r="60" spans="7:16" s="264" customFormat="1">
      <c r="G60" s="284"/>
      <c r="P60" s="267"/>
    </row>
    <row r="61" spans="7:16" s="264" customFormat="1">
      <c r="G61" s="284"/>
      <c r="P61" s="267"/>
    </row>
    <row r="62" spans="7:16" s="264" customFormat="1">
      <c r="G62" s="284"/>
      <c r="P62" s="267"/>
    </row>
    <row r="63" spans="7:16" s="264" customFormat="1">
      <c r="G63" s="284"/>
      <c r="P63" s="267"/>
    </row>
    <row r="64" spans="7:16" s="264" customFormat="1">
      <c r="G64" s="284"/>
      <c r="P64" s="267"/>
    </row>
    <row r="65" spans="7:16" s="264" customFormat="1">
      <c r="G65" s="284"/>
      <c r="P65" s="267"/>
    </row>
    <row r="66" spans="7:16" s="264" customFormat="1">
      <c r="G66" s="284"/>
      <c r="P66" s="267"/>
    </row>
    <row r="67" spans="7:16" s="264" customFormat="1">
      <c r="G67" s="284"/>
      <c r="P67" s="267"/>
    </row>
    <row r="68" spans="7:16" s="264" customFormat="1">
      <c r="G68" s="284"/>
      <c r="P68" s="267"/>
    </row>
    <row r="69" spans="7:16" s="264" customFormat="1">
      <c r="G69" s="284"/>
      <c r="P69" s="267"/>
    </row>
    <row r="70" spans="7:16" s="264" customFormat="1">
      <c r="G70" s="284"/>
      <c r="P70" s="267"/>
    </row>
    <row r="71" spans="7:16" s="264" customFormat="1">
      <c r="G71" s="284"/>
      <c r="P71" s="267"/>
    </row>
    <row r="72" spans="7:16" s="264" customFormat="1">
      <c r="G72" s="284"/>
      <c r="P72" s="267"/>
    </row>
    <row r="73" spans="7:16" s="264" customFormat="1">
      <c r="G73" s="284"/>
      <c r="P73" s="267"/>
    </row>
    <row r="74" spans="7:16" s="264" customFormat="1">
      <c r="G74" s="284"/>
      <c r="P74" s="267"/>
    </row>
    <row r="75" spans="7:16" s="264" customFormat="1">
      <c r="G75" s="284"/>
      <c r="P75" s="267"/>
    </row>
    <row r="76" spans="7:16" s="264" customFormat="1">
      <c r="G76" s="284"/>
      <c r="P76" s="267"/>
    </row>
    <row r="77" spans="7:16" s="264" customFormat="1">
      <c r="G77" s="284"/>
      <c r="P77" s="267"/>
    </row>
    <row r="78" spans="7:16" s="264" customFormat="1">
      <c r="G78" s="284"/>
      <c r="P78" s="267"/>
    </row>
    <row r="79" spans="7:16" s="264" customFormat="1">
      <c r="G79" s="284"/>
      <c r="P79" s="267"/>
    </row>
    <row r="80" spans="7:16" s="264" customFormat="1">
      <c r="G80" s="284"/>
      <c r="P80" s="267"/>
    </row>
    <row r="81" spans="7:16" s="264" customFormat="1">
      <c r="G81" s="284"/>
      <c r="P81" s="267"/>
    </row>
    <row r="82" spans="7:16" s="264" customFormat="1">
      <c r="G82" s="284"/>
      <c r="P82" s="267"/>
    </row>
    <row r="83" spans="7:16" s="264" customFormat="1">
      <c r="G83" s="284"/>
      <c r="P83" s="267"/>
    </row>
    <row r="84" spans="7:16" s="264" customFormat="1">
      <c r="G84" s="284"/>
      <c r="P84" s="267"/>
    </row>
    <row r="85" spans="7:16" s="264" customFormat="1">
      <c r="G85" s="284"/>
      <c r="P85" s="267"/>
    </row>
    <row r="86" spans="7:16" s="264" customFormat="1">
      <c r="G86" s="284"/>
      <c r="P86" s="267"/>
    </row>
    <row r="87" spans="7:16" s="264" customFormat="1">
      <c r="G87" s="284"/>
      <c r="P87" s="267"/>
    </row>
    <row r="88" spans="7:16" s="264" customFormat="1">
      <c r="G88" s="284"/>
      <c r="P88" s="267"/>
    </row>
    <row r="89" spans="7:16" s="264" customFormat="1">
      <c r="G89" s="284"/>
      <c r="P89" s="267"/>
    </row>
    <row r="90" spans="7:16" s="264" customFormat="1">
      <c r="G90" s="284"/>
      <c r="P90" s="267"/>
    </row>
    <row r="91" spans="7:16" s="264" customFormat="1">
      <c r="G91" s="284"/>
      <c r="P91" s="267"/>
    </row>
    <row r="92" spans="7:16" s="264" customFormat="1">
      <c r="G92" s="284"/>
      <c r="P92" s="267"/>
    </row>
    <row r="93" spans="7:16" s="264" customFormat="1">
      <c r="G93" s="284"/>
      <c r="P93" s="267"/>
    </row>
    <row r="94" spans="7:16" s="264" customFormat="1">
      <c r="G94" s="284"/>
      <c r="P94" s="267"/>
    </row>
    <row r="95" spans="7:16" s="264" customFormat="1">
      <c r="G95" s="284"/>
      <c r="P95" s="267"/>
    </row>
    <row r="96" spans="7:16" s="264" customFormat="1">
      <c r="G96" s="284"/>
      <c r="P96" s="267"/>
    </row>
    <row r="97" spans="7:16" s="264" customFormat="1">
      <c r="G97" s="284"/>
      <c r="P97" s="267"/>
    </row>
    <row r="98" spans="7:16" s="264" customFormat="1">
      <c r="G98" s="284"/>
      <c r="P98" s="267"/>
    </row>
    <row r="99" spans="7:16" s="264" customFormat="1">
      <c r="G99" s="284"/>
      <c r="P99" s="267"/>
    </row>
    <row r="100" spans="7:16" s="264" customFormat="1">
      <c r="G100" s="284"/>
      <c r="P100" s="267"/>
    </row>
    <row r="101" spans="7:16" s="264" customFormat="1">
      <c r="G101" s="284"/>
      <c r="P101" s="267"/>
    </row>
    <row r="102" spans="7:16" s="264" customFormat="1">
      <c r="G102" s="284"/>
      <c r="P102" s="267"/>
    </row>
    <row r="103" spans="7:16" s="264" customFormat="1">
      <c r="G103" s="284"/>
      <c r="P103" s="267"/>
    </row>
    <row r="104" spans="7:16" s="264" customFormat="1">
      <c r="G104" s="284"/>
      <c r="P104" s="267"/>
    </row>
    <row r="105" spans="7:16" s="264" customFormat="1">
      <c r="G105" s="284"/>
      <c r="P105" s="267"/>
    </row>
    <row r="106" spans="7:16" s="264" customFormat="1">
      <c r="G106" s="284"/>
      <c r="P106" s="267"/>
    </row>
    <row r="107" spans="7:16" s="264" customFormat="1">
      <c r="G107" s="284"/>
      <c r="P107" s="267"/>
    </row>
    <row r="108" spans="7:16" s="264" customFormat="1">
      <c r="G108" s="284"/>
      <c r="P108" s="267"/>
    </row>
    <row r="109" spans="7:16" s="264" customFormat="1">
      <c r="G109" s="284"/>
      <c r="P109" s="267"/>
    </row>
    <row r="110" spans="7:16" s="264" customFormat="1">
      <c r="G110" s="284"/>
      <c r="P110" s="267"/>
    </row>
    <row r="111" spans="7:16" s="264" customFormat="1">
      <c r="G111" s="284"/>
      <c r="P111" s="267"/>
    </row>
  </sheetData>
  <autoFilter ref="B7:V20" xr:uid="{3810F859-364E-4C04-822A-086E7E251143}"/>
  <mergeCells count="3">
    <mergeCell ref="B8:B13"/>
    <mergeCell ref="B14:B19"/>
    <mergeCell ref="B20:E20"/>
  </mergeCells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7ABDF-FC8F-42B1-9EE6-918C360A79B2}">
  <sheetPr>
    <tabColor rgb="FF0070C0"/>
  </sheetPr>
  <dimension ref="B1:R30"/>
  <sheetViews>
    <sheetView tabSelected="1" topLeftCell="A2" workbookViewId="0">
      <selection activeCell="K22" sqref="K22"/>
    </sheetView>
  </sheetViews>
  <sheetFormatPr defaultColWidth="9" defaultRowHeight="16.5"/>
  <cols>
    <col min="1" max="1" width="0.75" style="141" customWidth="1"/>
    <col min="2" max="2" width="17.625" style="141" bestFit="1" customWidth="1"/>
    <col min="3" max="3" width="16.25" style="141" customWidth="1"/>
    <col min="4" max="4" width="48.75" style="141" customWidth="1"/>
    <col min="5" max="5" width="9" style="141"/>
    <col min="6" max="6" width="11.125" style="165" bestFit="1" customWidth="1"/>
    <col min="7" max="7" width="9.375" style="141" customWidth="1"/>
    <col min="8" max="8" width="9.875" style="142" customWidth="1"/>
    <col min="9" max="9" width="11.875" style="142" bestFit="1" customWidth="1"/>
    <col min="10" max="10" width="11" style="141" bestFit="1" customWidth="1"/>
    <col min="11" max="11" width="12.625" style="141" bestFit="1" customWidth="1"/>
    <col min="12" max="12" width="12.625" style="141" customWidth="1"/>
    <col min="13" max="13" width="15" style="141" bestFit="1" customWidth="1"/>
    <col min="14" max="14" width="12.625" style="141" customWidth="1"/>
    <col min="15" max="15" width="7.125" style="141" customWidth="1"/>
    <col min="16" max="16" width="9" style="141"/>
    <col min="17" max="17" width="6.625" style="141" customWidth="1"/>
    <col min="18" max="16378" width="9" style="141"/>
    <col min="16379" max="16384" width="6.375" style="141" customWidth="1"/>
  </cols>
  <sheetData>
    <row r="1" spans="2:18" hidden="1"/>
    <row r="2" spans="2:18" ht="39">
      <c r="B2" s="352" t="s">
        <v>948</v>
      </c>
      <c r="C2" s="352"/>
      <c r="D2" s="352"/>
      <c r="F2" s="141"/>
      <c r="G2" s="247"/>
      <c r="H2" s="301" t="s">
        <v>1094</v>
      </c>
      <c r="I2" s="251">
        <f ca="1">TODAY()</f>
        <v>45932</v>
      </c>
      <c r="J2" s="302" t="s">
        <v>1023</v>
      </c>
      <c r="K2" s="251">
        <v>45932</v>
      </c>
      <c r="L2" s="260"/>
      <c r="M2" s="260" t="s">
        <v>1055</v>
      </c>
      <c r="N2" s="260"/>
      <c r="O2" s="260"/>
    </row>
    <row r="3" spans="2:18" ht="39.75" thickBot="1">
      <c r="B3" s="252"/>
      <c r="C3" s="252"/>
      <c r="D3" s="252"/>
      <c r="F3" s="141"/>
      <c r="G3" s="247"/>
      <c r="H3" s="247"/>
      <c r="I3" s="247"/>
      <c r="J3" s="142"/>
      <c r="K3" s="261"/>
      <c r="L3" s="142"/>
      <c r="M3" s="142">
        <f>16*4*8</f>
        <v>512</v>
      </c>
      <c r="N3" s="142"/>
      <c r="O3" s="142"/>
    </row>
    <row r="4" spans="2:18" ht="30">
      <c r="B4" s="215"/>
      <c r="C4" s="215"/>
      <c r="D4" s="26"/>
      <c r="F4" s="249" t="s">
        <v>943</v>
      </c>
      <c r="G4" s="349" t="s">
        <v>945</v>
      </c>
      <c r="H4" s="349"/>
      <c r="I4" s="249" t="s">
        <v>1024</v>
      </c>
      <c r="K4" s="253" t="s">
        <v>1098</v>
      </c>
      <c r="L4" s="253" t="s">
        <v>1099</v>
      </c>
      <c r="M4" s="253" t="s">
        <v>1056</v>
      </c>
      <c r="N4" s="253" t="s">
        <v>1100</v>
      </c>
      <c r="O4" s="292" t="s">
        <v>1057</v>
      </c>
      <c r="Q4" s="355" t="s">
        <v>1102</v>
      </c>
      <c r="R4" s="356"/>
    </row>
    <row r="5" spans="2:18" s="142" customFormat="1">
      <c r="B5" s="187" t="s">
        <v>403</v>
      </c>
      <c r="C5" s="187" t="s">
        <v>949</v>
      </c>
      <c r="D5" s="187" t="s">
        <v>447</v>
      </c>
      <c r="F5" s="188" t="s">
        <v>942</v>
      </c>
      <c r="G5" s="188" t="s">
        <v>944</v>
      </c>
      <c r="H5" s="188" t="s">
        <v>947</v>
      </c>
      <c r="I5" s="188" t="s">
        <v>947</v>
      </c>
      <c r="K5" s="254">
        <v>512</v>
      </c>
      <c r="L5" s="254">
        <v>128</v>
      </c>
      <c r="M5" s="254" t="s">
        <v>1104</v>
      </c>
      <c r="N5" s="254">
        <v>1</v>
      </c>
      <c r="O5" s="307" t="s">
        <v>1058</v>
      </c>
      <c r="Q5" s="188" t="s">
        <v>1101</v>
      </c>
      <c r="R5" s="188" t="s">
        <v>1103</v>
      </c>
    </row>
    <row r="6" spans="2:18" ht="15" customHeight="1">
      <c r="B6" s="223" t="s">
        <v>955</v>
      </c>
      <c r="C6" s="224" t="s">
        <v>1025</v>
      </c>
      <c r="D6" s="225" t="s">
        <v>1059</v>
      </c>
      <c r="F6" s="212">
        <v>0</v>
      </c>
      <c r="G6" s="214">
        <f t="shared" ref="G6:G15" si="0">F6+K6</f>
        <v>896</v>
      </c>
      <c r="H6" s="219">
        <f t="shared" ref="H6:H15" si="1">IF(Q6=0,"판매없음",IFERROR(G6/Q6,0))</f>
        <v>35.840000000000003</v>
      </c>
      <c r="I6" s="219">
        <f t="shared" ref="I6:I14" ca="1" si="2">H6-($K$2-TODAY())</f>
        <v>35.840000000000003</v>
      </c>
      <c r="J6" s="142" t="str">
        <f t="shared" ref="J6:J15" si="3">IF(Q6&gt;3.9,"높음",IF(AND(Q6&lt;0.5,G6&gt;5),"낮음",""))</f>
        <v>높음</v>
      </c>
      <c r="K6" s="255">
        <v>896</v>
      </c>
      <c r="L6" s="255">
        <f t="shared" ref="L6:L11" si="4">K6/4</f>
        <v>224</v>
      </c>
      <c r="M6" s="304">
        <f t="shared" ref="M6:M11" si="5">K6/64</f>
        <v>14</v>
      </c>
      <c r="N6" s="304">
        <f t="shared" ref="N6:N11" si="6">L6/128</f>
        <v>1.75</v>
      </c>
      <c r="O6" s="308">
        <v>64</v>
      </c>
      <c r="P6" s="162"/>
      <c r="Q6" s="213">
        <v>25</v>
      </c>
      <c r="R6" s="216">
        <v>22.931034482758619</v>
      </c>
    </row>
    <row r="7" spans="2:18" ht="15" customHeight="1">
      <c r="B7" s="226" t="s">
        <v>956</v>
      </c>
      <c r="C7" s="227" t="s">
        <v>1027</v>
      </c>
      <c r="D7" s="228" t="s">
        <v>1060</v>
      </c>
      <c r="F7" s="212">
        <v>49</v>
      </c>
      <c r="G7" s="214">
        <f t="shared" si="0"/>
        <v>305</v>
      </c>
      <c r="H7" s="219">
        <f t="shared" si="1"/>
        <v>40.283018867924532</v>
      </c>
      <c r="I7" s="219">
        <f t="shared" ca="1" si="2"/>
        <v>40.283018867924532</v>
      </c>
      <c r="J7" s="142" t="str">
        <f t="shared" si="3"/>
        <v>높음</v>
      </c>
      <c r="K7" s="255">
        <v>256</v>
      </c>
      <c r="L7" s="255">
        <f t="shared" si="4"/>
        <v>64</v>
      </c>
      <c r="M7" s="304">
        <f t="shared" si="5"/>
        <v>4</v>
      </c>
      <c r="N7" s="304">
        <f t="shared" si="6"/>
        <v>0.5</v>
      </c>
      <c r="O7" s="308">
        <v>64</v>
      </c>
      <c r="P7" s="162"/>
      <c r="Q7" s="213">
        <v>7.5714285714285712</v>
      </c>
      <c r="R7" s="216">
        <v>7.068965517241379</v>
      </c>
    </row>
    <row r="8" spans="2:18" ht="15" customHeight="1">
      <c r="B8" s="229" t="s">
        <v>957</v>
      </c>
      <c r="C8" s="230" t="s">
        <v>1029</v>
      </c>
      <c r="D8" s="231" t="s">
        <v>1061</v>
      </c>
      <c r="F8" s="212">
        <v>60</v>
      </c>
      <c r="G8" s="214">
        <f t="shared" si="0"/>
        <v>124</v>
      </c>
      <c r="H8" s="219">
        <f t="shared" si="1"/>
        <v>29.258426966292134</v>
      </c>
      <c r="I8" s="219">
        <f t="shared" ca="1" si="2"/>
        <v>29.258426966292134</v>
      </c>
      <c r="J8" s="142" t="str">
        <f t="shared" si="3"/>
        <v>높음</v>
      </c>
      <c r="K8" s="255">
        <v>64</v>
      </c>
      <c r="L8" s="255">
        <f t="shared" si="4"/>
        <v>16</v>
      </c>
      <c r="M8" s="304">
        <f t="shared" si="5"/>
        <v>1</v>
      </c>
      <c r="N8" s="304">
        <f t="shared" si="6"/>
        <v>0.125</v>
      </c>
      <c r="O8" s="308">
        <v>64</v>
      </c>
      <c r="P8" s="162"/>
      <c r="Q8" s="213">
        <v>4.2380952380952381</v>
      </c>
      <c r="R8" s="216">
        <v>4.4827586206896548</v>
      </c>
    </row>
    <row r="9" spans="2:18" ht="15" customHeight="1">
      <c r="B9" s="232" t="s">
        <v>971</v>
      </c>
      <c r="C9" s="233" t="s">
        <v>1031</v>
      </c>
      <c r="D9" s="233" t="s">
        <v>1062</v>
      </c>
      <c r="F9" s="212">
        <v>192</v>
      </c>
      <c r="G9" s="214">
        <f t="shared" si="0"/>
        <v>1088</v>
      </c>
      <c r="H9" s="219">
        <f t="shared" si="1"/>
        <v>26.911660777385158</v>
      </c>
      <c r="I9" s="219">
        <f t="shared" ca="1" si="2"/>
        <v>26.911660777385158</v>
      </c>
      <c r="J9" s="142" t="str">
        <f t="shared" si="3"/>
        <v>높음</v>
      </c>
      <c r="K9" s="256">
        <v>896</v>
      </c>
      <c r="L9" s="256">
        <f t="shared" si="4"/>
        <v>224</v>
      </c>
      <c r="M9" s="305">
        <f t="shared" si="5"/>
        <v>14</v>
      </c>
      <c r="N9" s="305">
        <f t="shared" si="6"/>
        <v>1.75</v>
      </c>
      <c r="O9" s="309">
        <v>64</v>
      </c>
      <c r="P9" s="162"/>
      <c r="Q9" s="213">
        <v>40.428571428571431</v>
      </c>
      <c r="R9" s="216">
        <v>38.379310344827587</v>
      </c>
    </row>
    <row r="10" spans="2:18" ht="15" customHeight="1">
      <c r="B10" s="234" t="s">
        <v>972</v>
      </c>
      <c r="C10" s="235" t="s">
        <v>1033</v>
      </c>
      <c r="D10" s="235" t="s">
        <v>1063</v>
      </c>
      <c r="F10" s="212">
        <v>160</v>
      </c>
      <c r="G10" s="214">
        <f t="shared" si="0"/>
        <v>608</v>
      </c>
      <c r="H10" s="219">
        <f t="shared" si="1"/>
        <v>35.07692307692308</v>
      </c>
      <c r="I10" s="219">
        <f t="shared" ca="1" si="2"/>
        <v>35.07692307692308</v>
      </c>
      <c r="J10" s="142" t="str">
        <f t="shared" si="3"/>
        <v>높음</v>
      </c>
      <c r="K10" s="256">
        <v>448</v>
      </c>
      <c r="L10" s="256">
        <f t="shared" si="4"/>
        <v>112</v>
      </c>
      <c r="M10" s="305">
        <f t="shared" si="5"/>
        <v>7</v>
      </c>
      <c r="N10" s="305">
        <f t="shared" si="6"/>
        <v>0.875</v>
      </c>
      <c r="O10" s="309">
        <v>64</v>
      </c>
      <c r="P10" s="162"/>
      <c r="Q10" s="213">
        <v>17.333333333333332</v>
      </c>
      <c r="R10" s="216">
        <v>16.068965517241381</v>
      </c>
    </row>
    <row r="11" spans="2:18" ht="15" customHeight="1">
      <c r="B11" s="236" t="s">
        <v>984</v>
      </c>
      <c r="C11" s="237" t="s">
        <v>1035</v>
      </c>
      <c r="D11" s="238" t="s">
        <v>1064</v>
      </c>
      <c r="F11" s="212">
        <v>52</v>
      </c>
      <c r="G11" s="214">
        <f t="shared" si="0"/>
        <v>108</v>
      </c>
      <c r="H11" s="219">
        <f t="shared" si="1"/>
        <v>27.325301204819276</v>
      </c>
      <c r="I11" s="219">
        <f t="shared" ca="1" si="2"/>
        <v>27.325301204819276</v>
      </c>
      <c r="J11" s="142" t="str">
        <f t="shared" si="3"/>
        <v>높음</v>
      </c>
      <c r="K11" s="256">
        <v>56</v>
      </c>
      <c r="L11" s="256">
        <f t="shared" si="4"/>
        <v>14</v>
      </c>
      <c r="M11" s="305">
        <f t="shared" si="5"/>
        <v>0.875</v>
      </c>
      <c r="N11" s="305">
        <f t="shared" si="6"/>
        <v>0.109375</v>
      </c>
      <c r="O11" s="309">
        <v>64</v>
      </c>
      <c r="P11" s="162"/>
      <c r="Q11" s="213">
        <v>3.9523809523809526</v>
      </c>
      <c r="R11" s="216">
        <v>3.896551724137931</v>
      </c>
    </row>
    <row r="12" spans="2:18" ht="15" customHeight="1">
      <c r="B12" s="218" t="s">
        <v>958</v>
      </c>
      <c r="C12" s="217" t="s">
        <v>1065</v>
      </c>
      <c r="D12" s="217" t="s">
        <v>1066</v>
      </c>
      <c r="F12" s="212">
        <v>11</v>
      </c>
      <c r="G12" s="214">
        <f t="shared" si="0"/>
        <v>59</v>
      </c>
      <c r="H12" s="219">
        <f t="shared" si="1"/>
        <v>28.813953488372096</v>
      </c>
      <c r="I12" s="219">
        <f t="shared" ca="1" si="2"/>
        <v>28.813953488372096</v>
      </c>
      <c r="J12" s="142" t="str">
        <f t="shared" si="3"/>
        <v/>
      </c>
      <c r="K12" s="257">
        <v>48</v>
      </c>
      <c r="L12" s="257">
        <f>K12/12</f>
        <v>4</v>
      </c>
      <c r="M12" s="306">
        <f>K12/12</f>
        <v>4</v>
      </c>
      <c r="N12" s="306">
        <f>L12/60</f>
        <v>6.6666666666666666E-2</v>
      </c>
      <c r="O12" s="310">
        <v>12</v>
      </c>
      <c r="P12" s="162"/>
      <c r="Q12" s="213">
        <v>2.0476190476190474</v>
      </c>
      <c r="R12" s="216">
        <v>2.103448275862069</v>
      </c>
    </row>
    <row r="13" spans="2:18" ht="15" customHeight="1">
      <c r="B13" s="218" t="s">
        <v>959</v>
      </c>
      <c r="C13" s="217" t="s">
        <v>1067</v>
      </c>
      <c r="D13" s="221" t="s">
        <v>1068</v>
      </c>
      <c r="F13" s="212">
        <v>0</v>
      </c>
      <c r="G13" s="214">
        <f t="shared" si="0"/>
        <v>78</v>
      </c>
      <c r="H13" s="219">
        <f t="shared" si="1"/>
        <v>31.5</v>
      </c>
      <c r="I13" s="219">
        <f t="shared" ca="1" si="2"/>
        <v>31.5</v>
      </c>
      <c r="J13" s="142" t="str">
        <f t="shared" si="3"/>
        <v/>
      </c>
      <c r="K13" s="257">
        <v>78</v>
      </c>
      <c r="L13" s="257">
        <f>K13/6</f>
        <v>13</v>
      </c>
      <c r="M13" s="306">
        <f>K13/6</f>
        <v>13</v>
      </c>
      <c r="N13" s="306">
        <f>L13/160</f>
        <v>8.1250000000000003E-2</v>
      </c>
      <c r="O13" s="310">
        <v>6</v>
      </c>
      <c r="P13" s="162"/>
      <c r="Q13" s="213">
        <v>2.4761904761904763</v>
      </c>
      <c r="R13" s="216">
        <v>2.1379310344827585</v>
      </c>
    </row>
    <row r="14" spans="2:18" ht="15" customHeight="1">
      <c r="B14" s="218" t="s">
        <v>960</v>
      </c>
      <c r="C14" s="217" t="s">
        <v>1069</v>
      </c>
      <c r="D14" s="217" t="s">
        <v>1070</v>
      </c>
      <c r="F14" s="212">
        <v>0</v>
      </c>
      <c r="G14" s="214">
        <f t="shared" si="0"/>
        <v>0</v>
      </c>
      <c r="H14" s="219">
        <f t="shared" si="1"/>
        <v>0</v>
      </c>
      <c r="I14" s="219">
        <f t="shared" ca="1" si="2"/>
        <v>0</v>
      </c>
      <c r="J14" s="142" t="str">
        <f t="shared" si="3"/>
        <v/>
      </c>
      <c r="K14" s="257">
        <v>0</v>
      </c>
      <c r="L14" s="257">
        <f>K14/6</f>
        <v>0</v>
      </c>
      <c r="M14" s="306">
        <f>K14/6</f>
        <v>0</v>
      </c>
      <c r="N14" s="306">
        <f>L14/100</f>
        <v>0</v>
      </c>
      <c r="O14" s="310">
        <v>6</v>
      </c>
      <c r="P14" s="162"/>
      <c r="Q14" s="213">
        <v>1.3809523809523809</v>
      </c>
      <c r="R14" s="216">
        <v>1.1379310344827587</v>
      </c>
    </row>
    <row r="15" spans="2:18" ht="15" customHeight="1">
      <c r="B15" s="218" t="s">
        <v>1011</v>
      </c>
      <c r="C15" s="217" t="s">
        <v>1071</v>
      </c>
      <c r="D15" s="217" t="s">
        <v>1072</v>
      </c>
      <c r="F15" s="212">
        <v>0</v>
      </c>
      <c r="G15" s="214">
        <f t="shared" si="0"/>
        <v>36</v>
      </c>
      <c r="H15" s="219">
        <f t="shared" si="1"/>
        <v>29.076923076923077</v>
      </c>
      <c r="I15" s="219">
        <f ca="1">H15-($K$2-TODAY())</f>
        <v>29.076923076923077</v>
      </c>
      <c r="J15" s="142" t="str">
        <f t="shared" si="3"/>
        <v/>
      </c>
      <c r="K15" s="257">
        <v>36</v>
      </c>
      <c r="L15" s="257">
        <f>K15/12</f>
        <v>3</v>
      </c>
      <c r="M15" s="306">
        <f>K15/12</f>
        <v>3</v>
      </c>
      <c r="N15" s="306">
        <f>L15/60</f>
        <v>0.05</v>
      </c>
      <c r="O15" s="310">
        <v>12</v>
      </c>
      <c r="Q15" s="213">
        <v>1.2380952380952381</v>
      </c>
      <c r="R15" s="216">
        <v>1.2068965517241379</v>
      </c>
    </row>
    <row r="16" spans="2:18" ht="18" thickBot="1">
      <c r="B16" s="184"/>
      <c r="C16" s="186"/>
      <c r="D16" s="185" t="s">
        <v>156</v>
      </c>
      <c r="F16" s="11">
        <f>SUM(F6:F15)</f>
        <v>524</v>
      </c>
      <c r="G16" s="11">
        <f>SUM(G6:G15)</f>
        <v>3302</v>
      </c>
      <c r="H16" s="220">
        <f>IFERROR(G16/Q16,0)</f>
        <v>31.249211356466876</v>
      </c>
      <c r="I16" s="220"/>
      <c r="K16" s="258">
        <f>SUM(K6:K15)</f>
        <v>2778</v>
      </c>
      <c r="L16" s="262">
        <f>SUM(L6:L15)</f>
        <v>674</v>
      </c>
      <c r="M16" s="258">
        <f>SUM(M6:M15)</f>
        <v>60.875</v>
      </c>
      <c r="N16" s="258">
        <f>SUM(N6:N15)</f>
        <v>5.3072916666666661</v>
      </c>
      <c r="O16" s="258">
        <f>SUM(O6:O15)</f>
        <v>420</v>
      </c>
      <c r="Q16" s="11">
        <f>SUM(Q6:Q15)</f>
        <v>105.66666666666667</v>
      </c>
      <c r="R16" s="11">
        <f>SUM(R6:R15)</f>
        <v>99.413793103448285</v>
      </c>
    </row>
    <row r="17" spans="5:11">
      <c r="F17" s="162"/>
    </row>
    <row r="18" spans="5:11" ht="16.5" hidden="1" customHeight="1">
      <c r="F18" s="162"/>
    </row>
    <row r="19" spans="5:11" ht="16.5" customHeight="1">
      <c r="F19" s="162"/>
      <c r="G19" s="141">
        <f>F21/4</f>
        <v>128</v>
      </c>
      <c r="H19" s="141"/>
      <c r="I19" s="141"/>
    </row>
    <row r="20" spans="5:11" ht="16.5" customHeight="1">
      <c r="F20" s="162"/>
      <c r="G20" s="141">
        <f>F21/2</f>
        <v>256</v>
      </c>
      <c r="H20" s="141"/>
      <c r="I20" s="141"/>
    </row>
    <row r="21" spans="5:11">
      <c r="F21" s="141">
        <v>512</v>
      </c>
      <c r="G21" s="141">
        <f>F21*2</f>
        <v>1024</v>
      </c>
      <c r="K21" s="141" t="s">
        <v>1108</v>
      </c>
    </row>
    <row r="22" spans="5:11">
      <c r="F22" s="141"/>
      <c r="G22" s="141">
        <f>F21*3</f>
        <v>1536</v>
      </c>
    </row>
    <row r="23" spans="5:11">
      <c r="F23" s="141"/>
    </row>
    <row r="24" spans="5:11">
      <c r="F24" s="141"/>
    </row>
    <row r="25" spans="5:11">
      <c r="F25" s="141"/>
    </row>
    <row r="26" spans="5:11">
      <c r="F26" s="141"/>
    </row>
    <row r="27" spans="5:11">
      <c r="F27" s="141"/>
    </row>
    <row r="28" spans="5:11">
      <c r="E28" s="311"/>
      <c r="F28" s="259"/>
    </row>
    <row r="29" spans="5:11">
      <c r="F29" s="141"/>
    </row>
    <row r="30" spans="5:11">
      <c r="F30" s="141"/>
    </row>
  </sheetData>
  <mergeCells count="3">
    <mergeCell ref="B2:D2"/>
    <mergeCell ref="G4:H4"/>
    <mergeCell ref="Q4:R4"/>
  </mergeCells>
  <phoneticPr fontId="3" type="noConversion"/>
  <conditionalFormatting sqref="H6:I15">
    <cfRule type="containsText" dxfId="36" priority="3" operator="containsText" text="판매없음">
      <formula>NOT(ISERROR(SEARCH("판매없음",H6)))</formula>
    </cfRule>
    <cfRule type="cellIs" dxfId="35" priority="4" operator="lessThan">
      <formula>30</formula>
    </cfRule>
  </conditionalFormatting>
  <conditionalFormatting sqref="J1:J18 J21:J1048576">
    <cfRule type="containsText" dxfId="34" priority="5" operator="containsText" text="높음">
      <formula>NOT(ISERROR(SEARCH("높음",J1)))</formula>
    </cfRule>
    <cfRule type="containsText" dxfId="33" priority="6" operator="containsText" text="낮음">
      <formula>NOT(ISERROR(SEARCH("낮음",J1)))</formula>
    </cfRule>
  </conditionalFormatting>
  <conditionalFormatting sqref="K3:O3">
    <cfRule type="containsText" dxfId="32" priority="1" operator="containsText" text="높음">
      <formula>NOT(ISERROR(SEARCH("높음",K3)))</formula>
    </cfRule>
    <cfRule type="containsText" dxfId="31" priority="2" operator="containsText" text="낮음">
      <formula>NOT(ISERROR(SEARCH("낮음",K3)))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201C4-CC5A-44CB-96D3-C3CC5FE2E491}">
  <sheetPr codeName="Sheet21"/>
  <dimension ref="A1:I24"/>
  <sheetViews>
    <sheetView workbookViewId="0"/>
  </sheetViews>
  <sheetFormatPr defaultRowHeight="16.5"/>
  <cols>
    <col min="1" max="1" width="16.25" style="141" customWidth="1"/>
    <col min="2" max="2" width="17.625" style="141" bestFit="1" customWidth="1"/>
    <col min="3" max="3" width="15.5" bestFit="1" customWidth="1"/>
    <col min="4" max="7" width="11.25" customWidth="1"/>
    <col min="8" max="8" width="11.125" customWidth="1"/>
    <col min="9" max="9" width="11.125" hidden="1" customWidth="1"/>
  </cols>
  <sheetData>
    <row r="1" spans="1:9">
      <c r="D1" t="s">
        <v>1020</v>
      </c>
    </row>
    <row r="2" spans="1:9" ht="48" customHeight="1">
      <c r="A2" s="187" t="s">
        <v>949</v>
      </c>
      <c r="B2" s="187" t="s">
        <v>403</v>
      </c>
      <c r="C2" s="239" t="s">
        <v>1022</v>
      </c>
      <c r="D2" s="240">
        <v>5</v>
      </c>
      <c r="E2" s="240">
        <v>4</v>
      </c>
      <c r="F2" s="240">
        <v>3</v>
      </c>
      <c r="G2" s="240">
        <v>2</v>
      </c>
      <c r="H2" s="240">
        <v>1</v>
      </c>
      <c r="I2" s="246" t="s">
        <v>1021</v>
      </c>
    </row>
    <row r="3" spans="1:9" s="242" customFormat="1" ht="19.5" customHeight="1">
      <c r="A3" s="244"/>
      <c r="B3" s="244"/>
      <c r="C3" s="245"/>
      <c r="D3" s="242">
        <v>45438</v>
      </c>
      <c r="E3" s="242">
        <v>45410</v>
      </c>
      <c r="F3" s="242">
        <v>45382</v>
      </c>
      <c r="G3" s="242">
        <f>DATE(2024, G2+1, 1) - WEEKDAY(DATE(2024, G2+1, 1)-1)</f>
        <v>45347</v>
      </c>
      <c r="H3" s="242">
        <f>DATE(2024, H2+1, 1) - WEEKDAY(DATE(2024, H2+1, 1)-1)</f>
        <v>45319</v>
      </c>
    </row>
    <row r="4" spans="1:9">
      <c r="A4" s="224" t="s">
        <v>993</v>
      </c>
      <c r="B4" s="223" t="s">
        <v>955</v>
      </c>
      <c r="C4" s="241" t="e">
        <f>(#REF!-'행사미포함 판매량'!G4-'행사미포함 판매량'!H4)/60</f>
        <v>#REF!</v>
      </c>
      <c r="D4">
        <v>80</v>
      </c>
      <c r="E4" t="e">
        <f>SUMIFS(#REF!,#REF!,E$3,#REF!,$A4)</f>
        <v>#REF!</v>
      </c>
      <c r="F4" t="e">
        <f>SUMIFS(#REF!,#REF!,F$3,#REF!,$A4)</f>
        <v>#REF!</v>
      </c>
      <c r="G4" t="e">
        <f>SUMIFS(#REF!,#REF!,G$3,#REF!,$A4)</f>
        <v>#REF!</v>
      </c>
      <c r="H4" t="e">
        <f>SUMIFS(#REF!,#REF!,'행사미포함 판매량'!$H$3,#REF!,'행사미포함 판매량'!A4)</f>
        <v>#REF!</v>
      </c>
      <c r="I4" s="243" t="e">
        <f>SUMIFS(#REF!,#REF!,#REF!,#REF!,#REF!)</f>
        <v>#REF!</v>
      </c>
    </row>
    <row r="5" spans="1:9">
      <c r="A5" s="224" t="s">
        <v>995</v>
      </c>
      <c r="B5" s="223" t="s">
        <v>955</v>
      </c>
      <c r="C5" s="241" t="e">
        <f>(#REF!-'행사미포함 판매량'!G5-'행사미포함 판매량'!H5)/60</f>
        <v>#REF!</v>
      </c>
      <c r="D5">
        <v>1</v>
      </c>
      <c r="E5" t="e">
        <f>SUMIFS(#REF!,#REF!,E$3,#REF!,$A5)</f>
        <v>#REF!</v>
      </c>
      <c r="F5" t="e">
        <f>SUMIFS(#REF!,#REF!,F$3,#REF!,$A5)</f>
        <v>#REF!</v>
      </c>
      <c r="G5" t="e">
        <f>SUMIFS(#REF!,#REF!,G$3,#REF!,$A5)</f>
        <v>#REF!</v>
      </c>
      <c r="H5" t="e">
        <f>SUMIFS(#REF!,#REF!,'행사미포함 판매량'!$H$3,#REF!,'행사미포함 판매량'!A5)</f>
        <v>#REF!</v>
      </c>
      <c r="I5" s="243" t="e">
        <f>SUMIFS(#REF!,#REF!,#REF!,#REF!,#REF!)</f>
        <v>#REF!</v>
      </c>
    </row>
    <row r="6" spans="1:9">
      <c r="A6" s="227" t="s">
        <v>997</v>
      </c>
      <c r="B6" s="226" t="s">
        <v>956</v>
      </c>
      <c r="C6" s="241" t="e">
        <f>(#REF!-'행사미포함 판매량'!G6-'행사미포함 판매량'!H6)/60</f>
        <v>#REF!</v>
      </c>
      <c r="D6">
        <v>106</v>
      </c>
      <c r="E6" t="e">
        <f>SUMIFS(#REF!,#REF!,E$3,#REF!,$A6)</f>
        <v>#REF!</v>
      </c>
      <c r="F6" t="e">
        <f>SUMIFS(#REF!,#REF!,F$3,#REF!,$A6)</f>
        <v>#REF!</v>
      </c>
      <c r="G6" t="e">
        <f>SUMIFS(#REF!,#REF!,G$3,#REF!,$A6)</f>
        <v>#REF!</v>
      </c>
      <c r="H6" t="e">
        <f>SUMIFS(#REF!,#REF!,'행사미포함 판매량'!$H$3,#REF!,'행사미포함 판매량'!A6)</f>
        <v>#REF!</v>
      </c>
      <c r="I6" s="243" t="e">
        <f>SUMIFS(#REF!,#REF!,#REF!,#REF!,#REF!)</f>
        <v>#REF!</v>
      </c>
    </row>
    <row r="7" spans="1:9">
      <c r="A7" s="227" t="s">
        <v>1015</v>
      </c>
      <c r="B7" s="226" t="s">
        <v>956</v>
      </c>
      <c r="C7" s="241" t="e">
        <f>(#REF!-'행사미포함 판매량'!G7-'행사미포함 판매량'!H7)/60</f>
        <v>#REF!</v>
      </c>
      <c r="D7">
        <v>0</v>
      </c>
      <c r="E7" t="e">
        <f>SUMIFS(#REF!,#REF!,E$3,#REF!,$A7)</f>
        <v>#REF!</v>
      </c>
      <c r="F7" t="e">
        <f>SUMIFS(#REF!,#REF!,F$3,#REF!,$A7)</f>
        <v>#REF!</v>
      </c>
      <c r="G7" t="e">
        <f>SUMIFS(#REF!,#REF!,G$3,#REF!,$A7)</f>
        <v>#REF!</v>
      </c>
      <c r="H7" t="e">
        <f>SUMIFS(#REF!,#REF!,'행사미포함 판매량'!$H$3,#REF!,'행사미포함 판매량'!A7)</f>
        <v>#REF!</v>
      </c>
      <c r="I7" s="243" t="e">
        <f>SUMIFS(#REF!,#REF!,#REF!,#REF!,#REF!)</f>
        <v>#REF!</v>
      </c>
    </row>
    <row r="8" spans="1:9">
      <c r="A8" s="230" t="s">
        <v>1016</v>
      </c>
      <c r="B8" s="229" t="s">
        <v>957</v>
      </c>
      <c r="C8" s="241" t="e">
        <f>(#REF!-'행사미포함 판매량'!G8-'행사미포함 판매량'!H8)/60</f>
        <v>#REF!</v>
      </c>
      <c r="D8">
        <v>0</v>
      </c>
      <c r="E8" t="e">
        <f>SUMIFS(#REF!,#REF!,E$3,#REF!,$A8)</f>
        <v>#REF!</v>
      </c>
      <c r="F8" t="e">
        <f>SUMIFS(#REF!,#REF!,F$3,#REF!,$A8)</f>
        <v>#REF!</v>
      </c>
      <c r="G8" t="e">
        <f>SUMIFS(#REF!,#REF!,G$3,#REF!,$A8)</f>
        <v>#REF!</v>
      </c>
      <c r="H8" t="e">
        <f>SUMIFS(#REF!,#REF!,'행사미포함 판매량'!$H$3,#REF!,'행사미포함 판매량'!A8)</f>
        <v>#REF!</v>
      </c>
      <c r="I8" s="243" t="e">
        <f>SUMIFS(#REF!,#REF!,#REF!,#REF!,#REF!)</f>
        <v>#REF!</v>
      </c>
    </row>
    <row r="9" spans="1:9">
      <c r="A9" s="230" t="s">
        <v>998</v>
      </c>
      <c r="B9" s="229" t="s">
        <v>957</v>
      </c>
      <c r="C9" s="241" t="e">
        <f>(#REF!-'행사미포함 판매량'!G9-'행사미포함 판매량'!H9)/60</f>
        <v>#REF!</v>
      </c>
      <c r="D9">
        <v>0</v>
      </c>
      <c r="E9" t="e">
        <f>SUMIFS(#REF!,#REF!,E$3,#REF!,$A9)</f>
        <v>#REF!</v>
      </c>
      <c r="F9" t="e">
        <f>SUMIFS(#REF!,#REF!,F$3,#REF!,$A9)</f>
        <v>#REF!</v>
      </c>
      <c r="G9" t="e">
        <f>SUMIFS(#REF!,#REF!,G$3,#REF!,$A9)</f>
        <v>#REF!</v>
      </c>
      <c r="H9" t="e">
        <f>SUMIFS(#REF!,#REF!,'행사미포함 판매량'!$H$3,#REF!,'행사미포함 판매량'!A9)</f>
        <v>#REF!</v>
      </c>
      <c r="I9" s="243" t="e">
        <f>SUMIFS(#REF!,#REF!,#REF!,#REF!,#REF!)</f>
        <v>#REF!</v>
      </c>
    </row>
    <row r="10" spans="1:9">
      <c r="A10" s="233" t="s">
        <v>985</v>
      </c>
      <c r="B10" s="232" t="s">
        <v>971</v>
      </c>
      <c r="C10" s="241" t="e">
        <f>(#REF!-'행사미포함 판매량'!G10-'행사미포함 판매량'!H10)/60</f>
        <v>#REF!</v>
      </c>
      <c r="D10">
        <v>103</v>
      </c>
      <c r="E10" t="e">
        <f>SUMIFS(#REF!,#REF!,E$3,#REF!,$A10)</f>
        <v>#REF!</v>
      </c>
      <c r="F10" t="e">
        <f>SUMIFS(#REF!,#REF!,F$3,#REF!,$A10)</f>
        <v>#REF!</v>
      </c>
      <c r="G10" t="e">
        <f>SUMIFS(#REF!,#REF!,G$3,#REF!,$A10)</f>
        <v>#REF!</v>
      </c>
      <c r="H10" t="e">
        <f>SUMIFS(#REF!,#REF!,'행사미포함 판매량'!$H$3,#REF!,'행사미포함 판매량'!A10)</f>
        <v>#REF!</v>
      </c>
      <c r="I10" s="243" t="e">
        <f>SUMIFS(#REF!,#REF!,#REF!,#REF!,#REF!)</f>
        <v>#REF!</v>
      </c>
    </row>
    <row r="11" spans="1:9">
      <c r="A11" s="233" t="s">
        <v>986</v>
      </c>
      <c r="B11" s="232" t="s">
        <v>971</v>
      </c>
      <c r="C11" s="241" t="e">
        <f>(#REF!-'행사미포함 판매량'!G11-'행사미포함 판매량'!H11)/60</f>
        <v>#REF!</v>
      </c>
      <c r="D11">
        <v>0</v>
      </c>
      <c r="E11" t="e">
        <f>SUMIFS(#REF!,#REF!,E$3,#REF!,$A11)</f>
        <v>#REF!</v>
      </c>
      <c r="F11" t="e">
        <f>SUMIFS(#REF!,#REF!,F$3,#REF!,$A11)</f>
        <v>#REF!</v>
      </c>
      <c r="G11" t="e">
        <f>SUMIFS(#REF!,#REF!,G$3,#REF!,$A11)</f>
        <v>#REF!</v>
      </c>
      <c r="H11" t="e">
        <f>SUMIFS(#REF!,#REF!,'행사미포함 판매량'!$H$3,#REF!,'행사미포함 판매량'!A11)</f>
        <v>#REF!</v>
      </c>
      <c r="I11" s="243" t="e">
        <f>SUMIFS(#REF!,#REF!,#REF!,#REF!,#REF!)</f>
        <v>#REF!</v>
      </c>
    </row>
    <row r="12" spans="1:9">
      <c r="A12" s="235" t="s">
        <v>987</v>
      </c>
      <c r="B12" s="234" t="s">
        <v>972</v>
      </c>
      <c r="C12" s="241" t="e">
        <f>(#REF!-'행사미포함 판매량'!G12-'행사미포함 판매량'!H12)/60</f>
        <v>#REF!</v>
      </c>
      <c r="D12">
        <v>96</v>
      </c>
      <c r="E12" t="e">
        <f>SUMIFS(#REF!,#REF!,E$3,#REF!,$A12)</f>
        <v>#REF!</v>
      </c>
      <c r="F12" t="e">
        <f>SUMIFS(#REF!,#REF!,F$3,#REF!,$A12)</f>
        <v>#REF!</v>
      </c>
      <c r="G12" t="e">
        <f>SUMIFS(#REF!,#REF!,G$3,#REF!,$A12)</f>
        <v>#REF!</v>
      </c>
      <c r="H12" t="e">
        <f>SUMIFS(#REF!,#REF!,'행사미포함 판매량'!$H$3,#REF!,'행사미포함 판매량'!A12)</f>
        <v>#REF!</v>
      </c>
      <c r="I12" s="243" t="e">
        <f>SUMIFS(#REF!,#REF!,#REF!,#REF!,#REF!)</f>
        <v>#REF!</v>
      </c>
    </row>
    <row r="13" spans="1:9">
      <c r="A13" s="235" t="s">
        <v>988</v>
      </c>
      <c r="B13" s="234" t="s">
        <v>972</v>
      </c>
      <c r="C13" s="241" t="e">
        <f>(#REF!-'행사미포함 판매량'!G13-'행사미포함 판매량'!H13)/60</f>
        <v>#REF!</v>
      </c>
      <c r="D13">
        <v>0</v>
      </c>
      <c r="E13" t="e">
        <f>SUMIFS(#REF!,#REF!,E$3,#REF!,$A13)</f>
        <v>#REF!</v>
      </c>
      <c r="F13" t="e">
        <f>SUMIFS(#REF!,#REF!,F$3,#REF!,$A13)</f>
        <v>#REF!</v>
      </c>
      <c r="G13" t="e">
        <f>SUMIFS(#REF!,#REF!,G$3,#REF!,$A13)</f>
        <v>#REF!</v>
      </c>
      <c r="H13" t="e">
        <f>SUMIFS(#REF!,#REF!,'행사미포함 판매량'!$H$3,#REF!,'행사미포함 판매량'!A13)</f>
        <v>#REF!</v>
      </c>
      <c r="I13" s="243" t="e">
        <f>SUMIFS(#REF!,#REF!,#REF!,#REF!,#REF!)</f>
        <v>#REF!</v>
      </c>
    </row>
    <row r="14" spans="1:9">
      <c r="A14" s="237" t="s">
        <v>989</v>
      </c>
      <c r="B14" s="236" t="s">
        <v>984</v>
      </c>
      <c r="C14" s="241" t="e">
        <f>(#REF!-'행사미포함 판매량'!G14-'행사미포함 판매량'!H14)/60</f>
        <v>#REF!</v>
      </c>
      <c r="D14">
        <v>13</v>
      </c>
      <c r="E14" t="e">
        <f>SUMIFS(#REF!,#REF!,E$3,#REF!,$A14)</f>
        <v>#REF!</v>
      </c>
      <c r="F14" t="e">
        <f>SUMIFS(#REF!,#REF!,F$3,#REF!,$A14)</f>
        <v>#REF!</v>
      </c>
      <c r="G14" t="e">
        <f>SUMIFS(#REF!,#REF!,G$3,#REF!,$A14)</f>
        <v>#REF!</v>
      </c>
      <c r="H14" t="e">
        <f>SUMIFS(#REF!,#REF!,'행사미포함 판매량'!$H$3,#REF!,'행사미포함 판매량'!A14)</f>
        <v>#REF!</v>
      </c>
      <c r="I14" s="243" t="e">
        <f>SUMIFS(#REF!,#REF!,#REF!,#REF!,#REF!)</f>
        <v>#REF!</v>
      </c>
    </row>
    <row r="15" spans="1:9">
      <c r="A15" s="237" t="s">
        <v>991</v>
      </c>
      <c r="B15" s="236" t="s">
        <v>984</v>
      </c>
      <c r="C15" s="241" t="e">
        <f>(#REF!-'행사미포함 판매량'!G15-'행사미포함 판매량'!H15)/60</f>
        <v>#REF!</v>
      </c>
      <c r="D15">
        <v>0</v>
      </c>
      <c r="E15" t="e">
        <f>SUMIFS(#REF!,#REF!,E$3,#REF!,$A15)</f>
        <v>#REF!</v>
      </c>
      <c r="F15" t="e">
        <f>SUMIFS(#REF!,#REF!,F$3,#REF!,$A15)</f>
        <v>#REF!</v>
      </c>
      <c r="G15" t="e">
        <f>SUMIFS(#REF!,#REF!,G$3,#REF!,$A15)</f>
        <v>#REF!</v>
      </c>
      <c r="H15" t="e">
        <f>SUMIFS(#REF!,#REF!,'행사미포함 판매량'!$H$3,#REF!,'행사미포함 판매량'!A15)</f>
        <v>#REF!</v>
      </c>
      <c r="I15" s="243" t="e">
        <f>SUMIFS(#REF!,#REF!,#REF!,#REF!,#REF!)</f>
        <v>#REF!</v>
      </c>
    </row>
    <row r="16" spans="1:9">
      <c r="A16" s="217" t="s">
        <v>999</v>
      </c>
      <c r="B16" s="218" t="s">
        <v>958</v>
      </c>
      <c r="C16" s="241" t="e">
        <f>(#REF!-'행사미포함 판매량'!G16-'행사미포함 판매량'!H16)/60</f>
        <v>#REF!</v>
      </c>
      <c r="D16">
        <v>0</v>
      </c>
      <c r="E16" t="e">
        <f>SUMIFS(#REF!,#REF!,E$3,#REF!,$A16)</f>
        <v>#REF!</v>
      </c>
      <c r="F16" t="e">
        <f>SUMIFS(#REF!,#REF!,F$3,#REF!,$A16)</f>
        <v>#REF!</v>
      </c>
      <c r="G16" t="e">
        <f>SUMIFS(#REF!,#REF!,G$3,#REF!,$A16)</f>
        <v>#REF!</v>
      </c>
      <c r="H16" t="e">
        <f>SUMIFS(#REF!,#REF!,'행사미포함 판매량'!$H$3,#REF!,'행사미포함 판매량'!A16)</f>
        <v>#REF!</v>
      </c>
      <c r="I16" s="243" t="e">
        <f>SUMIFS(#REF!,#REF!,#REF!,#REF!,#REF!)</f>
        <v>#REF!</v>
      </c>
    </row>
    <row r="17" spans="1:9">
      <c r="A17" s="217" t="s">
        <v>1000</v>
      </c>
      <c r="B17" s="218" t="s">
        <v>958</v>
      </c>
      <c r="C17" s="241" t="e">
        <f>(#REF!-'행사미포함 판매량'!G17-'행사미포함 판매량'!H17)/60</f>
        <v>#REF!</v>
      </c>
      <c r="D17">
        <v>0</v>
      </c>
      <c r="E17" t="e">
        <f>SUMIFS(#REF!,#REF!,E$3,#REF!,$A17)</f>
        <v>#REF!</v>
      </c>
      <c r="F17" t="e">
        <f>SUMIFS(#REF!,#REF!,F$3,#REF!,$A17)</f>
        <v>#REF!</v>
      </c>
      <c r="G17" t="e">
        <f>SUMIFS(#REF!,#REF!,G$3,#REF!,$A17)</f>
        <v>#REF!</v>
      </c>
      <c r="H17" t="e">
        <f>SUMIFS(#REF!,#REF!,'행사미포함 판매량'!$H$3,#REF!,'행사미포함 판매량'!A17)</f>
        <v>#REF!</v>
      </c>
      <c r="I17" s="243" t="e">
        <f>SUMIFS(#REF!,#REF!,#REF!,#REF!,#REF!)</f>
        <v>#REF!</v>
      </c>
    </row>
    <row r="18" spans="1:9">
      <c r="A18" s="217" t="s">
        <v>1001</v>
      </c>
      <c r="B18" s="218" t="s">
        <v>959</v>
      </c>
      <c r="C18" s="241" t="e">
        <f>(#REF!-'행사미포함 판매량'!G18-'행사미포함 판매량'!H18)/60</f>
        <v>#REF!</v>
      </c>
      <c r="D18">
        <v>0</v>
      </c>
      <c r="E18" t="e">
        <f>SUMIFS(#REF!,#REF!,E$3,#REF!,$A18)</f>
        <v>#REF!</v>
      </c>
      <c r="F18" t="e">
        <f>SUMIFS(#REF!,#REF!,F$3,#REF!,$A18)</f>
        <v>#REF!</v>
      </c>
      <c r="G18" t="e">
        <f>SUMIFS(#REF!,#REF!,G$3,#REF!,$A18)</f>
        <v>#REF!</v>
      </c>
      <c r="H18" t="e">
        <f>SUMIFS(#REF!,#REF!,'행사미포함 판매량'!$H$3,#REF!,'행사미포함 판매량'!A18)</f>
        <v>#REF!</v>
      </c>
      <c r="I18" s="243" t="e">
        <f>SUMIFS(#REF!,#REF!,#REF!,#REF!,#REF!)</f>
        <v>#REF!</v>
      </c>
    </row>
    <row r="19" spans="1:9">
      <c r="A19" s="217" t="s">
        <v>1003</v>
      </c>
      <c r="B19" s="218" t="s">
        <v>959</v>
      </c>
      <c r="C19" s="241" t="e">
        <f>(#REF!-'행사미포함 판매량'!G19-'행사미포함 판매량'!H19)/60</f>
        <v>#REF!</v>
      </c>
      <c r="D19">
        <v>0</v>
      </c>
      <c r="E19" t="e">
        <f>SUMIFS(#REF!,#REF!,E$3,#REF!,$A19)</f>
        <v>#REF!</v>
      </c>
      <c r="F19" t="e">
        <f>SUMIFS(#REF!,#REF!,F$3,#REF!,$A19)</f>
        <v>#REF!</v>
      </c>
      <c r="G19" t="e">
        <f>SUMIFS(#REF!,#REF!,G$3,#REF!,$A19)</f>
        <v>#REF!</v>
      </c>
      <c r="H19" t="e">
        <f>SUMIFS(#REF!,#REF!,'행사미포함 판매량'!$H$3,#REF!,'행사미포함 판매량'!A19)</f>
        <v>#REF!</v>
      </c>
      <c r="I19" s="243" t="e">
        <f>SUMIFS(#REF!,#REF!,#REF!,#REF!,#REF!)</f>
        <v>#REF!</v>
      </c>
    </row>
    <row r="20" spans="1:9">
      <c r="A20" s="217" t="s">
        <v>1005</v>
      </c>
      <c r="B20" s="218" t="s">
        <v>960</v>
      </c>
      <c r="C20" s="241" t="e">
        <f>(#REF!-'행사미포함 판매량'!G20-'행사미포함 판매량'!H20)/60</f>
        <v>#REF!</v>
      </c>
      <c r="D20">
        <v>0</v>
      </c>
      <c r="E20" t="e">
        <f>SUMIFS(#REF!,#REF!,E$3,#REF!,$A20)</f>
        <v>#REF!</v>
      </c>
      <c r="F20" t="e">
        <f>SUMIFS(#REF!,#REF!,F$3,#REF!,$A20)</f>
        <v>#REF!</v>
      </c>
      <c r="G20" t="e">
        <f>SUMIFS(#REF!,#REF!,G$3,#REF!,$A20)</f>
        <v>#REF!</v>
      </c>
      <c r="H20" t="e">
        <f>SUMIFS(#REF!,#REF!,'행사미포함 판매량'!$H$3,#REF!,'행사미포함 판매량'!A20)</f>
        <v>#REF!</v>
      </c>
      <c r="I20" s="243" t="e">
        <f>SUMIFS(#REF!,#REF!,#REF!,#REF!,#REF!)</f>
        <v>#REF!</v>
      </c>
    </row>
    <row r="21" spans="1:9">
      <c r="A21" s="217" t="s">
        <v>1006</v>
      </c>
      <c r="B21" s="218" t="s">
        <v>960</v>
      </c>
      <c r="C21" s="241" t="e">
        <f>(#REF!-'행사미포함 판매량'!G21-'행사미포함 판매량'!H21)/60</f>
        <v>#REF!</v>
      </c>
      <c r="D21">
        <v>0</v>
      </c>
      <c r="E21" t="e">
        <f>SUMIFS(#REF!,#REF!,E$3,#REF!,$A21)</f>
        <v>#REF!</v>
      </c>
      <c r="F21" t="e">
        <f>SUMIFS(#REF!,#REF!,F$3,#REF!,$A21)</f>
        <v>#REF!</v>
      </c>
      <c r="G21" t="e">
        <f>SUMIFS(#REF!,#REF!,G$3,#REF!,$A21)</f>
        <v>#REF!</v>
      </c>
      <c r="H21" t="e">
        <f>SUMIFS(#REF!,#REF!,'행사미포함 판매량'!$H$3,#REF!,'행사미포함 판매량'!A21)</f>
        <v>#REF!</v>
      </c>
      <c r="I21" s="243" t="e">
        <f>SUMIFS(#REF!,#REF!,#REF!,#REF!,#REF!)</f>
        <v>#REF!</v>
      </c>
    </row>
    <row r="22" spans="1:9">
      <c r="A22" s="217" t="s">
        <v>1007</v>
      </c>
      <c r="B22" s="218" t="s">
        <v>1011</v>
      </c>
      <c r="C22" s="241" t="e">
        <f>(#REF!-'행사미포함 판매량'!G22-'행사미포함 판매량'!H22)/60</f>
        <v>#REF!</v>
      </c>
      <c r="D22">
        <v>0</v>
      </c>
      <c r="E22" t="e">
        <f>SUMIFS(#REF!,#REF!,E$3,#REF!,$A22)</f>
        <v>#REF!</v>
      </c>
      <c r="F22" t="e">
        <f>SUMIFS(#REF!,#REF!,F$3,#REF!,$A22)</f>
        <v>#REF!</v>
      </c>
      <c r="G22" t="e">
        <f>SUMIFS(#REF!,#REF!,G$3,#REF!,$A22)</f>
        <v>#REF!</v>
      </c>
      <c r="H22" t="e">
        <f>SUMIFS(#REF!,#REF!,'행사미포함 판매량'!$H$3,#REF!,'행사미포함 판매량'!A22)</f>
        <v>#REF!</v>
      </c>
      <c r="I22" s="243" t="e">
        <f>SUMIFS(#REF!,#REF!,#REF!,#REF!,#REF!)</f>
        <v>#REF!</v>
      </c>
    </row>
    <row r="23" spans="1:9">
      <c r="A23" s="217" t="s">
        <v>1009</v>
      </c>
      <c r="B23" s="218" t="s">
        <v>1011</v>
      </c>
      <c r="C23" s="241" t="e">
        <f>(#REF!-'행사미포함 판매량'!G23-'행사미포함 판매량'!H23)/60</f>
        <v>#REF!</v>
      </c>
      <c r="D23">
        <v>0</v>
      </c>
      <c r="E23" t="e">
        <f>SUMIFS(#REF!,#REF!,E$3,#REF!,$A23)</f>
        <v>#REF!</v>
      </c>
      <c r="F23" t="e">
        <f>SUMIFS(#REF!,#REF!,F$3,#REF!,$A23)</f>
        <v>#REF!</v>
      </c>
      <c r="G23" t="e">
        <f>SUMIFS(#REF!,#REF!,G$3,#REF!,$A23)</f>
        <v>#REF!</v>
      </c>
      <c r="H23" t="e">
        <f>SUMIFS(#REF!,#REF!,'행사미포함 판매량'!$H$3,#REF!,'행사미포함 판매량'!A23)</f>
        <v>#REF!</v>
      </c>
      <c r="I23" s="243" t="e">
        <f>SUMIFS(#REF!,#REF!,#REF!,#REF!,#REF!)</f>
        <v>#REF!</v>
      </c>
    </row>
    <row r="24" spans="1:9" ht="17.25">
      <c r="A24" s="186"/>
      <c r="B24" s="184"/>
      <c r="D24">
        <f>SUM(D4:D23)</f>
        <v>399</v>
      </c>
      <c r="E24" t="e">
        <f>SUM(E4:E23)</f>
        <v>#REF!</v>
      </c>
      <c r="F24" t="e">
        <f>SUM(F4:F23)</f>
        <v>#REF!</v>
      </c>
      <c r="G24" t="e">
        <f>SUM(G4:G23)</f>
        <v>#REF!</v>
      </c>
      <c r="H24" t="e">
        <f>SUM(H4:H23)</f>
        <v>#REF!</v>
      </c>
    </row>
  </sheetData>
  <phoneticPr fontId="3" type="noConversion"/>
  <pageMargins left="0.7" right="0.7" top="0.75" bottom="0.75" header="0.3" footer="0.3"/>
  <ignoredErrors>
    <ignoredError sqref="D24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/>
  <dimension ref="A1:M215"/>
  <sheetViews>
    <sheetView workbookViewId="0"/>
  </sheetViews>
  <sheetFormatPr defaultRowHeight="16.5"/>
  <cols>
    <col min="1" max="1" width="14" customWidth="1"/>
    <col min="2" max="2" width="38.25" customWidth="1"/>
    <col min="3" max="3" width="39.25" customWidth="1"/>
    <col min="10" max="10" width="13.375" customWidth="1"/>
    <col min="11" max="11" width="12.875" customWidth="1"/>
    <col min="12" max="12" width="19" customWidth="1"/>
    <col min="13" max="13" width="19.25" customWidth="1"/>
  </cols>
  <sheetData>
    <row r="1" spans="1:13">
      <c r="A1" s="189" t="s">
        <v>448</v>
      </c>
      <c r="B1" s="189" t="s">
        <v>449</v>
      </c>
      <c r="C1" s="189" t="s">
        <v>450</v>
      </c>
      <c r="D1" s="190" t="s">
        <v>451</v>
      </c>
      <c r="E1" s="190" t="s">
        <v>452</v>
      </c>
      <c r="F1" s="190" t="s">
        <v>453</v>
      </c>
      <c r="G1" s="191" t="s">
        <v>454</v>
      </c>
      <c r="H1" s="191" t="s">
        <v>455</v>
      </c>
      <c r="I1" s="191" t="s">
        <v>456</v>
      </c>
      <c r="J1" s="192" t="s">
        <v>457</v>
      </c>
      <c r="K1" s="192" t="s">
        <v>458</v>
      </c>
      <c r="L1" s="193" t="s">
        <v>459</v>
      </c>
      <c r="M1" s="193" t="s">
        <v>460</v>
      </c>
    </row>
    <row r="2" spans="1:13">
      <c r="A2" s="194" t="s">
        <v>214</v>
      </c>
      <c r="B2" s="194" t="s">
        <v>461</v>
      </c>
      <c r="C2" s="194" t="s">
        <v>462</v>
      </c>
      <c r="D2" s="195">
        <v>203</v>
      </c>
      <c r="E2" s="195">
        <v>150</v>
      </c>
      <c r="F2" s="195">
        <v>18</v>
      </c>
      <c r="G2" s="196">
        <v>28</v>
      </c>
      <c r="H2" s="196">
        <v>16</v>
      </c>
      <c r="I2" s="196">
        <v>201.5</v>
      </c>
      <c r="J2" s="197">
        <v>25.64</v>
      </c>
      <c r="K2" s="197">
        <v>27.77</v>
      </c>
      <c r="L2" s="198">
        <v>8809315384230</v>
      </c>
      <c r="M2" s="198">
        <v>18809315384237</v>
      </c>
    </row>
    <row r="3" spans="1:13">
      <c r="A3" s="194" t="s">
        <v>213</v>
      </c>
      <c r="B3" s="194" t="s">
        <v>463</v>
      </c>
      <c r="C3" s="194" t="s">
        <v>464</v>
      </c>
      <c r="D3" s="195">
        <v>203</v>
      </c>
      <c r="E3" s="195">
        <v>110</v>
      </c>
      <c r="F3" s="195">
        <v>18</v>
      </c>
      <c r="G3" s="196">
        <v>21</v>
      </c>
      <c r="H3" s="196">
        <v>13.5</v>
      </c>
      <c r="I3" s="196">
        <v>228</v>
      </c>
      <c r="J3" s="197">
        <v>21.189999999999998</v>
      </c>
      <c r="K3" s="197">
        <v>22.7</v>
      </c>
      <c r="L3" s="198">
        <v>8809315384223</v>
      </c>
      <c r="M3" s="198">
        <v>18809315384220</v>
      </c>
    </row>
    <row r="4" spans="1:13">
      <c r="A4" s="194" t="s">
        <v>465</v>
      </c>
      <c r="B4" s="194" t="s">
        <v>466</v>
      </c>
      <c r="C4" s="194" t="s">
        <v>467</v>
      </c>
      <c r="D4" s="195">
        <v>190</v>
      </c>
      <c r="E4" s="195">
        <v>97</v>
      </c>
      <c r="F4" s="195">
        <v>46</v>
      </c>
      <c r="G4" s="196">
        <v>98</v>
      </c>
      <c r="H4" s="196">
        <v>38</v>
      </c>
      <c r="I4" s="196">
        <v>114</v>
      </c>
      <c r="J4" s="197">
        <v>25.88</v>
      </c>
      <c r="K4" s="197">
        <v>29.88</v>
      </c>
      <c r="L4" s="198">
        <v>8809315382915</v>
      </c>
      <c r="M4" s="198">
        <v>18809315382912</v>
      </c>
    </row>
    <row r="5" spans="1:13">
      <c r="A5" s="194" t="s">
        <v>212</v>
      </c>
      <c r="B5" s="194" t="s">
        <v>468</v>
      </c>
      <c r="C5" s="194" t="s">
        <v>469</v>
      </c>
      <c r="D5" s="195">
        <v>203</v>
      </c>
      <c r="E5" s="195">
        <v>150</v>
      </c>
      <c r="F5" s="195">
        <v>18</v>
      </c>
      <c r="G5" s="196">
        <v>28</v>
      </c>
      <c r="H5" s="196">
        <v>16</v>
      </c>
      <c r="I5" s="196">
        <v>201.5</v>
      </c>
      <c r="J5" s="197">
        <v>25.64</v>
      </c>
      <c r="K5" s="197">
        <v>27.77</v>
      </c>
      <c r="L5" s="198">
        <v>8809315384216</v>
      </c>
      <c r="M5" s="198">
        <v>18809315384213</v>
      </c>
    </row>
    <row r="6" spans="1:13">
      <c r="A6" s="194" t="s">
        <v>211</v>
      </c>
      <c r="B6" s="194" t="s">
        <v>470</v>
      </c>
      <c r="C6" s="194" t="s">
        <v>471</v>
      </c>
      <c r="D6" s="195">
        <v>203</v>
      </c>
      <c r="E6" s="195">
        <v>110</v>
      </c>
      <c r="F6" s="195">
        <v>18</v>
      </c>
      <c r="G6" s="196">
        <v>21</v>
      </c>
      <c r="H6" s="196">
        <v>13.5</v>
      </c>
      <c r="I6" s="196">
        <v>228</v>
      </c>
      <c r="J6" s="197">
        <v>21.189999999999998</v>
      </c>
      <c r="K6" s="197">
        <v>22.7</v>
      </c>
      <c r="L6" s="198">
        <v>8809315384209</v>
      </c>
      <c r="M6" s="198">
        <v>18809315384206</v>
      </c>
    </row>
    <row r="7" spans="1:13">
      <c r="A7" s="194" t="s">
        <v>143</v>
      </c>
      <c r="B7" s="194" t="s">
        <v>472</v>
      </c>
      <c r="C7" s="194" t="s">
        <v>473</v>
      </c>
      <c r="D7" s="195">
        <v>36</v>
      </c>
      <c r="E7" s="195">
        <v>28</v>
      </c>
      <c r="F7" s="195">
        <v>46</v>
      </c>
      <c r="G7" s="196">
        <v>92.7</v>
      </c>
      <c r="H7" s="196">
        <v>22.8</v>
      </c>
      <c r="I7" s="196">
        <v>103</v>
      </c>
      <c r="J7" s="197">
        <v>19</v>
      </c>
      <c r="K7" s="197">
        <v>22.15</v>
      </c>
      <c r="L7" s="198">
        <v>8809315382717</v>
      </c>
      <c r="M7" s="198">
        <v>18809315382714</v>
      </c>
    </row>
    <row r="8" spans="1:13">
      <c r="A8" s="194" t="s">
        <v>145</v>
      </c>
      <c r="B8" s="194" t="s">
        <v>474</v>
      </c>
      <c r="C8" s="194" t="s">
        <v>475</v>
      </c>
      <c r="D8" s="195">
        <v>32</v>
      </c>
      <c r="E8" s="195">
        <v>22</v>
      </c>
      <c r="F8" s="195">
        <v>38</v>
      </c>
      <c r="G8" s="196">
        <v>63.5</v>
      </c>
      <c r="H8" s="196">
        <v>9.5</v>
      </c>
      <c r="I8" s="196">
        <v>91</v>
      </c>
      <c r="J8" s="197">
        <v>22.15</v>
      </c>
      <c r="K8" s="197">
        <v>26.65</v>
      </c>
      <c r="L8" s="198">
        <v>8809315382724</v>
      </c>
      <c r="M8" s="198">
        <v>18809315382721</v>
      </c>
    </row>
    <row r="9" spans="1:13">
      <c r="A9" s="194" t="s">
        <v>476</v>
      </c>
      <c r="B9" s="194" t="s">
        <v>435</v>
      </c>
      <c r="C9" s="194" t="s">
        <v>477</v>
      </c>
      <c r="D9" s="195">
        <v>203</v>
      </c>
      <c r="E9" s="195">
        <v>150</v>
      </c>
      <c r="F9" s="195">
        <v>28</v>
      </c>
      <c r="G9" s="196">
        <v>22.5</v>
      </c>
      <c r="H9" s="196">
        <v>16.5</v>
      </c>
      <c r="I9" s="196">
        <v>208</v>
      </c>
      <c r="J9" s="197">
        <v>21.78</v>
      </c>
      <c r="K9" s="197">
        <v>24.16</v>
      </c>
      <c r="L9" s="198">
        <v>8809315386562</v>
      </c>
      <c r="M9" s="199">
        <v>18809315386569</v>
      </c>
    </row>
    <row r="10" spans="1:13">
      <c r="A10" s="194" t="s">
        <v>478</v>
      </c>
      <c r="B10" s="194" t="s">
        <v>479</v>
      </c>
      <c r="C10" s="194" t="s">
        <v>480</v>
      </c>
      <c r="D10" s="195">
        <v>203</v>
      </c>
      <c r="E10" s="195">
        <v>110</v>
      </c>
      <c r="F10" s="195">
        <v>28</v>
      </c>
      <c r="G10" s="196">
        <v>22.5</v>
      </c>
      <c r="H10" s="196">
        <v>16.5</v>
      </c>
      <c r="I10" s="196">
        <v>208</v>
      </c>
      <c r="J10" s="197">
        <v>20.6</v>
      </c>
      <c r="K10" s="197">
        <v>22.68</v>
      </c>
      <c r="L10" s="198">
        <v>8809315386555</v>
      </c>
      <c r="M10" s="199">
        <v>18809315386552</v>
      </c>
    </row>
    <row r="11" spans="1:13">
      <c r="A11" s="194" t="s">
        <v>481</v>
      </c>
      <c r="B11" s="194" t="s">
        <v>433</v>
      </c>
      <c r="C11" s="194" t="s">
        <v>482</v>
      </c>
      <c r="D11" s="195">
        <v>203</v>
      </c>
      <c r="E11" s="195">
        <v>165</v>
      </c>
      <c r="F11" s="200">
        <v>40</v>
      </c>
      <c r="G11" s="196">
        <v>27.5</v>
      </c>
      <c r="H11" s="196">
        <v>19.5</v>
      </c>
      <c r="I11" s="196">
        <v>208</v>
      </c>
      <c r="J11" s="197">
        <v>26.55</v>
      </c>
      <c r="K11" s="197">
        <v>29.8</v>
      </c>
      <c r="L11" s="198">
        <v>8809315386524</v>
      </c>
      <c r="M11" s="199">
        <v>18809315386521</v>
      </c>
    </row>
    <row r="12" spans="1:13">
      <c r="A12" s="194" t="s">
        <v>483</v>
      </c>
      <c r="B12" s="194" t="s">
        <v>434</v>
      </c>
      <c r="C12" s="194" t="s">
        <v>484</v>
      </c>
      <c r="D12" s="195">
        <v>203</v>
      </c>
      <c r="E12" s="195">
        <v>180</v>
      </c>
      <c r="F12" s="200">
        <v>40</v>
      </c>
      <c r="G12" s="196">
        <v>27.5</v>
      </c>
      <c r="H12" s="196">
        <v>19.5</v>
      </c>
      <c r="I12" s="196">
        <v>216.5</v>
      </c>
      <c r="J12" s="197">
        <v>26.46</v>
      </c>
      <c r="K12" s="197">
        <v>29.51</v>
      </c>
      <c r="L12" s="198">
        <v>8809315386531</v>
      </c>
      <c r="M12" s="199">
        <v>18809315386538</v>
      </c>
    </row>
    <row r="13" spans="1:13">
      <c r="A13" s="194" t="s">
        <v>485</v>
      </c>
      <c r="B13" s="194" t="s">
        <v>432</v>
      </c>
      <c r="C13" s="194" t="s">
        <v>486</v>
      </c>
      <c r="D13" s="195">
        <v>203</v>
      </c>
      <c r="E13" s="195">
        <v>150</v>
      </c>
      <c r="F13" s="200">
        <v>40</v>
      </c>
      <c r="G13" s="196">
        <v>27.5</v>
      </c>
      <c r="H13" s="196">
        <v>19.5</v>
      </c>
      <c r="I13" s="196">
        <v>208</v>
      </c>
      <c r="J13" s="197">
        <v>23.95</v>
      </c>
      <c r="K13" s="197">
        <v>27.25</v>
      </c>
      <c r="L13" s="198">
        <v>8809315386517</v>
      </c>
      <c r="M13" s="199">
        <v>18809315386514</v>
      </c>
    </row>
    <row r="14" spans="1:13">
      <c r="A14" s="194" t="s">
        <v>487</v>
      </c>
      <c r="B14" s="194" t="s">
        <v>431</v>
      </c>
      <c r="C14" s="194" t="s">
        <v>488</v>
      </c>
      <c r="D14" s="195">
        <v>203</v>
      </c>
      <c r="E14" s="195">
        <v>110</v>
      </c>
      <c r="F14" s="200">
        <v>40</v>
      </c>
      <c r="G14" s="196">
        <v>27.5</v>
      </c>
      <c r="H14" s="196">
        <v>19.5</v>
      </c>
      <c r="I14" s="196">
        <v>208</v>
      </c>
      <c r="J14" s="197">
        <v>22.32</v>
      </c>
      <c r="K14" s="197">
        <v>25.37</v>
      </c>
      <c r="L14" s="198">
        <v>8809315386500</v>
      </c>
      <c r="M14" s="199">
        <v>18809315386507</v>
      </c>
    </row>
    <row r="15" spans="1:13">
      <c r="A15" s="194" t="s">
        <v>132</v>
      </c>
      <c r="B15" s="194" t="s">
        <v>489</v>
      </c>
      <c r="C15" s="194" t="s">
        <v>490</v>
      </c>
      <c r="D15" s="195">
        <v>203</v>
      </c>
      <c r="E15" s="195">
        <v>165</v>
      </c>
      <c r="F15" s="195">
        <v>18</v>
      </c>
      <c r="G15" s="196">
        <v>42.5</v>
      </c>
      <c r="H15" s="196">
        <v>16</v>
      </c>
      <c r="I15" s="196">
        <v>209.5</v>
      </c>
      <c r="J15" s="197">
        <v>45</v>
      </c>
      <c r="K15" s="197">
        <v>51</v>
      </c>
      <c r="L15" s="198">
        <v>8809315382908</v>
      </c>
      <c r="M15" s="198">
        <v>18809315382905</v>
      </c>
    </row>
    <row r="16" spans="1:13">
      <c r="A16" s="194" t="s">
        <v>130</v>
      </c>
      <c r="B16" s="194" t="s">
        <v>491</v>
      </c>
      <c r="C16" s="194" t="s">
        <v>492</v>
      </c>
      <c r="D16" s="195">
        <v>203</v>
      </c>
      <c r="E16" s="195">
        <v>151</v>
      </c>
      <c r="F16" s="195">
        <v>18</v>
      </c>
      <c r="G16" s="196">
        <v>42.5</v>
      </c>
      <c r="H16" s="196">
        <v>16</v>
      </c>
      <c r="I16" s="196">
        <v>209.5</v>
      </c>
      <c r="J16" s="197">
        <v>38.4</v>
      </c>
      <c r="K16" s="197">
        <v>44.22</v>
      </c>
      <c r="L16" s="198">
        <v>8809315382892</v>
      </c>
      <c r="M16" s="198">
        <v>18809315382899</v>
      </c>
    </row>
    <row r="17" spans="1:13">
      <c r="A17" s="194" t="s">
        <v>128</v>
      </c>
      <c r="B17" s="194" t="s">
        <v>493</v>
      </c>
      <c r="C17" s="194" t="s">
        <v>494</v>
      </c>
      <c r="D17" s="195">
        <v>203</v>
      </c>
      <c r="E17" s="195">
        <v>110</v>
      </c>
      <c r="F17" s="195">
        <v>18</v>
      </c>
      <c r="G17" s="196">
        <v>40.5</v>
      </c>
      <c r="H17" s="196">
        <v>14.5</v>
      </c>
      <c r="I17" s="196">
        <v>206</v>
      </c>
      <c r="J17" s="197">
        <v>29.7</v>
      </c>
      <c r="K17" s="197">
        <v>35.01</v>
      </c>
      <c r="L17" s="198">
        <v>8809315382885</v>
      </c>
      <c r="M17" s="198">
        <v>18809315382882</v>
      </c>
    </row>
    <row r="18" spans="1:13">
      <c r="A18" s="194" t="s">
        <v>495</v>
      </c>
      <c r="B18" s="194" t="s">
        <v>418</v>
      </c>
      <c r="C18" s="194" t="s">
        <v>496</v>
      </c>
      <c r="D18" s="195">
        <v>203</v>
      </c>
      <c r="E18" s="195">
        <v>150</v>
      </c>
      <c r="F18" s="195">
        <v>15</v>
      </c>
      <c r="G18" s="196">
        <v>206</v>
      </c>
      <c r="H18" s="196">
        <v>21.3</v>
      </c>
      <c r="I18" s="196">
        <v>17</v>
      </c>
      <c r="J18" s="197">
        <v>21</v>
      </c>
      <c r="K18" s="197">
        <v>22.93</v>
      </c>
      <c r="L18" s="198">
        <v>8809315386289</v>
      </c>
      <c r="M18" s="199">
        <v>18809315386286</v>
      </c>
    </row>
    <row r="19" spans="1:13">
      <c r="A19" s="194" t="s">
        <v>497</v>
      </c>
      <c r="B19" s="194" t="s">
        <v>416</v>
      </c>
      <c r="C19" s="194" t="s">
        <v>498</v>
      </c>
      <c r="D19" s="195">
        <v>203</v>
      </c>
      <c r="E19" s="195">
        <v>100</v>
      </c>
      <c r="F19" s="195">
        <v>15</v>
      </c>
      <c r="G19" s="196">
        <v>207</v>
      </c>
      <c r="H19" s="196">
        <v>17.8</v>
      </c>
      <c r="I19" s="196">
        <v>10.5</v>
      </c>
      <c r="J19" s="197">
        <v>14</v>
      </c>
      <c r="K19" s="197">
        <v>15.5</v>
      </c>
      <c r="L19" s="198">
        <v>8809315386265</v>
      </c>
      <c r="M19" s="199">
        <v>18809315386262</v>
      </c>
    </row>
    <row r="20" spans="1:13">
      <c r="A20" s="194" t="s">
        <v>499</v>
      </c>
      <c r="B20" s="194" t="s">
        <v>417</v>
      </c>
      <c r="C20" s="194" t="s">
        <v>500</v>
      </c>
      <c r="D20" s="195">
        <v>203</v>
      </c>
      <c r="E20" s="195">
        <v>110</v>
      </c>
      <c r="F20" s="195">
        <v>15</v>
      </c>
      <c r="G20" s="196">
        <v>228</v>
      </c>
      <c r="H20" s="196">
        <v>17.5</v>
      </c>
      <c r="I20" s="196">
        <v>14.5</v>
      </c>
      <c r="J20" s="197">
        <v>17.7</v>
      </c>
      <c r="K20" s="197">
        <v>19.440000000000001</v>
      </c>
      <c r="L20" s="198">
        <v>8809315386272</v>
      </c>
      <c r="M20" s="199">
        <v>18809315386279</v>
      </c>
    </row>
    <row r="21" spans="1:13">
      <c r="A21" s="194" t="s">
        <v>501</v>
      </c>
      <c r="B21" s="194" t="s">
        <v>421</v>
      </c>
      <c r="C21" s="194" t="s">
        <v>502</v>
      </c>
      <c r="D21" s="195">
        <v>203</v>
      </c>
      <c r="E21" s="195">
        <v>150</v>
      </c>
      <c r="F21" s="195">
        <v>25</v>
      </c>
      <c r="G21" s="196">
        <v>206</v>
      </c>
      <c r="H21" s="196">
        <v>27.5</v>
      </c>
      <c r="I21" s="196">
        <v>15</v>
      </c>
      <c r="J21" s="197">
        <v>21.6</v>
      </c>
      <c r="K21" s="197">
        <v>23.63</v>
      </c>
      <c r="L21" s="198">
        <v>8809315386319</v>
      </c>
      <c r="M21" s="199">
        <v>18809315386316</v>
      </c>
    </row>
    <row r="22" spans="1:13">
      <c r="A22" s="194" t="s">
        <v>503</v>
      </c>
      <c r="B22" s="194" t="s">
        <v>419</v>
      </c>
      <c r="C22" s="194" t="s">
        <v>504</v>
      </c>
      <c r="D22" s="195">
        <v>203</v>
      </c>
      <c r="E22" s="195">
        <v>100</v>
      </c>
      <c r="F22" s="195">
        <v>25</v>
      </c>
      <c r="G22" s="196">
        <v>206.5</v>
      </c>
      <c r="H22" s="196">
        <v>27.5</v>
      </c>
      <c r="I22" s="196">
        <v>9</v>
      </c>
      <c r="J22" s="197">
        <v>14.38</v>
      </c>
      <c r="K22" s="197">
        <v>17.07</v>
      </c>
      <c r="L22" s="198">
        <v>8809315386296</v>
      </c>
      <c r="M22" s="199">
        <v>18809315386293</v>
      </c>
    </row>
    <row r="23" spans="1:13">
      <c r="A23" s="194" t="s">
        <v>505</v>
      </c>
      <c r="B23" s="194" t="s">
        <v>420</v>
      </c>
      <c r="C23" s="194" t="s">
        <v>506</v>
      </c>
      <c r="D23" s="195">
        <v>203</v>
      </c>
      <c r="E23" s="195">
        <v>110</v>
      </c>
      <c r="F23" s="195">
        <v>25</v>
      </c>
      <c r="G23" s="196">
        <v>227.5</v>
      </c>
      <c r="H23" s="196">
        <v>27.5</v>
      </c>
      <c r="I23" s="196">
        <v>12</v>
      </c>
      <c r="J23" s="197">
        <v>18.3</v>
      </c>
      <c r="K23" s="197">
        <v>20.27</v>
      </c>
      <c r="L23" s="198">
        <v>8809315386302</v>
      </c>
      <c r="M23" s="199">
        <v>18809315386309</v>
      </c>
    </row>
    <row r="24" spans="1:13">
      <c r="A24" s="194" t="s">
        <v>122</v>
      </c>
      <c r="B24" s="194" t="s">
        <v>507</v>
      </c>
      <c r="C24" s="194" t="s">
        <v>508</v>
      </c>
      <c r="D24" s="195">
        <v>202</v>
      </c>
      <c r="E24" s="195">
        <v>151</v>
      </c>
      <c r="F24" s="195">
        <v>36</v>
      </c>
      <c r="G24" s="196">
        <v>39.5</v>
      </c>
      <c r="H24" s="196">
        <v>11.5</v>
      </c>
      <c r="I24" s="196">
        <v>210.5</v>
      </c>
      <c r="J24" s="197">
        <v>30.31</v>
      </c>
      <c r="K24" s="197">
        <v>35.119999999999997</v>
      </c>
      <c r="L24" s="198">
        <v>8809315382816</v>
      </c>
      <c r="M24" s="198">
        <v>18809315382813</v>
      </c>
    </row>
    <row r="25" spans="1:13">
      <c r="A25" s="194" t="s">
        <v>120</v>
      </c>
      <c r="B25" s="194" t="s">
        <v>509</v>
      </c>
      <c r="C25" s="194" t="s">
        <v>510</v>
      </c>
      <c r="D25" s="195">
        <v>202</v>
      </c>
      <c r="E25" s="195">
        <v>108</v>
      </c>
      <c r="F25" s="195">
        <v>36</v>
      </c>
      <c r="G25" s="196">
        <v>27.5</v>
      </c>
      <c r="H25" s="196">
        <v>13.5</v>
      </c>
      <c r="I25" s="196">
        <v>218</v>
      </c>
      <c r="J25" s="197">
        <v>20.010000000000002</v>
      </c>
      <c r="K25" s="197">
        <v>24</v>
      </c>
      <c r="L25" s="198">
        <v>8809315382809</v>
      </c>
      <c r="M25" s="198">
        <v>18809315382806</v>
      </c>
    </row>
    <row r="26" spans="1:13">
      <c r="A26" s="194" t="s">
        <v>118</v>
      </c>
      <c r="B26" s="194" t="s">
        <v>511</v>
      </c>
      <c r="C26" s="194" t="s">
        <v>512</v>
      </c>
      <c r="D26" s="195">
        <v>202</v>
      </c>
      <c r="E26" s="195">
        <v>151</v>
      </c>
      <c r="F26" s="195">
        <v>36</v>
      </c>
      <c r="G26" s="196">
        <v>45.5</v>
      </c>
      <c r="H26" s="196">
        <v>13.5</v>
      </c>
      <c r="I26" s="196">
        <v>202</v>
      </c>
      <c r="J26" s="197">
        <v>34.5</v>
      </c>
      <c r="K26" s="197">
        <v>37.1</v>
      </c>
      <c r="L26" s="198">
        <v>8809315382793</v>
      </c>
      <c r="M26" s="198">
        <v>18809315382790</v>
      </c>
    </row>
    <row r="27" spans="1:13">
      <c r="A27" s="194" t="s">
        <v>116</v>
      </c>
      <c r="B27" s="194" t="s">
        <v>513</v>
      </c>
      <c r="C27" s="194" t="s">
        <v>514</v>
      </c>
      <c r="D27" s="195">
        <v>202</v>
      </c>
      <c r="E27" s="195">
        <v>110</v>
      </c>
      <c r="F27" s="195">
        <v>36</v>
      </c>
      <c r="G27" s="196">
        <v>224</v>
      </c>
      <c r="H27" s="196">
        <v>39.299999999999997</v>
      </c>
      <c r="I27" s="196">
        <v>14.3</v>
      </c>
      <c r="J27" s="197">
        <v>29.4</v>
      </c>
      <c r="K27" s="197">
        <v>31.76</v>
      </c>
      <c r="L27" s="198">
        <v>8809315382786</v>
      </c>
      <c r="M27" s="198">
        <v>18809315382783</v>
      </c>
    </row>
    <row r="28" spans="1:13">
      <c r="A28" s="194" t="s">
        <v>515</v>
      </c>
      <c r="B28" s="194" t="s">
        <v>516</v>
      </c>
      <c r="C28" s="194" t="s">
        <v>517</v>
      </c>
      <c r="D28" s="195">
        <v>203</v>
      </c>
      <c r="E28" s="195">
        <v>150</v>
      </c>
      <c r="F28" s="195">
        <v>20</v>
      </c>
      <c r="G28" s="196">
        <v>48</v>
      </c>
      <c r="H28" s="196">
        <v>48</v>
      </c>
      <c r="I28" s="196">
        <v>106</v>
      </c>
      <c r="J28" s="197">
        <v>21.08</v>
      </c>
      <c r="K28" s="197">
        <v>24.51</v>
      </c>
      <c r="L28" s="198">
        <v>8809315384155</v>
      </c>
      <c r="M28" s="199">
        <v>18809315384152</v>
      </c>
    </row>
    <row r="29" spans="1:13">
      <c r="A29" s="194" t="s">
        <v>518</v>
      </c>
      <c r="B29" s="194" t="s">
        <v>519</v>
      </c>
      <c r="C29" s="194" t="s">
        <v>520</v>
      </c>
      <c r="D29" s="195">
        <v>203</v>
      </c>
      <c r="E29" s="195">
        <v>99</v>
      </c>
      <c r="F29" s="195">
        <v>20</v>
      </c>
      <c r="G29" s="196">
        <v>39</v>
      </c>
      <c r="H29" s="196">
        <v>39</v>
      </c>
      <c r="I29" s="196">
        <v>106</v>
      </c>
      <c r="J29" s="197">
        <v>14.1</v>
      </c>
      <c r="K29" s="197">
        <v>16.920000000000002</v>
      </c>
      <c r="L29" s="198">
        <v>8809315384322</v>
      </c>
      <c r="M29" s="199">
        <v>18809315384329</v>
      </c>
    </row>
    <row r="30" spans="1:13">
      <c r="A30" s="194" t="s">
        <v>521</v>
      </c>
      <c r="B30" s="194" t="s">
        <v>522</v>
      </c>
      <c r="C30" s="194" t="s">
        <v>523</v>
      </c>
      <c r="D30" s="195">
        <v>203</v>
      </c>
      <c r="E30" s="195">
        <v>110</v>
      </c>
      <c r="F30" s="195">
        <v>20</v>
      </c>
      <c r="G30" s="196">
        <v>39</v>
      </c>
      <c r="H30" s="196">
        <v>39</v>
      </c>
      <c r="I30" s="196">
        <v>116</v>
      </c>
      <c r="J30" s="197">
        <v>15.6</v>
      </c>
      <c r="K30" s="197">
        <v>18.55</v>
      </c>
      <c r="L30" s="198">
        <v>8809315384308</v>
      </c>
      <c r="M30" s="199">
        <v>18809315384305</v>
      </c>
    </row>
    <row r="31" spans="1:13">
      <c r="A31" s="194" t="s">
        <v>44</v>
      </c>
      <c r="B31" s="194" t="s">
        <v>524</v>
      </c>
      <c r="C31" s="194" t="s">
        <v>525</v>
      </c>
      <c r="D31" s="195">
        <v>203</v>
      </c>
      <c r="E31" s="195">
        <v>110</v>
      </c>
      <c r="F31" s="195">
        <v>25</v>
      </c>
      <c r="G31" s="196">
        <v>44</v>
      </c>
      <c r="H31" s="196">
        <v>44</v>
      </c>
      <c r="I31" s="196">
        <v>116</v>
      </c>
      <c r="J31" s="197">
        <v>19</v>
      </c>
      <c r="K31" s="197">
        <v>21.58</v>
      </c>
      <c r="L31" s="198">
        <v>8809315382380</v>
      </c>
      <c r="M31" s="198">
        <v>18809315382387</v>
      </c>
    </row>
    <row r="32" spans="1:13">
      <c r="A32" s="194" t="s">
        <v>50</v>
      </c>
      <c r="B32" s="194" t="s">
        <v>526</v>
      </c>
      <c r="C32" s="194" t="s">
        <v>527</v>
      </c>
      <c r="D32" s="195">
        <v>203</v>
      </c>
      <c r="E32" s="195">
        <v>165</v>
      </c>
      <c r="F32" s="195">
        <v>30</v>
      </c>
      <c r="G32" s="196">
        <v>48</v>
      </c>
      <c r="H32" s="196">
        <v>48</v>
      </c>
      <c r="I32" s="196">
        <v>172</v>
      </c>
      <c r="J32" s="197">
        <v>31.2</v>
      </c>
      <c r="K32" s="197">
        <v>35</v>
      </c>
      <c r="L32" s="198">
        <v>8809315382410</v>
      </c>
      <c r="M32" s="198">
        <v>18809315382417</v>
      </c>
    </row>
    <row r="33" spans="1:13">
      <c r="A33" s="194" t="s">
        <v>528</v>
      </c>
      <c r="B33" s="194" t="s">
        <v>529</v>
      </c>
      <c r="C33" s="194" t="s">
        <v>530</v>
      </c>
      <c r="D33" s="195">
        <v>203</v>
      </c>
      <c r="E33" s="195">
        <v>180</v>
      </c>
      <c r="F33" s="195">
        <v>30</v>
      </c>
      <c r="G33" s="196">
        <v>49</v>
      </c>
      <c r="H33" s="196">
        <v>49</v>
      </c>
      <c r="I33" s="196">
        <v>187</v>
      </c>
      <c r="J33" s="197">
        <v>35.19</v>
      </c>
      <c r="K33" s="197">
        <v>40.479999999999997</v>
      </c>
      <c r="L33" s="198">
        <v>8809315386142</v>
      </c>
      <c r="M33" s="198">
        <v>18809315386149</v>
      </c>
    </row>
    <row r="34" spans="1:13">
      <c r="A34" s="194" t="s">
        <v>48</v>
      </c>
      <c r="B34" s="194" t="s">
        <v>531</v>
      </c>
      <c r="C34" s="194" t="s">
        <v>532</v>
      </c>
      <c r="D34" s="195">
        <v>203</v>
      </c>
      <c r="E34" s="195">
        <v>150</v>
      </c>
      <c r="F34" s="195">
        <v>30</v>
      </c>
      <c r="G34" s="196">
        <v>48</v>
      </c>
      <c r="H34" s="196">
        <v>48</v>
      </c>
      <c r="I34" s="196">
        <v>157</v>
      </c>
      <c r="J34" s="197">
        <v>28.8</v>
      </c>
      <c r="K34" s="197">
        <v>32.369999999999997</v>
      </c>
      <c r="L34" s="198">
        <v>8809315382403</v>
      </c>
      <c r="M34" s="198">
        <v>18809315382400</v>
      </c>
    </row>
    <row r="35" spans="1:13">
      <c r="A35" s="194" t="s">
        <v>46</v>
      </c>
      <c r="B35" s="194" t="s">
        <v>533</v>
      </c>
      <c r="C35" s="194" t="s">
        <v>534</v>
      </c>
      <c r="D35" s="195">
        <v>203</v>
      </c>
      <c r="E35" s="195">
        <v>110</v>
      </c>
      <c r="F35" s="195">
        <v>30</v>
      </c>
      <c r="G35" s="196">
        <v>48</v>
      </c>
      <c r="H35" s="196">
        <v>48</v>
      </c>
      <c r="I35" s="196">
        <v>117</v>
      </c>
      <c r="J35" s="197">
        <v>22.3</v>
      </c>
      <c r="K35" s="197">
        <v>25.2</v>
      </c>
      <c r="L35" s="198">
        <v>8809315382397</v>
      </c>
      <c r="M35" s="198">
        <v>18809315382394</v>
      </c>
    </row>
    <row r="36" spans="1:13">
      <c r="A36" s="194" t="s">
        <v>54</v>
      </c>
      <c r="B36" s="194" t="s">
        <v>535</v>
      </c>
      <c r="C36" s="194" t="s">
        <v>536</v>
      </c>
      <c r="D36" s="195">
        <v>203</v>
      </c>
      <c r="E36" s="195">
        <v>165</v>
      </c>
      <c r="F36" s="195">
        <v>35</v>
      </c>
      <c r="G36" s="196">
        <v>52</v>
      </c>
      <c r="H36" s="196">
        <v>52</v>
      </c>
      <c r="I36" s="196">
        <v>172</v>
      </c>
      <c r="J36" s="197">
        <v>37.4</v>
      </c>
      <c r="K36" s="197">
        <v>41.6</v>
      </c>
      <c r="L36" s="198">
        <v>8809315382434</v>
      </c>
      <c r="M36" s="198">
        <v>18809315382431</v>
      </c>
    </row>
    <row r="37" spans="1:13">
      <c r="A37" s="194" t="s">
        <v>52</v>
      </c>
      <c r="B37" s="194" t="s">
        <v>537</v>
      </c>
      <c r="C37" s="194" t="s">
        <v>538</v>
      </c>
      <c r="D37" s="195">
        <v>203</v>
      </c>
      <c r="E37" s="195">
        <v>150</v>
      </c>
      <c r="F37" s="195">
        <v>35</v>
      </c>
      <c r="G37" s="196">
        <v>52</v>
      </c>
      <c r="H37" s="196">
        <v>52</v>
      </c>
      <c r="I37" s="196">
        <v>157</v>
      </c>
      <c r="J37" s="197">
        <v>34.5</v>
      </c>
      <c r="K37" s="197">
        <v>38.4</v>
      </c>
      <c r="L37" s="198">
        <v>8809315382427</v>
      </c>
      <c r="M37" s="198">
        <v>18809315382424</v>
      </c>
    </row>
    <row r="38" spans="1:13">
      <c r="A38" s="194" t="s">
        <v>216</v>
      </c>
      <c r="B38" s="194" t="s">
        <v>539</v>
      </c>
      <c r="C38" s="194" t="s">
        <v>540</v>
      </c>
      <c r="D38" s="195">
        <v>203</v>
      </c>
      <c r="E38" s="195">
        <v>150</v>
      </c>
      <c r="F38" s="195">
        <v>30</v>
      </c>
      <c r="G38" s="196">
        <v>48</v>
      </c>
      <c r="H38" s="196">
        <v>48</v>
      </c>
      <c r="I38" s="196">
        <v>158</v>
      </c>
      <c r="J38" s="197">
        <v>27.11</v>
      </c>
      <c r="K38" s="197">
        <v>31.44</v>
      </c>
      <c r="L38" s="198">
        <v>8809315384278</v>
      </c>
      <c r="M38" s="198">
        <v>18809315384275</v>
      </c>
    </row>
    <row r="39" spans="1:13">
      <c r="A39" s="194" t="s">
        <v>215</v>
      </c>
      <c r="B39" s="194" t="s">
        <v>541</v>
      </c>
      <c r="C39" s="194" t="s">
        <v>542</v>
      </c>
      <c r="D39" s="195">
        <v>203</v>
      </c>
      <c r="E39" s="195">
        <v>110</v>
      </c>
      <c r="F39" s="195">
        <v>30</v>
      </c>
      <c r="G39" s="196">
        <v>48</v>
      </c>
      <c r="H39" s="196">
        <v>48</v>
      </c>
      <c r="I39" s="196">
        <v>115</v>
      </c>
      <c r="J39" s="197">
        <v>20.11</v>
      </c>
      <c r="K39" s="197">
        <v>23.63</v>
      </c>
      <c r="L39" s="198">
        <v>8809315384261</v>
      </c>
      <c r="M39" s="198">
        <v>18809315384268</v>
      </c>
    </row>
    <row r="40" spans="1:13">
      <c r="A40" s="194" t="s">
        <v>278</v>
      </c>
      <c r="B40" s="194" t="s">
        <v>543</v>
      </c>
      <c r="C40" s="194" t="s">
        <v>544</v>
      </c>
      <c r="D40" s="195">
        <v>203</v>
      </c>
      <c r="E40" s="195">
        <v>150</v>
      </c>
      <c r="F40" s="195">
        <v>20</v>
      </c>
      <c r="G40" s="196">
        <v>39</v>
      </c>
      <c r="H40" s="196">
        <v>39</v>
      </c>
      <c r="I40" s="196">
        <v>156</v>
      </c>
      <c r="J40" s="197">
        <v>21.08</v>
      </c>
      <c r="K40" s="197">
        <v>24.58</v>
      </c>
      <c r="L40" s="198">
        <v>8809315384360</v>
      </c>
      <c r="M40" s="198">
        <v>18809315384367</v>
      </c>
    </row>
    <row r="41" spans="1:13">
      <c r="A41" s="194" t="s">
        <v>274</v>
      </c>
      <c r="B41" s="194" t="s">
        <v>545</v>
      </c>
      <c r="C41" s="194" t="s">
        <v>546</v>
      </c>
      <c r="D41" s="195">
        <v>203</v>
      </c>
      <c r="E41" s="195">
        <v>99</v>
      </c>
      <c r="F41" s="195">
        <v>20</v>
      </c>
      <c r="G41" s="196">
        <v>39</v>
      </c>
      <c r="H41" s="196">
        <v>39</v>
      </c>
      <c r="I41" s="196">
        <v>106</v>
      </c>
      <c r="J41" s="197">
        <v>14.37</v>
      </c>
      <c r="K41" s="197">
        <v>16.600000000000001</v>
      </c>
      <c r="L41" s="198">
        <v>8809315384346</v>
      </c>
      <c r="M41" s="198">
        <v>18809315384343</v>
      </c>
    </row>
    <row r="42" spans="1:13">
      <c r="A42" s="194" t="s">
        <v>276</v>
      </c>
      <c r="B42" s="194" t="s">
        <v>547</v>
      </c>
      <c r="C42" s="194" t="s">
        <v>548</v>
      </c>
      <c r="D42" s="195">
        <v>203</v>
      </c>
      <c r="E42" s="195">
        <v>110</v>
      </c>
      <c r="F42" s="195">
        <v>20</v>
      </c>
      <c r="G42" s="196">
        <v>39</v>
      </c>
      <c r="H42" s="196">
        <v>39</v>
      </c>
      <c r="I42" s="196">
        <v>116</v>
      </c>
      <c r="J42" s="197">
        <v>15.58</v>
      </c>
      <c r="K42" s="197">
        <v>18.309999999999999</v>
      </c>
      <c r="L42" s="198">
        <v>8809315384353</v>
      </c>
      <c r="M42" s="198">
        <v>18809315384350</v>
      </c>
    </row>
    <row r="43" spans="1:13">
      <c r="A43" s="194" t="s">
        <v>284</v>
      </c>
      <c r="B43" s="194" t="s">
        <v>549</v>
      </c>
      <c r="C43" s="194" t="s">
        <v>550</v>
      </c>
      <c r="D43" s="195">
        <v>203</v>
      </c>
      <c r="E43" s="195">
        <v>150</v>
      </c>
      <c r="F43" s="195">
        <v>25</v>
      </c>
      <c r="G43" s="196">
        <v>44</v>
      </c>
      <c r="H43" s="196">
        <v>44</v>
      </c>
      <c r="I43" s="196">
        <v>156</v>
      </c>
      <c r="J43" s="197">
        <v>25.7</v>
      </c>
      <c r="K43" s="197">
        <v>29.62</v>
      </c>
      <c r="L43" s="198">
        <v>8809315384391</v>
      </c>
      <c r="M43" s="198">
        <v>18809315384398</v>
      </c>
    </row>
    <row r="44" spans="1:13">
      <c r="A44" s="194" t="s">
        <v>280</v>
      </c>
      <c r="B44" s="194" t="s">
        <v>551</v>
      </c>
      <c r="C44" s="194" t="s">
        <v>552</v>
      </c>
      <c r="D44" s="195">
        <v>203</v>
      </c>
      <c r="E44" s="195">
        <v>99</v>
      </c>
      <c r="F44" s="195">
        <v>25</v>
      </c>
      <c r="G44" s="196">
        <v>44</v>
      </c>
      <c r="H44" s="196">
        <v>44</v>
      </c>
      <c r="I44" s="196">
        <v>106</v>
      </c>
      <c r="J44" s="197">
        <v>17.14</v>
      </c>
      <c r="K44" s="197">
        <v>20</v>
      </c>
      <c r="L44" s="198">
        <v>8809315384377</v>
      </c>
      <c r="M44" s="198">
        <v>18809315384374</v>
      </c>
    </row>
    <row r="45" spans="1:13">
      <c r="A45" s="194" t="s">
        <v>282</v>
      </c>
      <c r="B45" s="194" t="s">
        <v>553</v>
      </c>
      <c r="C45" s="194" t="s">
        <v>554</v>
      </c>
      <c r="D45" s="195">
        <v>203</v>
      </c>
      <c r="E45" s="195">
        <v>110</v>
      </c>
      <c r="F45" s="195">
        <v>25</v>
      </c>
      <c r="G45" s="196">
        <v>44</v>
      </c>
      <c r="H45" s="196">
        <v>44</v>
      </c>
      <c r="I45" s="196">
        <v>116</v>
      </c>
      <c r="J45" s="197">
        <v>19.3</v>
      </c>
      <c r="K45" s="197">
        <v>22.07</v>
      </c>
      <c r="L45" s="198">
        <v>8809315384384</v>
      </c>
      <c r="M45" s="198">
        <v>18809315384381</v>
      </c>
    </row>
    <row r="46" spans="1:13">
      <c r="A46" s="194" t="s">
        <v>7</v>
      </c>
      <c r="B46" s="194" t="s">
        <v>555</v>
      </c>
      <c r="C46" s="194" t="s">
        <v>556</v>
      </c>
      <c r="D46" s="195">
        <v>203</v>
      </c>
      <c r="E46" s="195">
        <v>150</v>
      </c>
      <c r="F46" s="195">
        <v>15</v>
      </c>
      <c r="G46" s="196">
        <v>34</v>
      </c>
      <c r="H46" s="196">
        <v>34</v>
      </c>
      <c r="I46" s="196">
        <v>156</v>
      </c>
      <c r="J46" s="197">
        <v>14.1</v>
      </c>
      <c r="K46" s="197">
        <v>16.350000000000001</v>
      </c>
      <c r="L46" s="198">
        <v>8809315381956</v>
      </c>
      <c r="M46" s="198">
        <v>18809315381953</v>
      </c>
    </row>
    <row r="47" spans="1:13">
      <c r="A47" s="194" t="s">
        <v>557</v>
      </c>
      <c r="B47" s="194" t="s">
        <v>558</v>
      </c>
      <c r="C47" s="194" t="s">
        <v>559</v>
      </c>
      <c r="D47" s="195">
        <v>203</v>
      </c>
      <c r="E47" s="195">
        <v>99</v>
      </c>
      <c r="F47" s="195">
        <v>15</v>
      </c>
      <c r="G47" s="196">
        <v>34</v>
      </c>
      <c r="H47" s="196">
        <v>34</v>
      </c>
      <c r="I47" s="196">
        <v>106</v>
      </c>
      <c r="J47" s="197">
        <v>9.48</v>
      </c>
      <c r="K47" s="197">
        <v>11.13</v>
      </c>
      <c r="L47" s="198">
        <v>8809315381949</v>
      </c>
      <c r="M47" s="198">
        <v>18809315381946</v>
      </c>
    </row>
    <row r="48" spans="1:13">
      <c r="A48" s="194" t="s">
        <v>11</v>
      </c>
      <c r="B48" s="194" t="s">
        <v>560</v>
      </c>
      <c r="C48" s="194" t="s">
        <v>561</v>
      </c>
      <c r="D48" s="195">
        <v>203</v>
      </c>
      <c r="E48" s="195">
        <v>150</v>
      </c>
      <c r="F48" s="195">
        <v>20</v>
      </c>
      <c r="G48" s="196">
        <v>39</v>
      </c>
      <c r="H48" s="196">
        <v>39</v>
      </c>
      <c r="I48" s="196">
        <v>156</v>
      </c>
      <c r="J48" s="197">
        <v>19.8</v>
      </c>
      <c r="K48" s="197">
        <v>22.61</v>
      </c>
      <c r="L48" s="198">
        <v>8809315381970</v>
      </c>
      <c r="M48" s="198">
        <v>18809315381977</v>
      </c>
    </row>
    <row r="49" spans="1:13">
      <c r="A49" s="194" t="s">
        <v>562</v>
      </c>
      <c r="B49" s="194" t="s">
        <v>563</v>
      </c>
      <c r="C49" s="194" t="s">
        <v>564</v>
      </c>
      <c r="D49" s="195">
        <v>203</v>
      </c>
      <c r="E49" s="195">
        <v>99</v>
      </c>
      <c r="F49" s="195">
        <v>20</v>
      </c>
      <c r="G49" s="196">
        <v>39</v>
      </c>
      <c r="H49" s="196">
        <v>39</v>
      </c>
      <c r="I49" s="196">
        <v>106</v>
      </c>
      <c r="J49" s="197">
        <v>14.1</v>
      </c>
      <c r="K49" s="197">
        <v>16.63</v>
      </c>
      <c r="L49" s="198">
        <v>8809315386135</v>
      </c>
      <c r="M49" s="198">
        <v>18809315386132</v>
      </c>
    </row>
    <row r="50" spans="1:13">
      <c r="A50" s="194" t="s">
        <v>9</v>
      </c>
      <c r="B50" s="194" t="s">
        <v>565</v>
      </c>
      <c r="C50" s="194" t="s">
        <v>566</v>
      </c>
      <c r="D50" s="195">
        <v>203</v>
      </c>
      <c r="E50" s="195">
        <v>110</v>
      </c>
      <c r="F50" s="195">
        <v>20</v>
      </c>
      <c r="G50" s="196">
        <v>39</v>
      </c>
      <c r="H50" s="196">
        <v>39</v>
      </c>
      <c r="I50" s="196">
        <v>116</v>
      </c>
      <c r="J50" s="197">
        <v>14.65</v>
      </c>
      <c r="K50" s="197">
        <v>16.899999999999999</v>
      </c>
      <c r="L50" s="198">
        <v>8809315381963</v>
      </c>
      <c r="M50" s="198">
        <v>18809315381960</v>
      </c>
    </row>
    <row r="51" spans="1:13">
      <c r="A51" s="194" t="s">
        <v>14</v>
      </c>
      <c r="B51" s="194" t="s">
        <v>567</v>
      </c>
      <c r="C51" s="194" t="s">
        <v>568</v>
      </c>
      <c r="D51" s="195">
        <v>203</v>
      </c>
      <c r="E51" s="195">
        <v>150</v>
      </c>
      <c r="F51" s="195">
        <v>25</v>
      </c>
      <c r="G51" s="196">
        <v>44</v>
      </c>
      <c r="H51" s="196">
        <v>44</v>
      </c>
      <c r="I51" s="196">
        <v>156</v>
      </c>
      <c r="J51" s="197">
        <v>23.22</v>
      </c>
      <c r="K51" s="197">
        <v>26.45</v>
      </c>
      <c r="L51" s="198">
        <v>8809315381994</v>
      </c>
      <c r="M51" s="198">
        <v>18809315381991</v>
      </c>
    </row>
    <row r="52" spans="1:13">
      <c r="A52" s="194" t="s">
        <v>442</v>
      </c>
      <c r="B52" s="194" t="s">
        <v>569</v>
      </c>
      <c r="C52" s="194" t="s">
        <v>570</v>
      </c>
      <c r="D52" s="195">
        <v>203</v>
      </c>
      <c r="E52" s="195">
        <v>99</v>
      </c>
      <c r="F52" s="195">
        <v>25</v>
      </c>
      <c r="G52" s="196">
        <v>44</v>
      </c>
      <c r="H52" s="196">
        <v>44</v>
      </c>
      <c r="I52" s="196">
        <v>106</v>
      </c>
      <c r="J52" s="197">
        <v>17.29</v>
      </c>
      <c r="K52" s="197">
        <v>20.3</v>
      </c>
      <c r="L52" s="198">
        <v>8809315386128</v>
      </c>
      <c r="M52" s="198">
        <v>18809315386125</v>
      </c>
    </row>
    <row r="53" spans="1:13">
      <c r="A53" s="194" t="s">
        <v>13</v>
      </c>
      <c r="B53" s="194" t="s">
        <v>571</v>
      </c>
      <c r="C53" s="194" t="s">
        <v>572</v>
      </c>
      <c r="D53" s="195">
        <v>203</v>
      </c>
      <c r="E53" s="195">
        <v>110</v>
      </c>
      <c r="F53" s="195">
        <v>25</v>
      </c>
      <c r="G53" s="196">
        <v>44</v>
      </c>
      <c r="H53" s="196">
        <v>44</v>
      </c>
      <c r="I53" s="196">
        <v>116</v>
      </c>
      <c r="J53" s="197">
        <v>18.079999999999998</v>
      </c>
      <c r="K53" s="197">
        <v>20.67</v>
      </c>
      <c r="L53" s="198">
        <v>8809315381987</v>
      </c>
      <c r="M53" s="198">
        <v>18809315381984</v>
      </c>
    </row>
    <row r="54" spans="1:13">
      <c r="A54" s="194" t="s">
        <v>18</v>
      </c>
      <c r="B54" s="194" t="s">
        <v>573</v>
      </c>
      <c r="C54" s="194" t="s">
        <v>574</v>
      </c>
      <c r="D54" s="195">
        <v>203</v>
      </c>
      <c r="E54" s="195">
        <v>150</v>
      </c>
      <c r="F54" s="195">
        <v>30</v>
      </c>
      <c r="G54" s="196">
        <v>48</v>
      </c>
      <c r="H54" s="196">
        <v>48</v>
      </c>
      <c r="I54" s="196">
        <v>157</v>
      </c>
      <c r="J54" s="197">
        <v>27.92</v>
      </c>
      <c r="K54" s="197">
        <v>31.5</v>
      </c>
      <c r="L54" s="198">
        <v>8809315382250</v>
      </c>
      <c r="M54" s="198">
        <v>18809315382257</v>
      </c>
    </row>
    <row r="55" spans="1:13">
      <c r="A55" s="194" t="s">
        <v>16</v>
      </c>
      <c r="B55" s="194" t="s">
        <v>575</v>
      </c>
      <c r="C55" s="194" t="s">
        <v>576</v>
      </c>
      <c r="D55" s="195">
        <v>203</v>
      </c>
      <c r="E55" s="195">
        <v>110</v>
      </c>
      <c r="F55" s="195">
        <v>30</v>
      </c>
      <c r="G55" s="196">
        <v>48</v>
      </c>
      <c r="H55" s="196">
        <v>48</v>
      </c>
      <c r="I55" s="196">
        <v>117</v>
      </c>
      <c r="J55" s="197">
        <v>20.64</v>
      </c>
      <c r="K55" s="197">
        <v>23.54</v>
      </c>
      <c r="L55" s="198">
        <v>8809315382243</v>
      </c>
      <c r="M55" s="198">
        <v>18809315382240</v>
      </c>
    </row>
    <row r="56" spans="1:13">
      <c r="A56" s="194" t="s">
        <v>577</v>
      </c>
      <c r="B56" s="194" t="s">
        <v>578</v>
      </c>
      <c r="C56" s="194" t="s">
        <v>579</v>
      </c>
      <c r="D56" s="195">
        <v>203</v>
      </c>
      <c r="E56" s="195">
        <v>150</v>
      </c>
      <c r="F56" s="195">
        <v>20</v>
      </c>
      <c r="G56" s="196">
        <v>48</v>
      </c>
      <c r="H56" s="196">
        <v>48</v>
      </c>
      <c r="I56" s="196">
        <v>106</v>
      </c>
      <c r="J56" s="197">
        <v>21.29</v>
      </c>
      <c r="K56" s="197">
        <v>24.72</v>
      </c>
      <c r="L56" s="198">
        <v>8809315386111</v>
      </c>
      <c r="M56" s="198">
        <v>18809315386118</v>
      </c>
    </row>
    <row r="57" spans="1:13">
      <c r="A57" s="194" t="s">
        <v>580</v>
      </c>
      <c r="B57" s="194" t="s">
        <v>581</v>
      </c>
      <c r="C57" s="194" t="s">
        <v>582</v>
      </c>
      <c r="D57" s="195">
        <v>203</v>
      </c>
      <c r="E57" s="195">
        <v>99</v>
      </c>
      <c r="F57" s="195">
        <v>20</v>
      </c>
      <c r="G57" s="196">
        <v>39</v>
      </c>
      <c r="H57" s="196">
        <v>39</v>
      </c>
      <c r="I57" s="196">
        <v>106</v>
      </c>
      <c r="J57" s="197">
        <v>14.29</v>
      </c>
      <c r="K57" s="197">
        <v>16.82</v>
      </c>
      <c r="L57" s="198">
        <v>8809315385800</v>
      </c>
      <c r="M57" s="198">
        <v>18809315385807</v>
      </c>
    </row>
    <row r="58" spans="1:13">
      <c r="A58" s="194" t="s">
        <v>583</v>
      </c>
      <c r="B58" s="194" t="s">
        <v>584</v>
      </c>
      <c r="C58" s="194" t="s">
        <v>585</v>
      </c>
      <c r="D58" s="195">
        <v>203</v>
      </c>
      <c r="E58" s="195">
        <v>110</v>
      </c>
      <c r="F58" s="195">
        <v>20</v>
      </c>
      <c r="G58" s="196">
        <v>39</v>
      </c>
      <c r="H58" s="196">
        <v>39</v>
      </c>
      <c r="I58" s="196">
        <v>116</v>
      </c>
      <c r="J58" s="197">
        <v>15.79</v>
      </c>
      <c r="K58" s="197">
        <v>18.52</v>
      </c>
      <c r="L58" s="198">
        <v>8809315385794</v>
      </c>
      <c r="M58" s="198">
        <v>18809315385791</v>
      </c>
    </row>
    <row r="59" spans="1:13">
      <c r="A59" s="194" t="s">
        <v>406</v>
      </c>
      <c r="B59" s="194" t="s">
        <v>586</v>
      </c>
      <c r="C59" s="194" t="s">
        <v>587</v>
      </c>
      <c r="D59" s="195">
        <v>203</v>
      </c>
      <c r="E59" s="195">
        <v>180</v>
      </c>
      <c r="F59" s="195">
        <v>25</v>
      </c>
      <c r="G59" s="196">
        <v>45</v>
      </c>
      <c r="H59" s="196">
        <v>45</v>
      </c>
      <c r="I59" s="196">
        <v>186</v>
      </c>
      <c r="J59" s="197">
        <v>30.99</v>
      </c>
      <c r="K59" s="197">
        <v>35.39</v>
      </c>
      <c r="L59" s="198">
        <v>8809315386104</v>
      </c>
      <c r="M59" s="198">
        <v>18809315386101</v>
      </c>
    </row>
    <row r="60" spans="1:13">
      <c r="A60" s="194" t="s">
        <v>405</v>
      </c>
      <c r="B60" s="194" t="s">
        <v>588</v>
      </c>
      <c r="C60" s="194" t="s">
        <v>589</v>
      </c>
      <c r="D60" s="195">
        <v>203</v>
      </c>
      <c r="E60" s="195">
        <v>150</v>
      </c>
      <c r="F60" s="195">
        <v>25</v>
      </c>
      <c r="G60" s="196">
        <v>54</v>
      </c>
      <c r="H60" s="196">
        <v>54</v>
      </c>
      <c r="I60" s="196">
        <v>106</v>
      </c>
      <c r="J60" s="197">
        <v>25.95</v>
      </c>
      <c r="K60" s="197">
        <v>29.49</v>
      </c>
      <c r="L60" s="198">
        <v>8809315385824</v>
      </c>
      <c r="M60" s="198">
        <v>18809315385821</v>
      </c>
    </row>
    <row r="61" spans="1:13">
      <c r="A61" s="194" t="s">
        <v>404</v>
      </c>
      <c r="B61" s="194" t="s">
        <v>590</v>
      </c>
      <c r="C61" s="194" t="s">
        <v>591</v>
      </c>
      <c r="D61" s="195">
        <v>203</v>
      </c>
      <c r="E61" s="195">
        <v>110</v>
      </c>
      <c r="F61" s="195">
        <v>25</v>
      </c>
      <c r="G61" s="196">
        <v>44</v>
      </c>
      <c r="H61" s="196">
        <v>44</v>
      </c>
      <c r="I61" s="196">
        <v>116</v>
      </c>
      <c r="J61" s="197">
        <v>19.21</v>
      </c>
      <c r="K61" s="197">
        <v>22.29</v>
      </c>
      <c r="L61" s="198">
        <v>8809315385817</v>
      </c>
      <c r="M61" s="198">
        <v>18809315385814</v>
      </c>
    </row>
    <row r="62" spans="1:13">
      <c r="A62" s="194" t="s">
        <v>409</v>
      </c>
      <c r="B62" s="194" t="s">
        <v>592</v>
      </c>
      <c r="C62" s="194" t="s">
        <v>593</v>
      </c>
      <c r="D62" s="195">
        <v>203</v>
      </c>
      <c r="E62" s="195">
        <v>180</v>
      </c>
      <c r="F62" s="195">
        <v>30</v>
      </c>
      <c r="G62" s="196">
        <v>48</v>
      </c>
      <c r="H62" s="196">
        <v>48</v>
      </c>
      <c r="I62" s="196">
        <v>187</v>
      </c>
      <c r="J62" s="197">
        <v>38.36</v>
      </c>
      <c r="K62" s="197">
        <v>43.41</v>
      </c>
      <c r="L62" s="198">
        <v>8809315386098</v>
      </c>
      <c r="M62" s="198">
        <v>18809315386095</v>
      </c>
    </row>
    <row r="63" spans="1:13">
      <c r="A63" s="194" t="s">
        <v>408</v>
      </c>
      <c r="B63" s="194" t="s">
        <v>594</v>
      </c>
      <c r="C63" s="194" t="s">
        <v>595</v>
      </c>
      <c r="D63" s="195">
        <v>203</v>
      </c>
      <c r="E63" s="195">
        <v>150</v>
      </c>
      <c r="F63" s="195">
        <v>30</v>
      </c>
      <c r="G63" s="196">
        <v>57.5</v>
      </c>
      <c r="H63" s="196">
        <v>57.5</v>
      </c>
      <c r="I63" s="196">
        <v>107</v>
      </c>
      <c r="J63" s="197">
        <v>32.33</v>
      </c>
      <c r="K63" s="197">
        <v>36.36</v>
      </c>
      <c r="L63" s="198">
        <v>8809315385848</v>
      </c>
      <c r="M63" s="198">
        <v>18809315385845</v>
      </c>
    </row>
    <row r="64" spans="1:13">
      <c r="A64" s="194" t="s">
        <v>407</v>
      </c>
      <c r="B64" s="194" t="s">
        <v>596</v>
      </c>
      <c r="C64" s="194" t="s">
        <v>597</v>
      </c>
      <c r="D64" s="195">
        <v>203</v>
      </c>
      <c r="E64" s="195">
        <v>110</v>
      </c>
      <c r="F64" s="195">
        <v>30</v>
      </c>
      <c r="G64" s="196">
        <v>48</v>
      </c>
      <c r="H64" s="196">
        <v>48</v>
      </c>
      <c r="I64" s="196">
        <v>117</v>
      </c>
      <c r="J64" s="197">
        <v>24.57</v>
      </c>
      <c r="K64" s="197">
        <v>28.13</v>
      </c>
      <c r="L64" s="198">
        <v>8809315385831</v>
      </c>
      <c r="M64" s="198">
        <v>18809315385838</v>
      </c>
    </row>
    <row r="65" spans="1:13">
      <c r="A65" s="194" t="s">
        <v>24</v>
      </c>
      <c r="B65" s="194" t="s">
        <v>598</v>
      </c>
      <c r="C65" s="194" t="s">
        <v>599</v>
      </c>
      <c r="D65" s="195">
        <v>203</v>
      </c>
      <c r="E65" s="195">
        <v>150</v>
      </c>
      <c r="F65" s="195">
        <v>20</v>
      </c>
      <c r="G65" s="196">
        <v>39</v>
      </c>
      <c r="H65" s="196">
        <v>39</v>
      </c>
      <c r="I65" s="196">
        <v>156</v>
      </c>
      <c r="J65" s="197">
        <v>20.56</v>
      </c>
      <c r="K65" s="197">
        <v>23.37</v>
      </c>
      <c r="L65" s="198">
        <v>8809315382281</v>
      </c>
      <c r="M65" s="198">
        <v>18809315382288</v>
      </c>
    </row>
    <row r="66" spans="1:13">
      <c r="A66" s="194" t="s">
        <v>20</v>
      </c>
      <c r="B66" s="194" t="s">
        <v>600</v>
      </c>
      <c r="C66" s="194" t="s">
        <v>601</v>
      </c>
      <c r="D66" s="195">
        <v>203</v>
      </c>
      <c r="E66" s="195">
        <v>99</v>
      </c>
      <c r="F66" s="195">
        <v>20</v>
      </c>
      <c r="G66" s="196">
        <v>39</v>
      </c>
      <c r="H66" s="196">
        <v>39</v>
      </c>
      <c r="I66" s="196">
        <v>106</v>
      </c>
      <c r="J66" s="197">
        <v>13.8</v>
      </c>
      <c r="K66" s="197">
        <v>15.9</v>
      </c>
      <c r="L66" s="198">
        <v>8809315382267</v>
      </c>
      <c r="M66" s="198">
        <v>18809315382264</v>
      </c>
    </row>
    <row r="67" spans="1:13">
      <c r="A67" s="194" t="s">
        <v>22</v>
      </c>
      <c r="B67" s="194" t="s">
        <v>602</v>
      </c>
      <c r="C67" s="194" t="s">
        <v>603</v>
      </c>
      <c r="D67" s="195">
        <v>203</v>
      </c>
      <c r="E67" s="195">
        <v>110</v>
      </c>
      <c r="F67" s="195">
        <v>20</v>
      </c>
      <c r="G67" s="196">
        <v>39</v>
      </c>
      <c r="H67" s="196">
        <v>39</v>
      </c>
      <c r="I67" s="196">
        <v>116</v>
      </c>
      <c r="J67" s="197">
        <v>15.22</v>
      </c>
      <c r="K67" s="197">
        <v>17.46</v>
      </c>
      <c r="L67" s="198">
        <v>8809315382274</v>
      </c>
      <c r="M67" s="198">
        <v>18809315382271</v>
      </c>
    </row>
    <row r="68" spans="1:13">
      <c r="A68" s="194" t="s">
        <v>30</v>
      </c>
      <c r="B68" s="194" t="s">
        <v>604</v>
      </c>
      <c r="C68" s="194" t="s">
        <v>605</v>
      </c>
      <c r="D68" s="195">
        <v>203</v>
      </c>
      <c r="E68" s="195">
        <v>150</v>
      </c>
      <c r="F68" s="195">
        <v>25</v>
      </c>
      <c r="G68" s="196">
        <v>44</v>
      </c>
      <c r="H68" s="196">
        <v>44</v>
      </c>
      <c r="I68" s="196">
        <v>156</v>
      </c>
      <c r="J68" s="197">
        <v>26.24</v>
      </c>
      <c r="K68" s="197">
        <v>29.47</v>
      </c>
      <c r="L68" s="198">
        <v>8809315382311</v>
      </c>
      <c r="M68" s="198">
        <v>18809315382318</v>
      </c>
    </row>
    <row r="69" spans="1:13">
      <c r="A69" s="194" t="s">
        <v>26</v>
      </c>
      <c r="B69" s="194" t="s">
        <v>606</v>
      </c>
      <c r="C69" s="194" t="s">
        <v>607</v>
      </c>
      <c r="D69" s="195">
        <v>203</v>
      </c>
      <c r="E69" s="195">
        <v>99</v>
      </c>
      <c r="F69" s="195">
        <v>25</v>
      </c>
      <c r="G69" s="196">
        <v>44</v>
      </c>
      <c r="H69" s="196">
        <v>44</v>
      </c>
      <c r="I69" s="196">
        <v>106</v>
      </c>
      <c r="J69" s="197">
        <v>17.190000000000001</v>
      </c>
      <c r="K69" s="197">
        <v>19.62</v>
      </c>
      <c r="L69" s="198">
        <v>8809315382298</v>
      </c>
      <c r="M69" s="198">
        <v>18809315382295</v>
      </c>
    </row>
    <row r="70" spans="1:13">
      <c r="A70" s="194" t="s">
        <v>28</v>
      </c>
      <c r="B70" s="194" t="s">
        <v>608</v>
      </c>
      <c r="C70" s="194" t="s">
        <v>609</v>
      </c>
      <c r="D70" s="195">
        <v>203</v>
      </c>
      <c r="E70" s="195">
        <v>110</v>
      </c>
      <c r="F70" s="195">
        <v>25</v>
      </c>
      <c r="G70" s="196">
        <v>44</v>
      </c>
      <c r="H70" s="196">
        <v>44</v>
      </c>
      <c r="I70" s="196">
        <v>116</v>
      </c>
      <c r="J70" s="197">
        <v>19.39</v>
      </c>
      <c r="K70" s="197">
        <v>21.98</v>
      </c>
      <c r="L70" s="198">
        <v>8809315382304</v>
      </c>
      <c r="M70" s="198">
        <v>18809315382301</v>
      </c>
    </row>
    <row r="71" spans="1:13">
      <c r="A71" s="194" t="s">
        <v>34</v>
      </c>
      <c r="B71" s="194" t="s">
        <v>610</v>
      </c>
      <c r="C71" s="194" t="s">
        <v>611</v>
      </c>
      <c r="D71" s="195">
        <v>203</v>
      </c>
      <c r="E71" s="195">
        <v>150</v>
      </c>
      <c r="F71" s="195">
        <v>30</v>
      </c>
      <c r="G71" s="196">
        <v>48</v>
      </c>
      <c r="H71" s="196">
        <v>48</v>
      </c>
      <c r="I71" s="196">
        <v>157</v>
      </c>
      <c r="J71" s="197">
        <v>29.6</v>
      </c>
      <c r="K71" s="197">
        <v>33.18</v>
      </c>
      <c r="L71" s="198">
        <v>8809315382335</v>
      </c>
      <c r="M71" s="198">
        <v>18809315382332</v>
      </c>
    </row>
    <row r="72" spans="1:13">
      <c r="A72" s="194" t="s">
        <v>32</v>
      </c>
      <c r="B72" s="194" t="s">
        <v>612</v>
      </c>
      <c r="C72" s="194" t="s">
        <v>613</v>
      </c>
      <c r="D72" s="195">
        <v>203</v>
      </c>
      <c r="E72" s="195">
        <v>110</v>
      </c>
      <c r="F72" s="195">
        <v>30</v>
      </c>
      <c r="G72" s="196">
        <v>48</v>
      </c>
      <c r="H72" s="196">
        <v>48</v>
      </c>
      <c r="I72" s="196">
        <v>117</v>
      </c>
      <c r="J72" s="197">
        <v>21.91</v>
      </c>
      <c r="K72" s="197">
        <v>24.81</v>
      </c>
      <c r="L72" s="198">
        <v>8809315382328</v>
      </c>
      <c r="M72" s="198">
        <v>18809315382325</v>
      </c>
    </row>
    <row r="73" spans="1:13">
      <c r="A73" s="194" t="s">
        <v>297</v>
      </c>
      <c r="B73" s="194" t="s">
        <v>614</v>
      </c>
      <c r="C73" s="194" t="s">
        <v>615</v>
      </c>
      <c r="D73" s="195">
        <v>203</v>
      </c>
      <c r="E73" s="195">
        <v>165</v>
      </c>
      <c r="F73" s="195">
        <v>30</v>
      </c>
      <c r="G73" s="196">
        <v>48</v>
      </c>
      <c r="H73" s="196">
        <v>48</v>
      </c>
      <c r="I73" s="196">
        <v>172</v>
      </c>
      <c r="J73" s="197">
        <v>36.880000000000003</v>
      </c>
      <c r="K73" s="197">
        <v>41.76</v>
      </c>
      <c r="L73" s="198">
        <v>8809315384421</v>
      </c>
      <c r="M73" s="198">
        <v>18809315384428</v>
      </c>
    </row>
    <row r="74" spans="1:13">
      <c r="A74" s="194" t="s">
        <v>295</v>
      </c>
      <c r="B74" s="194" t="s">
        <v>616</v>
      </c>
      <c r="C74" s="194" t="s">
        <v>617</v>
      </c>
      <c r="D74" s="195">
        <v>203</v>
      </c>
      <c r="E74" s="195">
        <v>150</v>
      </c>
      <c r="F74" s="195">
        <v>30</v>
      </c>
      <c r="G74" s="196">
        <v>48</v>
      </c>
      <c r="H74" s="196">
        <v>48</v>
      </c>
      <c r="I74" s="196">
        <v>157</v>
      </c>
      <c r="J74" s="197">
        <v>33.89</v>
      </c>
      <c r="K74" s="197">
        <v>38.39</v>
      </c>
      <c r="L74" s="198">
        <v>8809315384414</v>
      </c>
      <c r="M74" s="198">
        <v>18809315384411</v>
      </c>
    </row>
    <row r="75" spans="1:13">
      <c r="A75" s="194" t="s">
        <v>293</v>
      </c>
      <c r="B75" s="194" t="s">
        <v>618</v>
      </c>
      <c r="C75" s="194" t="s">
        <v>619</v>
      </c>
      <c r="D75" s="195">
        <v>203</v>
      </c>
      <c r="E75" s="195">
        <v>110</v>
      </c>
      <c r="F75" s="195">
        <v>30</v>
      </c>
      <c r="G75" s="196">
        <v>48</v>
      </c>
      <c r="H75" s="196">
        <v>48</v>
      </c>
      <c r="I75" s="196">
        <v>117</v>
      </c>
      <c r="J75" s="197">
        <v>25.74</v>
      </c>
      <c r="K75" s="197">
        <v>29.3</v>
      </c>
      <c r="L75" s="198">
        <v>8809315384407</v>
      </c>
      <c r="M75" s="198">
        <v>18809315384404</v>
      </c>
    </row>
    <row r="76" spans="1:13">
      <c r="A76" s="194" t="s">
        <v>301</v>
      </c>
      <c r="B76" s="194" t="s">
        <v>620</v>
      </c>
      <c r="C76" s="194" t="s">
        <v>621</v>
      </c>
      <c r="D76" s="195">
        <v>203</v>
      </c>
      <c r="E76" s="195">
        <v>165</v>
      </c>
      <c r="F76" s="195">
        <v>35</v>
      </c>
      <c r="G76" s="196">
        <v>52</v>
      </c>
      <c r="H76" s="196">
        <v>52</v>
      </c>
      <c r="I76" s="196">
        <v>172</v>
      </c>
      <c r="J76" s="197">
        <v>42.34</v>
      </c>
      <c r="K76" s="197">
        <v>47.63</v>
      </c>
      <c r="L76" s="198">
        <v>8809315384445</v>
      </c>
      <c r="M76" s="198">
        <v>18809315384442</v>
      </c>
    </row>
    <row r="77" spans="1:13">
      <c r="A77" s="194" t="s">
        <v>299</v>
      </c>
      <c r="B77" s="194" t="s">
        <v>622</v>
      </c>
      <c r="C77" s="194" t="s">
        <v>623</v>
      </c>
      <c r="D77" s="195">
        <v>203</v>
      </c>
      <c r="E77" s="195">
        <v>150</v>
      </c>
      <c r="F77" s="195">
        <v>35</v>
      </c>
      <c r="G77" s="196">
        <v>52</v>
      </c>
      <c r="H77" s="196">
        <v>52</v>
      </c>
      <c r="I77" s="196">
        <v>157</v>
      </c>
      <c r="J77" s="197">
        <v>39.18</v>
      </c>
      <c r="K77" s="197">
        <v>43.48</v>
      </c>
      <c r="L77" s="198">
        <v>8809315384438</v>
      </c>
      <c r="M77" s="198">
        <v>18809315384435</v>
      </c>
    </row>
    <row r="78" spans="1:13">
      <c r="A78" s="194" t="s">
        <v>38</v>
      </c>
      <c r="B78" s="194" t="s">
        <v>624</v>
      </c>
      <c r="C78" s="194" t="s">
        <v>625</v>
      </c>
      <c r="D78" s="195">
        <v>203</v>
      </c>
      <c r="E78" s="195">
        <v>150</v>
      </c>
      <c r="F78" s="195">
        <v>25</v>
      </c>
      <c r="G78" s="196">
        <v>44</v>
      </c>
      <c r="H78" s="196">
        <v>44</v>
      </c>
      <c r="I78" s="196">
        <v>156</v>
      </c>
      <c r="J78" s="197">
        <v>25.44</v>
      </c>
      <c r="K78" s="197">
        <v>28.66</v>
      </c>
      <c r="L78" s="198">
        <v>8809315382359</v>
      </c>
      <c r="M78" s="198">
        <v>18809315382356</v>
      </c>
    </row>
    <row r="79" spans="1:13">
      <c r="A79" s="194" t="s">
        <v>36</v>
      </c>
      <c r="B79" s="194" t="s">
        <v>626</v>
      </c>
      <c r="C79" s="194" t="s">
        <v>627</v>
      </c>
      <c r="D79" s="195">
        <v>203</v>
      </c>
      <c r="E79" s="195">
        <v>110</v>
      </c>
      <c r="F79" s="195">
        <v>25</v>
      </c>
      <c r="G79" s="196">
        <v>44</v>
      </c>
      <c r="H79" s="196">
        <v>44</v>
      </c>
      <c r="I79" s="196">
        <v>116</v>
      </c>
      <c r="J79" s="197">
        <v>18.86</v>
      </c>
      <c r="K79" s="197">
        <v>21.38</v>
      </c>
      <c r="L79" s="198">
        <v>8809315382342</v>
      </c>
      <c r="M79" s="198">
        <v>18809315382349</v>
      </c>
    </row>
    <row r="80" spans="1:13">
      <c r="A80" s="194" t="s">
        <v>42</v>
      </c>
      <c r="B80" s="194" t="s">
        <v>628</v>
      </c>
      <c r="C80" s="194" t="s">
        <v>629</v>
      </c>
      <c r="D80" s="195">
        <v>203</v>
      </c>
      <c r="E80" s="195">
        <v>150</v>
      </c>
      <c r="F80" s="195">
        <v>30</v>
      </c>
      <c r="G80" s="196">
        <v>48</v>
      </c>
      <c r="H80" s="196">
        <v>48</v>
      </c>
      <c r="I80" s="196">
        <v>157</v>
      </c>
      <c r="J80" s="197">
        <v>30.6</v>
      </c>
      <c r="K80" s="197">
        <v>34.17</v>
      </c>
      <c r="L80" s="198">
        <v>8809315382373</v>
      </c>
      <c r="M80" s="198">
        <v>18809315382370</v>
      </c>
    </row>
    <row r="81" spans="1:13">
      <c r="A81" s="194" t="s">
        <v>40</v>
      </c>
      <c r="B81" s="194" t="s">
        <v>630</v>
      </c>
      <c r="C81" s="194" t="s">
        <v>631</v>
      </c>
      <c r="D81" s="195">
        <v>203</v>
      </c>
      <c r="E81" s="195">
        <v>110</v>
      </c>
      <c r="F81" s="195">
        <v>30</v>
      </c>
      <c r="G81" s="196">
        <v>48</v>
      </c>
      <c r="H81" s="196">
        <v>48</v>
      </c>
      <c r="I81" s="196">
        <v>117</v>
      </c>
      <c r="J81" s="197">
        <v>22.68</v>
      </c>
      <c r="K81" s="197">
        <v>25.58</v>
      </c>
      <c r="L81" s="198">
        <v>8809315382366</v>
      </c>
      <c r="M81" s="198">
        <v>18809315382363</v>
      </c>
    </row>
    <row r="82" spans="1:13">
      <c r="A82" s="194" t="s">
        <v>147</v>
      </c>
      <c r="B82" s="194" t="s">
        <v>632</v>
      </c>
      <c r="C82" s="194" t="s">
        <v>633</v>
      </c>
      <c r="D82" s="195">
        <v>33</v>
      </c>
      <c r="E82" s="195">
        <v>25</v>
      </c>
      <c r="F82" s="195">
        <v>28</v>
      </c>
      <c r="G82" s="196">
        <v>31.5</v>
      </c>
      <c r="H82" s="196">
        <v>4.5</v>
      </c>
      <c r="I82" s="196">
        <v>83</v>
      </c>
      <c r="J82" s="197">
        <v>2.31</v>
      </c>
      <c r="K82" s="197">
        <v>2.65</v>
      </c>
      <c r="L82" s="198">
        <v>8809315382700</v>
      </c>
      <c r="M82" s="198">
        <v>18809315382707</v>
      </c>
    </row>
    <row r="83" spans="1:13">
      <c r="A83" s="194" t="s">
        <v>149</v>
      </c>
      <c r="B83" s="194" t="s">
        <v>634</v>
      </c>
      <c r="C83" s="194" t="s">
        <v>635</v>
      </c>
      <c r="D83" s="195">
        <v>21</v>
      </c>
      <c r="E83" s="195">
        <v>18</v>
      </c>
      <c r="F83" s="195">
        <v>38</v>
      </c>
      <c r="G83" s="196">
        <v>55.5</v>
      </c>
      <c r="H83" s="196">
        <v>47.5</v>
      </c>
      <c r="I83" s="196">
        <v>29</v>
      </c>
      <c r="J83" s="197">
        <v>1.45</v>
      </c>
      <c r="K83" s="197">
        <v>2.64</v>
      </c>
      <c r="L83" s="198">
        <v>8809315382694</v>
      </c>
      <c r="M83" s="198">
        <v>18809315382691</v>
      </c>
    </row>
    <row r="84" spans="1:13">
      <c r="A84" s="194" t="s">
        <v>153</v>
      </c>
      <c r="B84" s="194" t="s">
        <v>636</v>
      </c>
      <c r="C84" s="194" t="s">
        <v>637</v>
      </c>
      <c r="D84" s="195">
        <v>50</v>
      </c>
      <c r="E84" s="195">
        <v>30</v>
      </c>
      <c r="F84" s="195">
        <v>10</v>
      </c>
      <c r="G84" s="196">
        <v>54</v>
      </c>
      <c r="H84" s="196">
        <v>49</v>
      </c>
      <c r="I84" s="196">
        <v>34</v>
      </c>
      <c r="J84" s="197">
        <v>0.84</v>
      </c>
      <c r="K84" s="197">
        <v>4.96</v>
      </c>
      <c r="L84" s="198">
        <v>8809315382939</v>
      </c>
      <c r="M84" s="198">
        <v>18809315382936</v>
      </c>
    </row>
    <row r="85" spans="1:13">
      <c r="A85" s="194" t="s">
        <v>151</v>
      </c>
      <c r="B85" s="194" t="s">
        <v>638</v>
      </c>
      <c r="C85" s="194" t="s">
        <v>639</v>
      </c>
      <c r="D85" s="195">
        <v>60</v>
      </c>
      <c r="E85" s="195">
        <v>40</v>
      </c>
      <c r="F85" s="195">
        <v>15</v>
      </c>
      <c r="G85" s="196">
        <v>71</v>
      </c>
      <c r="H85" s="196">
        <v>61</v>
      </c>
      <c r="I85" s="196">
        <v>41</v>
      </c>
      <c r="J85" s="197">
        <v>1.26</v>
      </c>
      <c r="K85" s="197">
        <v>7.5</v>
      </c>
      <c r="L85" s="198">
        <v>8809315382946</v>
      </c>
      <c r="M85" s="198">
        <v>18809315382943</v>
      </c>
    </row>
    <row r="86" spans="1:13">
      <c r="A86" s="194" t="s">
        <v>155</v>
      </c>
      <c r="B86" s="194" t="s">
        <v>640</v>
      </c>
      <c r="C86" s="194" t="s">
        <v>641</v>
      </c>
      <c r="D86" s="195">
        <v>22</v>
      </c>
      <c r="E86" s="195">
        <v>12</v>
      </c>
      <c r="F86" s="195">
        <v>56</v>
      </c>
      <c r="G86" s="196">
        <v>58</v>
      </c>
      <c r="H86" s="196">
        <v>45</v>
      </c>
      <c r="I86" s="196">
        <v>61</v>
      </c>
      <c r="J86" s="197">
        <v>3.05</v>
      </c>
      <c r="K86" s="197">
        <v>5.07</v>
      </c>
      <c r="L86" s="198">
        <v>8809315382922</v>
      </c>
      <c r="M86" s="198">
        <v>18809315382929</v>
      </c>
    </row>
    <row r="87" spans="1:13">
      <c r="A87" s="194" t="s">
        <v>642</v>
      </c>
      <c r="B87" s="194" t="s">
        <v>424</v>
      </c>
      <c r="C87" s="194" t="s">
        <v>643</v>
      </c>
      <c r="D87" s="195">
        <v>203</v>
      </c>
      <c r="E87" s="195">
        <v>150</v>
      </c>
      <c r="F87" s="195">
        <v>25</v>
      </c>
      <c r="G87" s="196">
        <v>48</v>
      </c>
      <c r="H87" s="196">
        <v>13</v>
      </c>
      <c r="I87" s="196">
        <v>214</v>
      </c>
      <c r="J87" s="197">
        <v>27.9</v>
      </c>
      <c r="K87" s="197">
        <v>33.6</v>
      </c>
      <c r="L87" s="198">
        <v>8809315386340</v>
      </c>
      <c r="M87" s="199">
        <v>18809315386347</v>
      </c>
    </row>
    <row r="88" spans="1:13">
      <c r="A88" s="194" t="s">
        <v>644</v>
      </c>
      <c r="B88" s="194" t="s">
        <v>422</v>
      </c>
      <c r="C88" s="194" t="s">
        <v>645</v>
      </c>
      <c r="D88" s="195">
        <v>203</v>
      </c>
      <c r="E88" s="195">
        <v>100</v>
      </c>
      <c r="F88" s="195">
        <v>25</v>
      </c>
      <c r="G88" s="196">
        <v>48</v>
      </c>
      <c r="H88" s="196">
        <v>10.5</v>
      </c>
      <c r="I88" s="196">
        <v>200</v>
      </c>
      <c r="J88" s="197">
        <v>18</v>
      </c>
      <c r="K88" s="197">
        <v>23.6</v>
      </c>
      <c r="L88" s="198">
        <v>8809315386326</v>
      </c>
      <c r="M88" s="199">
        <v>18809315386323</v>
      </c>
    </row>
    <row r="89" spans="1:13">
      <c r="A89" s="194" t="s">
        <v>646</v>
      </c>
      <c r="B89" s="194" t="s">
        <v>423</v>
      </c>
      <c r="C89" s="194" t="s">
        <v>647</v>
      </c>
      <c r="D89" s="195">
        <v>203</v>
      </c>
      <c r="E89" s="195">
        <v>110</v>
      </c>
      <c r="F89" s="195">
        <v>25</v>
      </c>
      <c r="G89" s="196">
        <v>48</v>
      </c>
      <c r="H89" s="196">
        <v>13</v>
      </c>
      <c r="I89" s="196">
        <v>214</v>
      </c>
      <c r="J89" s="197">
        <v>26.1</v>
      </c>
      <c r="K89" s="197">
        <v>30.5</v>
      </c>
      <c r="L89" s="198">
        <v>8809315386333</v>
      </c>
      <c r="M89" s="199">
        <v>18809315386330</v>
      </c>
    </row>
    <row r="90" spans="1:13">
      <c r="A90" s="194" t="s">
        <v>126</v>
      </c>
      <c r="B90" s="194" t="s">
        <v>648</v>
      </c>
      <c r="C90" s="194" t="s">
        <v>649</v>
      </c>
      <c r="D90" s="195">
        <v>210</v>
      </c>
      <c r="E90" s="195">
        <v>151</v>
      </c>
      <c r="F90" s="195">
        <v>30</v>
      </c>
      <c r="G90" s="196">
        <v>34</v>
      </c>
      <c r="H90" s="196">
        <v>15.999999999999998</v>
      </c>
      <c r="I90" s="196">
        <v>215</v>
      </c>
      <c r="J90" s="197">
        <v>26.98</v>
      </c>
      <c r="K90" s="197">
        <v>32.56</v>
      </c>
      <c r="L90" s="198">
        <v>8809315382878</v>
      </c>
      <c r="M90" s="198">
        <v>18809315382875</v>
      </c>
    </row>
    <row r="91" spans="1:13">
      <c r="A91" s="194" t="s">
        <v>124</v>
      </c>
      <c r="B91" s="194" t="s">
        <v>650</v>
      </c>
      <c r="C91" s="194" t="s">
        <v>651</v>
      </c>
      <c r="D91" s="195">
        <v>210</v>
      </c>
      <c r="E91" s="195">
        <v>109</v>
      </c>
      <c r="F91" s="195">
        <v>30</v>
      </c>
      <c r="G91" s="196">
        <v>32</v>
      </c>
      <c r="H91" s="196">
        <v>10.5</v>
      </c>
      <c r="I91" s="196">
        <v>222</v>
      </c>
      <c r="J91" s="197">
        <v>19.7</v>
      </c>
      <c r="K91" s="197">
        <v>21.8</v>
      </c>
      <c r="L91" s="198">
        <v>8809315382861</v>
      </c>
      <c r="M91" s="198">
        <v>18809315382868</v>
      </c>
    </row>
    <row r="92" spans="1:13">
      <c r="A92" s="194" t="s">
        <v>869</v>
      </c>
      <c r="B92" s="201" t="s">
        <v>870</v>
      </c>
      <c r="C92" s="194" t="s">
        <v>871</v>
      </c>
      <c r="D92" s="195">
        <v>203</v>
      </c>
      <c r="E92" s="202">
        <v>100</v>
      </c>
      <c r="F92" s="202">
        <v>35</v>
      </c>
      <c r="G92" s="196">
        <v>102</v>
      </c>
      <c r="H92" s="196">
        <v>10</v>
      </c>
      <c r="I92" s="196">
        <v>105</v>
      </c>
      <c r="J92" s="203"/>
      <c r="K92" s="203"/>
      <c r="L92" s="198">
        <v>8809315384193</v>
      </c>
      <c r="M92" s="198">
        <v>18809315384190</v>
      </c>
    </row>
    <row r="93" spans="1:13">
      <c r="A93" s="194" t="s">
        <v>652</v>
      </c>
      <c r="B93" s="194" t="s">
        <v>653</v>
      </c>
      <c r="C93" s="194" t="s">
        <v>654</v>
      </c>
      <c r="D93" s="195">
        <v>203.2</v>
      </c>
      <c r="E93" s="195">
        <v>110</v>
      </c>
      <c r="F93" s="195">
        <v>35</v>
      </c>
      <c r="G93" s="196">
        <v>112</v>
      </c>
      <c r="H93" s="196">
        <v>10</v>
      </c>
      <c r="I93" s="196">
        <v>105</v>
      </c>
      <c r="J93" s="197">
        <v>14.63</v>
      </c>
      <c r="K93" s="197">
        <v>12.02</v>
      </c>
      <c r="L93" s="198">
        <v>8809315384254</v>
      </c>
      <c r="M93" s="198">
        <v>18809315384251</v>
      </c>
    </row>
    <row r="94" spans="1:13">
      <c r="A94" s="194" t="s">
        <v>872</v>
      </c>
      <c r="B94" s="201" t="s">
        <v>873</v>
      </c>
      <c r="C94" s="194" t="s">
        <v>874</v>
      </c>
      <c r="D94" s="195">
        <v>203</v>
      </c>
      <c r="E94" s="202">
        <v>150</v>
      </c>
      <c r="F94" s="202">
        <v>35</v>
      </c>
      <c r="G94" s="196">
        <v>76.5</v>
      </c>
      <c r="H94" s="196">
        <v>19</v>
      </c>
      <c r="I94" s="196">
        <v>105</v>
      </c>
      <c r="J94" s="203"/>
      <c r="K94" s="203"/>
      <c r="L94" s="198">
        <v>8809315382779</v>
      </c>
      <c r="M94" s="198">
        <v>18809315382776</v>
      </c>
    </row>
    <row r="95" spans="1:13">
      <c r="A95" s="194" t="s">
        <v>114</v>
      </c>
      <c r="B95" s="194" t="s">
        <v>655</v>
      </c>
      <c r="C95" s="194" t="s">
        <v>656</v>
      </c>
      <c r="D95" s="195">
        <v>203</v>
      </c>
      <c r="E95" s="195">
        <v>152</v>
      </c>
      <c r="F95" s="195">
        <v>36</v>
      </c>
      <c r="G95" s="196">
        <v>156</v>
      </c>
      <c r="H95" s="196">
        <v>13</v>
      </c>
      <c r="I95" s="196">
        <v>106.5</v>
      </c>
      <c r="J95" s="197">
        <v>17.3</v>
      </c>
      <c r="K95" s="197">
        <v>21.3</v>
      </c>
      <c r="L95" s="198">
        <v>8809315382755</v>
      </c>
      <c r="M95" s="198">
        <v>18809315382752</v>
      </c>
    </row>
    <row r="96" spans="1:13">
      <c r="A96" s="194" t="s">
        <v>110</v>
      </c>
      <c r="B96" s="194" t="s">
        <v>657</v>
      </c>
      <c r="C96" s="194" t="s">
        <v>658</v>
      </c>
      <c r="D96" s="195">
        <v>203</v>
      </c>
      <c r="E96" s="195">
        <v>99</v>
      </c>
      <c r="F96" s="195">
        <v>36</v>
      </c>
      <c r="G96" s="196">
        <v>102.5</v>
      </c>
      <c r="H96" s="196">
        <v>13</v>
      </c>
      <c r="I96" s="196">
        <v>106.5</v>
      </c>
      <c r="J96" s="197">
        <v>11.8</v>
      </c>
      <c r="K96" s="197">
        <v>14.5</v>
      </c>
      <c r="L96" s="198">
        <v>8809315382731</v>
      </c>
      <c r="M96" s="198">
        <v>18809315382738</v>
      </c>
    </row>
    <row r="97" spans="1:13">
      <c r="A97" s="194" t="s">
        <v>112</v>
      </c>
      <c r="B97" s="194" t="s">
        <v>659</v>
      </c>
      <c r="C97" s="194" t="s">
        <v>660</v>
      </c>
      <c r="D97" s="195">
        <v>203</v>
      </c>
      <c r="E97" s="195">
        <v>110</v>
      </c>
      <c r="F97" s="195">
        <v>36</v>
      </c>
      <c r="G97" s="196">
        <v>113.5</v>
      </c>
      <c r="H97" s="196">
        <v>13</v>
      </c>
      <c r="I97" s="196">
        <v>106.5</v>
      </c>
      <c r="J97" s="197">
        <v>12.9</v>
      </c>
      <c r="K97" s="197">
        <v>15.6</v>
      </c>
      <c r="L97" s="198">
        <v>8809315382748</v>
      </c>
      <c r="M97" s="198">
        <v>18809315382745</v>
      </c>
    </row>
    <row r="98" spans="1:13">
      <c r="A98" s="194" t="s">
        <v>222</v>
      </c>
      <c r="B98" s="194" t="s">
        <v>661</v>
      </c>
      <c r="C98" s="194" t="s">
        <v>662</v>
      </c>
      <c r="D98" s="195">
        <v>203</v>
      </c>
      <c r="E98" s="195">
        <v>150</v>
      </c>
      <c r="F98" s="195">
        <v>30</v>
      </c>
      <c r="G98" s="196">
        <v>48</v>
      </c>
      <c r="H98" s="196">
        <v>48</v>
      </c>
      <c r="I98" s="196">
        <v>150</v>
      </c>
      <c r="J98" s="197">
        <v>34.97</v>
      </c>
      <c r="K98" s="197">
        <v>39.770000000000003</v>
      </c>
      <c r="L98" s="198">
        <v>8809315384292</v>
      </c>
      <c r="M98" s="198">
        <v>18809315384299</v>
      </c>
    </row>
    <row r="99" spans="1:13">
      <c r="A99" s="194" t="s">
        <v>221</v>
      </c>
      <c r="B99" s="194" t="s">
        <v>663</v>
      </c>
      <c r="C99" s="194" t="s">
        <v>664</v>
      </c>
      <c r="D99" s="195">
        <v>203</v>
      </c>
      <c r="E99" s="195">
        <v>110</v>
      </c>
      <c r="F99" s="195">
        <v>30</v>
      </c>
      <c r="G99" s="196">
        <v>48</v>
      </c>
      <c r="H99" s="196">
        <v>48</v>
      </c>
      <c r="I99" s="196">
        <v>115</v>
      </c>
      <c r="J99" s="197">
        <v>26.67</v>
      </c>
      <c r="K99" s="197">
        <v>30.32</v>
      </c>
      <c r="L99" s="198">
        <v>8809315384285</v>
      </c>
      <c r="M99" s="198">
        <v>18809315384282</v>
      </c>
    </row>
    <row r="100" spans="1:13">
      <c r="A100" s="194" t="s">
        <v>308</v>
      </c>
      <c r="B100" s="194" t="s">
        <v>665</v>
      </c>
      <c r="C100" s="194" t="s">
        <v>666</v>
      </c>
      <c r="D100" s="195">
        <v>203</v>
      </c>
      <c r="E100" s="195">
        <v>150</v>
      </c>
      <c r="F100" s="195">
        <v>20</v>
      </c>
      <c r="G100" s="196">
        <v>39</v>
      </c>
      <c r="H100" s="196">
        <v>39</v>
      </c>
      <c r="I100" s="196">
        <v>156</v>
      </c>
      <c r="J100" s="197">
        <v>30.62</v>
      </c>
      <c r="K100" s="197">
        <v>34.43</v>
      </c>
      <c r="L100" s="198">
        <v>8809315384476</v>
      </c>
      <c r="M100" s="198">
        <v>18809315384473</v>
      </c>
    </row>
    <row r="101" spans="1:13">
      <c r="A101" s="194" t="s">
        <v>304</v>
      </c>
      <c r="B101" s="194" t="s">
        <v>667</v>
      </c>
      <c r="C101" s="194" t="s">
        <v>668</v>
      </c>
      <c r="D101" s="195">
        <v>203</v>
      </c>
      <c r="E101" s="195">
        <v>99</v>
      </c>
      <c r="F101" s="195">
        <v>20</v>
      </c>
      <c r="G101" s="196">
        <v>39</v>
      </c>
      <c r="H101" s="196">
        <v>39</v>
      </c>
      <c r="I101" s="196">
        <v>106</v>
      </c>
      <c r="J101" s="197">
        <v>20.23</v>
      </c>
      <c r="K101" s="197">
        <v>23.01</v>
      </c>
      <c r="L101" s="198">
        <v>8809315384452</v>
      </c>
      <c r="M101" s="198">
        <v>18809315384459</v>
      </c>
    </row>
    <row r="102" spans="1:13">
      <c r="A102" s="194" t="s">
        <v>306</v>
      </c>
      <c r="B102" s="194" t="s">
        <v>669</v>
      </c>
      <c r="C102" s="194" t="s">
        <v>670</v>
      </c>
      <c r="D102" s="195">
        <v>203</v>
      </c>
      <c r="E102" s="195">
        <v>110</v>
      </c>
      <c r="F102" s="195">
        <v>20</v>
      </c>
      <c r="G102" s="196">
        <v>39</v>
      </c>
      <c r="H102" s="196">
        <v>39</v>
      </c>
      <c r="I102" s="196">
        <v>116</v>
      </c>
      <c r="J102" s="197">
        <v>22.76</v>
      </c>
      <c r="K102" s="197">
        <v>25.71</v>
      </c>
      <c r="L102" s="198">
        <v>8809315384469</v>
      </c>
      <c r="M102" s="198">
        <v>18809315384466</v>
      </c>
    </row>
    <row r="103" spans="1:13">
      <c r="A103" s="194" t="s">
        <v>61</v>
      </c>
      <c r="B103" s="194" t="s">
        <v>671</v>
      </c>
      <c r="C103" s="194" t="s">
        <v>672</v>
      </c>
      <c r="D103" s="195">
        <v>203</v>
      </c>
      <c r="E103" s="195">
        <v>150</v>
      </c>
      <c r="F103" s="195">
        <v>15</v>
      </c>
      <c r="G103" s="196">
        <v>34</v>
      </c>
      <c r="H103" s="196">
        <v>34</v>
      </c>
      <c r="I103" s="196">
        <v>156</v>
      </c>
      <c r="J103" s="197">
        <v>26.68</v>
      </c>
      <c r="K103" s="197">
        <v>29.88</v>
      </c>
      <c r="L103" s="198">
        <v>8809315382458</v>
      </c>
      <c r="M103" s="198">
        <v>18809315382455</v>
      </c>
    </row>
    <row r="104" spans="1:13">
      <c r="A104" s="194" t="s">
        <v>413</v>
      </c>
      <c r="B104" s="194" t="s">
        <v>673</v>
      </c>
      <c r="C104" s="194" t="s">
        <v>674</v>
      </c>
      <c r="D104" s="195">
        <v>203</v>
      </c>
      <c r="E104" s="195">
        <v>99</v>
      </c>
      <c r="F104" s="195">
        <v>15</v>
      </c>
      <c r="G104" s="196">
        <v>40</v>
      </c>
      <c r="H104" s="196">
        <v>40</v>
      </c>
      <c r="I104" s="196">
        <v>101</v>
      </c>
      <c r="J104" s="197">
        <v>18.420000000000002</v>
      </c>
      <c r="K104" s="197">
        <v>20.87</v>
      </c>
      <c r="L104" s="198">
        <v>8809315386210</v>
      </c>
      <c r="M104" s="198">
        <v>18809315386217</v>
      </c>
    </row>
    <row r="105" spans="1:13">
      <c r="A105" s="194" t="s">
        <v>58</v>
      </c>
      <c r="B105" s="194" t="s">
        <v>675</v>
      </c>
      <c r="C105" s="194" t="s">
        <v>676</v>
      </c>
      <c r="D105" s="195">
        <v>203</v>
      </c>
      <c r="E105" s="195">
        <v>110</v>
      </c>
      <c r="F105" s="195">
        <v>15</v>
      </c>
      <c r="G105" s="196">
        <v>34</v>
      </c>
      <c r="H105" s="196">
        <v>34</v>
      </c>
      <c r="I105" s="196">
        <v>111</v>
      </c>
      <c r="J105" s="197">
        <v>19.670000000000002</v>
      </c>
      <c r="K105" s="197">
        <v>21.96</v>
      </c>
      <c r="L105" s="198">
        <v>8809315382441</v>
      </c>
      <c r="M105" s="198">
        <v>18809315382448</v>
      </c>
    </row>
    <row r="106" spans="1:13">
      <c r="A106" s="194" t="s">
        <v>65</v>
      </c>
      <c r="B106" s="194" t="s">
        <v>677</v>
      </c>
      <c r="C106" s="194" t="s">
        <v>678</v>
      </c>
      <c r="D106" s="195">
        <v>203</v>
      </c>
      <c r="E106" s="195">
        <v>150</v>
      </c>
      <c r="F106" s="195">
        <v>20</v>
      </c>
      <c r="G106" s="196">
        <v>39</v>
      </c>
      <c r="H106" s="196">
        <v>39</v>
      </c>
      <c r="I106" s="196">
        <v>156</v>
      </c>
      <c r="J106" s="197">
        <v>28.74</v>
      </c>
      <c r="K106" s="197">
        <v>32.549999999999997</v>
      </c>
      <c r="L106" s="198">
        <v>8809315382472</v>
      </c>
      <c r="M106" s="198">
        <v>18809315382479</v>
      </c>
    </row>
    <row r="107" spans="1:13">
      <c r="A107" s="194" t="s">
        <v>414</v>
      </c>
      <c r="B107" s="194" t="s">
        <v>679</v>
      </c>
      <c r="C107" s="194" t="s">
        <v>680</v>
      </c>
      <c r="D107" s="195">
        <v>203</v>
      </c>
      <c r="E107" s="195">
        <v>99</v>
      </c>
      <c r="F107" s="195">
        <v>20</v>
      </c>
      <c r="G107" s="196">
        <v>40</v>
      </c>
      <c r="H107" s="196">
        <v>40</v>
      </c>
      <c r="I107" s="196">
        <v>101</v>
      </c>
      <c r="J107" s="197">
        <v>21.1</v>
      </c>
      <c r="K107" s="197">
        <v>23.89</v>
      </c>
      <c r="L107" s="198">
        <v>8809315386203</v>
      </c>
      <c r="M107" s="198">
        <v>18809315386200</v>
      </c>
    </row>
    <row r="108" spans="1:13">
      <c r="A108" s="194" t="s">
        <v>63</v>
      </c>
      <c r="B108" s="194" t="s">
        <v>681</v>
      </c>
      <c r="C108" s="194" t="s">
        <v>682</v>
      </c>
      <c r="D108" s="195">
        <v>203</v>
      </c>
      <c r="E108" s="195">
        <v>110</v>
      </c>
      <c r="F108" s="195">
        <v>20</v>
      </c>
      <c r="G108" s="196">
        <v>39</v>
      </c>
      <c r="H108" s="196">
        <v>39</v>
      </c>
      <c r="I108" s="196">
        <v>116</v>
      </c>
      <c r="J108" s="197">
        <v>21.21</v>
      </c>
      <c r="K108" s="197">
        <v>24.25</v>
      </c>
      <c r="L108" s="198">
        <v>8809315382465</v>
      </c>
      <c r="M108" s="198">
        <v>18809315382462</v>
      </c>
    </row>
    <row r="109" spans="1:13">
      <c r="A109" s="194" t="s">
        <v>69</v>
      </c>
      <c r="B109" s="194" t="s">
        <v>683</v>
      </c>
      <c r="C109" s="194" t="s">
        <v>684</v>
      </c>
      <c r="D109" s="195">
        <v>203</v>
      </c>
      <c r="E109" s="195">
        <v>150</v>
      </c>
      <c r="F109" s="195">
        <v>25</v>
      </c>
      <c r="G109" s="196">
        <v>44</v>
      </c>
      <c r="H109" s="196">
        <v>44</v>
      </c>
      <c r="I109" s="196">
        <v>156</v>
      </c>
      <c r="J109" s="197">
        <v>31.28</v>
      </c>
      <c r="K109" s="197">
        <v>35.51</v>
      </c>
      <c r="L109" s="198">
        <v>8809315382496</v>
      </c>
      <c r="M109" s="198">
        <v>18809315382493</v>
      </c>
    </row>
    <row r="110" spans="1:13">
      <c r="A110" s="194" t="s">
        <v>443</v>
      </c>
      <c r="B110" s="194" t="s">
        <v>685</v>
      </c>
      <c r="C110" s="194" t="s">
        <v>686</v>
      </c>
      <c r="D110" s="195">
        <v>203</v>
      </c>
      <c r="E110" s="195">
        <v>99</v>
      </c>
      <c r="F110" s="195">
        <v>25</v>
      </c>
      <c r="G110" s="196">
        <v>45</v>
      </c>
      <c r="H110" s="196">
        <v>45</v>
      </c>
      <c r="I110" s="196">
        <v>101</v>
      </c>
      <c r="J110" s="197">
        <v>22.76</v>
      </c>
      <c r="K110" s="197">
        <v>26.05</v>
      </c>
      <c r="L110" s="198">
        <v>8809315386197</v>
      </c>
      <c r="M110" s="198">
        <v>18809315386194</v>
      </c>
    </row>
    <row r="111" spans="1:13">
      <c r="A111" s="194" t="s">
        <v>67</v>
      </c>
      <c r="B111" s="194" t="s">
        <v>687</v>
      </c>
      <c r="C111" s="194" t="s">
        <v>688</v>
      </c>
      <c r="D111" s="195">
        <v>203</v>
      </c>
      <c r="E111" s="195">
        <v>110</v>
      </c>
      <c r="F111" s="195">
        <v>25</v>
      </c>
      <c r="G111" s="196">
        <v>44</v>
      </c>
      <c r="H111" s="196">
        <v>44</v>
      </c>
      <c r="I111" s="196">
        <v>116</v>
      </c>
      <c r="J111" s="197">
        <v>23.11</v>
      </c>
      <c r="K111" s="197">
        <v>26.5</v>
      </c>
      <c r="L111" s="198">
        <v>8809315382489</v>
      </c>
      <c r="M111" s="198">
        <v>18809315382486</v>
      </c>
    </row>
    <row r="112" spans="1:13">
      <c r="A112" s="194" t="s">
        <v>689</v>
      </c>
      <c r="B112" s="194" t="s">
        <v>690</v>
      </c>
      <c r="C112" s="194" t="s">
        <v>691</v>
      </c>
      <c r="D112" s="195">
        <v>203</v>
      </c>
      <c r="E112" s="195">
        <v>150</v>
      </c>
      <c r="F112" s="195">
        <v>25</v>
      </c>
      <c r="G112" s="196">
        <v>45</v>
      </c>
      <c r="H112" s="196">
        <v>45</v>
      </c>
      <c r="I112" s="196">
        <v>152</v>
      </c>
      <c r="J112" s="197">
        <v>35.49</v>
      </c>
      <c r="K112" s="197">
        <v>39.99</v>
      </c>
      <c r="L112" s="198">
        <v>8809315386166</v>
      </c>
      <c r="M112" s="198">
        <v>18809315386163</v>
      </c>
    </row>
    <row r="113" spans="1:13">
      <c r="A113" s="194" t="s">
        <v>692</v>
      </c>
      <c r="B113" s="194" t="s">
        <v>693</v>
      </c>
      <c r="C113" s="194" t="s">
        <v>694</v>
      </c>
      <c r="D113" s="195">
        <v>203</v>
      </c>
      <c r="E113" s="195">
        <v>110</v>
      </c>
      <c r="F113" s="195">
        <v>25</v>
      </c>
      <c r="G113" s="196">
        <v>45</v>
      </c>
      <c r="H113" s="196">
        <v>45</v>
      </c>
      <c r="I113" s="196">
        <v>112</v>
      </c>
      <c r="J113" s="197">
        <v>26.05</v>
      </c>
      <c r="K113" s="197">
        <v>29.54</v>
      </c>
      <c r="L113" s="198">
        <v>8809315386159</v>
      </c>
      <c r="M113" s="198">
        <v>18809315386156</v>
      </c>
    </row>
    <row r="114" spans="1:13">
      <c r="A114" s="194" t="s">
        <v>84</v>
      </c>
      <c r="B114" s="194" t="s">
        <v>695</v>
      </c>
      <c r="C114" s="194" t="s">
        <v>696</v>
      </c>
      <c r="D114" s="195">
        <v>203</v>
      </c>
      <c r="E114" s="195">
        <v>150</v>
      </c>
      <c r="F114" s="195">
        <v>30</v>
      </c>
      <c r="G114" s="196">
        <v>48</v>
      </c>
      <c r="H114" s="196">
        <v>48</v>
      </c>
      <c r="I114" s="196">
        <v>157</v>
      </c>
      <c r="J114" s="197">
        <v>41.94</v>
      </c>
      <c r="K114" s="197">
        <v>46.73</v>
      </c>
      <c r="L114" s="198">
        <v>8809315382564</v>
      </c>
      <c r="M114" s="198">
        <v>18809315382561</v>
      </c>
    </row>
    <row r="115" spans="1:13">
      <c r="A115" s="194" t="s">
        <v>697</v>
      </c>
      <c r="B115" s="194" t="s">
        <v>698</v>
      </c>
      <c r="C115" s="194" t="s">
        <v>699</v>
      </c>
      <c r="D115" s="195">
        <v>203</v>
      </c>
      <c r="E115" s="195">
        <v>110</v>
      </c>
      <c r="F115" s="195">
        <v>30</v>
      </c>
      <c r="G115" s="196">
        <v>49</v>
      </c>
      <c r="H115" s="196">
        <v>49</v>
      </c>
      <c r="I115" s="196">
        <v>112</v>
      </c>
      <c r="J115" s="197">
        <v>29.14</v>
      </c>
      <c r="K115" s="197">
        <v>32.9</v>
      </c>
      <c r="L115" s="198">
        <v>8809315386173</v>
      </c>
      <c r="M115" s="198">
        <v>18809315386170</v>
      </c>
    </row>
    <row r="116" spans="1:13">
      <c r="A116" s="194" t="s">
        <v>76</v>
      </c>
      <c r="B116" s="194" t="s">
        <v>700</v>
      </c>
      <c r="C116" s="194" t="s">
        <v>701</v>
      </c>
      <c r="D116" s="195">
        <v>203</v>
      </c>
      <c r="E116" s="195">
        <v>165</v>
      </c>
      <c r="F116" s="195">
        <v>25</v>
      </c>
      <c r="G116" s="196">
        <v>44</v>
      </c>
      <c r="H116" s="196">
        <v>44</v>
      </c>
      <c r="I116" s="196">
        <v>171</v>
      </c>
      <c r="J116" s="197">
        <v>34.840000000000003</v>
      </c>
      <c r="K116" s="197">
        <v>39.5</v>
      </c>
      <c r="L116" s="198">
        <v>8809315382526</v>
      </c>
      <c r="M116" s="198">
        <v>18809315382523</v>
      </c>
    </row>
    <row r="117" spans="1:13">
      <c r="A117" s="194" t="s">
        <v>74</v>
      </c>
      <c r="B117" s="194" t="s">
        <v>702</v>
      </c>
      <c r="C117" s="194" t="s">
        <v>703</v>
      </c>
      <c r="D117" s="195">
        <v>203</v>
      </c>
      <c r="E117" s="195">
        <v>150</v>
      </c>
      <c r="F117" s="195">
        <v>25</v>
      </c>
      <c r="G117" s="196">
        <v>44</v>
      </c>
      <c r="H117" s="196">
        <v>44</v>
      </c>
      <c r="I117" s="196">
        <v>156</v>
      </c>
      <c r="J117" s="197">
        <v>31.73</v>
      </c>
      <c r="K117" s="197">
        <v>35.96</v>
      </c>
      <c r="L117" s="198">
        <v>8809315382519</v>
      </c>
      <c r="M117" s="198">
        <v>18809315382516</v>
      </c>
    </row>
    <row r="118" spans="1:13">
      <c r="A118" s="194" t="s">
        <v>704</v>
      </c>
      <c r="B118" s="194" t="s">
        <v>705</v>
      </c>
      <c r="C118" s="194" t="s">
        <v>706</v>
      </c>
      <c r="D118" s="195">
        <v>203</v>
      </c>
      <c r="E118" s="195">
        <v>99</v>
      </c>
      <c r="F118" s="195">
        <v>25</v>
      </c>
      <c r="G118" s="196">
        <v>45</v>
      </c>
      <c r="H118" s="196">
        <v>45</v>
      </c>
      <c r="I118" s="196">
        <v>101</v>
      </c>
      <c r="J118" s="197">
        <v>23.37</v>
      </c>
      <c r="K118" s="197">
        <v>26.66</v>
      </c>
      <c r="L118" s="198">
        <v>8809315386180</v>
      </c>
      <c r="M118" s="198">
        <v>18809315386187</v>
      </c>
    </row>
    <row r="119" spans="1:13">
      <c r="A119" s="194" t="s">
        <v>72</v>
      </c>
      <c r="B119" s="194" t="s">
        <v>707</v>
      </c>
      <c r="C119" s="194" t="s">
        <v>708</v>
      </c>
      <c r="D119" s="195">
        <v>203</v>
      </c>
      <c r="E119" s="195">
        <v>110</v>
      </c>
      <c r="F119" s="195">
        <v>25</v>
      </c>
      <c r="G119" s="196">
        <v>44</v>
      </c>
      <c r="H119" s="196">
        <v>44</v>
      </c>
      <c r="I119" s="196">
        <v>116</v>
      </c>
      <c r="J119" s="197">
        <v>23.47</v>
      </c>
      <c r="K119" s="197">
        <v>26.86</v>
      </c>
      <c r="L119" s="198">
        <v>8809315382502</v>
      </c>
      <c r="M119" s="198">
        <v>18809315382509</v>
      </c>
    </row>
    <row r="120" spans="1:13">
      <c r="A120" s="194" t="s">
        <v>82</v>
      </c>
      <c r="B120" s="194" t="s">
        <v>709</v>
      </c>
      <c r="C120" s="194" t="s">
        <v>710</v>
      </c>
      <c r="D120" s="195">
        <v>203</v>
      </c>
      <c r="E120" s="195">
        <v>165</v>
      </c>
      <c r="F120" s="195">
        <v>30</v>
      </c>
      <c r="G120" s="196">
        <v>48</v>
      </c>
      <c r="H120" s="196">
        <v>48</v>
      </c>
      <c r="I120" s="196">
        <v>172</v>
      </c>
      <c r="J120" s="197">
        <v>37.26</v>
      </c>
      <c r="K120" s="197">
        <v>42.31</v>
      </c>
      <c r="L120" s="198">
        <v>8809315382557</v>
      </c>
      <c r="M120" s="198">
        <v>18809315382554</v>
      </c>
    </row>
    <row r="121" spans="1:13">
      <c r="A121" s="194" t="s">
        <v>80</v>
      </c>
      <c r="B121" s="194" t="s">
        <v>711</v>
      </c>
      <c r="C121" s="194" t="s">
        <v>712</v>
      </c>
      <c r="D121" s="195">
        <v>203</v>
      </c>
      <c r="E121" s="195">
        <v>150</v>
      </c>
      <c r="F121" s="195">
        <v>30</v>
      </c>
      <c r="G121" s="196">
        <v>48</v>
      </c>
      <c r="H121" s="196">
        <v>48</v>
      </c>
      <c r="I121" s="196">
        <v>157</v>
      </c>
      <c r="J121" s="197">
        <v>33.94</v>
      </c>
      <c r="K121" s="197">
        <v>38.53</v>
      </c>
      <c r="L121" s="198">
        <v>8809315382540</v>
      </c>
      <c r="M121" s="198">
        <v>18809315382547</v>
      </c>
    </row>
    <row r="122" spans="1:13">
      <c r="A122" s="194" t="s">
        <v>78</v>
      </c>
      <c r="B122" s="194" t="s">
        <v>713</v>
      </c>
      <c r="C122" s="194" t="s">
        <v>714</v>
      </c>
      <c r="D122" s="195">
        <v>203</v>
      </c>
      <c r="E122" s="195">
        <v>110</v>
      </c>
      <c r="F122" s="195">
        <v>30</v>
      </c>
      <c r="G122" s="196">
        <v>48</v>
      </c>
      <c r="H122" s="196">
        <v>48</v>
      </c>
      <c r="I122" s="196">
        <v>117</v>
      </c>
      <c r="J122" s="197">
        <v>25.1</v>
      </c>
      <c r="K122" s="197">
        <v>28.8</v>
      </c>
      <c r="L122" s="198">
        <v>8809315382533</v>
      </c>
      <c r="M122" s="198">
        <v>18809315382530</v>
      </c>
    </row>
    <row r="123" spans="1:13">
      <c r="A123" s="194" t="s">
        <v>319</v>
      </c>
      <c r="B123" s="194" t="s">
        <v>715</v>
      </c>
      <c r="C123" s="194" t="s">
        <v>716</v>
      </c>
      <c r="D123" s="195">
        <v>203</v>
      </c>
      <c r="E123" s="195">
        <v>165</v>
      </c>
      <c r="F123" s="195">
        <v>30</v>
      </c>
      <c r="G123" s="196">
        <v>48</v>
      </c>
      <c r="H123" s="196">
        <v>48</v>
      </c>
      <c r="I123" s="196">
        <v>172</v>
      </c>
      <c r="J123" s="197">
        <v>42.92</v>
      </c>
      <c r="K123" s="197">
        <v>48.25</v>
      </c>
      <c r="L123" s="198">
        <v>8809315384506</v>
      </c>
      <c r="M123" s="198">
        <v>18809315384503</v>
      </c>
    </row>
    <row r="124" spans="1:13">
      <c r="A124" s="194" t="s">
        <v>316</v>
      </c>
      <c r="B124" s="194" t="s">
        <v>717</v>
      </c>
      <c r="C124" s="194" t="s">
        <v>718</v>
      </c>
      <c r="D124" s="195">
        <v>203</v>
      </c>
      <c r="E124" s="195">
        <v>150</v>
      </c>
      <c r="F124" s="195">
        <v>30</v>
      </c>
      <c r="G124" s="196">
        <v>48</v>
      </c>
      <c r="H124" s="196">
        <v>48</v>
      </c>
      <c r="I124" s="196">
        <v>157</v>
      </c>
      <c r="J124" s="197">
        <v>38.69</v>
      </c>
      <c r="K124" s="197">
        <v>43.57</v>
      </c>
      <c r="L124" s="198">
        <v>8809315384490</v>
      </c>
      <c r="M124" s="198">
        <v>18809315384497</v>
      </c>
    </row>
    <row r="125" spans="1:13">
      <c r="A125" s="194" t="s">
        <v>314</v>
      </c>
      <c r="B125" s="194" t="s">
        <v>719</v>
      </c>
      <c r="C125" s="194" t="s">
        <v>720</v>
      </c>
      <c r="D125" s="195">
        <v>203</v>
      </c>
      <c r="E125" s="195">
        <v>110</v>
      </c>
      <c r="F125" s="195">
        <v>30</v>
      </c>
      <c r="G125" s="196">
        <v>48</v>
      </c>
      <c r="H125" s="196">
        <v>48</v>
      </c>
      <c r="I125" s="196">
        <v>117</v>
      </c>
      <c r="J125" s="197">
        <v>29.14</v>
      </c>
      <c r="K125" s="197">
        <v>32.96</v>
      </c>
      <c r="L125" s="198">
        <v>8809315384483</v>
      </c>
      <c r="M125" s="198">
        <v>18809315384480</v>
      </c>
    </row>
    <row r="126" spans="1:13">
      <c r="A126" s="194" t="s">
        <v>323</v>
      </c>
      <c r="B126" s="194" t="s">
        <v>721</v>
      </c>
      <c r="C126" s="194" t="s">
        <v>722</v>
      </c>
      <c r="D126" s="195">
        <v>203</v>
      </c>
      <c r="E126" s="195">
        <v>165</v>
      </c>
      <c r="F126" s="195">
        <v>35</v>
      </c>
      <c r="G126" s="196">
        <v>52</v>
      </c>
      <c r="H126" s="196">
        <v>52</v>
      </c>
      <c r="I126" s="196">
        <v>172</v>
      </c>
      <c r="J126" s="197">
        <v>48.39</v>
      </c>
      <c r="K126" s="197">
        <v>54.16</v>
      </c>
      <c r="L126" s="198">
        <v>8809315384520</v>
      </c>
      <c r="M126" s="198">
        <v>18809315384527</v>
      </c>
    </row>
    <row r="127" spans="1:13">
      <c r="A127" s="194" t="s">
        <v>321</v>
      </c>
      <c r="B127" s="194" t="s">
        <v>723</v>
      </c>
      <c r="C127" s="194" t="s">
        <v>724</v>
      </c>
      <c r="D127" s="195">
        <v>203</v>
      </c>
      <c r="E127" s="195">
        <v>150</v>
      </c>
      <c r="F127" s="195">
        <v>35</v>
      </c>
      <c r="G127" s="196">
        <v>52</v>
      </c>
      <c r="H127" s="196">
        <v>52</v>
      </c>
      <c r="I127" s="196">
        <v>157</v>
      </c>
      <c r="J127" s="197">
        <v>43.62</v>
      </c>
      <c r="K127" s="197">
        <v>48.91</v>
      </c>
      <c r="L127" s="198">
        <v>8809315384513</v>
      </c>
      <c r="M127" s="198">
        <v>18809315384510</v>
      </c>
    </row>
    <row r="128" spans="1:13">
      <c r="A128" s="194" t="s">
        <v>725</v>
      </c>
      <c r="B128" s="194" t="s">
        <v>429</v>
      </c>
      <c r="C128" s="194" t="s">
        <v>726</v>
      </c>
      <c r="D128" s="195">
        <v>205</v>
      </c>
      <c r="E128" s="195">
        <v>165.1</v>
      </c>
      <c r="F128" s="195">
        <v>31</v>
      </c>
      <c r="G128" s="196">
        <v>65.5</v>
      </c>
      <c r="H128" s="196">
        <v>16.5</v>
      </c>
      <c r="I128" s="196">
        <v>217</v>
      </c>
      <c r="J128" s="197">
        <v>41.61</v>
      </c>
      <c r="K128" s="197">
        <v>47.7</v>
      </c>
      <c r="L128" s="198">
        <v>8809315386470</v>
      </c>
      <c r="M128" s="199">
        <v>18809315386477</v>
      </c>
    </row>
    <row r="129" spans="1:13">
      <c r="A129" s="194" t="s">
        <v>727</v>
      </c>
      <c r="B129" s="194" t="s">
        <v>430</v>
      </c>
      <c r="C129" s="194" t="s">
        <v>728</v>
      </c>
      <c r="D129" s="195">
        <v>205</v>
      </c>
      <c r="E129" s="195">
        <v>180.1</v>
      </c>
      <c r="F129" s="195">
        <v>31</v>
      </c>
      <c r="G129" s="196">
        <v>65.5</v>
      </c>
      <c r="H129" s="196">
        <v>16.5</v>
      </c>
      <c r="I129" s="196">
        <v>217</v>
      </c>
      <c r="J129" s="197">
        <v>47.61</v>
      </c>
      <c r="K129" s="197">
        <v>53.7</v>
      </c>
      <c r="L129" s="198">
        <v>8809315386487</v>
      </c>
      <c r="M129" s="199">
        <v>18809315386484</v>
      </c>
    </row>
    <row r="130" spans="1:13">
      <c r="A130" s="194" t="s">
        <v>729</v>
      </c>
      <c r="B130" s="194" t="s">
        <v>428</v>
      </c>
      <c r="C130" s="194" t="s">
        <v>730</v>
      </c>
      <c r="D130" s="195">
        <v>205</v>
      </c>
      <c r="E130" s="195">
        <v>150.1</v>
      </c>
      <c r="F130" s="195">
        <v>31</v>
      </c>
      <c r="G130" s="196">
        <v>60</v>
      </c>
      <c r="H130" s="196">
        <v>14.5</v>
      </c>
      <c r="I130" s="196">
        <v>211</v>
      </c>
      <c r="J130" s="197">
        <v>35.130000000000003</v>
      </c>
      <c r="K130" s="197">
        <v>40.81</v>
      </c>
      <c r="L130" s="198">
        <v>8809315386463</v>
      </c>
      <c r="M130" s="199">
        <v>18809315386460</v>
      </c>
    </row>
    <row r="131" spans="1:13">
      <c r="A131" s="194" t="s">
        <v>731</v>
      </c>
      <c r="B131" s="194" t="s">
        <v>427</v>
      </c>
      <c r="C131" s="194" t="s">
        <v>732</v>
      </c>
      <c r="D131" s="195">
        <v>209</v>
      </c>
      <c r="E131" s="195">
        <v>150.6</v>
      </c>
      <c r="F131" s="195">
        <v>25</v>
      </c>
      <c r="G131" s="196">
        <v>32</v>
      </c>
      <c r="H131" s="196">
        <v>18.5</v>
      </c>
      <c r="I131" s="196">
        <v>209.5</v>
      </c>
      <c r="J131" s="197">
        <v>21.95</v>
      </c>
      <c r="K131" s="197">
        <v>24.95</v>
      </c>
      <c r="L131" s="198">
        <v>8809315386401</v>
      </c>
      <c r="M131" s="199">
        <v>18809315386408</v>
      </c>
    </row>
    <row r="132" spans="1:13">
      <c r="A132" s="194" t="s">
        <v>733</v>
      </c>
      <c r="B132" s="194" t="s">
        <v>425</v>
      </c>
      <c r="C132" s="194" t="s">
        <v>734</v>
      </c>
      <c r="D132" s="195">
        <v>209</v>
      </c>
      <c r="E132" s="195">
        <v>100.6</v>
      </c>
      <c r="F132" s="195">
        <v>25</v>
      </c>
      <c r="G132" s="196">
        <v>32</v>
      </c>
      <c r="H132" s="196">
        <v>18.5</v>
      </c>
      <c r="I132" s="196">
        <v>209.5</v>
      </c>
      <c r="J132" s="197">
        <v>15.94</v>
      </c>
      <c r="K132" s="197">
        <v>18.96</v>
      </c>
      <c r="L132" s="198">
        <v>8809315386388</v>
      </c>
      <c r="M132" s="199">
        <v>18809315386385</v>
      </c>
    </row>
    <row r="133" spans="1:13">
      <c r="A133" s="194" t="s">
        <v>735</v>
      </c>
      <c r="B133" s="194" t="s">
        <v>426</v>
      </c>
      <c r="C133" s="194" t="s">
        <v>736</v>
      </c>
      <c r="D133" s="195">
        <v>209</v>
      </c>
      <c r="E133" s="195">
        <v>110.6</v>
      </c>
      <c r="F133" s="195">
        <v>25</v>
      </c>
      <c r="G133" s="196">
        <v>32</v>
      </c>
      <c r="H133" s="196">
        <v>18.5</v>
      </c>
      <c r="I133" s="196">
        <v>209.5</v>
      </c>
      <c r="J133" s="197">
        <v>20</v>
      </c>
      <c r="K133" s="197">
        <v>22.95</v>
      </c>
      <c r="L133" s="198">
        <v>8809315386395</v>
      </c>
      <c r="M133" s="199">
        <v>18809315386392</v>
      </c>
    </row>
    <row r="134" spans="1:13">
      <c r="A134" s="194" t="s">
        <v>100</v>
      </c>
      <c r="B134" s="194" t="s">
        <v>737</v>
      </c>
      <c r="C134" s="194" t="s">
        <v>738</v>
      </c>
      <c r="D134" s="195">
        <v>203</v>
      </c>
      <c r="E134" s="195">
        <v>150</v>
      </c>
      <c r="F134" s="195">
        <v>5</v>
      </c>
      <c r="G134" s="196">
        <v>35</v>
      </c>
      <c r="H134" s="196">
        <v>35</v>
      </c>
      <c r="I134" s="196">
        <v>54</v>
      </c>
      <c r="J134" s="197">
        <v>7.67</v>
      </c>
      <c r="K134" s="197">
        <v>12.21</v>
      </c>
      <c r="L134" s="198">
        <v>8809315382649</v>
      </c>
      <c r="M134" s="198">
        <v>18809315382646</v>
      </c>
    </row>
    <row r="135" spans="1:13">
      <c r="A135" s="194" t="s">
        <v>98</v>
      </c>
      <c r="B135" s="194" t="s">
        <v>739</v>
      </c>
      <c r="C135" s="194" t="s">
        <v>740</v>
      </c>
      <c r="D135" s="195">
        <v>203</v>
      </c>
      <c r="E135" s="195">
        <v>110</v>
      </c>
      <c r="F135" s="195">
        <v>5</v>
      </c>
      <c r="G135" s="196">
        <v>30</v>
      </c>
      <c r="H135" s="196">
        <v>30</v>
      </c>
      <c r="I135" s="196">
        <v>54</v>
      </c>
      <c r="J135" s="197">
        <v>5.88</v>
      </c>
      <c r="K135" s="197">
        <v>8.36</v>
      </c>
      <c r="L135" s="198">
        <v>8809315382632</v>
      </c>
      <c r="M135" s="198">
        <v>18809315382639</v>
      </c>
    </row>
    <row r="136" spans="1:13">
      <c r="A136" s="194" t="s">
        <v>104</v>
      </c>
      <c r="B136" s="194" t="s">
        <v>441</v>
      </c>
      <c r="C136" s="194" t="s">
        <v>741</v>
      </c>
      <c r="D136" s="195">
        <v>203</v>
      </c>
      <c r="E136" s="195">
        <v>150</v>
      </c>
      <c r="F136" s="195">
        <v>10</v>
      </c>
      <c r="G136" s="196">
        <v>49</v>
      </c>
      <c r="H136" s="196">
        <v>49</v>
      </c>
      <c r="I136" s="196">
        <v>56</v>
      </c>
      <c r="J136" s="197">
        <v>13.07</v>
      </c>
      <c r="K136" s="197">
        <v>16.399999999999999</v>
      </c>
      <c r="L136" s="198">
        <v>8809315382663</v>
      </c>
      <c r="M136" s="198">
        <v>18809315382660</v>
      </c>
    </row>
    <row r="137" spans="1:13">
      <c r="A137" s="194" t="s">
        <v>102</v>
      </c>
      <c r="B137" s="194" t="s">
        <v>440</v>
      </c>
      <c r="C137" s="194" t="s">
        <v>742</v>
      </c>
      <c r="D137" s="195">
        <v>203</v>
      </c>
      <c r="E137" s="195">
        <v>110</v>
      </c>
      <c r="F137" s="195">
        <v>10</v>
      </c>
      <c r="G137" s="196">
        <v>42</v>
      </c>
      <c r="H137" s="196">
        <v>42</v>
      </c>
      <c r="I137" s="196">
        <v>56</v>
      </c>
      <c r="J137" s="197">
        <v>9.5</v>
      </c>
      <c r="K137" s="197">
        <v>12.27</v>
      </c>
      <c r="L137" s="198">
        <v>8809315382656</v>
      </c>
      <c r="M137" s="198">
        <v>18809315382653</v>
      </c>
    </row>
    <row r="138" spans="1:13">
      <c r="A138" s="194" t="s">
        <v>743</v>
      </c>
      <c r="B138" s="194" t="s">
        <v>412</v>
      </c>
      <c r="C138" s="194" t="s">
        <v>744</v>
      </c>
      <c r="D138" s="195">
        <v>203</v>
      </c>
      <c r="E138" s="195">
        <v>150</v>
      </c>
      <c r="F138" s="195">
        <v>10</v>
      </c>
      <c r="G138" s="196">
        <v>49</v>
      </c>
      <c r="H138" s="196">
        <v>49</v>
      </c>
      <c r="I138" s="196">
        <v>56</v>
      </c>
      <c r="J138" s="197">
        <v>12.73</v>
      </c>
      <c r="K138" s="197">
        <v>14.88</v>
      </c>
      <c r="L138" s="198">
        <v>8809315386258</v>
      </c>
      <c r="M138" s="198">
        <v>18809315386255</v>
      </c>
    </row>
    <row r="139" spans="1:13">
      <c r="A139" s="194" t="s">
        <v>745</v>
      </c>
      <c r="B139" s="194" t="s">
        <v>410</v>
      </c>
      <c r="C139" s="194" t="s">
        <v>746</v>
      </c>
      <c r="D139" s="195">
        <v>203</v>
      </c>
      <c r="E139" s="195">
        <v>99</v>
      </c>
      <c r="F139" s="195">
        <v>10</v>
      </c>
      <c r="G139" s="196">
        <v>39.5</v>
      </c>
      <c r="H139" s="196">
        <v>39.5</v>
      </c>
      <c r="I139" s="196">
        <v>52</v>
      </c>
      <c r="J139" s="197">
        <v>8.36</v>
      </c>
      <c r="K139" s="197">
        <v>9.83</v>
      </c>
      <c r="L139" s="198">
        <v>8809315386234</v>
      </c>
      <c r="M139" s="198">
        <v>18809315386231</v>
      </c>
    </row>
    <row r="140" spans="1:13">
      <c r="A140" s="194" t="s">
        <v>747</v>
      </c>
      <c r="B140" s="194" t="s">
        <v>411</v>
      </c>
      <c r="C140" s="194" t="s">
        <v>748</v>
      </c>
      <c r="D140" s="195">
        <v>203</v>
      </c>
      <c r="E140" s="195">
        <v>110</v>
      </c>
      <c r="F140" s="195">
        <v>10</v>
      </c>
      <c r="G140" s="196">
        <v>42</v>
      </c>
      <c r="H140" s="196">
        <v>42</v>
      </c>
      <c r="I140" s="196">
        <v>56</v>
      </c>
      <c r="J140" s="197">
        <v>9.25</v>
      </c>
      <c r="K140" s="197">
        <v>11.14</v>
      </c>
      <c r="L140" s="198">
        <v>8809315386241</v>
      </c>
      <c r="M140" s="198">
        <v>18809315386248</v>
      </c>
    </row>
    <row r="141" spans="1:13">
      <c r="A141" s="194" t="s">
        <v>88</v>
      </c>
      <c r="B141" s="194" t="s">
        <v>749</v>
      </c>
      <c r="C141" s="194" t="s">
        <v>750</v>
      </c>
      <c r="D141" s="195">
        <v>203</v>
      </c>
      <c r="E141" s="195">
        <v>150</v>
      </c>
      <c r="F141" s="195">
        <v>5</v>
      </c>
      <c r="G141" s="196">
        <v>35</v>
      </c>
      <c r="H141" s="196">
        <v>35</v>
      </c>
      <c r="I141" s="196">
        <v>50</v>
      </c>
      <c r="J141" s="197">
        <v>7.55</v>
      </c>
      <c r="K141" s="197">
        <v>9.2200000000000006</v>
      </c>
      <c r="L141" s="198">
        <v>8809315382588</v>
      </c>
      <c r="M141" s="198">
        <v>18809315382585</v>
      </c>
    </row>
    <row r="142" spans="1:13">
      <c r="A142" s="194" t="s">
        <v>415</v>
      </c>
      <c r="B142" s="194" t="s">
        <v>751</v>
      </c>
      <c r="C142" s="194" t="s">
        <v>752</v>
      </c>
      <c r="D142" s="195">
        <v>203</v>
      </c>
      <c r="E142" s="195">
        <v>99</v>
      </c>
      <c r="F142" s="195">
        <v>5</v>
      </c>
      <c r="G142" s="196">
        <v>28.5</v>
      </c>
      <c r="H142" s="196">
        <v>28.5</v>
      </c>
      <c r="I142" s="196">
        <v>50</v>
      </c>
      <c r="J142" s="197">
        <v>4.84</v>
      </c>
      <c r="K142" s="197">
        <v>5.96</v>
      </c>
      <c r="L142" s="198">
        <v>8809315386227</v>
      </c>
      <c r="M142" s="198">
        <v>18809315386224</v>
      </c>
    </row>
    <row r="143" spans="1:13">
      <c r="A143" s="194" t="s">
        <v>86</v>
      </c>
      <c r="B143" s="194" t="s">
        <v>753</v>
      </c>
      <c r="C143" s="194" t="s">
        <v>754</v>
      </c>
      <c r="D143" s="195">
        <v>203</v>
      </c>
      <c r="E143" s="195">
        <v>110</v>
      </c>
      <c r="F143" s="195">
        <v>5</v>
      </c>
      <c r="G143" s="196">
        <v>30</v>
      </c>
      <c r="H143" s="196">
        <v>30</v>
      </c>
      <c r="I143" s="196">
        <v>50</v>
      </c>
      <c r="J143" s="197">
        <v>5.6</v>
      </c>
      <c r="K143" s="197">
        <v>7</v>
      </c>
      <c r="L143" s="198">
        <v>8809315382571</v>
      </c>
      <c r="M143" s="198">
        <v>18809315382578</v>
      </c>
    </row>
    <row r="144" spans="1:13">
      <c r="A144" s="194" t="s">
        <v>96</v>
      </c>
      <c r="B144" s="194" t="s">
        <v>439</v>
      </c>
      <c r="C144" s="194" t="s">
        <v>755</v>
      </c>
      <c r="D144" s="195">
        <v>203</v>
      </c>
      <c r="E144" s="195">
        <v>165</v>
      </c>
      <c r="F144" s="195">
        <v>10</v>
      </c>
      <c r="G144" s="196">
        <v>48</v>
      </c>
      <c r="H144" s="196">
        <v>48</v>
      </c>
      <c r="I144" s="196">
        <v>59</v>
      </c>
      <c r="J144" s="197">
        <v>12.65</v>
      </c>
      <c r="K144" s="197">
        <v>15.05</v>
      </c>
      <c r="L144" s="198">
        <v>8809315382625</v>
      </c>
      <c r="M144" s="198">
        <v>18809315382622</v>
      </c>
    </row>
    <row r="145" spans="1:13">
      <c r="A145" s="194" t="s">
        <v>94</v>
      </c>
      <c r="B145" s="194" t="s">
        <v>438</v>
      </c>
      <c r="C145" s="194" t="s">
        <v>756</v>
      </c>
      <c r="D145" s="195">
        <v>203</v>
      </c>
      <c r="E145" s="195">
        <v>150</v>
      </c>
      <c r="F145" s="195">
        <v>10</v>
      </c>
      <c r="G145" s="196">
        <v>48</v>
      </c>
      <c r="H145" s="196">
        <v>48</v>
      </c>
      <c r="I145" s="196">
        <v>53</v>
      </c>
      <c r="J145" s="197">
        <v>11.57</v>
      </c>
      <c r="K145" s="197">
        <v>13.87</v>
      </c>
      <c r="L145" s="198">
        <v>8809315382618</v>
      </c>
      <c r="M145" s="198">
        <v>18809315382615</v>
      </c>
    </row>
    <row r="146" spans="1:13">
      <c r="A146" s="194" t="s">
        <v>90</v>
      </c>
      <c r="B146" s="194" t="s">
        <v>436</v>
      </c>
      <c r="C146" s="194" t="s">
        <v>757</v>
      </c>
      <c r="D146" s="195">
        <v>203</v>
      </c>
      <c r="E146" s="195">
        <v>99</v>
      </c>
      <c r="F146" s="195">
        <v>10</v>
      </c>
      <c r="G146" s="196">
        <v>39.5</v>
      </c>
      <c r="H146" s="196">
        <v>39.5</v>
      </c>
      <c r="I146" s="196">
        <v>52</v>
      </c>
      <c r="J146" s="197">
        <v>7.8</v>
      </c>
      <c r="K146" s="197">
        <v>9.52</v>
      </c>
      <c r="L146" s="198">
        <v>8809315382595</v>
      </c>
      <c r="M146" s="198">
        <v>18809315382592</v>
      </c>
    </row>
    <row r="147" spans="1:13">
      <c r="A147" s="194" t="s">
        <v>92</v>
      </c>
      <c r="B147" s="194" t="s">
        <v>437</v>
      </c>
      <c r="C147" s="194" t="s">
        <v>758</v>
      </c>
      <c r="D147" s="195">
        <v>203</v>
      </c>
      <c r="E147" s="195">
        <v>110</v>
      </c>
      <c r="F147" s="195">
        <v>10</v>
      </c>
      <c r="G147" s="196">
        <v>42</v>
      </c>
      <c r="H147" s="196">
        <v>42</v>
      </c>
      <c r="I147" s="196">
        <v>52</v>
      </c>
      <c r="J147" s="197">
        <v>8.56</v>
      </c>
      <c r="K147" s="197">
        <v>10.51</v>
      </c>
      <c r="L147" s="198">
        <v>8809315382601</v>
      </c>
      <c r="M147" s="198">
        <v>18809315382608</v>
      </c>
    </row>
    <row r="148" spans="1:13">
      <c r="A148" s="194" t="s">
        <v>108</v>
      </c>
      <c r="B148" s="194" t="s">
        <v>759</v>
      </c>
      <c r="C148" s="194" t="s">
        <v>760</v>
      </c>
      <c r="D148" s="195">
        <v>203</v>
      </c>
      <c r="E148" s="195">
        <v>150</v>
      </c>
      <c r="F148" s="195">
        <v>5</v>
      </c>
      <c r="G148" s="196">
        <v>35</v>
      </c>
      <c r="H148" s="196">
        <v>35</v>
      </c>
      <c r="I148" s="196">
        <v>50</v>
      </c>
      <c r="J148" s="197">
        <v>9.01</v>
      </c>
      <c r="K148" s="197">
        <v>10.68</v>
      </c>
      <c r="L148" s="198">
        <v>8809315382687</v>
      </c>
      <c r="M148" s="198">
        <v>18809315382684</v>
      </c>
    </row>
    <row r="149" spans="1:13">
      <c r="A149" s="194" t="s">
        <v>106</v>
      </c>
      <c r="B149" s="194" t="s">
        <v>761</v>
      </c>
      <c r="C149" s="194" t="s">
        <v>762</v>
      </c>
      <c r="D149" s="195">
        <v>203</v>
      </c>
      <c r="E149" s="195">
        <v>110</v>
      </c>
      <c r="F149" s="195">
        <v>5</v>
      </c>
      <c r="G149" s="196">
        <v>30</v>
      </c>
      <c r="H149" s="196">
        <v>30</v>
      </c>
      <c r="I149" s="196">
        <v>50</v>
      </c>
      <c r="J149" s="197">
        <v>6.55</v>
      </c>
      <c r="K149" s="197">
        <v>7.94</v>
      </c>
      <c r="L149" s="198">
        <v>8809315382670</v>
      </c>
      <c r="M149" s="198">
        <v>18809315382677</v>
      </c>
    </row>
    <row r="150" spans="1:13">
      <c r="A150" s="194" t="s">
        <v>201</v>
      </c>
      <c r="B150" s="194" t="s">
        <v>446</v>
      </c>
      <c r="C150" s="194" t="s">
        <v>763</v>
      </c>
      <c r="D150" s="195">
        <v>203</v>
      </c>
      <c r="E150" s="195">
        <v>150</v>
      </c>
      <c r="F150" s="195">
        <v>10</v>
      </c>
      <c r="G150" s="196">
        <v>47</v>
      </c>
      <c r="H150" s="196">
        <v>47</v>
      </c>
      <c r="I150" s="196">
        <v>55</v>
      </c>
      <c r="J150" s="197">
        <v>11.452808823119998</v>
      </c>
      <c r="K150" s="197">
        <v>13.236788823119998</v>
      </c>
      <c r="L150" s="198">
        <v>8809315384087</v>
      </c>
      <c r="M150" s="198">
        <v>18809315384084</v>
      </c>
    </row>
    <row r="151" spans="1:13">
      <c r="A151" s="194" t="s">
        <v>199</v>
      </c>
      <c r="B151" s="194" t="s">
        <v>444</v>
      </c>
      <c r="C151" s="194" t="s">
        <v>764</v>
      </c>
      <c r="D151" s="195">
        <v>203</v>
      </c>
      <c r="E151" s="195">
        <v>100</v>
      </c>
      <c r="F151" s="195">
        <v>10</v>
      </c>
      <c r="G151" s="196">
        <v>38.5</v>
      </c>
      <c r="H151" s="196">
        <v>38.5</v>
      </c>
      <c r="I151" s="196">
        <v>54</v>
      </c>
      <c r="J151" s="197">
        <v>7.7395183023599996</v>
      </c>
      <c r="K151" s="197">
        <v>9.0847283023600003</v>
      </c>
      <c r="L151" s="198">
        <v>8809315384131</v>
      </c>
      <c r="M151" s="198">
        <v>18809315384138</v>
      </c>
    </row>
    <row r="152" spans="1:13">
      <c r="A152" s="194" t="s">
        <v>200</v>
      </c>
      <c r="B152" s="194" t="s">
        <v>445</v>
      </c>
      <c r="C152" s="194" t="s">
        <v>765</v>
      </c>
      <c r="D152" s="195">
        <v>203</v>
      </c>
      <c r="E152" s="195">
        <v>110</v>
      </c>
      <c r="F152" s="195">
        <v>10</v>
      </c>
      <c r="G152" s="196">
        <v>41</v>
      </c>
      <c r="H152" s="196">
        <v>41</v>
      </c>
      <c r="I152" s="196">
        <v>54</v>
      </c>
      <c r="J152" s="197">
        <v>8.5040090049599986</v>
      </c>
      <c r="K152" s="197">
        <v>9.9682190049599981</v>
      </c>
      <c r="L152" s="198">
        <v>8809315384070</v>
      </c>
      <c r="M152" s="198">
        <v>18809315384077</v>
      </c>
    </row>
    <row r="153" spans="1:13">
      <c r="A153" s="205" t="s">
        <v>778</v>
      </c>
      <c r="B153" s="205" t="s">
        <v>766</v>
      </c>
      <c r="C153" s="205" t="s">
        <v>875</v>
      </c>
      <c r="D153" s="202">
        <v>203</v>
      </c>
      <c r="E153" s="202">
        <v>110</v>
      </c>
      <c r="F153" s="202">
        <v>25</v>
      </c>
      <c r="G153" s="196">
        <v>44</v>
      </c>
      <c r="H153" s="196">
        <v>44</v>
      </c>
      <c r="I153" s="196">
        <v>116</v>
      </c>
      <c r="J153" s="206">
        <v>18.694521666</v>
      </c>
      <c r="K153" s="206">
        <v>22.211090345039999</v>
      </c>
      <c r="L153" s="207">
        <v>8809315387071</v>
      </c>
      <c r="M153" s="207">
        <v>18809315387078</v>
      </c>
    </row>
    <row r="154" spans="1:13">
      <c r="A154" s="205" t="s">
        <v>779</v>
      </c>
      <c r="B154" s="205" t="s">
        <v>767</v>
      </c>
      <c r="C154" s="205" t="s">
        <v>876</v>
      </c>
      <c r="D154" s="202">
        <v>203</v>
      </c>
      <c r="E154" s="202">
        <v>150</v>
      </c>
      <c r="F154" s="202">
        <v>25</v>
      </c>
      <c r="G154" s="196">
        <v>44.5</v>
      </c>
      <c r="H154" s="196">
        <v>44.5</v>
      </c>
      <c r="I154" s="196">
        <v>156</v>
      </c>
      <c r="J154" s="206">
        <v>25.387154254799999</v>
      </c>
      <c r="K154" s="206">
        <v>29.904672227919999</v>
      </c>
      <c r="L154" s="207">
        <v>8809315387088</v>
      </c>
      <c r="M154" s="207">
        <v>18809315387085</v>
      </c>
    </row>
    <row r="155" spans="1:13">
      <c r="A155" s="205" t="s">
        <v>780</v>
      </c>
      <c r="B155" s="205" t="s">
        <v>768</v>
      </c>
      <c r="C155" s="205" t="s">
        <v>877</v>
      </c>
      <c r="D155" s="202">
        <v>203</v>
      </c>
      <c r="E155" s="202">
        <v>165</v>
      </c>
      <c r="F155" s="202">
        <v>25</v>
      </c>
      <c r="G155" s="196">
        <v>44.5</v>
      </c>
      <c r="H155" s="196">
        <v>44.5</v>
      </c>
      <c r="I155" s="196">
        <v>171</v>
      </c>
      <c r="J155" s="206">
        <v>27.8745892596</v>
      </c>
      <c r="K155" s="206">
        <v>36.145074489999999</v>
      </c>
      <c r="L155" s="207">
        <v>8809315387095</v>
      </c>
      <c r="M155" s="207" t="s">
        <v>941</v>
      </c>
    </row>
    <row r="156" spans="1:13">
      <c r="A156" s="205" t="s">
        <v>787</v>
      </c>
      <c r="B156" s="205" t="s">
        <v>769</v>
      </c>
      <c r="C156" s="205" t="s">
        <v>878</v>
      </c>
      <c r="D156" s="202">
        <v>203</v>
      </c>
      <c r="E156" s="202">
        <v>99</v>
      </c>
      <c r="F156" s="202">
        <v>20</v>
      </c>
      <c r="G156" s="196">
        <v>39</v>
      </c>
      <c r="H156" s="196">
        <v>39</v>
      </c>
      <c r="I156" s="196">
        <v>106</v>
      </c>
      <c r="J156" s="206">
        <v>13.721868504900002</v>
      </c>
      <c r="K156" s="206">
        <v>16.39854607338</v>
      </c>
      <c r="L156" s="207">
        <v>8809315387101</v>
      </c>
      <c r="M156" s="207">
        <v>18809315387108</v>
      </c>
    </row>
    <row r="157" spans="1:13">
      <c r="A157" s="205" t="s">
        <v>788</v>
      </c>
      <c r="B157" s="205" t="s">
        <v>770</v>
      </c>
      <c r="C157" s="205" t="s">
        <v>879</v>
      </c>
      <c r="D157" s="202">
        <v>203</v>
      </c>
      <c r="E157" s="202">
        <v>110</v>
      </c>
      <c r="F157" s="202">
        <v>20</v>
      </c>
      <c r="G157" s="196">
        <v>39</v>
      </c>
      <c r="H157" s="196">
        <v>39</v>
      </c>
      <c r="I157" s="196">
        <v>116</v>
      </c>
      <c r="J157" s="206">
        <v>15.1206095606</v>
      </c>
      <c r="K157" s="206">
        <v>17.963902521080001</v>
      </c>
      <c r="L157" s="207">
        <v>8809315387118</v>
      </c>
      <c r="M157" s="207">
        <v>18809315387115</v>
      </c>
    </row>
    <row r="158" spans="1:13">
      <c r="A158" s="205" t="s">
        <v>789</v>
      </c>
      <c r="B158" s="205" t="s">
        <v>771</v>
      </c>
      <c r="C158" s="205" t="s">
        <v>880</v>
      </c>
      <c r="D158" s="202">
        <v>203</v>
      </c>
      <c r="E158" s="202">
        <v>150</v>
      </c>
      <c r="F158" s="202">
        <v>20</v>
      </c>
      <c r="G158" s="196">
        <v>40</v>
      </c>
      <c r="H158" s="196">
        <v>40</v>
      </c>
      <c r="I158" s="196">
        <v>156</v>
      </c>
      <c r="J158" s="206">
        <v>20.439174082199997</v>
      </c>
      <c r="K158" s="206">
        <v>24.166267007639998</v>
      </c>
      <c r="L158" s="207">
        <v>8809315387125</v>
      </c>
      <c r="M158" s="207">
        <v>18809315387122</v>
      </c>
    </row>
    <row r="159" spans="1:13">
      <c r="A159" s="205" t="s">
        <v>781</v>
      </c>
      <c r="B159" s="205" t="s">
        <v>772</v>
      </c>
      <c r="C159" s="205" t="s">
        <v>881</v>
      </c>
      <c r="D159" s="202">
        <v>203</v>
      </c>
      <c r="E159" s="202">
        <v>99</v>
      </c>
      <c r="F159" s="202">
        <v>25</v>
      </c>
      <c r="G159" s="196">
        <v>44</v>
      </c>
      <c r="H159" s="196">
        <v>44</v>
      </c>
      <c r="I159" s="196">
        <v>106</v>
      </c>
      <c r="J159" s="206">
        <v>16.606453032900003</v>
      </c>
      <c r="K159" s="206">
        <v>19.922806319940001</v>
      </c>
      <c r="L159" s="207">
        <v>8809315387132</v>
      </c>
      <c r="M159" s="207">
        <v>18809315387139</v>
      </c>
    </row>
    <row r="160" spans="1:13">
      <c r="A160" s="205" t="s">
        <v>782</v>
      </c>
      <c r="B160" s="205" t="s">
        <v>773</v>
      </c>
      <c r="C160" s="205" t="s">
        <v>882</v>
      </c>
      <c r="D160" s="202">
        <v>203</v>
      </c>
      <c r="E160" s="202">
        <v>110</v>
      </c>
      <c r="F160" s="202">
        <v>25</v>
      </c>
      <c r="G160" s="196">
        <v>44</v>
      </c>
      <c r="H160" s="196">
        <v>44</v>
      </c>
      <c r="I160" s="196">
        <v>116</v>
      </c>
      <c r="J160" s="206">
        <v>18.308196987799995</v>
      </c>
      <c r="K160" s="206">
        <v>21.824765666839994</v>
      </c>
      <c r="L160" s="207">
        <v>8809315387149</v>
      </c>
      <c r="M160" s="207">
        <v>18809315387146</v>
      </c>
    </row>
    <row r="161" spans="1:13">
      <c r="A161" s="205" t="s">
        <v>783</v>
      </c>
      <c r="B161" s="205" t="s">
        <v>774</v>
      </c>
      <c r="C161" s="205" t="s">
        <v>883</v>
      </c>
      <c r="D161" s="202">
        <v>203</v>
      </c>
      <c r="E161" s="202">
        <v>150</v>
      </c>
      <c r="F161" s="202">
        <v>25</v>
      </c>
      <c r="G161" s="196">
        <v>44.5</v>
      </c>
      <c r="H161" s="196">
        <v>44.5</v>
      </c>
      <c r="I161" s="196">
        <v>156</v>
      </c>
      <c r="J161" s="206">
        <v>24.796474791000001</v>
      </c>
      <c r="K161" s="206">
        <v>29.313992764120002</v>
      </c>
      <c r="L161" s="207">
        <v>8809315387156</v>
      </c>
      <c r="M161" s="207">
        <v>18809315387153</v>
      </c>
    </row>
    <row r="162" spans="1:13">
      <c r="A162" s="205" t="s">
        <v>784</v>
      </c>
      <c r="B162" s="205" t="s">
        <v>775</v>
      </c>
      <c r="C162" s="205" t="s">
        <v>884</v>
      </c>
      <c r="D162" s="202">
        <v>203</v>
      </c>
      <c r="E162" s="202">
        <v>99</v>
      </c>
      <c r="F162" s="202">
        <v>30.5</v>
      </c>
      <c r="G162" s="196">
        <v>48</v>
      </c>
      <c r="H162" s="196">
        <v>48</v>
      </c>
      <c r="I162" s="196">
        <v>106</v>
      </c>
      <c r="J162" s="206">
        <v>19.493195544900001</v>
      </c>
      <c r="K162" s="206">
        <v>23.139547337540002</v>
      </c>
      <c r="L162" s="207">
        <v>8809315387163</v>
      </c>
      <c r="M162" s="207">
        <v>18809315387160</v>
      </c>
    </row>
    <row r="163" spans="1:13">
      <c r="A163" s="205" t="s">
        <v>785</v>
      </c>
      <c r="B163" s="205" t="s">
        <v>776</v>
      </c>
      <c r="C163" s="205" t="s">
        <v>885</v>
      </c>
      <c r="D163" s="202">
        <v>203</v>
      </c>
      <c r="E163" s="202">
        <v>110</v>
      </c>
      <c r="F163" s="202">
        <v>30.5</v>
      </c>
      <c r="G163" s="196">
        <v>48</v>
      </c>
      <c r="H163" s="196">
        <v>48</v>
      </c>
      <c r="I163" s="196">
        <v>117</v>
      </c>
      <c r="J163" s="206">
        <v>21.562846511</v>
      </c>
      <c r="K163" s="206">
        <v>25.440183695640002</v>
      </c>
      <c r="L163" s="207">
        <v>8809315387170</v>
      </c>
      <c r="M163" s="207">
        <v>18809315387177</v>
      </c>
    </row>
    <row r="164" spans="1:13">
      <c r="A164" s="205" t="s">
        <v>786</v>
      </c>
      <c r="B164" s="205" t="s">
        <v>777</v>
      </c>
      <c r="C164" s="205" t="s">
        <v>886</v>
      </c>
      <c r="D164" s="202">
        <v>203</v>
      </c>
      <c r="E164" s="202">
        <v>150</v>
      </c>
      <c r="F164" s="202">
        <v>30.5</v>
      </c>
      <c r="G164" s="196">
        <v>48</v>
      </c>
      <c r="H164" s="196">
        <v>48</v>
      </c>
      <c r="I164" s="196">
        <v>157</v>
      </c>
      <c r="J164" s="206">
        <v>29.1263983638</v>
      </c>
      <c r="K164" s="206">
        <v>34.025259074840001</v>
      </c>
      <c r="L164" s="207">
        <v>8809315387187</v>
      </c>
      <c r="M164" s="207">
        <v>18809315387184</v>
      </c>
    </row>
    <row r="165" spans="1:13">
      <c r="A165" s="205" t="s">
        <v>790</v>
      </c>
      <c r="B165" s="205" t="s">
        <v>887</v>
      </c>
      <c r="C165" s="194" t="s">
        <v>888</v>
      </c>
      <c r="D165" s="202">
        <v>203</v>
      </c>
      <c r="E165" s="202">
        <v>99</v>
      </c>
      <c r="F165" s="202">
        <v>15</v>
      </c>
      <c r="G165" s="196">
        <v>31.5</v>
      </c>
      <c r="H165" s="196">
        <v>31.5</v>
      </c>
      <c r="I165" s="196">
        <v>105</v>
      </c>
      <c r="J165" s="203"/>
      <c r="K165" s="203"/>
      <c r="L165" s="207">
        <v>8809315387194</v>
      </c>
      <c r="M165" s="207">
        <v>18809315387191</v>
      </c>
    </row>
    <row r="166" spans="1:13">
      <c r="A166" s="205" t="s">
        <v>791</v>
      </c>
      <c r="B166" s="205" t="s">
        <v>889</v>
      </c>
      <c r="C166" s="194" t="s">
        <v>890</v>
      </c>
      <c r="D166" s="202">
        <v>203</v>
      </c>
      <c r="E166" s="202">
        <v>110</v>
      </c>
      <c r="F166" s="202">
        <v>15</v>
      </c>
      <c r="G166" s="196">
        <v>31.5</v>
      </c>
      <c r="H166" s="196">
        <v>31.5</v>
      </c>
      <c r="I166" s="196">
        <v>116</v>
      </c>
      <c r="J166" s="203"/>
      <c r="K166" s="203"/>
      <c r="L166" s="207">
        <v>8809315387200</v>
      </c>
      <c r="M166" s="207">
        <v>18809315387207</v>
      </c>
    </row>
    <row r="167" spans="1:13">
      <c r="A167" s="205" t="s">
        <v>792</v>
      </c>
      <c r="B167" s="205" t="s">
        <v>891</v>
      </c>
      <c r="C167" s="194" t="s">
        <v>892</v>
      </c>
      <c r="D167" s="202">
        <v>203</v>
      </c>
      <c r="E167" s="202">
        <v>150</v>
      </c>
      <c r="F167" s="202">
        <v>15</v>
      </c>
      <c r="G167" s="196">
        <v>31.5</v>
      </c>
      <c r="H167" s="196">
        <v>31.5</v>
      </c>
      <c r="I167" s="196">
        <v>156</v>
      </c>
      <c r="J167" s="203"/>
      <c r="K167" s="203"/>
      <c r="L167" s="207">
        <v>8809315387217</v>
      </c>
      <c r="M167" s="207">
        <v>18809315387214</v>
      </c>
    </row>
    <row r="168" spans="1:13">
      <c r="A168" s="205" t="s">
        <v>811</v>
      </c>
      <c r="B168" s="205" t="s">
        <v>793</v>
      </c>
      <c r="C168" s="205" t="s">
        <v>893</v>
      </c>
      <c r="D168" s="202">
        <v>203</v>
      </c>
      <c r="E168" s="202">
        <v>110</v>
      </c>
      <c r="F168" s="202">
        <v>30.5</v>
      </c>
      <c r="G168" s="196">
        <v>49.5</v>
      </c>
      <c r="H168" s="196">
        <v>49.5</v>
      </c>
      <c r="I168" s="196">
        <v>112</v>
      </c>
      <c r="J168" s="206">
        <v>28.27253121810584</v>
      </c>
      <c r="K168" s="206">
        <v>32.324268369673838</v>
      </c>
      <c r="L168" s="207">
        <v>8809315387224</v>
      </c>
      <c r="M168" s="207">
        <v>18809315387221</v>
      </c>
    </row>
    <row r="169" spans="1:13">
      <c r="A169" s="205" t="s">
        <v>812</v>
      </c>
      <c r="B169" s="205" t="s">
        <v>794</v>
      </c>
      <c r="C169" s="205" t="s">
        <v>894</v>
      </c>
      <c r="D169" s="202">
        <v>203</v>
      </c>
      <c r="E169" s="202">
        <v>150</v>
      </c>
      <c r="F169" s="202">
        <v>30.5</v>
      </c>
      <c r="G169" s="196">
        <v>49.5</v>
      </c>
      <c r="H169" s="196">
        <v>49.5</v>
      </c>
      <c r="I169" s="196">
        <v>152</v>
      </c>
      <c r="J169" s="206">
        <v>38.151847678031984</v>
      </c>
      <c r="K169" s="206">
        <v>43.317995157839988</v>
      </c>
      <c r="L169" s="207">
        <v>8809315387231</v>
      </c>
      <c r="M169" s="207">
        <v>18809315387238</v>
      </c>
    </row>
    <row r="170" spans="1:13">
      <c r="A170" s="205" t="s">
        <v>813</v>
      </c>
      <c r="B170" s="205" t="s">
        <v>795</v>
      </c>
      <c r="C170" s="205" t="s">
        <v>895</v>
      </c>
      <c r="D170" s="202">
        <v>203</v>
      </c>
      <c r="E170" s="202">
        <v>165</v>
      </c>
      <c r="F170" s="202">
        <v>30.5</v>
      </c>
      <c r="G170" s="196">
        <v>49.5</v>
      </c>
      <c r="H170" s="196">
        <v>49.5</v>
      </c>
      <c r="I170" s="196">
        <v>167</v>
      </c>
      <c r="J170" s="206">
        <v>42.74827586548318</v>
      </c>
      <c r="K170" s="206">
        <v>48.442856631883181</v>
      </c>
      <c r="L170" s="207">
        <v>8809315387248</v>
      </c>
      <c r="M170" s="207">
        <v>18809315387245</v>
      </c>
    </row>
    <row r="171" spans="1:13">
      <c r="A171" s="205" t="s">
        <v>814</v>
      </c>
      <c r="B171" s="205" t="s">
        <v>796</v>
      </c>
      <c r="C171" s="205" t="s">
        <v>896</v>
      </c>
      <c r="D171" s="202">
        <v>203</v>
      </c>
      <c r="E171" s="202">
        <v>110</v>
      </c>
      <c r="F171" s="202">
        <v>33</v>
      </c>
      <c r="G171" s="196">
        <v>51.5</v>
      </c>
      <c r="H171" s="196">
        <v>51.5</v>
      </c>
      <c r="I171" s="196">
        <v>112</v>
      </c>
      <c r="J171" s="206">
        <v>29.648550659609839</v>
      </c>
      <c r="K171" s="206">
        <v>33.881591468585839</v>
      </c>
      <c r="L171" s="207">
        <v>8809315387255</v>
      </c>
      <c r="M171" s="207">
        <v>18809315387252</v>
      </c>
    </row>
    <row r="172" spans="1:13">
      <c r="A172" s="205" t="s">
        <v>815</v>
      </c>
      <c r="B172" s="205" t="s">
        <v>797</v>
      </c>
      <c r="C172" s="205" t="s">
        <v>897</v>
      </c>
      <c r="D172" s="202">
        <v>203</v>
      </c>
      <c r="E172" s="202">
        <v>150</v>
      </c>
      <c r="F172" s="202">
        <v>33</v>
      </c>
      <c r="G172" s="196">
        <v>51.5</v>
      </c>
      <c r="H172" s="196">
        <v>51.5</v>
      </c>
      <c r="I172" s="196">
        <v>152</v>
      </c>
      <c r="J172" s="206">
        <v>39.958371851615986</v>
      </c>
      <c r="K172" s="206">
        <v>45.343341259871984</v>
      </c>
      <c r="L172" s="207">
        <v>8809315387262</v>
      </c>
      <c r="M172" s="207">
        <v>18809315387269</v>
      </c>
    </row>
    <row r="173" spans="1:13">
      <c r="A173" s="205" t="s">
        <v>816</v>
      </c>
      <c r="B173" s="205" t="s">
        <v>798</v>
      </c>
      <c r="C173" s="205" t="s">
        <v>898</v>
      </c>
      <c r="D173" s="202">
        <v>203</v>
      </c>
      <c r="E173" s="202">
        <v>165</v>
      </c>
      <c r="F173" s="202">
        <v>33</v>
      </c>
      <c r="G173" s="196">
        <v>51.5</v>
      </c>
      <c r="H173" s="196">
        <v>51.5</v>
      </c>
      <c r="I173" s="196">
        <v>167</v>
      </c>
      <c r="J173" s="206">
        <v>44.742847542067182</v>
      </c>
      <c r="K173" s="206">
        <v>50.67470485374718</v>
      </c>
      <c r="L173" s="207">
        <v>8809315387279</v>
      </c>
      <c r="M173" s="207">
        <v>18809315387276</v>
      </c>
    </row>
    <row r="174" spans="1:13">
      <c r="A174" s="205" t="s">
        <v>817</v>
      </c>
      <c r="B174" s="205" t="s">
        <v>799</v>
      </c>
      <c r="C174" s="205" t="s">
        <v>899</v>
      </c>
      <c r="D174" s="202">
        <v>203</v>
      </c>
      <c r="E174" s="202">
        <v>110</v>
      </c>
      <c r="F174" s="202">
        <v>25</v>
      </c>
      <c r="G174" s="196">
        <v>45</v>
      </c>
      <c r="H174" s="196">
        <v>45</v>
      </c>
      <c r="I174" s="196">
        <v>112</v>
      </c>
      <c r="J174" s="206">
        <v>26.556985540399999</v>
      </c>
      <c r="K174" s="206">
        <v>30.234901265680001</v>
      </c>
      <c r="L174" s="207">
        <v>8809315387286</v>
      </c>
      <c r="M174" s="207">
        <v>18809315387283</v>
      </c>
    </row>
    <row r="175" spans="1:13">
      <c r="A175" s="205" t="s">
        <v>818</v>
      </c>
      <c r="B175" s="205" t="s">
        <v>800</v>
      </c>
      <c r="C175" s="205" t="s">
        <v>900</v>
      </c>
      <c r="D175" s="202">
        <v>203</v>
      </c>
      <c r="E175" s="202">
        <v>150</v>
      </c>
      <c r="F175" s="202">
        <v>25</v>
      </c>
      <c r="G175" s="196">
        <v>45</v>
      </c>
      <c r="H175" s="196">
        <v>45</v>
      </c>
      <c r="I175" s="196">
        <v>152</v>
      </c>
      <c r="J175" s="206">
        <v>36.297710952848</v>
      </c>
      <c r="K175" s="206">
        <v>41.011626656528001</v>
      </c>
      <c r="L175" s="207">
        <v>8809315387293</v>
      </c>
      <c r="M175" s="207">
        <v>18809315387290</v>
      </c>
    </row>
    <row r="176" spans="1:13">
      <c r="A176" s="205" t="s">
        <v>819</v>
      </c>
      <c r="B176" s="205" t="s">
        <v>801</v>
      </c>
      <c r="C176" s="205" t="s">
        <v>901</v>
      </c>
      <c r="D176" s="202">
        <v>203</v>
      </c>
      <c r="E176" s="202">
        <v>165</v>
      </c>
      <c r="F176" s="202">
        <v>25</v>
      </c>
      <c r="G176" s="196">
        <v>45</v>
      </c>
      <c r="H176" s="196">
        <v>45</v>
      </c>
      <c r="I176" s="196">
        <v>167</v>
      </c>
      <c r="J176" s="206">
        <v>40.751262664400002</v>
      </c>
      <c r="K176" s="206">
        <v>45.9543409268</v>
      </c>
      <c r="L176" s="207">
        <v>8809315387309</v>
      </c>
      <c r="M176" s="207">
        <v>18809315387306</v>
      </c>
    </row>
    <row r="177" spans="1:13">
      <c r="A177" s="205" t="s">
        <v>820</v>
      </c>
      <c r="B177" s="205" t="s">
        <v>802</v>
      </c>
      <c r="C177" s="205" t="s">
        <v>902</v>
      </c>
      <c r="D177" s="202">
        <v>203</v>
      </c>
      <c r="E177" s="202">
        <v>110</v>
      </c>
      <c r="F177" s="202">
        <v>30.5</v>
      </c>
      <c r="G177" s="196">
        <v>49.5</v>
      </c>
      <c r="H177" s="196">
        <v>49.5</v>
      </c>
      <c r="I177" s="196">
        <v>112</v>
      </c>
      <c r="J177" s="206">
        <v>29.802493075280005</v>
      </c>
      <c r="K177" s="206">
        <v>33.876823895968002</v>
      </c>
      <c r="L177" s="207">
        <v>8809315387316</v>
      </c>
      <c r="M177" s="207">
        <v>18809315387313</v>
      </c>
    </row>
    <row r="178" spans="1:13">
      <c r="A178" s="205" t="s">
        <v>821</v>
      </c>
      <c r="B178" s="205" t="s">
        <v>803</v>
      </c>
      <c r="C178" s="205" t="s">
        <v>903</v>
      </c>
      <c r="D178" s="202">
        <v>203</v>
      </c>
      <c r="E178" s="202">
        <v>150</v>
      </c>
      <c r="F178" s="202">
        <v>30.5</v>
      </c>
      <c r="G178" s="196">
        <v>49.5</v>
      </c>
      <c r="H178" s="196">
        <v>49.5</v>
      </c>
      <c r="I178" s="196">
        <v>152</v>
      </c>
      <c r="J178" s="206">
        <v>40.634505205328004</v>
      </c>
      <c r="K178" s="206">
        <v>45.829252114256008</v>
      </c>
      <c r="L178" s="207">
        <v>8809315387323</v>
      </c>
      <c r="M178" s="207">
        <v>18809315387320</v>
      </c>
    </row>
    <row r="179" spans="1:13">
      <c r="A179" s="205" t="s">
        <v>822</v>
      </c>
      <c r="B179" s="205" t="s">
        <v>804</v>
      </c>
      <c r="C179" s="205" t="s">
        <v>904</v>
      </c>
      <c r="D179" s="202">
        <v>203</v>
      </c>
      <c r="E179" s="202">
        <v>165</v>
      </c>
      <c r="F179" s="202">
        <v>30.5</v>
      </c>
      <c r="G179" s="196">
        <v>49.5</v>
      </c>
      <c r="H179" s="196">
        <v>49.5</v>
      </c>
      <c r="I179" s="196">
        <v>167</v>
      </c>
      <c r="J179" s="206">
        <v>45.495585337280005</v>
      </c>
      <c r="K179" s="206">
        <v>51.221017692800004</v>
      </c>
      <c r="L179" s="207">
        <v>8809315387330</v>
      </c>
      <c r="M179" s="207">
        <v>18809315387337</v>
      </c>
    </row>
    <row r="180" spans="1:13">
      <c r="A180" s="205" t="s">
        <v>823</v>
      </c>
      <c r="B180" s="205" t="s">
        <v>805</v>
      </c>
      <c r="C180" s="205" t="s">
        <v>905</v>
      </c>
      <c r="D180" s="202">
        <v>203</v>
      </c>
      <c r="E180" s="202">
        <v>150</v>
      </c>
      <c r="F180" s="202">
        <v>30.5</v>
      </c>
      <c r="G180" s="196">
        <v>49.5</v>
      </c>
      <c r="H180" s="196">
        <v>49.5</v>
      </c>
      <c r="I180" s="196">
        <v>152</v>
      </c>
      <c r="J180" s="206">
        <v>39.578417905147951</v>
      </c>
      <c r="K180" s="206">
        <v>44.744565384955948</v>
      </c>
      <c r="L180" s="207">
        <v>8809315387347</v>
      </c>
      <c r="M180" s="207">
        <v>18809315387344</v>
      </c>
    </row>
    <row r="181" spans="1:13">
      <c r="A181" s="205" t="s">
        <v>824</v>
      </c>
      <c r="B181" s="205" t="s">
        <v>806</v>
      </c>
      <c r="C181" s="205" t="s">
        <v>906</v>
      </c>
      <c r="D181" s="202">
        <v>203</v>
      </c>
      <c r="E181" s="202">
        <v>165</v>
      </c>
      <c r="F181" s="202">
        <v>30.5</v>
      </c>
      <c r="G181" s="196">
        <v>49.5</v>
      </c>
      <c r="H181" s="196">
        <v>49.5</v>
      </c>
      <c r="I181" s="196">
        <v>167</v>
      </c>
      <c r="J181" s="206">
        <v>44.268837070430379</v>
      </c>
      <c r="K181" s="206">
        <v>49.963417836830381</v>
      </c>
      <c r="L181" s="207">
        <v>8809315387354</v>
      </c>
      <c r="M181" s="207">
        <v>18809315387351</v>
      </c>
    </row>
    <row r="182" spans="1:13">
      <c r="A182" s="205" t="s">
        <v>825</v>
      </c>
      <c r="B182" s="205" t="s">
        <v>807</v>
      </c>
      <c r="C182" s="205" t="s">
        <v>907</v>
      </c>
      <c r="D182" s="202">
        <v>203</v>
      </c>
      <c r="E182" s="202">
        <v>180</v>
      </c>
      <c r="F182" s="202">
        <v>30.5</v>
      </c>
      <c r="G182" s="196">
        <v>49.5</v>
      </c>
      <c r="H182" s="196">
        <v>49.5</v>
      </c>
      <c r="I182" s="196">
        <v>182</v>
      </c>
      <c r="J182" s="206">
        <v>47.735039945793901</v>
      </c>
      <c r="K182" s="206">
        <v>53.749998632193901</v>
      </c>
      <c r="L182" s="207">
        <v>8809315387361</v>
      </c>
      <c r="M182" s="207">
        <v>18809315387368</v>
      </c>
    </row>
    <row r="183" spans="1:13">
      <c r="A183" s="205" t="s">
        <v>826</v>
      </c>
      <c r="B183" s="205" t="s">
        <v>808</v>
      </c>
      <c r="C183" s="205" t="s">
        <v>908</v>
      </c>
      <c r="D183" s="202">
        <v>203</v>
      </c>
      <c r="E183" s="202">
        <v>150</v>
      </c>
      <c r="F183" s="202">
        <v>33</v>
      </c>
      <c r="G183" s="196">
        <v>51.5</v>
      </c>
      <c r="H183" s="196">
        <v>51.5</v>
      </c>
      <c r="I183" s="196">
        <v>152</v>
      </c>
      <c r="J183" s="206">
        <v>41.434297058207214</v>
      </c>
      <c r="K183" s="206">
        <v>46.819266466463212</v>
      </c>
      <c r="L183" s="207">
        <v>8809315387378</v>
      </c>
      <c r="M183" s="207">
        <v>18809315387375</v>
      </c>
    </row>
    <row r="184" spans="1:13">
      <c r="A184" s="205" t="s">
        <v>827</v>
      </c>
      <c r="B184" s="205" t="s">
        <v>809</v>
      </c>
      <c r="C184" s="205" t="s">
        <v>909</v>
      </c>
      <c r="D184" s="202">
        <v>203</v>
      </c>
      <c r="E184" s="202">
        <v>165</v>
      </c>
      <c r="F184" s="202">
        <v>33</v>
      </c>
      <c r="G184" s="196">
        <v>51.5</v>
      </c>
      <c r="H184" s="196">
        <v>51.5</v>
      </c>
      <c r="I184" s="196">
        <v>167</v>
      </c>
      <c r="J184" s="206">
        <v>46.308751912581869</v>
      </c>
      <c r="K184" s="206">
        <v>52.240609224261867</v>
      </c>
      <c r="L184" s="207">
        <v>8809315387385</v>
      </c>
      <c r="M184" s="207">
        <v>18809315387382</v>
      </c>
    </row>
    <row r="185" spans="1:13">
      <c r="A185" s="205" t="s">
        <v>828</v>
      </c>
      <c r="B185" s="205" t="s">
        <v>810</v>
      </c>
      <c r="C185" s="205" t="s">
        <v>910</v>
      </c>
      <c r="D185" s="202">
        <v>203</v>
      </c>
      <c r="E185" s="202">
        <v>180</v>
      </c>
      <c r="F185" s="202">
        <v>33</v>
      </c>
      <c r="G185" s="196">
        <v>51.5</v>
      </c>
      <c r="H185" s="196">
        <v>51.5</v>
      </c>
      <c r="I185" s="196">
        <v>182</v>
      </c>
      <c r="J185" s="206">
        <v>49.959447086188916</v>
      </c>
      <c r="K185" s="206">
        <v>56.221882317868918</v>
      </c>
      <c r="L185" s="207">
        <v>8809315387392</v>
      </c>
      <c r="M185" s="207">
        <v>18809315387399</v>
      </c>
    </row>
    <row r="186" spans="1:13">
      <c r="A186" s="205" t="s">
        <v>848</v>
      </c>
      <c r="B186" s="205" t="s">
        <v>829</v>
      </c>
      <c r="C186" s="205" t="s">
        <v>911</v>
      </c>
      <c r="D186" s="202">
        <v>203</v>
      </c>
      <c r="E186" s="202">
        <v>99</v>
      </c>
      <c r="F186" s="202">
        <v>3.8</v>
      </c>
      <c r="G186" s="196">
        <v>18</v>
      </c>
      <c r="H186" s="196">
        <v>18</v>
      </c>
      <c r="I186" s="196">
        <v>101</v>
      </c>
      <c r="J186" s="206">
        <v>4.79011136142275</v>
      </c>
      <c r="K186" s="206">
        <v>5.7884113614227495</v>
      </c>
      <c r="L186" s="207">
        <v>8809315387408</v>
      </c>
      <c r="M186" s="207">
        <v>18809315387405</v>
      </c>
    </row>
    <row r="187" spans="1:13">
      <c r="A187" s="205" t="s">
        <v>839</v>
      </c>
      <c r="B187" s="205" t="s">
        <v>830</v>
      </c>
      <c r="C187" s="205" t="s">
        <v>912</v>
      </c>
      <c r="D187" s="202">
        <v>203</v>
      </c>
      <c r="E187" s="202">
        <v>110</v>
      </c>
      <c r="F187" s="202">
        <v>3.8</v>
      </c>
      <c r="G187" s="196">
        <v>20</v>
      </c>
      <c r="H187" s="196">
        <v>20</v>
      </c>
      <c r="I187" s="196">
        <v>101</v>
      </c>
      <c r="J187" s="206">
        <v>5.2258237024226863</v>
      </c>
      <c r="K187" s="206">
        <v>6.2616237024226864</v>
      </c>
      <c r="L187" s="207">
        <v>8809315387415</v>
      </c>
      <c r="M187" s="207">
        <v>18809315387412</v>
      </c>
    </row>
    <row r="188" spans="1:13">
      <c r="A188" s="205" t="s">
        <v>840</v>
      </c>
      <c r="B188" s="205" t="s">
        <v>831</v>
      </c>
      <c r="C188" s="205" t="s">
        <v>913</v>
      </c>
      <c r="D188" s="202">
        <v>203</v>
      </c>
      <c r="E188" s="202">
        <v>150</v>
      </c>
      <c r="F188" s="202">
        <v>3.8</v>
      </c>
      <c r="G188" s="196">
        <v>22</v>
      </c>
      <c r="H188" s="196">
        <v>22</v>
      </c>
      <c r="I188" s="196">
        <v>101</v>
      </c>
      <c r="J188" s="206">
        <v>6.8409357808814022</v>
      </c>
      <c r="K188" s="206">
        <v>8.0412637808814029</v>
      </c>
      <c r="L188" s="207">
        <v>8809315387422</v>
      </c>
      <c r="M188" s="207">
        <v>18809315387429</v>
      </c>
    </row>
    <row r="189" spans="1:13">
      <c r="A189" s="205" t="s">
        <v>841</v>
      </c>
      <c r="B189" s="205" t="s">
        <v>832</v>
      </c>
      <c r="C189" s="205" t="s">
        <v>914</v>
      </c>
      <c r="D189" s="202">
        <v>203</v>
      </c>
      <c r="E189" s="202">
        <v>165</v>
      </c>
      <c r="F189" s="202">
        <v>3.8</v>
      </c>
      <c r="G189" s="196">
        <v>22</v>
      </c>
      <c r="H189" s="196">
        <v>22</v>
      </c>
      <c r="I189" s="196">
        <v>101</v>
      </c>
      <c r="J189" s="206">
        <v>7.4506628775417676</v>
      </c>
      <c r="K189" s="206">
        <v>8.7505508775417677</v>
      </c>
      <c r="L189" s="207">
        <v>8809315387439</v>
      </c>
      <c r="M189" s="207">
        <v>18809315387436</v>
      </c>
    </row>
    <row r="190" spans="1:13">
      <c r="A190" s="205" t="s">
        <v>842</v>
      </c>
      <c r="B190" s="205" t="s">
        <v>833</v>
      </c>
      <c r="C190" s="205" t="s">
        <v>915</v>
      </c>
      <c r="D190" s="202">
        <v>203</v>
      </c>
      <c r="E190" s="202">
        <v>180</v>
      </c>
      <c r="F190" s="202">
        <v>3.8</v>
      </c>
      <c r="G190" s="196">
        <v>25</v>
      </c>
      <c r="H190" s="196">
        <v>25</v>
      </c>
      <c r="I190" s="196">
        <v>101</v>
      </c>
      <c r="J190" s="206">
        <v>8.0421755497229501</v>
      </c>
      <c r="K190" s="206">
        <v>9.4392635497229502</v>
      </c>
      <c r="L190" s="207">
        <v>8809315387446</v>
      </c>
      <c r="M190" s="207">
        <v>18809315387443</v>
      </c>
    </row>
    <row r="191" spans="1:13">
      <c r="A191" s="205" t="s">
        <v>843</v>
      </c>
      <c r="B191" s="205" t="s">
        <v>834</v>
      </c>
      <c r="C191" s="205" t="s">
        <v>916</v>
      </c>
      <c r="D191" s="202">
        <v>203</v>
      </c>
      <c r="E191" s="202">
        <v>99</v>
      </c>
      <c r="F191" s="202">
        <v>3.8</v>
      </c>
      <c r="G191" s="196">
        <v>18</v>
      </c>
      <c r="H191" s="196">
        <v>18</v>
      </c>
      <c r="I191" s="196">
        <v>101</v>
      </c>
      <c r="J191" s="206">
        <v>3.9925862666784</v>
      </c>
      <c r="K191" s="206">
        <v>4.7368352266783997</v>
      </c>
      <c r="L191" s="207">
        <v>8809315387453</v>
      </c>
      <c r="M191" s="207">
        <v>18809315387450</v>
      </c>
    </row>
    <row r="192" spans="1:13">
      <c r="A192" s="205" t="s">
        <v>844</v>
      </c>
      <c r="B192" s="205" t="s">
        <v>835</v>
      </c>
      <c r="C192" s="205" t="s">
        <v>917</v>
      </c>
      <c r="D192" s="202">
        <v>203</v>
      </c>
      <c r="E192" s="202">
        <v>110</v>
      </c>
      <c r="F192" s="202">
        <v>3.8</v>
      </c>
      <c r="G192" s="196">
        <v>20</v>
      </c>
      <c r="H192" s="196">
        <v>20</v>
      </c>
      <c r="I192" s="196">
        <v>101</v>
      </c>
      <c r="J192" s="206">
        <v>4.3963813125792006</v>
      </c>
      <c r="K192" s="206">
        <v>5.1505662725792005</v>
      </c>
      <c r="L192" s="207">
        <v>8809315387460</v>
      </c>
      <c r="M192" s="207">
        <v>18809315387467</v>
      </c>
    </row>
    <row r="193" spans="1:13">
      <c r="A193" s="205" t="s">
        <v>845</v>
      </c>
      <c r="B193" s="205" t="s">
        <v>836</v>
      </c>
      <c r="C193" s="205" t="s">
        <v>918</v>
      </c>
      <c r="D193" s="202">
        <v>203</v>
      </c>
      <c r="E193" s="202">
        <v>150</v>
      </c>
      <c r="F193" s="202">
        <v>3.8</v>
      </c>
      <c r="G193" s="196">
        <v>22</v>
      </c>
      <c r="H193" s="196">
        <v>22</v>
      </c>
      <c r="I193" s="196">
        <v>101</v>
      </c>
      <c r="J193" s="206">
        <v>5.8484708093088003</v>
      </c>
      <c r="K193" s="206">
        <v>6.6291517693088</v>
      </c>
      <c r="L193" s="207">
        <v>8809315387477</v>
      </c>
      <c r="M193" s="207">
        <v>18809315387474</v>
      </c>
    </row>
    <row r="194" spans="1:13">
      <c r="A194" s="205" t="s">
        <v>846</v>
      </c>
      <c r="B194" s="205" t="s">
        <v>837</v>
      </c>
      <c r="C194" s="205" t="s">
        <v>919</v>
      </c>
      <c r="D194" s="202">
        <v>203</v>
      </c>
      <c r="E194" s="202">
        <v>165</v>
      </c>
      <c r="F194" s="202">
        <v>3.8</v>
      </c>
      <c r="G194" s="196">
        <v>22</v>
      </c>
      <c r="H194" s="196">
        <v>22</v>
      </c>
      <c r="I194" s="196">
        <v>101</v>
      </c>
      <c r="J194" s="206">
        <v>6.3825254654543988</v>
      </c>
      <c r="K194" s="206">
        <v>7.1731424254543992</v>
      </c>
      <c r="L194" s="207">
        <v>8809315387484</v>
      </c>
      <c r="M194" s="207">
        <v>18809315387481</v>
      </c>
    </row>
    <row r="195" spans="1:13">
      <c r="A195" s="205" t="s">
        <v>847</v>
      </c>
      <c r="B195" s="205" t="s">
        <v>838</v>
      </c>
      <c r="C195" s="205" t="s">
        <v>920</v>
      </c>
      <c r="D195" s="202">
        <v>203</v>
      </c>
      <c r="E195" s="202">
        <v>180</v>
      </c>
      <c r="F195" s="202">
        <v>3.8</v>
      </c>
      <c r="G195" s="196">
        <v>25</v>
      </c>
      <c r="H195" s="196">
        <v>25</v>
      </c>
      <c r="I195" s="196">
        <v>101</v>
      </c>
      <c r="J195" s="206">
        <v>6.9397950624192006</v>
      </c>
      <c r="K195" s="206">
        <v>7.8385925024192007</v>
      </c>
      <c r="L195" s="207">
        <v>8809315387491</v>
      </c>
      <c r="M195" s="207">
        <v>18809315387498</v>
      </c>
    </row>
    <row r="196" spans="1:13">
      <c r="A196" s="204"/>
      <c r="B196" s="208" t="s">
        <v>849</v>
      </c>
      <c r="C196" s="205" t="s">
        <v>921</v>
      </c>
      <c r="D196" s="209"/>
      <c r="E196" s="209"/>
      <c r="F196" s="209"/>
      <c r="G196" s="210"/>
      <c r="H196" s="210"/>
      <c r="I196" s="210"/>
      <c r="J196" s="211"/>
      <c r="K196" s="211"/>
      <c r="L196" s="211"/>
      <c r="M196" s="211"/>
    </row>
    <row r="197" spans="1:13">
      <c r="A197" s="204"/>
      <c r="B197" s="208" t="s">
        <v>850</v>
      </c>
      <c r="C197" s="205" t="s">
        <v>922</v>
      </c>
      <c r="D197" s="209"/>
      <c r="E197" s="209"/>
      <c r="F197" s="209"/>
      <c r="G197" s="210"/>
      <c r="H197" s="210"/>
      <c r="I197" s="210"/>
      <c r="J197" s="211"/>
      <c r="K197" s="211"/>
      <c r="L197" s="211"/>
      <c r="M197" s="211"/>
    </row>
    <row r="198" spans="1:13">
      <c r="A198" s="204"/>
      <c r="B198" s="208" t="s">
        <v>851</v>
      </c>
      <c r="C198" s="205" t="s">
        <v>923</v>
      </c>
      <c r="D198" s="209"/>
      <c r="E198" s="209"/>
      <c r="F198" s="209"/>
      <c r="G198" s="210"/>
      <c r="H198" s="210"/>
      <c r="I198" s="210"/>
      <c r="J198" s="211"/>
      <c r="K198" s="211"/>
      <c r="L198" s="211"/>
      <c r="M198" s="211"/>
    </row>
    <row r="199" spans="1:13">
      <c r="A199" s="204"/>
      <c r="B199" s="208" t="s">
        <v>852</v>
      </c>
      <c r="C199" s="205" t="s">
        <v>924</v>
      </c>
      <c r="D199" s="209"/>
      <c r="E199" s="209"/>
      <c r="F199" s="209"/>
      <c r="G199" s="210"/>
      <c r="H199" s="210"/>
      <c r="I199" s="210"/>
      <c r="J199" s="211"/>
      <c r="K199" s="211"/>
      <c r="L199" s="211"/>
      <c r="M199" s="211"/>
    </row>
    <row r="200" spans="1:13">
      <c r="A200" s="204"/>
      <c r="B200" s="208" t="s">
        <v>853</v>
      </c>
      <c r="C200" s="205" t="s">
        <v>925</v>
      </c>
      <c r="D200" s="209"/>
      <c r="E200" s="209"/>
      <c r="F200" s="209"/>
      <c r="G200" s="210"/>
      <c r="H200" s="210"/>
      <c r="I200" s="210"/>
      <c r="J200" s="211"/>
      <c r="K200" s="211"/>
      <c r="L200" s="211"/>
      <c r="M200" s="211"/>
    </row>
    <row r="201" spans="1:13">
      <c r="A201" s="204"/>
      <c r="B201" s="208" t="s">
        <v>854</v>
      </c>
      <c r="C201" s="205" t="s">
        <v>926</v>
      </c>
      <c r="D201" s="209"/>
      <c r="E201" s="209"/>
      <c r="F201" s="209"/>
      <c r="G201" s="210"/>
      <c r="H201" s="210"/>
      <c r="I201" s="210"/>
      <c r="J201" s="211"/>
      <c r="K201" s="211"/>
      <c r="L201" s="211"/>
      <c r="M201" s="211"/>
    </row>
    <row r="202" spans="1:13">
      <c r="A202" s="204"/>
      <c r="B202" s="208" t="s">
        <v>855</v>
      </c>
      <c r="C202" s="205" t="s">
        <v>927</v>
      </c>
      <c r="D202" s="209"/>
      <c r="E202" s="209"/>
      <c r="F202" s="209"/>
      <c r="G202" s="210"/>
      <c r="H202" s="210"/>
      <c r="I202" s="210"/>
      <c r="J202" s="211"/>
      <c r="K202" s="211"/>
      <c r="L202" s="211"/>
      <c r="M202" s="211"/>
    </row>
    <row r="203" spans="1:13">
      <c r="A203" s="204"/>
      <c r="B203" s="208" t="s">
        <v>856</v>
      </c>
      <c r="C203" s="205" t="s">
        <v>928</v>
      </c>
      <c r="D203" s="209"/>
      <c r="E203" s="209"/>
      <c r="F203" s="209"/>
      <c r="G203" s="210"/>
      <c r="H203" s="210"/>
      <c r="I203" s="210"/>
      <c r="J203" s="211"/>
      <c r="K203" s="211"/>
      <c r="L203" s="211"/>
      <c r="M203" s="211"/>
    </row>
    <row r="204" spans="1:13">
      <c r="A204" s="204"/>
      <c r="B204" s="208" t="s">
        <v>857</v>
      </c>
      <c r="C204" s="205" t="s">
        <v>929</v>
      </c>
      <c r="D204" s="209"/>
      <c r="E204" s="209"/>
      <c r="F204" s="209"/>
      <c r="G204" s="210"/>
      <c r="H204" s="210"/>
      <c r="I204" s="210"/>
      <c r="J204" s="211"/>
      <c r="K204" s="211"/>
      <c r="L204" s="211"/>
      <c r="M204" s="211"/>
    </row>
    <row r="205" spans="1:13">
      <c r="A205" s="204"/>
      <c r="B205" s="208" t="s">
        <v>858</v>
      </c>
      <c r="C205" s="205" t="s">
        <v>930</v>
      </c>
      <c r="D205" s="209"/>
      <c r="E205" s="209"/>
      <c r="F205" s="209"/>
      <c r="G205" s="210"/>
      <c r="H205" s="210"/>
      <c r="I205" s="210"/>
      <c r="J205" s="211"/>
      <c r="K205" s="211"/>
      <c r="L205" s="211"/>
      <c r="M205" s="211"/>
    </row>
    <row r="206" spans="1:13">
      <c r="A206" s="204"/>
      <c r="B206" s="208" t="s">
        <v>859</v>
      </c>
      <c r="C206" s="205" t="s">
        <v>931</v>
      </c>
      <c r="D206" s="209"/>
      <c r="E206" s="209"/>
      <c r="F206" s="209"/>
      <c r="G206" s="210"/>
      <c r="H206" s="210"/>
      <c r="I206" s="210"/>
      <c r="J206" s="211"/>
      <c r="K206" s="211"/>
      <c r="L206" s="211"/>
      <c r="M206" s="211"/>
    </row>
    <row r="207" spans="1:13">
      <c r="A207" s="204"/>
      <c r="B207" s="208" t="s">
        <v>860</v>
      </c>
      <c r="C207" s="205" t="s">
        <v>932</v>
      </c>
      <c r="D207" s="209"/>
      <c r="E207" s="209"/>
      <c r="F207" s="209"/>
      <c r="G207" s="210"/>
      <c r="H207" s="210"/>
      <c r="I207" s="210"/>
      <c r="J207" s="211"/>
      <c r="K207" s="211"/>
      <c r="L207" s="211"/>
      <c r="M207" s="211"/>
    </row>
    <row r="208" spans="1:13">
      <c r="A208" s="204"/>
      <c r="B208" s="208" t="s">
        <v>861</v>
      </c>
      <c r="C208" s="205" t="s">
        <v>933</v>
      </c>
      <c r="D208" s="209"/>
      <c r="E208" s="209"/>
      <c r="F208" s="209"/>
      <c r="G208" s="210"/>
      <c r="H208" s="210"/>
      <c r="I208" s="210"/>
      <c r="J208" s="211"/>
      <c r="K208" s="211"/>
      <c r="L208" s="211"/>
      <c r="M208" s="211"/>
    </row>
    <row r="209" spans="1:13">
      <c r="A209" s="204"/>
      <c r="B209" s="208" t="s">
        <v>862</v>
      </c>
      <c r="C209" s="205" t="s">
        <v>934</v>
      </c>
      <c r="D209" s="209"/>
      <c r="E209" s="209"/>
      <c r="F209" s="209"/>
      <c r="G209" s="210"/>
      <c r="H209" s="210"/>
      <c r="I209" s="210"/>
      <c r="J209" s="211"/>
      <c r="K209" s="211"/>
      <c r="L209" s="211"/>
      <c r="M209" s="211"/>
    </row>
    <row r="210" spans="1:13">
      <c r="A210" s="204"/>
      <c r="B210" s="208" t="s">
        <v>863</v>
      </c>
      <c r="C210" s="205" t="s">
        <v>935</v>
      </c>
      <c r="D210" s="209"/>
      <c r="E210" s="209"/>
      <c r="F210" s="209"/>
      <c r="G210" s="210"/>
      <c r="H210" s="210"/>
      <c r="I210" s="210"/>
      <c r="J210" s="211"/>
      <c r="K210" s="211"/>
      <c r="L210" s="211"/>
      <c r="M210" s="211"/>
    </row>
    <row r="211" spans="1:13">
      <c r="A211" s="204"/>
      <c r="B211" s="208" t="s">
        <v>864</v>
      </c>
      <c r="C211" s="205" t="s">
        <v>936</v>
      </c>
      <c r="D211" s="209"/>
      <c r="E211" s="209"/>
      <c r="F211" s="209"/>
      <c r="G211" s="210"/>
      <c r="H211" s="210"/>
      <c r="I211" s="210"/>
      <c r="J211" s="211"/>
      <c r="K211" s="211"/>
      <c r="L211" s="211"/>
      <c r="M211" s="211"/>
    </row>
    <row r="212" spans="1:13">
      <c r="A212" s="204"/>
      <c r="B212" s="208" t="s">
        <v>865</v>
      </c>
      <c r="C212" s="205" t="s">
        <v>937</v>
      </c>
      <c r="D212" s="209"/>
      <c r="E212" s="209"/>
      <c r="F212" s="209"/>
      <c r="G212" s="210"/>
      <c r="H212" s="210"/>
      <c r="I212" s="210"/>
      <c r="J212" s="211"/>
      <c r="K212" s="211"/>
      <c r="L212" s="211"/>
      <c r="M212" s="211"/>
    </row>
    <row r="213" spans="1:13">
      <c r="A213" s="204"/>
      <c r="B213" s="208" t="s">
        <v>866</v>
      </c>
      <c r="C213" s="205" t="s">
        <v>938</v>
      </c>
      <c r="D213" s="209"/>
      <c r="E213" s="209"/>
      <c r="F213" s="209"/>
      <c r="G213" s="210"/>
      <c r="H213" s="210"/>
      <c r="I213" s="210"/>
      <c r="J213" s="211"/>
      <c r="K213" s="211"/>
      <c r="L213" s="211"/>
      <c r="M213" s="211"/>
    </row>
    <row r="214" spans="1:13">
      <c r="A214" s="204"/>
      <c r="B214" s="208" t="s">
        <v>867</v>
      </c>
      <c r="C214" s="205" t="s">
        <v>939</v>
      </c>
      <c r="D214" s="209"/>
      <c r="E214" s="209"/>
      <c r="F214" s="209"/>
      <c r="G214" s="210"/>
      <c r="H214" s="210"/>
      <c r="I214" s="210"/>
      <c r="J214" s="211"/>
      <c r="K214" s="211"/>
      <c r="L214" s="211"/>
      <c r="M214" s="211"/>
    </row>
    <row r="215" spans="1:13">
      <c r="A215" s="204"/>
      <c r="B215" s="208" t="s">
        <v>868</v>
      </c>
      <c r="C215" s="205" t="s">
        <v>940</v>
      </c>
      <c r="D215" s="209"/>
      <c r="E215" s="209"/>
      <c r="F215" s="209"/>
      <c r="G215" s="210"/>
      <c r="H215" s="210"/>
      <c r="I215" s="210"/>
      <c r="J215" s="211"/>
      <c r="K215" s="211"/>
      <c r="L215" s="211"/>
      <c r="M215" s="211"/>
    </row>
  </sheetData>
  <phoneticPr fontId="3" type="noConversion"/>
  <conditionalFormatting sqref="A1">
    <cfRule type="duplicateValues" dxfId="30" priority="26" stopIfTrue="1"/>
  </conditionalFormatting>
  <conditionalFormatting sqref="A2:A9">
    <cfRule type="duplicateValues" dxfId="29" priority="25" stopIfTrue="1"/>
  </conditionalFormatting>
  <conditionalFormatting sqref="A37:A39">
    <cfRule type="duplicateValues" dxfId="28" priority="18" stopIfTrue="1"/>
  </conditionalFormatting>
  <conditionalFormatting sqref="A51:A54">
    <cfRule type="duplicateValues" dxfId="27" priority="30" stopIfTrue="1"/>
  </conditionalFormatting>
  <conditionalFormatting sqref="A85:A86">
    <cfRule type="duplicateValues" dxfId="26" priority="33" stopIfTrue="1"/>
  </conditionalFormatting>
  <conditionalFormatting sqref="A88 A90:A91 A93">
    <cfRule type="duplicateValues" dxfId="25" priority="83" stopIfTrue="1"/>
  </conditionalFormatting>
  <conditionalFormatting sqref="A92">
    <cfRule type="duplicateValues" dxfId="24" priority="11" stopIfTrue="1"/>
  </conditionalFormatting>
  <conditionalFormatting sqref="A94">
    <cfRule type="duplicateValues" dxfId="23" priority="4" stopIfTrue="1"/>
  </conditionalFormatting>
  <conditionalFormatting sqref="A95:A101 A21:A36 A58:A77">
    <cfRule type="duplicateValues" dxfId="22" priority="34" stopIfTrue="1"/>
  </conditionalFormatting>
  <conditionalFormatting sqref="A115:A118 A78:A84 A10:A20 A40:A48">
    <cfRule type="duplicateValues" dxfId="21" priority="27" stopIfTrue="1"/>
  </conditionalFormatting>
  <conditionalFormatting sqref="A119:A142 A55:A57 A49:A50">
    <cfRule type="duplicateValues" dxfId="20" priority="32" stopIfTrue="1"/>
  </conditionalFormatting>
  <conditionalFormatting sqref="A143:A152 A87 A89 A102:A114">
    <cfRule type="duplicateValues" dxfId="19" priority="24" stopIfTrue="1"/>
  </conditionalFormatting>
  <conditionalFormatting sqref="G1:M1">
    <cfRule type="containsBlanks" dxfId="18" priority="17" stopIfTrue="1">
      <formula>LEN(TRIM(G1))=0</formula>
    </cfRule>
  </conditionalFormatting>
  <conditionalFormatting sqref="L52">
    <cfRule type="duplicateValues" dxfId="17" priority="28" stopIfTrue="1"/>
  </conditionalFormatting>
  <conditionalFormatting sqref="L53">
    <cfRule type="duplicateValues" dxfId="16" priority="20" stopIfTrue="1"/>
  </conditionalFormatting>
  <conditionalFormatting sqref="L54">
    <cfRule type="duplicateValues" dxfId="15" priority="22" stopIfTrue="1"/>
  </conditionalFormatting>
  <conditionalFormatting sqref="L55:L91 L1:L51 L93 L95:L152">
    <cfRule type="duplicateValues" dxfId="14" priority="89" stopIfTrue="1"/>
  </conditionalFormatting>
  <conditionalFormatting sqref="L92">
    <cfRule type="duplicateValues" dxfId="13" priority="10" stopIfTrue="1"/>
  </conditionalFormatting>
  <conditionalFormatting sqref="L94">
    <cfRule type="duplicateValues" dxfId="12" priority="7" stopIfTrue="1"/>
  </conditionalFormatting>
  <conditionalFormatting sqref="L153:L195">
    <cfRule type="duplicateValues" dxfId="11" priority="3" stopIfTrue="1"/>
  </conditionalFormatting>
  <conditionalFormatting sqref="L1:M91 L93:M93 L95:M152">
    <cfRule type="duplicateValues" dxfId="10" priority="92"/>
  </conditionalFormatting>
  <conditionalFormatting sqref="L92:M92">
    <cfRule type="duplicateValues" dxfId="9" priority="8"/>
  </conditionalFormatting>
  <conditionalFormatting sqref="L94:M94">
    <cfRule type="duplicateValues" dxfId="8" priority="5"/>
  </conditionalFormatting>
  <conditionalFormatting sqref="L153:M195">
    <cfRule type="duplicateValues" dxfId="7" priority="1"/>
  </conditionalFormatting>
  <conditionalFormatting sqref="M52">
    <cfRule type="duplicateValues" dxfId="6" priority="29" stopIfTrue="1"/>
  </conditionalFormatting>
  <conditionalFormatting sqref="M53">
    <cfRule type="duplicateValues" dxfId="5" priority="19" stopIfTrue="1"/>
  </conditionalFormatting>
  <conditionalFormatting sqref="M54">
    <cfRule type="duplicateValues" dxfId="4" priority="21" stopIfTrue="1"/>
  </conditionalFormatting>
  <conditionalFormatting sqref="M55:M91 M1:M51 M93 M95:M152">
    <cfRule type="duplicateValues" dxfId="3" priority="86" stopIfTrue="1"/>
  </conditionalFormatting>
  <conditionalFormatting sqref="M92">
    <cfRule type="duplicateValues" dxfId="2" priority="9" stopIfTrue="1"/>
  </conditionalFormatting>
  <conditionalFormatting sqref="M94">
    <cfRule type="duplicateValues" dxfId="1" priority="6" stopIfTrue="1"/>
  </conditionalFormatting>
  <conditionalFormatting sqref="M153:M195">
    <cfRule type="duplicateValues" dxfId="0" priority="2" stopIfTrue="1"/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8" filterMode="1">
    <pageSetUpPr fitToPage="1"/>
  </sheetPr>
  <dimension ref="B3:R127"/>
  <sheetViews>
    <sheetView workbookViewId="0"/>
  </sheetViews>
  <sheetFormatPr defaultRowHeight="16.5"/>
  <cols>
    <col min="1" max="1" width="0.75" customWidth="1"/>
    <col min="2" max="2" width="11.25" customWidth="1"/>
    <col min="3" max="3" width="20" customWidth="1"/>
    <col min="4" max="4" width="64" customWidth="1"/>
    <col min="5" max="5" width="12.75" customWidth="1"/>
    <col min="6" max="6" width="12.375" customWidth="1"/>
    <col min="7" max="7" width="10" customWidth="1"/>
    <col min="8" max="8" width="13" style="3" customWidth="1"/>
    <col min="9" max="9" width="18.625" style="1" customWidth="1"/>
    <col min="10" max="10" width="11.125" customWidth="1"/>
    <col min="11" max="11" width="18.625" customWidth="1"/>
    <col min="12" max="12" width="11.125" customWidth="1"/>
    <col min="13" max="13" width="18.625" customWidth="1"/>
    <col min="14" max="14" width="6.875" customWidth="1"/>
    <col min="15" max="15" width="14.875" bestFit="1" customWidth="1"/>
    <col min="16" max="16" width="6.75" customWidth="1"/>
    <col min="17" max="17" width="14.875" bestFit="1" customWidth="1"/>
    <col min="257" max="257" width="0.75" customWidth="1"/>
    <col min="258" max="258" width="11.25" customWidth="1"/>
    <col min="259" max="259" width="20" customWidth="1"/>
    <col min="260" max="260" width="64" customWidth="1"/>
    <col min="261" max="261" width="12.75" customWidth="1"/>
    <col min="262" max="262" width="12.375" customWidth="1"/>
    <col min="263" max="263" width="10" customWidth="1"/>
    <col min="264" max="264" width="13" customWidth="1"/>
    <col min="265" max="265" width="18.625" customWidth="1"/>
    <col min="266" max="266" width="11.125" customWidth="1"/>
    <col min="267" max="267" width="18.625" customWidth="1"/>
    <col min="268" max="268" width="11.125" customWidth="1"/>
    <col min="269" max="269" width="18.625" customWidth="1"/>
    <col min="270" max="270" width="6.875" customWidth="1"/>
    <col min="271" max="271" width="14" customWidth="1"/>
    <col min="272" max="272" width="6.75" customWidth="1"/>
    <col min="273" max="273" width="14" customWidth="1"/>
    <col min="513" max="513" width="0.75" customWidth="1"/>
    <col min="514" max="514" width="11.25" customWidth="1"/>
    <col min="515" max="515" width="20" customWidth="1"/>
    <col min="516" max="516" width="64" customWidth="1"/>
    <col min="517" max="517" width="12.75" customWidth="1"/>
    <col min="518" max="518" width="12.375" customWidth="1"/>
    <col min="519" max="519" width="10" customWidth="1"/>
    <col min="520" max="520" width="13" customWidth="1"/>
    <col min="521" max="521" width="18.625" customWidth="1"/>
    <col min="522" max="522" width="11.125" customWidth="1"/>
    <col min="523" max="523" width="18.625" customWidth="1"/>
    <col min="524" max="524" width="11.125" customWidth="1"/>
    <col min="525" max="525" width="18.625" customWidth="1"/>
    <col min="526" max="526" width="6.875" customWidth="1"/>
    <col min="527" max="527" width="14" customWidth="1"/>
    <col min="528" max="528" width="6.75" customWidth="1"/>
    <col min="529" max="529" width="14" customWidth="1"/>
    <col min="769" max="769" width="0.75" customWidth="1"/>
    <col min="770" max="770" width="11.25" customWidth="1"/>
    <col min="771" max="771" width="20" customWidth="1"/>
    <col min="772" max="772" width="64" customWidth="1"/>
    <col min="773" max="773" width="12.75" customWidth="1"/>
    <col min="774" max="774" width="12.375" customWidth="1"/>
    <col min="775" max="775" width="10" customWidth="1"/>
    <col min="776" max="776" width="13" customWidth="1"/>
    <col min="777" max="777" width="18.625" customWidth="1"/>
    <col min="778" max="778" width="11.125" customWidth="1"/>
    <col min="779" max="779" width="18.625" customWidth="1"/>
    <col min="780" max="780" width="11.125" customWidth="1"/>
    <col min="781" max="781" width="18.625" customWidth="1"/>
    <col min="782" max="782" width="6.875" customWidth="1"/>
    <col min="783" max="783" width="14" customWidth="1"/>
    <col min="784" max="784" width="6.75" customWidth="1"/>
    <col min="785" max="785" width="14" customWidth="1"/>
    <col min="1025" max="1025" width="0.75" customWidth="1"/>
    <col min="1026" max="1026" width="11.25" customWidth="1"/>
    <col min="1027" max="1027" width="20" customWidth="1"/>
    <col min="1028" max="1028" width="64" customWidth="1"/>
    <col min="1029" max="1029" width="12.75" customWidth="1"/>
    <col min="1030" max="1030" width="12.375" customWidth="1"/>
    <col min="1031" max="1031" width="10" customWidth="1"/>
    <col min="1032" max="1032" width="13" customWidth="1"/>
    <col min="1033" max="1033" width="18.625" customWidth="1"/>
    <col min="1034" max="1034" width="11.125" customWidth="1"/>
    <col min="1035" max="1035" width="18.625" customWidth="1"/>
    <col min="1036" max="1036" width="11.125" customWidth="1"/>
    <col min="1037" max="1037" width="18.625" customWidth="1"/>
    <col min="1038" max="1038" width="6.875" customWidth="1"/>
    <col min="1039" max="1039" width="14" customWidth="1"/>
    <col min="1040" max="1040" width="6.75" customWidth="1"/>
    <col min="1041" max="1041" width="14" customWidth="1"/>
    <col min="1281" max="1281" width="0.75" customWidth="1"/>
    <col min="1282" max="1282" width="11.25" customWidth="1"/>
    <col min="1283" max="1283" width="20" customWidth="1"/>
    <col min="1284" max="1284" width="64" customWidth="1"/>
    <col min="1285" max="1285" width="12.75" customWidth="1"/>
    <col min="1286" max="1286" width="12.375" customWidth="1"/>
    <col min="1287" max="1287" width="10" customWidth="1"/>
    <col min="1288" max="1288" width="13" customWidth="1"/>
    <col min="1289" max="1289" width="18.625" customWidth="1"/>
    <col min="1290" max="1290" width="11.125" customWidth="1"/>
    <col min="1291" max="1291" width="18.625" customWidth="1"/>
    <col min="1292" max="1292" width="11.125" customWidth="1"/>
    <col min="1293" max="1293" width="18.625" customWidth="1"/>
    <col min="1294" max="1294" width="6.875" customWidth="1"/>
    <col min="1295" max="1295" width="14" customWidth="1"/>
    <col min="1296" max="1296" width="6.75" customWidth="1"/>
    <col min="1297" max="1297" width="14" customWidth="1"/>
    <col min="1537" max="1537" width="0.75" customWidth="1"/>
    <col min="1538" max="1538" width="11.25" customWidth="1"/>
    <col min="1539" max="1539" width="20" customWidth="1"/>
    <col min="1540" max="1540" width="64" customWidth="1"/>
    <col min="1541" max="1541" width="12.75" customWidth="1"/>
    <col min="1542" max="1542" width="12.375" customWidth="1"/>
    <col min="1543" max="1543" width="10" customWidth="1"/>
    <col min="1544" max="1544" width="13" customWidth="1"/>
    <col min="1545" max="1545" width="18.625" customWidth="1"/>
    <col min="1546" max="1546" width="11.125" customWidth="1"/>
    <col min="1547" max="1547" width="18.625" customWidth="1"/>
    <col min="1548" max="1548" width="11.125" customWidth="1"/>
    <col min="1549" max="1549" width="18.625" customWidth="1"/>
    <col min="1550" max="1550" width="6.875" customWidth="1"/>
    <col min="1551" max="1551" width="14" customWidth="1"/>
    <col min="1552" max="1552" width="6.75" customWidth="1"/>
    <col min="1553" max="1553" width="14" customWidth="1"/>
    <col min="1793" max="1793" width="0.75" customWidth="1"/>
    <col min="1794" max="1794" width="11.25" customWidth="1"/>
    <col min="1795" max="1795" width="20" customWidth="1"/>
    <col min="1796" max="1796" width="64" customWidth="1"/>
    <col min="1797" max="1797" width="12.75" customWidth="1"/>
    <col min="1798" max="1798" width="12.375" customWidth="1"/>
    <col min="1799" max="1799" width="10" customWidth="1"/>
    <col min="1800" max="1800" width="13" customWidth="1"/>
    <col min="1801" max="1801" width="18.625" customWidth="1"/>
    <col min="1802" max="1802" width="11.125" customWidth="1"/>
    <col min="1803" max="1803" width="18.625" customWidth="1"/>
    <col min="1804" max="1804" width="11.125" customWidth="1"/>
    <col min="1805" max="1805" width="18.625" customWidth="1"/>
    <col min="1806" max="1806" width="6.875" customWidth="1"/>
    <col min="1807" max="1807" width="14" customWidth="1"/>
    <col min="1808" max="1808" width="6.75" customWidth="1"/>
    <col min="1809" max="1809" width="14" customWidth="1"/>
    <col min="2049" max="2049" width="0.75" customWidth="1"/>
    <col min="2050" max="2050" width="11.25" customWidth="1"/>
    <col min="2051" max="2051" width="20" customWidth="1"/>
    <col min="2052" max="2052" width="64" customWidth="1"/>
    <col min="2053" max="2053" width="12.75" customWidth="1"/>
    <col min="2054" max="2054" width="12.375" customWidth="1"/>
    <col min="2055" max="2055" width="10" customWidth="1"/>
    <col min="2056" max="2056" width="13" customWidth="1"/>
    <col min="2057" max="2057" width="18.625" customWidth="1"/>
    <col min="2058" max="2058" width="11.125" customWidth="1"/>
    <col min="2059" max="2059" width="18.625" customWidth="1"/>
    <col min="2060" max="2060" width="11.125" customWidth="1"/>
    <col min="2061" max="2061" width="18.625" customWidth="1"/>
    <col min="2062" max="2062" width="6.875" customWidth="1"/>
    <col min="2063" max="2063" width="14" customWidth="1"/>
    <col min="2064" max="2064" width="6.75" customWidth="1"/>
    <col min="2065" max="2065" width="14" customWidth="1"/>
    <col min="2305" max="2305" width="0.75" customWidth="1"/>
    <col min="2306" max="2306" width="11.25" customWidth="1"/>
    <col min="2307" max="2307" width="20" customWidth="1"/>
    <col min="2308" max="2308" width="64" customWidth="1"/>
    <col min="2309" max="2309" width="12.75" customWidth="1"/>
    <col min="2310" max="2310" width="12.375" customWidth="1"/>
    <col min="2311" max="2311" width="10" customWidth="1"/>
    <col min="2312" max="2312" width="13" customWidth="1"/>
    <col min="2313" max="2313" width="18.625" customWidth="1"/>
    <col min="2314" max="2314" width="11.125" customWidth="1"/>
    <col min="2315" max="2315" width="18.625" customWidth="1"/>
    <col min="2316" max="2316" width="11.125" customWidth="1"/>
    <col min="2317" max="2317" width="18.625" customWidth="1"/>
    <col min="2318" max="2318" width="6.875" customWidth="1"/>
    <col min="2319" max="2319" width="14" customWidth="1"/>
    <col min="2320" max="2320" width="6.75" customWidth="1"/>
    <col min="2321" max="2321" width="14" customWidth="1"/>
    <col min="2561" max="2561" width="0.75" customWidth="1"/>
    <col min="2562" max="2562" width="11.25" customWidth="1"/>
    <col min="2563" max="2563" width="20" customWidth="1"/>
    <col min="2564" max="2564" width="64" customWidth="1"/>
    <col min="2565" max="2565" width="12.75" customWidth="1"/>
    <col min="2566" max="2566" width="12.375" customWidth="1"/>
    <col min="2567" max="2567" width="10" customWidth="1"/>
    <col min="2568" max="2568" width="13" customWidth="1"/>
    <col min="2569" max="2569" width="18.625" customWidth="1"/>
    <col min="2570" max="2570" width="11.125" customWidth="1"/>
    <col min="2571" max="2571" width="18.625" customWidth="1"/>
    <col min="2572" max="2572" width="11.125" customWidth="1"/>
    <col min="2573" max="2573" width="18.625" customWidth="1"/>
    <col min="2574" max="2574" width="6.875" customWidth="1"/>
    <col min="2575" max="2575" width="14" customWidth="1"/>
    <col min="2576" max="2576" width="6.75" customWidth="1"/>
    <col min="2577" max="2577" width="14" customWidth="1"/>
    <col min="2817" max="2817" width="0.75" customWidth="1"/>
    <col min="2818" max="2818" width="11.25" customWidth="1"/>
    <col min="2819" max="2819" width="20" customWidth="1"/>
    <col min="2820" max="2820" width="64" customWidth="1"/>
    <col min="2821" max="2821" width="12.75" customWidth="1"/>
    <col min="2822" max="2822" width="12.375" customWidth="1"/>
    <col min="2823" max="2823" width="10" customWidth="1"/>
    <col min="2824" max="2824" width="13" customWidth="1"/>
    <col min="2825" max="2825" width="18.625" customWidth="1"/>
    <col min="2826" max="2826" width="11.125" customWidth="1"/>
    <col min="2827" max="2827" width="18.625" customWidth="1"/>
    <col min="2828" max="2828" width="11.125" customWidth="1"/>
    <col min="2829" max="2829" width="18.625" customWidth="1"/>
    <col min="2830" max="2830" width="6.875" customWidth="1"/>
    <col min="2831" max="2831" width="14" customWidth="1"/>
    <col min="2832" max="2832" width="6.75" customWidth="1"/>
    <col min="2833" max="2833" width="14" customWidth="1"/>
    <col min="3073" max="3073" width="0.75" customWidth="1"/>
    <col min="3074" max="3074" width="11.25" customWidth="1"/>
    <col min="3075" max="3075" width="20" customWidth="1"/>
    <col min="3076" max="3076" width="64" customWidth="1"/>
    <col min="3077" max="3077" width="12.75" customWidth="1"/>
    <col min="3078" max="3078" width="12.375" customWidth="1"/>
    <col min="3079" max="3079" width="10" customWidth="1"/>
    <col min="3080" max="3080" width="13" customWidth="1"/>
    <col min="3081" max="3081" width="18.625" customWidth="1"/>
    <col min="3082" max="3082" width="11.125" customWidth="1"/>
    <col min="3083" max="3083" width="18.625" customWidth="1"/>
    <col min="3084" max="3084" width="11.125" customWidth="1"/>
    <col min="3085" max="3085" width="18.625" customWidth="1"/>
    <col min="3086" max="3086" width="6.875" customWidth="1"/>
    <col min="3087" max="3087" width="14" customWidth="1"/>
    <col min="3088" max="3088" width="6.75" customWidth="1"/>
    <col min="3089" max="3089" width="14" customWidth="1"/>
    <col min="3329" max="3329" width="0.75" customWidth="1"/>
    <col min="3330" max="3330" width="11.25" customWidth="1"/>
    <col min="3331" max="3331" width="20" customWidth="1"/>
    <col min="3332" max="3332" width="64" customWidth="1"/>
    <col min="3333" max="3333" width="12.75" customWidth="1"/>
    <col min="3334" max="3334" width="12.375" customWidth="1"/>
    <col min="3335" max="3335" width="10" customWidth="1"/>
    <col min="3336" max="3336" width="13" customWidth="1"/>
    <col min="3337" max="3337" width="18.625" customWidth="1"/>
    <col min="3338" max="3338" width="11.125" customWidth="1"/>
    <col min="3339" max="3339" width="18.625" customWidth="1"/>
    <col min="3340" max="3340" width="11.125" customWidth="1"/>
    <col min="3341" max="3341" width="18.625" customWidth="1"/>
    <col min="3342" max="3342" width="6.875" customWidth="1"/>
    <col min="3343" max="3343" width="14" customWidth="1"/>
    <col min="3344" max="3344" width="6.75" customWidth="1"/>
    <col min="3345" max="3345" width="14" customWidth="1"/>
    <col min="3585" max="3585" width="0.75" customWidth="1"/>
    <col min="3586" max="3586" width="11.25" customWidth="1"/>
    <col min="3587" max="3587" width="20" customWidth="1"/>
    <col min="3588" max="3588" width="64" customWidth="1"/>
    <col min="3589" max="3589" width="12.75" customWidth="1"/>
    <col min="3590" max="3590" width="12.375" customWidth="1"/>
    <col min="3591" max="3591" width="10" customWidth="1"/>
    <col min="3592" max="3592" width="13" customWidth="1"/>
    <col min="3593" max="3593" width="18.625" customWidth="1"/>
    <col min="3594" max="3594" width="11.125" customWidth="1"/>
    <col min="3595" max="3595" width="18.625" customWidth="1"/>
    <col min="3596" max="3596" width="11.125" customWidth="1"/>
    <col min="3597" max="3597" width="18.625" customWidth="1"/>
    <col min="3598" max="3598" width="6.875" customWidth="1"/>
    <col min="3599" max="3599" width="14" customWidth="1"/>
    <col min="3600" max="3600" width="6.75" customWidth="1"/>
    <col min="3601" max="3601" width="14" customWidth="1"/>
    <col min="3841" max="3841" width="0.75" customWidth="1"/>
    <col min="3842" max="3842" width="11.25" customWidth="1"/>
    <col min="3843" max="3843" width="20" customWidth="1"/>
    <col min="3844" max="3844" width="64" customWidth="1"/>
    <col min="3845" max="3845" width="12.75" customWidth="1"/>
    <col min="3846" max="3846" width="12.375" customWidth="1"/>
    <col min="3847" max="3847" width="10" customWidth="1"/>
    <col min="3848" max="3848" width="13" customWidth="1"/>
    <col min="3849" max="3849" width="18.625" customWidth="1"/>
    <col min="3850" max="3850" width="11.125" customWidth="1"/>
    <col min="3851" max="3851" width="18.625" customWidth="1"/>
    <col min="3852" max="3852" width="11.125" customWidth="1"/>
    <col min="3853" max="3853" width="18.625" customWidth="1"/>
    <col min="3854" max="3854" width="6.875" customWidth="1"/>
    <col min="3855" max="3855" width="14" customWidth="1"/>
    <col min="3856" max="3856" width="6.75" customWidth="1"/>
    <col min="3857" max="3857" width="14" customWidth="1"/>
    <col min="4097" max="4097" width="0.75" customWidth="1"/>
    <col min="4098" max="4098" width="11.25" customWidth="1"/>
    <col min="4099" max="4099" width="20" customWidth="1"/>
    <col min="4100" max="4100" width="64" customWidth="1"/>
    <col min="4101" max="4101" width="12.75" customWidth="1"/>
    <col min="4102" max="4102" width="12.375" customWidth="1"/>
    <col min="4103" max="4103" width="10" customWidth="1"/>
    <col min="4104" max="4104" width="13" customWidth="1"/>
    <col min="4105" max="4105" width="18.625" customWidth="1"/>
    <col min="4106" max="4106" width="11.125" customWidth="1"/>
    <col min="4107" max="4107" width="18.625" customWidth="1"/>
    <col min="4108" max="4108" width="11.125" customWidth="1"/>
    <col min="4109" max="4109" width="18.625" customWidth="1"/>
    <col min="4110" max="4110" width="6.875" customWidth="1"/>
    <col min="4111" max="4111" width="14" customWidth="1"/>
    <col min="4112" max="4112" width="6.75" customWidth="1"/>
    <col min="4113" max="4113" width="14" customWidth="1"/>
    <col min="4353" max="4353" width="0.75" customWidth="1"/>
    <col min="4354" max="4354" width="11.25" customWidth="1"/>
    <col min="4355" max="4355" width="20" customWidth="1"/>
    <col min="4356" max="4356" width="64" customWidth="1"/>
    <col min="4357" max="4357" width="12.75" customWidth="1"/>
    <col min="4358" max="4358" width="12.375" customWidth="1"/>
    <col min="4359" max="4359" width="10" customWidth="1"/>
    <col min="4360" max="4360" width="13" customWidth="1"/>
    <col min="4361" max="4361" width="18.625" customWidth="1"/>
    <col min="4362" max="4362" width="11.125" customWidth="1"/>
    <col min="4363" max="4363" width="18.625" customWidth="1"/>
    <col min="4364" max="4364" width="11.125" customWidth="1"/>
    <col min="4365" max="4365" width="18.625" customWidth="1"/>
    <col min="4366" max="4366" width="6.875" customWidth="1"/>
    <col min="4367" max="4367" width="14" customWidth="1"/>
    <col min="4368" max="4368" width="6.75" customWidth="1"/>
    <col min="4369" max="4369" width="14" customWidth="1"/>
    <col min="4609" max="4609" width="0.75" customWidth="1"/>
    <col min="4610" max="4610" width="11.25" customWidth="1"/>
    <col min="4611" max="4611" width="20" customWidth="1"/>
    <col min="4612" max="4612" width="64" customWidth="1"/>
    <col min="4613" max="4613" width="12.75" customWidth="1"/>
    <col min="4614" max="4614" width="12.375" customWidth="1"/>
    <col min="4615" max="4615" width="10" customWidth="1"/>
    <col min="4616" max="4616" width="13" customWidth="1"/>
    <col min="4617" max="4617" width="18.625" customWidth="1"/>
    <col min="4618" max="4618" width="11.125" customWidth="1"/>
    <col min="4619" max="4619" width="18.625" customWidth="1"/>
    <col min="4620" max="4620" width="11.125" customWidth="1"/>
    <col min="4621" max="4621" width="18.625" customWidth="1"/>
    <col min="4622" max="4622" width="6.875" customWidth="1"/>
    <col min="4623" max="4623" width="14" customWidth="1"/>
    <col min="4624" max="4624" width="6.75" customWidth="1"/>
    <col min="4625" max="4625" width="14" customWidth="1"/>
    <col min="4865" max="4865" width="0.75" customWidth="1"/>
    <col min="4866" max="4866" width="11.25" customWidth="1"/>
    <col min="4867" max="4867" width="20" customWidth="1"/>
    <col min="4868" max="4868" width="64" customWidth="1"/>
    <col min="4869" max="4869" width="12.75" customWidth="1"/>
    <col min="4870" max="4870" width="12.375" customWidth="1"/>
    <col min="4871" max="4871" width="10" customWidth="1"/>
    <col min="4872" max="4872" width="13" customWidth="1"/>
    <col min="4873" max="4873" width="18.625" customWidth="1"/>
    <col min="4874" max="4874" width="11.125" customWidth="1"/>
    <col min="4875" max="4875" width="18.625" customWidth="1"/>
    <col min="4876" max="4876" width="11.125" customWidth="1"/>
    <col min="4877" max="4877" width="18.625" customWidth="1"/>
    <col min="4878" max="4878" width="6.875" customWidth="1"/>
    <col min="4879" max="4879" width="14" customWidth="1"/>
    <col min="4880" max="4880" width="6.75" customWidth="1"/>
    <col min="4881" max="4881" width="14" customWidth="1"/>
    <col min="5121" max="5121" width="0.75" customWidth="1"/>
    <col min="5122" max="5122" width="11.25" customWidth="1"/>
    <col min="5123" max="5123" width="20" customWidth="1"/>
    <col min="5124" max="5124" width="64" customWidth="1"/>
    <col min="5125" max="5125" width="12.75" customWidth="1"/>
    <col min="5126" max="5126" width="12.375" customWidth="1"/>
    <col min="5127" max="5127" width="10" customWidth="1"/>
    <col min="5128" max="5128" width="13" customWidth="1"/>
    <col min="5129" max="5129" width="18.625" customWidth="1"/>
    <col min="5130" max="5130" width="11.125" customWidth="1"/>
    <col min="5131" max="5131" width="18.625" customWidth="1"/>
    <col min="5132" max="5132" width="11.125" customWidth="1"/>
    <col min="5133" max="5133" width="18.625" customWidth="1"/>
    <col min="5134" max="5134" width="6.875" customWidth="1"/>
    <col min="5135" max="5135" width="14" customWidth="1"/>
    <col min="5136" max="5136" width="6.75" customWidth="1"/>
    <col min="5137" max="5137" width="14" customWidth="1"/>
    <col min="5377" max="5377" width="0.75" customWidth="1"/>
    <col min="5378" max="5378" width="11.25" customWidth="1"/>
    <col min="5379" max="5379" width="20" customWidth="1"/>
    <col min="5380" max="5380" width="64" customWidth="1"/>
    <col min="5381" max="5381" width="12.75" customWidth="1"/>
    <col min="5382" max="5382" width="12.375" customWidth="1"/>
    <col min="5383" max="5383" width="10" customWidth="1"/>
    <col min="5384" max="5384" width="13" customWidth="1"/>
    <col min="5385" max="5385" width="18.625" customWidth="1"/>
    <col min="5386" max="5386" width="11.125" customWidth="1"/>
    <col min="5387" max="5387" width="18.625" customWidth="1"/>
    <col min="5388" max="5388" width="11.125" customWidth="1"/>
    <col min="5389" max="5389" width="18.625" customWidth="1"/>
    <col min="5390" max="5390" width="6.875" customWidth="1"/>
    <col min="5391" max="5391" width="14" customWidth="1"/>
    <col min="5392" max="5392" width="6.75" customWidth="1"/>
    <col min="5393" max="5393" width="14" customWidth="1"/>
    <col min="5633" max="5633" width="0.75" customWidth="1"/>
    <col min="5634" max="5634" width="11.25" customWidth="1"/>
    <col min="5635" max="5635" width="20" customWidth="1"/>
    <col min="5636" max="5636" width="64" customWidth="1"/>
    <col min="5637" max="5637" width="12.75" customWidth="1"/>
    <col min="5638" max="5638" width="12.375" customWidth="1"/>
    <col min="5639" max="5639" width="10" customWidth="1"/>
    <col min="5640" max="5640" width="13" customWidth="1"/>
    <col min="5641" max="5641" width="18.625" customWidth="1"/>
    <col min="5642" max="5642" width="11.125" customWidth="1"/>
    <col min="5643" max="5643" width="18.625" customWidth="1"/>
    <col min="5644" max="5644" width="11.125" customWidth="1"/>
    <col min="5645" max="5645" width="18.625" customWidth="1"/>
    <col min="5646" max="5646" width="6.875" customWidth="1"/>
    <col min="5647" max="5647" width="14" customWidth="1"/>
    <col min="5648" max="5648" width="6.75" customWidth="1"/>
    <col min="5649" max="5649" width="14" customWidth="1"/>
    <col min="5889" max="5889" width="0.75" customWidth="1"/>
    <col min="5890" max="5890" width="11.25" customWidth="1"/>
    <col min="5891" max="5891" width="20" customWidth="1"/>
    <col min="5892" max="5892" width="64" customWidth="1"/>
    <col min="5893" max="5893" width="12.75" customWidth="1"/>
    <col min="5894" max="5894" width="12.375" customWidth="1"/>
    <col min="5895" max="5895" width="10" customWidth="1"/>
    <col min="5896" max="5896" width="13" customWidth="1"/>
    <col min="5897" max="5897" width="18.625" customWidth="1"/>
    <col min="5898" max="5898" width="11.125" customWidth="1"/>
    <col min="5899" max="5899" width="18.625" customWidth="1"/>
    <col min="5900" max="5900" width="11.125" customWidth="1"/>
    <col min="5901" max="5901" width="18.625" customWidth="1"/>
    <col min="5902" max="5902" width="6.875" customWidth="1"/>
    <col min="5903" max="5903" width="14" customWidth="1"/>
    <col min="5904" max="5904" width="6.75" customWidth="1"/>
    <col min="5905" max="5905" width="14" customWidth="1"/>
    <col min="6145" max="6145" width="0.75" customWidth="1"/>
    <col min="6146" max="6146" width="11.25" customWidth="1"/>
    <col min="6147" max="6147" width="20" customWidth="1"/>
    <col min="6148" max="6148" width="64" customWidth="1"/>
    <col min="6149" max="6149" width="12.75" customWidth="1"/>
    <col min="6150" max="6150" width="12.375" customWidth="1"/>
    <col min="6151" max="6151" width="10" customWidth="1"/>
    <col min="6152" max="6152" width="13" customWidth="1"/>
    <col min="6153" max="6153" width="18.625" customWidth="1"/>
    <col min="6154" max="6154" width="11.125" customWidth="1"/>
    <col min="6155" max="6155" width="18.625" customWidth="1"/>
    <col min="6156" max="6156" width="11.125" customWidth="1"/>
    <col min="6157" max="6157" width="18.625" customWidth="1"/>
    <col min="6158" max="6158" width="6.875" customWidth="1"/>
    <col min="6159" max="6159" width="14" customWidth="1"/>
    <col min="6160" max="6160" width="6.75" customWidth="1"/>
    <col min="6161" max="6161" width="14" customWidth="1"/>
    <col min="6401" max="6401" width="0.75" customWidth="1"/>
    <col min="6402" max="6402" width="11.25" customWidth="1"/>
    <col min="6403" max="6403" width="20" customWidth="1"/>
    <col min="6404" max="6404" width="64" customWidth="1"/>
    <col min="6405" max="6405" width="12.75" customWidth="1"/>
    <col min="6406" max="6406" width="12.375" customWidth="1"/>
    <col min="6407" max="6407" width="10" customWidth="1"/>
    <col min="6408" max="6408" width="13" customWidth="1"/>
    <col min="6409" max="6409" width="18.625" customWidth="1"/>
    <col min="6410" max="6410" width="11.125" customWidth="1"/>
    <col min="6411" max="6411" width="18.625" customWidth="1"/>
    <col min="6412" max="6412" width="11.125" customWidth="1"/>
    <col min="6413" max="6413" width="18.625" customWidth="1"/>
    <col min="6414" max="6414" width="6.875" customWidth="1"/>
    <col min="6415" max="6415" width="14" customWidth="1"/>
    <col min="6416" max="6416" width="6.75" customWidth="1"/>
    <col min="6417" max="6417" width="14" customWidth="1"/>
    <col min="6657" max="6657" width="0.75" customWidth="1"/>
    <col min="6658" max="6658" width="11.25" customWidth="1"/>
    <col min="6659" max="6659" width="20" customWidth="1"/>
    <col min="6660" max="6660" width="64" customWidth="1"/>
    <col min="6661" max="6661" width="12.75" customWidth="1"/>
    <col min="6662" max="6662" width="12.375" customWidth="1"/>
    <col min="6663" max="6663" width="10" customWidth="1"/>
    <col min="6664" max="6664" width="13" customWidth="1"/>
    <col min="6665" max="6665" width="18.625" customWidth="1"/>
    <col min="6666" max="6666" width="11.125" customWidth="1"/>
    <col min="6667" max="6667" width="18.625" customWidth="1"/>
    <col min="6668" max="6668" width="11.125" customWidth="1"/>
    <col min="6669" max="6669" width="18.625" customWidth="1"/>
    <col min="6670" max="6670" width="6.875" customWidth="1"/>
    <col min="6671" max="6671" width="14" customWidth="1"/>
    <col min="6672" max="6672" width="6.75" customWidth="1"/>
    <col min="6673" max="6673" width="14" customWidth="1"/>
    <col min="6913" max="6913" width="0.75" customWidth="1"/>
    <col min="6914" max="6914" width="11.25" customWidth="1"/>
    <col min="6915" max="6915" width="20" customWidth="1"/>
    <col min="6916" max="6916" width="64" customWidth="1"/>
    <col min="6917" max="6917" width="12.75" customWidth="1"/>
    <col min="6918" max="6918" width="12.375" customWidth="1"/>
    <col min="6919" max="6919" width="10" customWidth="1"/>
    <col min="6920" max="6920" width="13" customWidth="1"/>
    <col min="6921" max="6921" width="18.625" customWidth="1"/>
    <col min="6922" max="6922" width="11.125" customWidth="1"/>
    <col min="6923" max="6923" width="18.625" customWidth="1"/>
    <col min="6924" max="6924" width="11.125" customWidth="1"/>
    <col min="6925" max="6925" width="18.625" customWidth="1"/>
    <col min="6926" max="6926" width="6.875" customWidth="1"/>
    <col min="6927" max="6927" width="14" customWidth="1"/>
    <col min="6928" max="6928" width="6.75" customWidth="1"/>
    <col min="6929" max="6929" width="14" customWidth="1"/>
    <col min="7169" max="7169" width="0.75" customWidth="1"/>
    <col min="7170" max="7170" width="11.25" customWidth="1"/>
    <col min="7171" max="7171" width="20" customWidth="1"/>
    <col min="7172" max="7172" width="64" customWidth="1"/>
    <col min="7173" max="7173" width="12.75" customWidth="1"/>
    <col min="7174" max="7174" width="12.375" customWidth="1"/>
    <col min="7175" max="7175" width="10" customWidth="1"/>
    <col min="7176" max="7176" width="13" customWidth="1"/>
    <col min="7177" max="7177" width="18.625" customWidth="1"/>
    <col min="7178" max="7178" width="11.125" customWidth="1"/>
    <col min="7179" max="7179" width="18.625" customWidth="1"/>
    <col min="7180" max="7180" width="11.125" customWidth="1"/>
    <col min="7181" max="7181" width="18.625" customWidth="1"/>
    <col min="7182" max="7182" width="6.875" customWidth="1"/>
    <col min="7183" max="7183" width="14" customWidth="1"/>
    <col min="7184" max="7184" width="6.75" customWidth="1"/>
    <col min="7185" max="7185" width="14" customWidth="1"/>
    <col min="7425" max="7425" width="0.75" customWidth="1"/>
    <col min="7426" max="7426" width="11.25" customWidth="1"/>
    <col min="7427" max="7427" width="20" customWidth="1"/>
    <col min="7428" max="7428" width="64" customWidth="1"/>
    <col min="7429" max="7429" width="12.75" customWidth="1"/>
    <col min="7430" max="7430" width="12.375" customWidth="1"/>
    <col min="7431" max="7431" width="10" customWidth="1"/>
    <col min="7432" max="7432" width="13" customWidth="1"/>
    <col min="7433" max="7433" width="18.625" customWidth="1"/>
    <col min="7434" max="7434" width="11.125" customWidth="1"/>
    <col min="7435" max="7435" width="18.625" customWidth="1"/>
    <col min="7436" max="7436" width="11.125" customWidth="1"/>
    <col min="7437" max="7437" width="18.625" customWidth="1"/>
    <col min="7438" max="7438" width="6.875" customWidth="1"/>
    <col min="7439" max="7439" width="14" customWidth="1"/>
    <col min="7440" max="7440" width="6.75" customWidth="1"/>
    <col min="7441" max="7441" width="14" customWidth="1"/>
    <col min="7681" max="7681" width="0.75" customWidth="1"/>
    <col min="7682" max="7682" width="11.25" customWidth="1"/>
    <col min="7683" max="7683" width="20" customWidth="1"/>
    <col min="7684" max="7684" width="64" customWidth="1"/>
    <col min="7685" max="7685" width="12.75" customWidth="1"/>
    <col min="7686" max="7686" width="12.375" customWidth="1"/>
    <col min="7687" max="7687" width="10" customWidth="1"/>
    <col min="7688" max="7688" width="13" customWidth="1"/>
    <col min="7689" max="7689" width="18.625" customWidth="1"/>
    <col min="7690" max="7690" width="11.125" customWidth="1"/>
    <col min="7691" max="7691" width="18.625" customWidth="1"/>
    <col min="7692" max="7692" width="11.125" customWidth="1"/>
    <col min="7693" max="7693" width="18.625" customWidth="1"/>
    <col min="7694" max="7694" width="6.875" customWidth="1"/>
    <col min="7695" max="7695" width="14" customWidth="1"/>
    <col min="7696" max="7696" width="6.75" customWidth="1"/>
    <col min="7697" max="7697" width="14" customWidth="1"/>
    <col min="7937" max="7937" width="0.75" customWidth="1"/>
    <col min="7938" max="7938" width="11.25" customWidth="1"/>
    <col min="7939" max="7939" width="20" customWidth="1"/>
    <col min="7940" max="7940" width="64" customWidth="1"/>
    <col min="7941" max="7941" width="12.75" customWidth="1"/>
    <col min="7942" max="7942" width="12.375" customWidth="1"/>
    <col min="7943" max="7943" width="10" customWidth="1"/>
    <col min="7944" max="7944" width="13" customWidth="1"/>
    <col min="7945" max="7945" width="18.625" customWidth="1"/>
    <col min="7946" max="7946" width="11.125" customWidth="1"/>
    <col min="7947" max="7947" width="18.625" customWidth="1"/>
    <col min="7948" max="7948" width="11.125" customWidth="1"/>
    <col min="7949" max="7949" width="18.625" customWidth="1"/>
    <col min="7950" max="7950" width="6.875" customWidth="1"/>
    <col min="7951" max="7951" width="14" customWidth="1"/>
    <col min="7952" max="7952" width="6.75" customWidth="1"/>
    <col min="7953" max="7953" width="14" customWidth="1"/>
    <col min="8193" max="8193" width="0.75" customWidth="1"/>
    <col min="8194" max="8194" width="11.25" customWidth="1"/>
    <col min="8195" max="8195" width="20" customWidth="1"/>
    <col min="8196" max="8196" width="64" customWidth="1"/>
    <col min="8197" max="8197" width="12.75" customWidth="1"/>
    <col min="8198" max="8198" width="12.375" customWidth="1"/>
    <col min="8199" max="8199" width="10" customWidth="1"/>
    <col min="8200" max="8200" width="13" customWidth="1"/>
    <col min="8201" max="8201" width="18.625" customWidth="1"/>
    <col min="8202" max="8202" width="11.125" customWidth="1"/>
    <col min="8203" max="8203" width="18.625" customWidth="1"/>
    <col min="8204" max="8204" width="11.125" customWidth="1"/>
    <col min="8205" max="8205" width="18.625" customWidth="1"/>
    <col min="8206" max="8206" width="6.875" customWidth="1"/>
    <col min="8207" max="8207" width="14" customWidth="1"/>
    <col min="8208" max="8208" width="6.75" customWidth="1"/>
    <col min="8209" max="8209" width="14" customWidth="1"/>
    <col min="8449" max="8449" width="0.75" customWidth="1"/>
    <col min="8450" max="8450" width="11.25" customWidth="1"/>
    <col min="8451" max="8451" width="20" customWidth="1"/>
    <col min="8452" max="8452" width="64" customWidth="1"/>
    <col min="8453" max="8453" width="12.75" customWidth="1"/>
    <col min="8454" max="8454" width="12.375" customWidth="1"/>
    <col min="8455" max="8455" width="10" customWidth="1"/>
    <col min="8456" max="8456" width="13" customWidth="1"/>
    <col min="8457" max="8457" width="18.625" customWidth="1"/>
    <col min="8458" max="8458" width="11.125" customWidth="1"/>
    <col min="8459" max="8459" width="18.625" customWidth="1"/>
    <col min="8460" max="8460" width="11.125" customWidth="1"/>
    <col min="8461" max="8461" width="18.625" customWidth="1"/>
    <col min="8462" max="8462" width="6.875" customWidth="1"/>
    <col min="8463" max="8463" width="14" customWidth="1"/>
    <col min="8464" max="8464" width="6.75" customWidth="1"/>
    <col min="8465" max="8465" width="14" customWidth="1"/>
    <col min="8705" max="8705" width="0.75" customWidth="1"/>
    <col min="8706" max="8706" width="11.25" customWidth="1"/>
    <col min="8707" max="8707" width="20" customWidth="1"/>
    <col min="8708" max="8708" width="64" customWidth="1"/>
    <col min="8709" max="8709" width="12.75" customWidth="1"/>
    <col min="8710" max="8710" width="12.375" customWidth="1"/>
    <col min="8711" max="8711" width="10" customWidth="1"/>
    <col min="8712" max="8712" width="13" customWidth="1"/>
    <col min="8713" max="8713" width="18.625" customWidth="1"/>
    <col min="8714" max="8714" width="11.125" customWidth="1"/>
    <col min="8715" max="8715" width="18.625" customWidth="1"/>
    <col min="8716" max="8716" width="11.125" customWidth="1"/>
    <col min="8717" max="8717" width="18.625" customWidth="1"/>
    <col min="8718" max="8718" width="6.875" customWidth="1"/>
    <col min="8719" max="8719" width="14" customWidth="1"/>
    <col min="8720" max="8720" width="6.75" customWidth="1"/>
    <col min="8721" max="8721" width="14" customWidth="1"/>
    <col min="8961" max="8961" width="0.75" customWidth="1"/>
    <col min="8962" max="8962" width="11.25" customWidth="1"/>
    <col min="8963" max="8963" width="20" customWidth="1"/>
    <col min="8964" max="8964" width="64" customWidth="1"/>
    <col min="8965" max="8965" width="12.75" customWidth="1"/>
    <col min="8966" max="8966" width="12.375" customWidth="1"/>
    <col min="8967" max="8967" width="10" customWidth="1"/>
    <col min="8968" max="8968" width="13" customWidth="1"/>
    <col min="8969" max="8969" width="18.625" customWidth="1"/>
    <col min="8970" max="8970" width="11.125" customWidth="1"/>
    <col min="8971" max="8971" width="18.625" customWidth="1"/>
    <col min="8972" max="8972" width="11.125" customWidth="1"/>
    <col min="8973" max="8973" width="18.625" customWidth="1"/>
    <col min="8974" max="8974" width="6.875" customWidth="1"/>
    <col min="8975" max="8975" width="14" customWidth="1"/>
    <col min="8976" max="8976" width="6.75" customWidth="1"/>
    <col min="8977" max="8977" width="14" customWidth="1"/>
    <col min="9217" max="9217" width="0.75" customWidth="1"/>
    <col min="9218" max="9218" width="11.25" customWidth="1"/>
    <col min="9219" max="9219" width="20" customWidth="1"/>
    <col min="9220" max="9220" width="64" customWidth="1"/>
    <col min="9221" max="9221" width="12.75" customWidth="1"/>
    <col min="9222" max="9222" width="12.375" customWidth="1"/>
    <col min="9223" max="9223" width="10" customWidth="1"/>
    <col min="9224" max="9224" width="13" customWidth="1"/>
    <col min="9225" max="9225" width="18.625" customWidth="1"/>
    <col min="9226" max="9226" width="11.125" customWidth="1"/>
    <col min="9227" max="9227" width="18.625" customWidth="1"/>
    <col min="9228" max="9228" width="11.125" customWidth="1"/>
    <col min="9229" max="9229" width="18.625" customWidth="1"/>
    <col min="9230" max="9230" width="6.875" customWidth="1"/>
    <col min="9231" max="9231" width="14" customWidth="1"/>
    <col min="9232" max="9232" width="6.75" customWidth="1"/>
    <col min="9233" max="9233" width="14" customWidth="1"/>
    <col min="9473" max="9473" width="0.75" customWidth="1"/>
    <col min="9474" max="9474" width="11.25" customWidth="1"/>
    <col min="9475" max="9475" width="20" customWidth="1"/>
    <col min="9476" max="9476" width="64" customWidth="1"/>
    <col min="9477" max="9477" width="12.75" customWidth="1"/>
    <col min="9478" max="9478" width="12.375" customWidth="1"/>
    <col min="9479" max="9479" width="10" customWidth="1"/>
    <col min="9480" max="9480" width="13" customWidth="1"/>
    <col min="9481" max="9481" width="18.625" customWidth="1"/>
    <col min="9482" max="9482" width="11.125" customWidth="1"/>
    <col min="9483" max="9483" width="18.625" customWidth="1"/>
    <col min="9484" max="9484" width="11.125" customWidth="1"/>
    <col min="9485" max="9485" width="18.625" customWidth="1"/>
    <col min="9486" max="9486" width="6.875" customWidth="1"/>
    <col min="9487" max="9487" width="14" customWidth="1"/>
    <col min="9488" max="9488" width="6.75" customWidth="1"/>
    <col min="9489" max="9489" width="14" customWidth="1"/>
    <col min="9729" max="9729" width="0.75" customWidth="1"/>
    <col min="9730" max="9730" width="11.25" customWidth="1"/>
    <col min="9731" max="9731" width="20" customWidth="1"/>
    <col min="9732" max="9732" width="64" customWidth="1"/>
    <col min="9733" max="9733" width="12.75" customWidth="1"/>
    <col min="9734" max="9734" width="12.375" customWidth="1"/>
    <col min="9735" max="9735" width="10" customWidth="1"/>
    <col min="9736" max="9736" width="13" customWidth="1"/>
    <col min="9737" max="9737" width="18.625" customWidth="1"/>
    <col min="9738" max="9738" width="11.125" customWidth="1"/>
    <col min="9739" max="9739" width="18.625" customWidth="1"/>
    <col min="9740" max="9740" width="11.125" customWidth="1"/>
    <col min="9741" max="9741" width="18.625" customWidth="1"/>
    <col min="9742" max="9742" width="6.875" customWidth="1"/>
    <col min="9743" max="9743" width="14" customWidth="1"/>
    <col min="9744" max="9744" width="6.75" customWidth="1"/>
    <col min="9745" max="9745" width="14" customWidth="1"/>
    <col min="9985" max="9985" width="0.75" customWidth="1"/>
    <col min="9986" max="9986" width="11.25" customWidth="1"/>
    <col min="9987" max="9987" width="20" customWidth="1"/>
    <col min="9988" max="9988" width="64" customWidth="1"/>
    <col min="9989" max="9989" width="12.75" customWidth="1"/>
    <col min="9990" max="9990" width="12.375" customWidth="1"/>
    <col min="9991" max="9991" width="10" customWidth="1"/>
    <col min="9992" max="9992" width="13" customWidth="1"/>
    <col min="9993" max="9993" width="18.625" customWidth="1"/>
    <col min="9994" max="9994" width="11.125" customWidth="1"/>
    <col min="9995" max="9995" width="18.625" customWidth="1"/>
    <col min="9996" max="9996" width="11.125" customWidth="1"/>
    <col min="9997" max="9997" width="18.625" customWidth="1"/>
    <col min="9998" max="9998" width="6.875" customWidth="1"/>
    <col min="9999" max="9999" width="14" customWidth="1"/>
    <col min="10000" max="10000" width="6.75" customWidth="1"/>
    <col min="10001" max="10001" width="14" customWidth="1"/>
    <col min="10241" max="10241" width="0.75" customWidth="1"/>
    <col min="10242" max="10242" width="11.25" customWidth="1"/>
    <col min="10243" max="10243" width="20" customWidth="1"/>
    <col min="10244" max="10244" width="64" customWidth="1"/>
    <col min="10245" max="10245" width="12.75" customWidth="1"/>
    <col min="10246" max="10246" width="12.375" customWidth="1"/>
    <col min="10247" max="10247" width="10" customWidth="1"/>
    <col min="10248" max="10248" width="13" customWidth="1"/>
    <col min="10249" max="10249" width="18.625" customWidth="1"/>
    <col min="10250" max="10250" width="11.125" customWidth="1"/>
    <col min="10251" max="10251" width="18.625" customWidth="1"/>
    <col min="10252" max="10252" width="11.125" customWidth="1"/>
    <col min="10253" max="10253" width="18.625" customWidth="1"/>
    <col min="10254" max="10254" width="6.875" customWidth="1"/>
    <col min="10255" max="10255" width="14" customWidth="1"/>
    <col min="10256" max="10256" width="6.75" customWidth="1"/>
    <col min="10257" max="10257" width="14" customWidth="1"/>
    <col min="10497" max="10497" width="0.75" customWidth="1"/>
    <col min="10498" max="10498" width="11.25" customWidth="1"/>
    <col min="10499" max="10499" width="20" customWidth="1"/>
    <col min="10500" max="10500" width="64" customWidth="1"/>
    <col min="10501" max="10501" width="12.75" customWidth="1"/>
    <col min="10502" max="10502" width="12.375" customWidth="1"/>
    <col min="10503" max="10503" width="10" customWidth="1"/>
    <col min="10504" max="10504" width="13" customWidth="1"/>
    <col min="10505" max="10505" width="18.625" customWidth="1"/>
    <col min="10506" max="10506" width="11.125" customWidth="1"/>
    <col min="10507" max="10507" width="18.625" customWidth="1"/>
    <col min="10508" max="10508" width="11.125" customWidth="1"/>
    <col min="10509" max="10509" width="18.625" customWidth="1"/>
    <col min="10510" max="10510" width="6.875" customWidth="1"/>
    <col min="10511" max="10511" width="14" customWidth="1"/>
    <col min="10512" max="10512" width="6.75" customWidth="1"/>
    <col min="10513" max="10513" width="14" customWidth="1"/>
    <col min="10753" max="10753" width="0.75" customWidth="1"/>
    <col min="10754" max="10754" width="11.25" customWidth="1"/>
    <col min="10755" max="10755" width="20" customWidth="1"/>
    <col min="10756" max="10756" width="64" customWidth="1"/>
    <col min="10757" max="10757" width="12.75" customWidth="1"/>
    <col min="10758" max="10758" width="12.375" customWidth="1"/>
    <col min="10759" max="10759" width="10" customWidth="1"/>
    <col min="10760" max="10760" width="13" customWidth="1"/>
    <col min="10761" max="10761" width="18.625" customWidth="1"/>
    <col min="10762" max="10762" width="11.125" customWidth="1"/>
    <col min="10763" max="10763" width="18.625" customWidth="1"/>
    <col min="10764" max="10764" width="11.125" customWidth="1"/>
    <col min="10765" max="10765" width="18.625" customWidth="1"/>
    <col min="10766" max="10766" width="6.875" customWidth="1"/>
    <col min="10767" max="10767" width="14" customWidth="1"/>
    <col min="10768" max="10768" width="6.75" customWidth="1"/>
    <col min="10769" max="10769" width="14" customWidth="1"/>
    <col min="11009" max="11009" width="0.75" customWidth="1"/>
    <col min="11010" max="11010" width="11.25" customWidth="1"/>
    <col min="11011" max="11011" width="20" customWidth="1"/>
    <col min="11012" max="11012" width="64" customWidth="1"/>
    <col min="11013" max="11013" width="12.75" customWidth="1"/>
    <col min="11014" max="11014" width="12.375" customWidth="1"/>
    <col min="11015" max="11015" width="10" customWidth="1"/>
    <col min="11016" max="11016" width="13" customWidth="1"/>
    <col min="11017" max="11017" width="18.625" customWidth="1"/>
    <col min="11018" max="11018" width="11.125" customWidth="1"/>
    <col min="11019" max="11019" width="18.625" customWidth="1"/>
    <col min="11020" max="11020" width="11.125" customWidth="1"/>
    <col min="11021" max="11021" width="18.625" customWidth="1"/>
    <col min="11022" max="11022" width="6.875" customWidth="1"/>
    <col min="11023" max="11023" width="14" customWidth="1"/>
    <col min="11024" max="11024" width="6.75" customWidth="1"/>
    <col min="11025" max="11025" width="14" customWidth="1"/>
    <col min="11265" max="11265" width="0.75" customWidth="1"/>
    <col min="11266" max="11266" width="11.25" customWidth="1"/>
    <col min="11267" max="11267" width="20" customWidth="1"/>
    <col min="11268" max="11268" width="64" customWidth="1"/>
    <col min="11269" max="11269" width="12.75" customWidth="1"/>
    <col min="11270" max="11270" width="12.375" customWidth="1"/>
    <col min="11271" max="11271" width="10" customWidth="1"/>
    <col min="11272" max="11272" width="13" customWidth="1"/>
    <col min="11273" max="11273" width="18.625" customWidth="1"/>
    <col min="11274" max="11274" width="11.125" customWidth="1"/>
    <col min="11275" max="11275" width="18.625" customWidth="1"/>
    <col min="11276" max="11276" width="11.125" customWidth="1"/>
    <col min="11277" max="11277" width="18.625" customWidth="1"/>
    <col min="11278" max="11278" width="6.875" customWidth="1"/>
    <col min="11279" max="11279" width="14" customWidth="1"/>
    <col min="11280" max="11280" width="6.75" customWidth="1"/>
    <col min="11281" max="11281" width="14" customWidth="1"/>
    <col min="11521" max="11521" width="0.75" customWidth="1"/>
    <col min="11522" max="11522" width="11.25" customWidth="1"/>
    <col min="11523" max="11523" width="20" customWidth="1"/>
    <col min="11524" max="11524" width="64" customWidth="1"/>
    <col min="11525" max="11525" width="12.75" customWidth="1"/>
    <col min="11526" max="11526" width="12.375" customWidth="1"/>
    <col min="11527" max="11527" width="10" customWidth="1"/>
    <col min="11528" max="11528" width="13" customWidth="1"/>
    <col min="11529" max="11529" width="18.625" customWidth="1"/>
    <col min="11530" max="11530" width="11.125" customWidth="1"/>
    <col min="11531" max="11531" width="18.625" customWidth="1"/>
    <col min="11532" max="11532" width="11.125" customWidth="1"/>
    <col min="11533" max="11533" width="18.625" customWidth="1"/>
    <col min="11534" max="11534" width="6.875" customWidth="1"/>
    <col min="11535" max="11535" width="14" customWidth="1"/>
    <col min="11536" max="11536" width="6.75" customWidth="1"/>
    <col min="11537" max="11537" width="14" customWidth="1"/>
    <col min="11777" max="11777" width="0.75" customWidth="1"/>
    <col min="11778" max="11778" width="11.25" customWidth="1"/>
    <col min="11779" max="11779" width="20" customWidth="1"/>
    <col min="11780" max="11780" width="64" customWidth="1"/>
    <col min="11781" max="11781" width="12.75" customWidth="1"/>
    <col min="11782" max="11782" width="12.375" customWidth="1"/>
    <col min="11783" max="11783" width="10" customWidth="1"/>
    <col min="11784" max="11784" width="13" customWidth="1"/>
    <col min="11785" max="11785" width="18.625" customWidth="1"/>
    <col min="11786" max="11786" width="11.125" customWidth="1"/>
    <col min="11787" max="11787" width="18.625" customWidth="1"/>
    <col min="11788" max="11788" width="11.125" customWidth="1"/>
    <col min="11789" max="11789" width="18.625" customWidth="1"/>
    <col min="11790" max="11790" width="6.875" customWidth="1"/>
    <col min="11791" max="11791" width="14" customWidth="1"/>
    <col min="11792" max="11792" width="6.75" customWidth="1"/>
    <col min="11793" max="11793" width="14" customWidth="1"/>
    <col min="12033" max="12033" width="0.75" customWidth="1"/>
    <col min="12034" max="12034" width="11.25" customWidth="1"/>
    <col min="12035" max="12035" width="20" customWidth="1"/>
    <col min="12036" max="12036" width="64" customWidth="1"/>
    <col min="12037" max="12037" width="12.75" customWidth="1"/>
    <col min="12038" max="12038" width="12.375" customWidth="1"/>
    <col min="12039" max="12039" width="10" customWidth="1"/>
    <col min="12040" max="12040" width="13" customWidth="1"/>
    <col min="12041" max="12041" width="18.625" customWidth="1"/>
    <col min="12042" max="12042" width="11.125" customWidth="1"/>
    <col min="12043" max="12043" width="18.625" customWidth="1"/>
    <col min="12044" max="12044" width="11.125" customWidth="1"/>
    <col min="12045" max="12045" width="18.625" customWidth="1"/>
    <col min="12046" max="12046" width="6.875" customWidth="1"/>
    <col min="12047" max="12047" width="14" customWidth="1"/>
    <col min="12048" max="12048" width="6.75" customWidth="1"/>
    <col min="12049" max="12049" width="14" customWidth="1"/>
    <col min="12289" max="12289" width="0.75" customWidth="1"/>
    <col min="12290" max="12290" width="11.25" customWidth="1"/>
    <col min="12291" max="12291" width="20" customWidth="1"/>
    <col min="12292" max="12292" width="64" customWidth="1"/>
    <col min="12293" max="12293" width="12.75" customWidth="1"/>
    <col min="12294" max="12294" width="12.375" customWidth="1"/>
    <col min="12295" max="12295" width="10" customWidth="1"/>
    <col min="12296" max="12296" width="13" customWidth="1"/>
    <col min="12297" max="12297" width="18.625" customWidth="1"/>
    <col min="12298" max="12298" width="11.125" customWidth="1"/>
    <col min="12299" max="12299" width="18.625" customWidth="1"/>
    <col min="12300" max="12300" width="11.125" customWidth="1"/>
    <col min="12301" max="12301" width="18.625" customWidth="1"/>
    <col min="12302" max="12302" width="6.875" customWidth="1"/>
    <col min="12303" max="12303" width="14" customWidth="1"/>
    <col min="12304" max="12304" width="6.75" customWidth="1"/>
    <col min="12305" max="12305" width="14" customWidth="1"/>
    <col min="12545" max="12545" width="0.75" customWidth="1"/>
    <col min="12546" max="12546" width="11.25" customWidth="1"/>
    <col min="12547" max="12547" width="20" customWidth="1"/>
    <col min="12548" max="12548" width="64" customWidth="1"/>
    <col min="12549" max="12549" width="12.75" customWidth="1"/>
    <col min="12550" max="12550" width="12.375" customWidth="1"/>
    <col min="12551" max="12551" width="10" customWidth="1"/>
    <col min="12552" max="12552" width="13" customWidth="1"/>
    <col min="12553" max="12553" width="18.625" customWidth="1"/>
    <col min="12554" max="12554" width="11.125" customWidth="1"/>
    <col min="12555" max="12555" width="18.625" customWidth="1"/>
    <col min="12556" max="12556" width="11.125" customWidth="1"/>
    <col min="12557" max="12557" width="18.625" customWidth="1"/>
    <col min="12558" max="12558" width="6.875" customWidth="1"/>
    <col min="12559" max="12559" width="14" customWidth="1"/>
    <col min="12560" max="12560" width="6.75" customWidth="1"/>
    <col min="12561" max="12561" width="14" customWidth="1"/>
    <col min="12801" max="12801" width="0.75" customWidth="1"/>
    <col min="12802" max="12802" width="11.25" customWidth="1"/>
    <col min="12803" max="12803" width="20" customWidth="1"/>
    <col min="12804" max="12804" width="64" customWidth="1"/>
    <col min="12805" max="12805" width="12.75" customWidth="1"/>
    <col min="12806" max="12806" width="12.375" customWidth="1"/>
    <col min="12807" max="12807" width="10" customWidth="1"/>
    <col min="12808" max="12808" width="13" customWidth="1"/>
    <col min="12809" max="12809" width="18.625" customWidth="1"/>
    <col min="12810" max="12810" width="11.125" customWidth="1"/>
    <col min="12811" max="12811" width="18.625" customWidth="1"/>
    <col min="12812" max="12812" width="11.125" customWidth="1"/>
    <col min="12813" max="12813" width="18.625" customWidth="1"/>
    <col min="12814" max="12814" width="6.875" customWidth="1"/>
    <col min="12815" max="12815" width="14" customWidth="1"/>
    <col min="12816" max="12816" width="6.75" customWidth="1"/>
    <col min="12817" max="12817" width="14" customWidth="1"/>
    <col min="13057" max="13057" width="0.75" customWidth="1"/>
    <col min="13058" max="13058" width="11.25" customWidth="1"/>
    <col min="13059" max="13059" width="20" customWidth="1"/>
    <col min="13060" max="13060" width="64" customWidth="1"/>
    <col min="13061" max="13061" width="12.75" customWidth="1"/>
    <col min="13062" max="13062" width="12.375" customWidth="1"/>
    <col min="13063" max="13063" width="10" customWidth="1"/>
    <col min="13064" max="13064" width="13" customWidth="1"/>
    <col min="13065" max="13065" width="18.625" customWidth="1"/>
    <col min="13066" max="13066" width="11.125" customWidth="1"/>
    <col min="13067" max="13067" width="18.625" customWidth="1"/>
    <col min="13068" max="13068" width="11.125" customWidth="1"/>
    <col min="13069" max="13069" width="18.625" customWidth="1"/>
    <col min="13070" max="13070" width="6.875" customWidth="1"/>
    <col min="13071" max="13071" width="14" customWidth="1"/>
    <col min="13072" max="13072" width="6.75" customWidth="1"/>
    <col min="13073" max="13073" width="14" customWidth="1"/>
    <col min="13313" max="13313" width="0.75" customWidth="1"/>
    <col min="13314" max="13314" width="11.25" customWidth="1"/>
    <col min="13315" max="13315" width="20" customWidth="1"/>
    <col min="13316" max="13316" width="64" customWidth="1"/>
    <col min="13317" max="13317" width="12.75" customWidth="1"/>
    <col min="13318" max="13318" width="12.375" customWidth="1"/>
    <col min="13319" max="13319" width="10" customWidth="1"/>
    <col min="13320" max="13320" width="13" customWidth="1"/>
    <col min="13321" max="13321" width="18.625" customWidth="1"/>
    <col min="13322" max="13322" width="11.125" customWidth="1"/>
    <col min="13323" max="13323" width="18.625" customWidth="1"/>
    <col min="13324" max="13324" width="11.125" customWidth="1"/>
    <col min="13325" max="13325" width="18.625" customWidth="1"/>
    <col min="13326" max="13326" width="6.875" customWidth="1"/>
    <col min="13327" max="13327" width="14" customWidth="1"/>
    <col min="13328" max="13328" width="6.75" customWidth="1"/>
    <col min="13329" max="13329" width="14" customWidth="1"/>
    <col min="13569" max="13569" width="0.75" customWidth="1"/>
    <col min="13570" max="13570" width="11.25" customWidth="1"/>
    <col min="13571" max="13571" width="20" customWidth="1"/>
    <col min="13572" max="13572" width="64" customWidth="1"/>
    <col min="13573" max="13573" width="12.75" customWidth="1"/>
    <col min="13574" max="13574" width="12.375" customWidth="1"/>
    <col min="13575" max="13575" width="10" customWidth="1"/>
    <col min="13576" max="13576" width="13" customWidth="1"/>
    <col min="13577" max="13577" width="18.625" customWidth="1"/>
    <col min="13578" max="13578" width="11.125" customWidth="1"/>
    <col min="13579" max="13579" width="18.625" customWidth="1"/>
    <col min="13580" max="13580" width="11.125" customWidth="1"/>
    <col min="13581" max="13581" width="18.625" customWidth="1"/>
    <col min="13582" max="13582" width="6.875" customWidth="1"/>
    <col min="13583" max="13583" width="14" customWidth="1"/>
    <col min="13584" max="13584" width="6.75" customWidth="1"/>
    <col min="13585" max="13585" width="14" customWidth="1"/>
    <col min="13825" max="13825" width="0.75" customWidth="1"/>
    <col min="13826" max="13826" width="11.25" customWidth="1"/>
    <col min="13827" max="13827" width="20" customWidth="1"/>
    <col min="13828" max="13828" width="64" customWidth="1"/>
    <col min="13829" max="13829" width="12.75" customWidth="1"/>
    <col min="13830" max="13830" width="12.375" customWidth="1"/>
    <col min="13831" max="13831" width="10" customWidth="1"/>
    <col min="13832" max="13832" width="13" customWidth="1"/>
    <col min="13833" max="13833" width="18.625" customWidth="1"/>
    <col min="13834" max="13834" width="11.125" customWidth="1"/>
    <col min="13835" max="13835" width="18.625" customWidth="1"/>
    <col min="13836" max="13836" width="11.125" customWidth="1"/>
    <col min="13837" max="13837" width="18.625" customWidth="1"/>
    <col min="13838" max="13838" width="6.875" customWidth="1"/>
    <col min="13839" max="13839" width="14" customWidth="1"/>
    <col min="13840" max="13840" width="6.75" customWidth="1"/>
    <col min="13841" max="13841" width="14" customWidth="1"/>
    <col min="14081" max="14081" width="0.75" customWidth="1"/>
    <col min="14082" max="14082" width="11.25" customWidth="1"/>
    <col min="14083" max="14083" width="20" customWidth="1"/>
    <col min="14084" max="14084" width="64" customWidth="1"/>
    <col min="14085" max="14085" width="12.75" customWidth="1"/>
    <col min="14086" max="14086" width="12.375" customWidth="1"/>
    <col min="14087" max="14087" width="10" customWidth="1"/>
    <col min="14088" max="14088" width="13" customWidth="1"/>
    <col min="14089" max="14089" width="18.625" customWidth="1"/>
    <col min="14090" max="14090" width="11.125" customWidth="1"/>
    <col min="14091" max="14091" width="18.625" customWidth="1"/>
    <col min="14092" max="14092" width="11.125" customWidth="1"/>
    <col min="14093" max="14093" width="18.625" customWidth="1"/>
    <col min="14094" max="14094" width="6.875" customWidth="1"/>
    <col min="14095" max="14095" width="14" customWidth="1"/>
    <col min="14096" max="14096" width="6.75" customWidth="1"/>
    <col min="14097" max="14097" width="14" customWidth="1"/>
    <col min="14337" max="14337" width="0.75" customWidth="1"/>
    <col min="14338" max="14338" width="11.25" customWidth="1"/>
    <col min="14339" max="14339" width="20" customWidth="1"/>
    <col min="14340" max="14340" width="64" customWidth="1"/>
    <col min="14341" max="14341" width="12.75" customWidth="1"/>
    <col min="14342" max="14342" width="12.375" customWidth="1"/>
    <col min="14343" max="14343" width="10" customWidth="1"/>
    <col min="14344" max="14344" width="13" customWidth="1"/>
    <col min="14345" max="14345" width="18.625" customWidth="1"/>
    <col min="14346" max="14346" width="11.125" customWidth="1"/>
    <col min="14347" max="14347" width="18.625" customWidth="1"/>
    <col min="14348" max="14348" width="11.125" customWidth="1"/>
    <col min="14349" max="14349" width="18.625" customWidth="1"/>
    <col min="14350" max="14350" width="6.875" customWidth="1"/>
    <col min="14351" max="14351" width="14" customWidth="1"/>
    <col min="14352" max="14352" width="6.75" customWidth="1"/>
    <col min="14353" max="14353" width="14" customWidth="1"/>
    <col min="14593" max="14593" width="0.75" customWidth="1"/>
    <col min="14594" max="14594" width="11.25" customWidth="1"/>
    <col min="14595" max="14595" width="20" customWidth="1"/>
    <col min="14596" max="14596" width="64" customWidth="1"/>
    <col min="14597" max="14597" width="12.75" customWidth="1"/>
    <col min="14598" max="14598" width="12.375" customWidth="1"/>
    <col min="14599" max="14599" width="10" customWidth="1"/>
    <col min="14600" max="14600" width="13" customWidth="1"/>
    <col min="14601" max="14601" width="18.625" customWidth="1"/>
    <col min="14602" max="14602" width="11.125" customWidth="1"/>
    <col min="14603" max="14603" width="18.625" customWidth="1"/>
    <col min="14604" max="14604" width="11.125" customWidth="1"/>
    <col min="14605" max="14605" width="18.625" customWidth="1"/>
    <col min="14606" max="14606" width="6.875" customWidth="1"/>
    <col min="14607" max="14607" width="14" customWidth="1"/>
    <col min="14608" max="14608" width="6.75" customWidth="1"/>
    <col min="14609" max="14609" width="14" customWidth="1"/>
    <col min="14849" max="14849" width="0.75" customWidth="1"/>
    <col min="14850" max="14850" width="11.25" customWidth="1"/>
    <col min="14851" max="14851" width="20" customWidth="1"/>
    <col min="14852" max="14852" width="64" customWidth="1"/>
    <col min="14853" max="14853" width="12.75" customWidth="1"/>
    <col min="14854" max="14854" width="12.375" customWidth="1"/>
    <col min="14855" max="14855" width="10" customWidth="1"/>
    <col min="14856" max="14856" width="13" customWidth="1"/>
    <col min="14857" max="14857" width="18.625" customWidth="1"/>
    <col min="14858" max="14858" width="11.125" customWidth="1"/>
    <col min="14859" max="14859" width="18.625" customWidth="1"/>
    <col min="14860" max="14860" width="11.125" customWidth="1"/>
    <col min="14861" max="14861" width="18.625" customWidth="1"/>
    <col min="14862" max="14862" width="6.875" customWidth="1"/>
    <col min="14863" max="14863" width="14" customWidth="1"/>
    <col min="14864" max="14864" width="6.75" customWidth="1"/>
    <col min="14865" max="14865" width="14" customWidth="1"/>
    <col min="15105" max="15105" width="0.75" customWidth="1"/>
    <col min="15106" max="15106" width="11.25" customWidth="1"/>
    <col min="15107" max="15107" width="20" customWidth="1"/>
    <col min="15108" max="15108" width="64" customWidth="1"/>
    <col min="15109" max="15109" width="12.75" customWidth="1"/>
    <col min="15110" max="15110" width="12.375" customWidth="1"/>
    <col min="15111" max="15111" width="10" customWidth="1"/>
    <col min="15112" max="15112" width="13" customWidth="1"/>
    <col min="15113" max="15113" width="18.625" customWidth="1"/>
    <col min="15114" max="15114" width="11.125" customWidth="1"/>
    <col min="15115" max="15115" width="18.625" customWidth="1"/>
    <col min="15116" max="15116" width="11.125" customWidth="1"/>
    <col min="15117" max="15117" width="18.625" customWidth="1"/>
    <col min="15118" max="15118" width="6.875" customWidth="1"/>
    <col min="15119" max="15119" width="14" customWidth="1"/>
    <col min="15120" max="15120" width="6.75" customWidth="1"/>
    <col min="15121" max="15121" width="14" customWidth="1"/>
    <col min="15361" max="15361" width="0.75" customWidth="1"/>
    <col min="15362" max="15362" width="11.25" customWidth="1"/>
    <col min="15363" max="15363" width="20" customWidth="1"/>
    <col min="15364" max="15364" width="64" customWidth="1"/>
    <col min="15365" max="15365" width="12.75" customWidth="1"/>
    <col min="15366" max="15366" width="12.375" customWidth="1"/>
    <col min="15367" max="15367" width="10" customWidth="1"/>
    <col min="15368" max="15368" width="13" customWidth="1"/>
    <col min="15369" max="15369" width="18.625" customWidth="1"/>
    <col min="15370" max="15370" width="11.125" customWidth="1"/>
    <col min="15371" max="15371" width="18.625" customWidth="1"/>
    <col min="15372" max="15372" width="11.125" customWidth="1"/>
    <col min="15373" max="15373" width="18.625" customWidth="1"/>
    <col min="15374" max="15374" width="6.875" customWidth="1"/>
    <col min="15375" max="15375" width="14" customWidth="1"/>
    <col min="15376" max="15376" width="6.75" customWidth="1"/>
    <col min="15377" max="15377" width="14" customWidth="1"/>
    <col min="15617" max="15617" width="0.75" customWidth="1"/>
    <col min="15618" max="15618" width="11.25" customWidth="1"/>
    <col min="15619" max="15619" width="20" customWidth="1"/>
    <col min="15620" max="15620" width="64" customWidth="1"/>
    <col min="15621" max="15621" width="12.75" customWidth="1"/>
    <col min="15622" max="15622" width="12.375" customWidth="1"/>
    <col min="15623" max="15623" width="10" customWidth="1"/>
    <col min="15624" max="15624" width="13" customWidth="1"/>
    <col min="15625" max="15625" width="18.625" customWidth="1"/>
    <col min="15626" max="15626" width="11.125" customWidth="1"/>
    <col min="15627" max="15627" width="18.625" customWidth="1"/>
    <col min="15628" max="15628" width="11.125" customWidth="1"/>
    <col min="15629" max="15629" width="18.625" customWidth="1"/>
    <col min="15630" max="15630" width="6.875" customWidth="1"/>
    <col min="15631" max="15631" width="14" customWidth="1"/>
    <col min="15632" max="15632" width="6.75" customWidth="1"/>
    <col min="15633" max="15633" width="14" customWidth="1"/>
    <col min="15873" max="15873" width="0.75" customWidth="1"/>
    <col min="15874" max="15874" width="11.25" customWidth="1"/>
    <col min="15875" max="15875" width="20" customWidth="1"/>
    <col min="15876" max="15876" width="64" customWidth="1"/>
    <col min="15877" max="15877" width="12.75" customWidth="1"/>
    <col min="15878" max="15878" width="12.375" customWidth="1"/>
    <col min="15879" max="15879" width="10" customWidth="1"/>
    <col min="15880" max="15880" width="13" customWidth="1"/>
    <col min="15881" max="15881" width="18.625" customWidth="1"/>
    <col min="15882" max="15882" width="11.125" customWidth="1"/>
    <col min="15883" max="15883" width="18.625" customWidth="1"/>
    <col min="15884" max="15884" width="11.125" customWidth="1"/>
    <col min="15885" max="15885" width="18.625" customWidth="1"/>
    <col min="15886" max="15886" width="6.875" customWidth="1"/>
    <col min="15887" max="15887" width="14" customWidth="1"/>
    <col min="15888" max="15888" width="6.75" customWidth="1"/>
    <col min="15889" max="15889" width="14" customWidth="1"/>
    <col min="16129" max="16129" width="0.75" customWidth="1"/>
    <col min="16130" max="16130" width="11.25" customWidth="1"/>
    <col min="16131" max="16131" width="20" customWidth="1"/>
    <col min="16132" max="16132" width="64" customWidth="1"/>
    <col min="16133" max="16133" width="12.75" customWidth="1"/>
    <col min="16134" max="16134" width="12.375" customWidth="1"/>
    <col min="16135" max="16135" width="10" customWidth="1"/>
    <col min="16136" max="16136" width="13" customWidth="1"/>
    <col min="16137" max="16137" width="18.625" customWidth="1"/>
    <col min="16138" max="16138" width="11.125" customWidth="1"/>
    <col min="16139" max="16139" width="18.625" customWidth="1"/>
    <col min="16140" max="16140" width="11.125" customWidth="1"/>
    <col min="16141" max="16141" width="18.625" customWidth="1"/>
    <col min="16142" max="16142" width="6.875" customWidth="1"/>
    <col min="16143" max="16143" width="14" customWidth="1"/>
    <col min="16144" max="16144" width="6.75" customWidth="1"/>
    <col min="16145" max="16145" width="14" customWidth="1"/>
  </cols>
  <sheetData>
    <row r="3" spans="2:17" ht="26.1" customHeight="1">
      <c r="B3" s="26" t="s">
        <v>348</v>
      </c>
      <c r="C3" s="26"/>
      <c r="D3" s="26"/>
      <c r="E3" s="26"/>
      <c r="F3" s="26"/>
      <c r="H3" s="312" t="s">
        <v>345</v>
      </c>
      <c r="I3" s="312"/>
      <c r="J3" s="312" t="s">
        <v>345</v>
      </c>
      <c r="K3" s="312"/>
      <c r="L3" s="312" t="s">
        <v>345</v>
      </c>
      <c r="M3" s="312"/>
      <c r="N3" s="323" t="s">
        <v>346</v>
      </c>
      <c r="O3" s="323"/>
      <c r="P3" s="312" t="s">
        <v>347</v>
      </c>
      <c r="Q3" s="312"/>
    </row>
    <row r="4" spans="2:17" s="2" customFormat="1">
      <c r="B4" s="5" t="s">
        <v>263</v>
      </c>
      <c r="C4" s="5" t="s">
        <v>264</v>
      </c>
      <c r="D4" s="5" t="s">
        <v>0</v>
      </c>
      <c r="E4" s="5" t="s">
        <v>1</v>
      </c>
      <c r="F4" s="5" t="s">
        <v>2</v>
      </c>
      <c r="G4" s="13" t="s">
        <v>3</v>
      </c>
      <c r="H4" s="6" t="s">
        <v>265</v>
      </c>
      <c r="I4" s="6" t="s">
        <v>266</v>
      </c>
      <c r="J4" s="6" t="s">
        <v>203</v>
      </c>
      <c r="K4" s="6" t="s">
        <v>266</v>
      </c>
      <c r="L4" s="6" t="s">
        <v>204</v>
      </c>
      <c r="M4" s="6" t="s">
        <v>266</v>
      </c>
      <c r="N4" s="6" t="s">
        <v>206</v>
      </c>
      <c r="O4" s="6" t="s">
        <v>266</v>
      </c>
      <c r="P4" s="6" t="s">
        <v>205</v>
      </c>
      <c r="Q4" s="6" t="s">
        <v>266</v>
      </c>
    </row>
    <row r="5" spans="2:17" ht="15" customHeight="1">
      <c r="B5" s="319" t="s">
        <v>4</v>
      </c>
      <c r="C5" s="317" t="s">
        <v>267</v>
      </c>
      <c r="D5" s="7" t="s">
        <v>5</v>
      </c>
      <c r="E5" s="7" t="s">
        <v>268</v>
      </c>
      <c r="F5" s="7" t="s">
        <v>269</v>
      </c>
      <c r="G5" s="14">
        <v>85902</v>
      </c>
      <c r="H5" s="28"/>
      <c r="I5" s="29">
        <f>H5*G5</f>
        <v>0</v>
      </c>
      <c r="J5" s="29"/>
      <c r="K5" s="29">
        <f>J5*G5</f>
        <v>0</v>
      </c>
      <c r="L5" s="28"/>
      <c r="M5" s="29">
        <f>L5*G5</f>
        <v>0</v>
      </c>
      <c r="N5" s="29">
        <f>H5+J5</f>
        <v>0</v>
      </c>
      <c r="O5" s="29">
        <f>I5+K5</f>
        <v>0</v>
      </c>
      <c r="P5" s="29">
        <f>SUM(H5,J5,L5)</f>
        <v>0</v>
      </c>
      <c r="Q5" s="29">
        <f>SUM(I5,K5,M5)</f>
        <v>0</v>
      </c>
    </row>
    <row r="6" spans="2:17" s="21" customFormat="1" ht="15" customHeight="1">
      <c r="B6" s="320"/>
      <c r="C6" s="322"/>
      <c r="D6" s="7" t="s">
        <v>6</v>
      </c>
      <c r="E6" s="7" t="s">
        <v>270</v>
      </c>
      <c r="F6" s="7" t="s">
        <v>7</v>
      </c>
      <c r="G6" s="15">
        <v>116802</v>
      </c>
      <c r="H6" s="28">
        <v>100</v>
      </c>
      <c r="I6" s="29">
        <f t="shared" ref="I6:I69" si="0">H6*G6</f>
        <v>11680200</v>
      </c>
      <c r="J6" s="29">
        <v>100</v>
      </c>
      <c r="K6" s="29">
        <f t="shared" ref="K6:K69" si="1">J6*G6</f>
        <v>11680200</v>
      </c>
      <c r="L6" s="28"/>
      <c r="M6" s="29">
        <f t="shared" ref="M6:M88" si="2">L6*G6</f>
        <v>0</v>
      </c>
      <c r="N6" s="29">
        <f>H6+J6</f>
        <v>200</v>
      </c>
      <c r="O6" s="29">
        <f t="shared" ref="N6:O88" si="3">I6+K6</f>
        <v>23360400</v>
      </c>
      <c r="P6" s="29">
        <f t="shared" ref="P6:Q88" si="4">SUM(H6,J6,L6)</f>
        <v>200</v>
      </c>
      <c r="Q6" s="29">
        <f t="shared" si="4"/>
        <v>23360400</v>
      </c>
    </row>
    <row r="7" spans="2:17" s="21" customFormat="1" ht="15" customHeight="1">
      <c r="B7" s="320"/>
      <c r="C7" s="322"/>
      <c r="D7" s="7" t="s">
        <v>8</v>
      </c>
      <c r="E7" s="7" t="s">
        <v>271</v>
      </c>
      <c r="F7" s="7" t="s">
        <v>9</v>
      </c>
      <c r="G7" s="15">
        <v>122982</v>
      </c>
      <c r="H7" s="28">
        <v>100</v>
      </c>
      <c r="I7" s="29">
        <f t="shared" si="0"/>
        <v>12298200</v>
      </c>
      <c r="J7" s="29">
        <v>150</v>
      </c>
      <c r="K7" s="29">
        <f t="shared" si="1"/>
        <v>18447300</v>
      </c>
      <c r="L7" s="28"/>
      <c r="M7" s="29">
        <f t="shared" si="2"/>
        <v>0</v>
      </c>
      <c r="N7" s="29">
        <f t="shared" si="3"/>
        <v>250</v>
      </c>
      <c r="O7" s="29">
        <f t="shared" si="3"/>
        <v>30745500</v>
      </c>
      <c r="P7" s="29">
        <f t="shared" si="4"/>
        <v>250</v>
      </c>
      <c r="Q7" s="29">
        <f t="shared" si="4"/>
        <v>30745500</v>
      </c>
    </row>
    <row r="8" spans="2:17" s="21" customFormat="1" ht="15" customHeight="1">
      <c r="B8" s="320"/>
      <c r="C8" s="322"/>
      <c r="D8" s="7" t="s">
        <v>10</v>
      </c>
      <c r="E8" s="7" t="s">
        <v>270</v>
      </c>
      <c r="F8" s="7" t="s">
        <v>11</v>
      </c>
      <c r="G8" s="15">
        <v>160062</v>
      </c>
      <c r="H8" s="28">
        <v>100</v>
      </c>
      <c r="I8" s="29">
        <f t="shared" si="0"/>
        <v>16006200</v>
      </c>
      <c r="J8" s="29">
        <v>100</v>
      </c>
      <c r="K8" s="29">
        <f t="shared" si="1"/>
        <v>16006200</v>
      </c>
      <c r="L8" s="28"/>
      <c r="M8" s="29">
        <f t="shared" si="2"/>
        <v>0</v>
      </c>
      <c r="N8" s="29">
        <f t="shared" si="3"/>
        <v>200</v>
      </c>
      <c r="O8" s="29">
        <f t="shared" si="3"/>
        <v>32012400</v>
      </c>
      <c r="P8" s="29">
        <f t="shared" si="4"/>
        <v>200</v>
      </c>
      <c r="Q8" s="29">
        <f t="shared" si="4"/>
        <v>32012400</v>
      </c>
    </row>
    <row r="9" spans="2:17" s="21" customFormat="1" ht="15" customHeight="1">
      <c r="B9" s="320"/>
      <c r="C9" s="322"/>
      <c r="D9" s="7" t="s">
        <v>12</v>
      </c>
      <c r="E9" s="7" t="s">
        <v>271</v>
      </c>
      <c r="F9" s="7" t="s">
        <v>13</v>
      </c>
      <c r="G9" s="15">
        <v>141522</v>
      </c>
      <c r="H9" s="28"/>
      <c r="I9" s="29">
        <f t="shared" si="0"/>
        <v>0</v>
      </c>
      <c r="J9" s="29">
        <v>100</v>
      </c>
      <c r="K9" s="29">
        <f t="shared" si="1"/>
        <v>14152200</v>
      </c>
      <c r="L9" s="28"/>
      <c r="M9" s="29">
        <f t="shared" si="2"/>
        <v>0</v>
      </c>
      <c r="N9" s="29">
        <f t="shared" si="3"/>
        <v>100</v>
      </c>
      <c r="O9" s="29">
        <f t="shared" si="3"/>
        <v>14152200</v>
      </c>
      <c r="P9" s="29">
        <f t="shared" si="4"/>
        <v>100</v>
      </c>
      <c r="Q9" s="29">
        <f t="shared" si="4"/>
        <v>14152200</v>
      </c>
    </row>
    <row r="10" spans="2:17" s="21" customFormat="1" ht="15" customHeight="1">
      <c r="B10" s="320"/>
      <c r="C10" s="322"/>
      <c r="D10" s="7" t="s">
        <v>272</v>
      </c>
      <c r="E10" s="7" t="s">
        <v>270</v>
      </c>
      <c r="F10" s="7" t="s">
        <v>14</v>
      </c>
      <c r="G10" s="15">
        <v>184782</v>
      </c>
      <c r="H10" s="28">
        <v>100</v>
      </c>
      <c r="I10" s="29">
        <f t="shared" si="0"/>
        <v>18478200</v>
      </c>
      <c r="J10" s="29"/>
      <c r="K10" s="29">
        <f t="shared" si="1"/>
        <v>0</v>
      </c>
      <c r="L10" s="28"/>
      <c r="M10" s="29">
        <f t="shared" si="2"/>
        <v>0</v>
      </c>
      <c r="N10" s="29">
        <f t="shared" si="3"/>
        <v>100</v>
      </c>
      <c r="O10" s="29">
        <f t="shared" si="3"/>
        <v>18478200</v>
      </c>
      <c r="P10" s="29">
        <f t="shared" si="4"/>
        <v>100</v>
      </c>
      <c r="Q10" s="29">
        <f t="shared" si="4"/>
        <v>18478200</v>
      </c>
    </row>
    <row r="11" spans="2:17" s="21" customFormat="1" ht="15" customHeight="1">
      <c r="B11" s="320"/>
      <c r="C11" s="322"/>
      <c r="D11" s="7" t="s">
        <v>15</v>
      </c>
      <c r="E11" s="7" t="s">
        <v>271</v>
      </c>
      <c r="F11" s="7" t="s">
        <v>16</v>
      </c>
      <c r="G11" s="15">
        <v>172422</v>
      </c>
      <c r="H11" s="28"/>
      <c r="I11" s="29">
        <f t="shared" si="0"/>
        <v>0</v>
      </c>
      <c r="J11" s="29">
        <v>100</v>
      </c>
      <c r="K11" s="29">
        <f t="shared" si="1"/>
        <v>17242200</v>
      </c>
      <c r="L11" s="28"/>
      <c r="M11" s="29">
        <f t="shared" si="2"/>
        <v>0</v>
      </c>
      <c r="N11" s="29">
        <f t="shared" si="3"/>
        <v>100</v>
      </c>
      <c r="O11" s="29">
        <f t="shared" si="3"/>
        <v>17242200</v>
      </c>
      <c r="P11" s="29">
        <f t="shared" si="4"/>
        <v>100</v>
      </c>
      <c r="Q11" s="29">
        <f t="shared" si="4"/>
        <v>17242200</v>
      </c>
    </row>
    <row r="12" spans="2:17" s="21" customFormat="1" ht="16.5" customHeight="1">
      <c r="B12" s="320"/>
      <c r="C12" s="322"/>
      <c r="D12" s="7" t="s">
        <v>17</v>
      </c>
      <c r="E12" s="7" t="s">
        <v>270</v>
      </c>
      <c r="F12" s="7" t="s">
        <v>18</v>
      </c>
      <c r="G12" s="15">
        <v>215682</v>
      </c>
      <c r="H12" s="28">
        <v>100</v>
      </c>
      <c r="I12" s="29">
        <f t="shared" si="0"/>
        <v>21568200</v>
      </c>
      <c r="J12" s="29">
        <v>100</v>
      </c>
      <c r="K12" s="29">
        <f t="shared" si="1"/>
        <v>21568200</v>
      </c>
      <c r="L12" s="28"/>
      <c r="M12" s="29">
        <f t="shared" si="2"/>
        <v>0</v>
      </c>
      <c r="N12" s="29">
        <f t="shared" si="3"/>
        <v>200</v>
      </c>
      <c r="O12" s="29">
        <f t="shared" si="3"/>
        <v>43136400</v>
      </c>
      <c r="P12" s="29">
        <f t="shared" si="4"/>
        <v>200</v>
      </c>
      <c r="Q12" s="29">
        <f t="shared" si="4"/>
        <v>43136400</v>
      </c>
    </row>
    <row r="13" spans="2:17" s="21" customFormat="1" ht="15" customHeight="1">
      <c r="B13" s="320"/>
      <c r="C13" s="322"/>
      <c r="D13" s="54" t="s">
        <v>273</v>
      </c>
      <c r="E13" s="54" t="s">
        <v>268</v>
      </c>
      <c r="F13" s="54" t="s">
        <v>274</v>
      </c>
      <c r="G13" s="55">
        <v>104440</v>
      </c>
      <c r="H13" s="56"/>
      <c r="I13" s="57">
        <f t="shared" si="0"/>
        <v>0</v>
      </c>
      <c r="J13" s="57">
        <v>100</v>
      </c>
      <c r="K13" s="57">
        <f t="shared" si="1"/>
        <v>10444000</v>
      </c>
      <c r="L13" s="56"/>
      <c r="M13" s="57">
        <f t="shared" si="2"/>
        <v>0</v>
      </c>
      <c r="N13" s="57">
        <f t="shared" si="3"/>
        <v>100</v>
      </c>
      <c r="O13" s="57">
        <f t="shared" si="3"/>
        <v>10444000</v>
      </c>
      <c r="P13" s="57">
        <f t="shared" si="4"/>
        <v>100</v>
      </c>
      <c r="Q13" s="57">
        <f t="shared" si="4"/>
        <v>10444000</v>
      </c>
    </row>
    <row r="14" spans="2:17" s="21" customFormat="1" ht="15" customHeight="1">
      <c r="B14" s="320"/>
      <c r="C14" s="322"/>
      <c r="D14" s="54" t="s">
        <v>275</v>
      </c>
      <c r="E14" s="54" t="s">
        <v>57</v>
      </c>
      <c r="F14" s="54" t="s">
        <v>276</v>
      </c>
      <c r="G14" s="55">
        <v>122980</v>
      </c>
      <c r="H14" s="56"/>
      <c r="I14" s="57">
        <f t="shared" si="0"/>
        <v>0</v>
      </c>
      <c r="J14" s="57">
        <v>200</v>
      </c>
      <c r="K14" s="57">
        <f t="shared" si="1"/>
        <v>24596000</v>
      </c>
      <c r="L14" s="56"/>
      <c r="M14" s="57">
        <f t="shared" si="2"/>
        <v>0</v>
      </c>
      <c r="N14" s="57">
        <f t="shared" si="3"/>
        <v>200</v>
      </c>
      <c r="O14" s="57">
        <f t="shared" si="3"/>
        <v>24596000</v>
      </c>
      <c r="P14" s="57">
        <f t="shared" si="4"/>
        <v>200</v>
      </c>
      <c r="Q14" s="57">
        <f t="shared" si="4"/>
        <v>24596000</v>
      </c>
    </row>
    <row r="15" spans="2:17" s="21" customFormat="1" ht="15" customHeight="1">
      <c r="B15" s="320"/>
      <c r="C15" s="322"/>
      <c r="D15" s="54" t="s">
        <v>277</v>
      </c>
      <c r="E15" s="54" t="s">
        <v>60</v>
      </c>
      <c r="F15" s="54" t="s">
        <v>278</v>
      </c>
      <c r="G15" s="55">
        <v>160060</v>
      </c>
      <c r="H15" s="56"/>
      <c r="I15" s="57">
        <f t="shared" si="0"/>
        <v>0</v>
      </c>
      <c r="J15" s="57">
        <v>100</v>
      </c>
      <c r="K15" s="57">
        <f t="shared" si="1"/>
        <v>16006000</v>
      </c>
      <c r="L15" s="56"/>
      <c r="M15" s="57">
        <f t="shared" si="2"/>
        <v>0</v>
      </c>
      <c r="N15" s="57">
        <f t="shared" si="3"/>
        <v>100</v>
      </c>
      <c r="O15" s="57">
        <f t="shared" si="3"/>
        <v>16006000</v>
      </c>
      <c r="P15" s="57">
        <f t="shared" si="4"/>
        <v>100</v>
      </c>
      <c r="Q15" s="57">
        <f t="shared" si="4"/>
        <v>16006000</v>
      </c>
    </row>
    <row r="16" spans="2:17" s="21" customFormat="1" ht="15" customHeight="1">
      <c r="B16" s="320"/>
      <c r="C16" s="322"/>
      <c r="D16" s="54" t="s">
        <v>279</v>
      </c>
      <c r="E16" s="54" t="s">
        <v>268</v>
      </c>
      <c r="F16" s="54" t="s">
        <v>280</v>
      </c>
      <c r="G16" s="55">
        <v>122980</v>
      </c>
      <c r="H16" s="56"/>
      <c r="I16" s="57">
        <f t="shared" si="0"/>
        <v>0</v>
      </c>
      <c r="J16" s="57">
        <v>100</v>
      </c>
      <c r="K16" s="57">
        <f t="shared" si="1"/>
        <v>12298000</v>
      </c>
      <c r="L16" s="56"/>
      <c r="M16" s="57">
        <f t="shared" si="2"/>
        <v>0</v>
      </c>
      <c r="N16" s="57">
        <f t="shared" si="3"/>
        <v>100</v>
      </c>
      <c r="O16" s="57">
        <f t="shared" si="3"/>
        <v>12298000</v>
      </c>
      <c r="P16" s="57">
        <f t="shared" si="4"/>
        <v>100</v>
      </c>
      <c r="Q16" s="57">
        <f t="shared" si="4"/>
        <v>12298000</v>
      </c>
    </row>
    <row r="17" spans="2:17" s="21" customFormat="1" ht="15" customHeight="1">
      <c r="B17" s="320"/>
      <c r="C17" s="322"/>
      <c r="D17" s="54" t="s">
        <v>281</v>
      </c>
      <c r="E17" s="54" t="s">
        <v>57</v>
      </c>
      <c r="F17" s="54" t="s">
        <v>282</v>
      </c>
      <c r="G17" s="55">
        <v>141520</v>
      </c>
      <c r="H17" s="56"/>
      <c r="I17" s="57">
        <f t="shared" si="0"/>
        <v>0</v>
      </c>
      <c r="J17" s="57">
        <v>200</v>
      </c>
      <c r="K17" s="57">
        <f t="shared" si="1"/>
        <v>28304000</v>
      </c>
      <c r="L17" s="56"/>
      <c r="M17" s="57">
        <f t="shared" si="2"/>
        <v>0</v>
      </c>
      <c r="N17" s="57">
        <f t="shared" si="3"/>
        <v>200</v>
      </c>
      <c r="O17" s="57">
        <f t="shared" si="3"/>
        <v>28304000</v>
      </c>
      <c r="P17" s="57">
        <f t="shared" si="4"/>
        <v>200</v>
      </c>
      <c r="Q17" s="57">
        <f t="shared" si="4"/>
        <v>28304000</v>
      </c>
    </row>
    <row r="18" spans="2:17" s="21" customFormat="1" ht="15" customHeight="1">
      <c r="B18" s="320"/>
      <c r="C18" s="318"/>
      <c r="D18" s="54" t="s">
        <v>283</v>
      </c>
      <c r="E18" s="54" t="s">
        <v>60</v>
      </c>
      <c r="F18" s="54" t="s">
        <v>284</v>
      </c>
      <c r="G18" s="55">
        <v>184780</v>
      </c>
      <c r="H18" s="56"/>
      <c r="I18" s="57">
        <f t="shared" si="0"/>
        <v>0</v>
      </c>
      <c r="J18" s="57">
        <v>100</v>
      </c>
      <c r="K18" s="57">
        <f t="shared" si="1"/>
        <v>18478000</v>
      </c>
      <c r="L18" s="56"/>
      <c r="M18" s="57">
        <f t="shared" si="2"/>
        <v>0</v>
      </c>
      <c r="N18" s="57">
        <f t="shared" si="3"/>
        <v>100</v>
      </c>
      <c r="O18" s="57">
        <f t="shared" si="3"/>
        <v>18478000</v>
      </c>
      <c r="P18" s="57">
        <f t="shared" si="4"/>
        <v>100</v>
      </c>
      <c r="Q18" s="57">
        <f t="shared" si="4"/>
        <v>18478000</v>
      </c>
    </row>
    <row r="19" spans="2:17" s="21" customFormat="1" ht="15" customHeight="1">
      <c r="B19" s="320"/>
      <c r="C19" s="314" t="s">
        <v>285</v>
      </c>
      <c r="D19" s="7" t="s">
        <v>19</v>
      </c>
      <c r="E19" s="7" t="s">
        <v>286</v>
      </c>
      <c r="F19" s="7" t="s">
        <v>20</v>
      </c>
      <c r="G19" s="15">
        <v>129162</v>
      </c>
      <c r="H19" s="28"/>
      <c r="I19" s="29">
        <f t="shared" si="0"/>
        <v>0</v>
      </c>
      <c r="J19" s="29"/>
      <c r="K19" s="29">
        <f t="shared" si="1"/>
        <v>0</v>
      </c>
      <c r="L19" s="28"/>
      <c r="M19" s="29">
        <f t="shared" si="2"/>
        <v>0</v>
      </c>
      <c r="N19" s="29">
        <f t="shared" si="3"/>
        <v>0</v>
      </c>
      <c r="O19" s="29">
        <f t="shared" si="3"/>
        <v>0</v>
      </c>
      <c r="P19" s="29">
        <f t="shared" si="4"/>
        <v>0</v>
      </c>
      <c r="Q19" s="29">
        <f t="shared" si="4"/>
        <v>0</v>
      </c>
    </row>
    <row r="20" spans="2:17" s="21" customFormat="1" ht="15" customHeight="1">
      <c r="B20" s="320"/>
      <c r="C20" s="314"/>
      <c r="D20" s="7" t="s">
        <v>21</v>
      </c>
      <c r="E20" s="7" t="s">
        <v>271</v>
      </c>
      <c r="F20" s="7" t="s">
        <v>22</v>
      </c>
      <c r="G20" s="15">
        <v>141522</v>
      </c>
      <c r="H20" s="28"/>
      <c r="I20" s="29">
        <f t="shared" si="0"/>
        <v>0</v>
      </c>
      <c r="J20" s="29"/>
      <c r="K20" s="29">
        <f t="shared" si="1"/>
        <v>0</v>
      </c>
      <c r="L20" s="28"/>
      <c r="M20" s="29">
        <f t="shared" si="2"/>
        <v>0</v>
      </c>
      <c r="N20" s="29">
        <f t="shared" si="3"/>
        <v>0</v>
      </c>
      <c r="O20" s="29">
        <f t="shared" si="3"/>
        <v>0</v>
      </c>
      <c r="P20" s="29">
        <f t="shared" si="4"/>
        <v>0</v>
      </c>
      <c r="Q20" s="29">
        <f t="shared" si="4"/>
        <v>0</v>
      </c>
    </row>
    <row r="21" spans="2:17" s="21" customFormat="1" ht="15" customHeight="1">
      <c r="B21" s="320"/>
      <c r="C21" s="314"/>
      <c r="D21" s="7" t="s">
        <v>23</v>
      </c>
      <c r="E21" s="7" t="s">
        <v>270</v>
      </c>
      <c r="F21" s="7" t="s">
        <v>24</v>
      </c>
      <c r="G21" s="15">
        <v>178602</v>
      </c>
      <c r="H21" s="28"/>
      <c r="I21" s="29">
        <f t="shared" si="0"/>
        <v>0</v>
      </c>
      <c r="J21" s="29"/>
      <c r="K21" s="29">
        <f t="shared" si="1"/>
        <v>0</v>
      </c>
      <c r="L21" s="28"/>
      <c r="M21" s="29">
        <f t="shared" si="2"/>
        <v>0</v>
      </c>
      <c r="N21" s="29">
        <f t="shared" si="3"/>
        <v>0</v>
      </c>
      <c r="O21" s="29">
        <f t="shared" si="3"/>
        <v>0</v>
      </c>
      <c r="P21" s="29">
        <f t="shared" si="4"/>
        <v>0</v>
      </c>
      <c r="Q21" s="29">
        <f t="shared" si="4"/>
        <v>0</v>
      </c>
    </row>
    <row r="22" spans="2:17" s="21" customFormat="1" ht="15" customHeight="1">
      <c r="B22" s="320"/>
      <c r="C22" s="314"/>
      <c r="D22" s="7" t="s">
        <v>25</v>
      </c>
      <c r="E22" s="7" t="s">
        <v>286</v>
      </c>
      <c r="F22" s="7" t="s">
        <v>26</v>
      </c>
      <c r="G22" s="15">
        <v>160062</v>
      </c>
      <c r="H22" s="28"/>
      <c r="I22" s="29">
        <f t="shared" si="0"/>
        <v>0</v>
      </c>
      <c r="J22" s="29"/>
      <c r="K22" s="29">
        <f t="shared" si="1"/>
        <v>0</v>
      </c>
      <c r="L22" s="28"/>
      <c r="M22" s="29">
        <f t="shared" si="2"/>
        <v>0</v>
      </c>
      <c r="N22" s="29">
        <f t="shared" si="3"/>
        <v>0</v>
      </c>
      <c r="O22" s="29">
        <f t="shared" si="3"/>
        <v>0</v>
      </c>
      <c r="P22" s="29">
        <f t="shared" si="4"/>
        <v>0</v>
      </c>
      <c r="Q22" s="29">
        <f t="shared" si="4"/>
        <v>0</v>
      </c>
    </row>
    <row r="23" spans="2:17" s="21" customFormat="1" ht="15" customHeight="1">
      <c r="B23" s="320"/>
      <c r="C23" s="314"/>
      <c r="D23" s="7" t="s">
        <v>27</v>
      </c>
      <c r="E23" s="7" t="s">
        <v>271</v>
      </c>
      <c r="F23" s="7" t="s">
        <v>28</v>
      </c>
      <c r="G23" s="15">
        <v>172422</v>
      </c>
      <c r="H23" s="28"/>
      <c r="I23" s="29">
        <f t="shared" si="0"/>
        <v>0</v>
      </c>
      <c r="J23" s="29"/>
      <c r="K23" s="29">
        <f t="shared" si="1"/>
        <v>0</v>
      </c>
      <c r="L23" s="28"/>
      <c r="M23" s="29">
        <f t="shared" si="2"/>
        <v>0</v>
      </c>
      <c r="N23" s="29">
        <f t="shared" si="3"/>
        <v>0</v>
      </c>
      <c r="O23" s="29">
        <f t="shared" si="3"/>
        <v>0</v>
      </c>
      <c r="P23" s="29">
        <f t="shared" si="4"/>
        <v>0</v>
      </c>
      <c r="Q23" s="29">
        <f t="shared" si="4"/>
        <v>0</v>
      </c>
    </row>
    <row r="24" spans="2:17" s="21" customFormat="1" ht="15" customHeight="1">
      <c r="B24" s="320"/>
      <c r="C24" s="314"/>
      <c r="D24" s="7" t="s">
        <v>29</v>
      </c>
      <c r="E24" s="7" t="s">
        <v>270</v>
      </c>
      <c r="F24" s="7" t="s">
        <v>30</v>
      </c>
      <c r="G24" s="15">
        <v>215682</v>
      </c>
      <c r="H24" s="28"/>
      <c r="I24" s="29">
        <f t="shared" si="0"/>
        <v>0</v>
      </c>
      <c r="J24" s="29"/>
      <c r="K24" s="29">
        <f t="shared" si="1"/>
        <v>0</v>
      </c>
      <c r="L24" s="28"/>
      <c r="M24" s="29">
        <f t="shared" si="2"/>
        <v>0</v>
      </c>
      <c r="N24" s="29">
        <f t="shared" si="3"/>
        <v>0</v>
      </c>
      <c r="O24" s="29">
        <f t="shared" si="3"/>
        <v>0</v>
      </c>
      <c r="P24" s="29">
        <f t="shared" si="4"/>
        <v>0</v>
      </c>
      <c r="Q24" s="29">
        <f t="shared" si="4"/>
        <v>0</v>
      </c>
    </row>
    <row r="25" spans="2:17" s="21" customFormat="1" ht="15" customHeight="1">
      <c r="B25" s="320"/>
      <c r="C25" s="314"/>
      <c r="D25" s="7" t="s">
        <v>31</v>
      </c>
      <c r="E25" s="7" t="s">
        <v>271</v>
      </c>
      <c r="F25" s="7" t="s">
        <v>32</v>
      </c>
      <c r="G25" s="15">
        <v>203322</v>
      </c>
      <c r="H25" s="28"/>
      <c r="I25" s="29">
        <f t="shared" si="0"/>
        <v>0</v>
      </c>
      <c r="J25" s="29"/>
      <c r="K25" s="29">
        <f t="shared" si="1"/>
        <v>0</v>
      </c>
      <c r="L25" s="28"/>
      <c r="M25" s="29">
        <f t="shared" si="2"/>
        <v>0</v>
      </c>
      <c r="N25" s="29">
        <f t="shared" si="3"/>
        <v>0</v>
      </c>
      <c r="O25" s="29">
        <f t="shared" si="3"/>
        <v>0</v>
      </c>
      <c r="P25" s="29">
        <f t="shared" si="4"/>
        <v>0</v>
      </c>
      <c r="Q25" s="29">
        <f t="shared" si="4"/>
        <v>0</v>
      </c>
    </row>
    <row r="26" spans="2:17" s="21" customFormat="1" ht="15" customHeight="1">
      <c r="B26" s="320"/>
      <c r="C26" s="314"/>
      <c r="D26" s="7" t="s">
        <v>33</v>
      </c>
      <c r="E26" s="7" t="s">
        <v>270</v>
      </c>
      <c r="F26" s="7" t="s">
        <v>34</v>
      </c>
      <c r="G26" s="15">
        <v>246582</v>
      </c>
      <c r="H26" s="28"/>
      <c r="I26" s="29">
        <f t="shared" si="0"/>
        <v>0</v>
      </c>
      <c r="J26" s="29"/>
      <c r="K26" s="29">
        <f t="shared" si="1"/>
        <v>0</v>
      </c>
      <c r="L26" s="28"/>
      <c r="M26" s="29">
        <f t="shared" si="2"/>
        <v>0</v>
      </c>
      <c r="N26" s="29">
        <f t="shared" si="3"/>
        <v>0</v>
      </c>
      <c r="O26" s="29">
        <f t="shared" si="3"/>
        <v>0</v>
      </c>
      <c r="P26" s="29">
        <f t="shared" si="4"/>
        <v>0</v>
      </c>
      <c r="Q26" s="29">
        <f t="shared" si="4"/>
        <v>0</v>
      </c>
    </row>
    <row r="27" spans="2:17" s="21" customFormat="1" ht="15" customHeight="1">
      <c r="B27" s="320"/>
      <c r="C27" s="317" t="s">
        <v>287</v>
      </c>
      <c r="D27" s="7" t="s">
        <v>35</v>
      </c>
      <c r="E27" s="7" t="s">
        <v>288</v>
      </c>
      <c r="F27" s="7" t="s">
        <v>36</v>
      </c>
      <c r="G27" s="15">
        <v>184782</v>
      </c>
      <c r="H27" s="28"/>
      <c r="I27" s="29">
        <f t="shared" si="0"/>
        <v>0</v>
      </c>
      <c r="J27" s="29"/>
      <c r="K27" s="29">
        <f t="shared" si="1"/>
        <v>0</v>
      </c>
      <c r="L27" s="28"/>
      <c r="M27" s="29">
        <f t="shared" si="2"/>
        <v>0</v>
      </c>
      <c r="N27" s="29">
        <f t="shared" si="3"/>
        <v>0</v>
      </c>
      <c r="O27" s="29">
        <f t="shared" si="3"/>
        <v>0</v>
      </c>
      <c r="P27" s="29">
        <f t="shared" si="4"/>
        <v>0</v>
      </c>
      <c r="Q27" s="29">
        <f t="shared" si="4"/>
        <v>0</v>
      </c>
    </row>
    <row r="28" spans="2:17" s="21" customFormat="1" ht="15" customHeight="1">
      <c r="B28" s="320"/>
      <c r="C28" s="322"/>
      <c r="D28" s="7" t="s">
        <v>37</v>
      </c>
      <c r="E28" s="7" t="s">
        <v>289</v>
      </c>
      <c r="F28" s="7" t="s">
        <v>38</v>
      </c>
      <c r="G28" s="15">
        <v>228042</v>
      </c>
      <c r="H28" s="28"/>
      <c r="I28" s="29">
        <f t="shared" si="0"/>
        <v>0</v>
      </c>
      <c r="J28" s="29"/>
      <c r="K28" s="29">
        <f t="shared" si="1"/>
        <v>0</v>
      </c>
      <c r="L28" s="28"/>
      <c r="M28" s="29">
        <f t="shared" si="2"/>
        <v>0</v>
      </c>
      <c r="N28" s="29">
        <f t="shared" si="3"/>
        <v>0</v>
      </c>
      <c r="O28" s="29">
        <f t="shared" si="3"/>
        <v>0</v>
      </c>
      <c r="P28" s="29">
        <f t="shared" si="4"/>
        <v>0</v>
      </c>
      <c r="Q28" s="29">
        <f t="shared" si="4"/>
        <v>0</v>
      </c>
    </row>
    <row r="29" spans="2:17" s="21" customFormat="1" ht="15" customHeight="1">
      <c r="B29" s="320"/>
      <c r="C29" s="322"/>
      <c r="D29" s="7" t="s">
        <v>39</v>
      </c>
      <c r="E29" s="7" t="s">
        <v>288</v>
      </c>
      <c r="F29" s="7" t="s">
        <v>40</v>
      </c>
      <c r="G29" s="15">
        <v>215682</v>
      </c>
      <c r="H29" s="28"/>
      <c r="I29" s="29">
        <f t="shared" si="0"/>
        <v>0</v>
      </c>
      <c r="J29" s="29"/>
      <c r="K29" s="29">
        <f t="shared" si="1"/>
        <v>0</v>
      </c>
      <c r="L29" s="28"/>
      <c r="M29" s="29">
        <f t="shared" si="2"/>
        <v>0</v>
      </c>
      <c r="N29" s="29">
        <f t="shared" si="3"/>
        <v>0</v>
      </c>
      <c r="O29" s="29">
        <f t="shared" si="3"/>
        <v>0</v>
      </c>
      <c r="P29" s="29">
        <f t="shared" si="4"/>
        <v>0</v>
      </c>
      <c r="Q29" s="29">
        <f t="shared" si="4"/>
        <v>0</v>
      </c>
    </row>
    <row r="30" spans="2:17" s="21" customFormat="1" ht="15" customHeight="1">
      <c r="B30" s="320"/>
      <c r="C30" s="322"/>
      <c r="D30" s="7" t="s">
        <v>41</v>
      </c>
      <c r="E30" s="7" t="s">
        <v>289</v>
      </c>
      <c r="F30" s="7" t="s">
        <v>42</v>
      </c>
      <c r="G30" s="15">
        <v>271302</v>
      </c>
      <c r="H30" s="28"/>
      <c r="I30" s="29">
        <f t="shared" si="0"/>
        <v>0</v>
      </c>
      <c r="J30" s="29"/>
      <c r="K30" s="29">
        <f t="shared" si="1"/>
        <v>0</v>
      </c>
      <c r="L30" s="28"/>
      <c r="M30" s="29">
        <f t="shared" si="2"/>
        <v>0</v>
      </c>
      <c r="N30" s="29">
        <f t="shared" si="3"/>
        <v>0</v>
      </c>
      <c r="O30" s="29">
        <f t="shared" si="3"/>
        <v>0</v>
      </c>
      <c r="P30" s="29">
        <f t="shared" si="4"/>
        <v>0</v>
      </c>
      <c r="Q30" s="29">
        <f t="shared" si="4"/>
        <v>0</v>
      </c>
    </row>
    <row r="31" spans="2:17" s="21" customFormat="1" ht="15" customHeight="1">
      <c r="B31" s="320"/>
      <c r="C31" s="322"/>
      <c r="D31" s="7" t="s">
        <v>217</v>
      </c>
      <c r="E31" s="7" t="s">
        <v>288</v>
      </c>
      <c r="F31" s="7" t="s">
        <v>215</v>
      </c>
      <c r="G31" s="15">
        <v>234222</v>
      </c>
      <c r="H31" s="28"/>
      <c r="I31" s="29">
        <f t="shared" si="0"/>
        <v>0</v>
      </c>
      <c r="J31" s="29"/>
      <c r="K31" s="29">
        <f t="shared" si="1"/>
        <v>0</v>
      </c>
      <c r="L31" s="28"/>
      <c r="M31" s="29">
        <f t="shared" si="2"/>
        <v>0</v>
      </c>
      <c r="N31" s="29">
        <f t="shared" si="3"/>
        <v>0</v>
      </c>
      <c r="O31" s="29">
        <f t="shared" si="3"/>
        <v>0</v>
      </c>
      <c r="P31" s="29">
        <f t="shared" si="4"/>
        <v>0</v>
      </c>
      <c r="Q31" s="29">
        <f t="shared" si="4"/>
        <v>0</v>
      </c>
    </row>
    <row r="32" spans="2:17" s="21" customFormat="1" ht="15" customHeight="1">
      <c r="B32" s="320"/>
      <c r="C32" s="318"/>
      <c r="D32" s="7" t="s">
        <v>218</v>
      </c>
      <c r="E32" s="7" t="s">
        <v>289</v>
      </c>
      <c r="F32" s="7" t="s">
        <v>216</v>
      </c>
      <c r="G32" s="15">
        <v>277482</v>
      </c>
      <c r="H32" s="28"/>
      <c r="I32" s="29">
        <f t="shared" si="0"/>
        <v>0</v>
      </c>
      <c r="J32" s="29"/>
      <c r="K32" s="29">
        <f t="shared" si="1"/>
        <v>0</v>
      </c>
      <c r="L32" s="28"/>
      <c r="M32" s="29">
        <f t="shared" si="2"/>
        <v>0</v>
      </c>
      <c r="N32" s="29">
        <f t="shared" si="3"/>
        <v>0</v>
      </c>
      <c r="O32" s="29">
        <f t="shared" si="3"/>
        <v>0</v>
      </c>
      <c r="P32" s="29">
        <f t="shared" si="4"/>
        <v>0</v>
      </c>
      <c r="Q32" s="29">
        <f t="shared" si="4"/>
        <v>0</v>
      </c>
    </row>
    <row r="33" spans="2:18" s="21" customFormat="1" ht="15" customHeight="1">
      <c r="B33" s="320"/>
      <c r="C33" s="317" t="s">
        <v>290</v>
      </c>
      <c r="D33" s="7" t="s">
        <v>43</v>
      </c>
      <c r="E33" s="7" t="s">
        <v>288</v>
      </c>
      <c r="F33" s="7" t="s">
        <v>44</v>
      </c>
      <c r="G33" s="15">
        <v>190962</v>
      </c>
      <c r="H33" s="28"/>
      <c r="I33" s="29">
        <f t="shared" si="0"/>
        <v>0</v>
      </c>
      <c r="J33" s="29"/>
      <c r="K33" s="29">
        <f t="shared" si="1"/>
        <v>0</v>
      </c>
      <c r="L33" s="28"/>
      <c r="M33" s="29">
        <f t="shared" si="2"/>
        <v>0</v>
      </c>
      <c r="N33" s="29">
        <f t="shared" si="3"/>
        <v>0</v>
      </c>
      <c r="O33" s="29">
        <f t="shared" si="3"/>
        <v>0</v>
      </c>
      <c r="P33" s="29">
        <f t="shared" si="4"/>
        <v>0</v>
      </c>
      <c r="Q33" s="29">
        <f t="shared" si="4"/>
        <v>0</v>
      </c>
    </row>
    <row r="34" spans="2:18" s="21" customFormat="1" ht="15" customHeight="1">
      <c r="B34" s="320"/>
      <c r="C34" s="322"/>
      <c r="D34" s="7" t="s">
        <v>45</v>
      </c>
      <c r="E34" s="7" t="s">
        <v>288</v>
      </c>
      <c r="F34" s="7" t="s">
        <v>46</v>
      </c>
      <c r="G34" s="15">
        <v>234222</v>
      </c>
      <c r="H34" s="28"/>
      <c r="I34" s="29">
        <f t="shared" si="0"/>
        <v>0</v>
      </c>
      <c r="J34" s="29"/>
      <c r="K34" s="29">
        <f t="shared" si="1"/>
        <v>0</v>
      </c>
      <c r="L34" s="28"/>
      <c r="M34" s="29">
        <f t="shared" si="2"/>
        <v>0</v>
      </c>
      <c r="N34" s="29">
        <f t="shared" si="3"/>
        <v>0</v>
      </c>
      <c r="O34" s="29">
        <f t="shared" si="3"/>
        <v>0</v>
      </c>
      <c r="P34" s="29">
        <f t="shared" si="4"/>
        <v>0</v>
      </c>
      <c r="Q34" s="29">
        <f t="shared" si="4"/>
        <v>0</v>
      </c>
    </row>
    <row r="35" spans="2:18" s="21" customFormat="1" ht="15" customHeight="1">
      <c r="B35" s="320"/>
      <c r="C35" s="322"/>
      <c r="D35" s="7" t="s">
        <v>47</v>
      </c>
      <c r="E35" s="7" t="s">
        <v>289</v>
      </c>
      <c r="F35" s="7" t="s">
        <v>48</v>
      </c>
      <c r="G35" s="15">
        <v>277482</v>
      </c>
      <c r="H35" s="28"/>
      <c r="I35" s="29">
        <f t="shared" si="0"/>
        <v>0</v>
      </c>
      <c r="J35" s="29"/>
      <c r="K35" s="29">
        <f t="shared" si="1"/>
        <v>0</v>
      </c>
      <c r="L35" s="28"/>
      <c r="M35" s="29">
        <f t="shared" si="2"/>
        <v>0</v>
      </c>
      <c r="N35" s="29">
        <f t="shared" si="3"/>
        <v>0</v>
      </c>
      <c r="O35" s="29">
        <f t="shared" si="3"/>
        <v>0</v>
      </c>
      <c r="P35" s="29">
        <f t="shared" si="4"/>
        <v>0</v>
      </c>
      <c r="Q35" s="29">
        <f t="shared" si="4"/>
        <v>0</v>
      </c>
    </row>
    <row r="36" spans="2:18" s="21" customFormat="1" ht="15" customHeight="1">
      <c r="B36" s="320"/>
      <c r="C36" s="322"/>
      <c r="D36" s="7" t="s">
        <v>49</v>
      </c>
      <c r="E36" s="7" t="s">
        <v>291</v>
      </c>
      <c r="F36" s="7" t="s">
        <v>50</v>
      </c>
      <c r="G36" s="15">
        <v>296022</v>
      </c>
      <c r="H36" s="28"/>
      <c r="I36" s="29">
        <f t="shared" si="0"/>
        <v>0</v>
      </c>
      <c r="J36" s="29">
        <v>70</v>
      </c>
      <c r="K36" s="29">
        <f t="shared" si="1"/>
        <v>20721540</v>
      </c>
      <c r="L36" s="28"/>
      <c r="M36" s="29">
        <f t="shared" si="2"/>
        <v>0</v>
      </c>
      <c r="N36" s="29">
        <f t="shared" si="3"/>
        <v>70</v>
      </c>
      <c r="O36" s="29">
        <f t="shared" si="3"/>
        <v>20721540</v>
      </c>
      <c r="P36" s="29">
        <f t="shared" si="4"/>
        <v>70</v>
      </c>
      <c r="Q36" s="29">
        <f t="shared" si="4"/>
        <v>20721540</v>
      </c>
    </row>
    <row r="37" spans="2:18" s="21" customFormat="1" ht="15" customHeight="1">
      <c r="B37" s="320"/>
      <c r="C37" s="322"/>
      <c r="D37" s="7" t="s">
        <v>51</v>
      </c>
      <c r="E37" s="7" t="s">
        <v>289</v>
      </c>
      <c r="F37" s="7" t="s">
        <v>52</v>
      </c>
      <c r="G37" s="15">
        <v>296022</v>
      </c>
      <c r="H37" s="28"/>
      <c r="I37" s="29">
        <f t="shared" si="0"/>
        <v>0</v>
      </c>
      <c r="J37" s="29"/>
      <c r="K37" s="29">
        <f t="shared" si="1"/>
        <v>0</v>
      </c>
      <c r="L37" s="28"/>
      <c r="M37" s="29">
        <f t="shared" si="2"/>
        <v>0</v>
      </c>
      <c r="N37" s="29">
        <f t="shared" si="3"/>
        <v>0</v>
      </c>
      <c r="O37" s="29">
        <f t="shared" si="3"/>
        <v>0</v>
      </c>
      <c r="P37" s="29">
        <f t="shared" si="4"/>
        <v>0</v>
      </c>
      <c r="Q37" s="29">
        <f t="shared" si="4"/>
        <v>0</v>
      </c>
    </row>
    <row r="38" spans="2:18" s="21" customFormat="1" ht="15" customHeight="1">
      <c r="B38" s="320"/>
      <c r="C38" s="322"/>
      <c r="D38" s="58" t="s">
        <v>53</v>
      </c>
      <c r="E38" s="58" t="s">
        <v>291</v>
      </c>
      <c r="F38" s="58" t="s">
        <v>54</v>
      </c>
      <c r="G38" s="59">
        <v>320742</v>
      </c>
      <c r="H38" s="60"/>
      <c r="I38" s="53">
        <f t="shared" si="0"/>
        <v>0</v>
      </c>
      <c r="J38" s="53"/>
      <c r="K38" s="53">
        <f t="shared" si="1"/>
        <v>0</v>
      </c>
      <c r="L38" s="60"/>
      <c r="M38" s="53">
        <f t="shared" si="2"/>
        <v>0</v>
      </c>
      <c r="N38" s="53">
        <f t="shared" si="3"/>
        <v>0</v>
      </c>
      <c r="O38" s="53">
        <f t="shared" si="3"/>
        <v>0</v>
      </c>
      <c r="P38" s="53">
        <f t="shared" si="4"/>
        <v>0</v>
      </c>
      <c r="Q38" s="53">
        <f t="shared" si="4"/>
        <v>0</v>
      </c>
      <c r="R38" s="30"/>
    </row>
    <row r="39" spans="2:18" s="21" customFormat="1" ht="15" customHeight="1">
      <c r="B39" s="320"/>
      <c r="C39" s="322"/>
      <c r="D39" s="61" t="s">
        <v>292</v>
      </c>
      <c r="E39" s="61" t="s">
        <v>288</v>
      </c>
      <c r="F39" s="61" t="s">
        <v>293</v>
      </c>
      <c r="G39" s="62">
        <v>234220</v>
      </c>
      <c r="H39" s="63"/>
      <c r="I39" s="64">
        <f t="shared" si="0"/>
        <v>0</v>
      </c>
      <c r="J39" s="64">
        <v>200</v>
      </c>
      <c r="K39" s="64">
        <f t="shared" si="1"/>
        <v>46844000</v>
      </c>
      <c r="L39" s="56"/>
      <c r="M39" s="64">
        <f>L39*G39</f>
        <v>0</v>
      </c>
      <c r="N39" s="64">
        <f t="shared" si="3"/>
        <v>200</v>
      </c>
      <c r="O39" s="64">
        <f t="shared" si="3"/>
        <v>46844000</v>
      </c>
      <c r="P39" s="64">
        <f t="shared" si="4"/>
        <v>200</v>
      </c>
      <c r="Q39" s="64">
        <f t="shared" si="4"/>
        <v>46844000</v>
      </c>
      <c r="R39" s="30"/>
    </row>
    <row r="40" spans="2:18" s="21" customFormat="1" ht="15" customHeight="1">
      <c r="B40" s="320"/>
      <c r="C40" s="322"/>
      <c r="D40" s="61" t="s">
        <v>294</v>
      </c>
      <c r="E40" s="61" t="s">
        <v>289</v>
      </c>
      <c r="F40" s="61" t="s">
        <v>295</v>
      </c>
      <c r="G40" s="62">
        <v>277480</v>
      </c>
      <c r="H40" s="63"/>
      <c r="I40" s="64">
        <f t="shared" si="0"/>
        <v>0</v>
      </c>
      <c r="J40" s="64">
        <v>200</v>
      </c>
      <c r="K40" s="64">
        <f t="shared" si="1"/>
        <v>55496000</v>
      </c>
      <c r="L40" s="63"/>
      <c r="M40" s="64">
        <f>L40*G40</f>
        <v>0</v>
      </c>
      <c r="N40" s="64">
        <f t="shared" si="3"/>
        <v>200</v>
      </c>
      <c r="O40" s="64">
        <f t="shared" si="3"/>
        <v>55496000</v>
      </c>
      <c r="P40" s="64">
        <f t="shared" si="4"/>
        <v>200</v>
      </c>
      <c r="Q40" s="64">
        <f t="shared" si="4"/>
        <v>55496000</v>
      </c>
      <c r="R40" s="30"/>
    </row>
    <row r="41" spans="2:18" s="21" customFormat="1" ht="15" customHeight="1">
      <c r="B41" s="320"/>
      <c r="C41" s="322"/>
      <c r="D41" s="61" t="s">
        <v>296</v>
      </c>
      <c r="E41" s="61" t="s">
        <v>291</v>
      </c>
      <c r="F41" s="61" t="s">
        <v>297</v>
      </c>
      <c r="G41" s="62">
        <v>296020</v>
      </c>
      <c r="H41" s="63"/>
      <c r="I41" s="64">
        <f t="shared" si="0"/>
        <v>0</v>
      </c>
      <c r="J41" s="64">
        <v>100</v>
      </c>
      <c r="K41" s="64">
        <f t="shared" si="1"/>
        <v>29602000</v>
      </c>
      <c r="L41" s="63"/>
      <c r="M41" s="64">
        <f>L41*G41</f>
        <v>0</v>
      </c>
      <c r="N41" s="64">
        <f t="shared" si="3"/>
        <v>100</v>
      </c>
      <c r="O41" s="64">
        <f t="shared" si="3"/>
        <v>29602000</v>
      </c>
      <c r="P41" s="64">
        <f t="shared" si="4"/>
        <v>100</v>
      </c>
      <c r="Q41" s="64">
        <f t="shared" si="4"/>
        <v>29602000</v>
      </c>
      <c r="R41" s="30"/>
    </row>
    <row r="42" spans="2:18" s="21" customFormat="1" ht="15" customHeight="1">
      <c r="B42" s="320"/>
      <c r="C42" s="322"/>
      <c r="D42" s="61" t="s">
        <v>298</v>
      </c>
      <c r="E42" s="61" t="s">
        <v>289</v>
      </c>
      <c r="F42" s="61" t="s">
        <v>299</v>
      </c>
      <c r="G42" s="62">
        <v>296020</v>
      </c>
      <c r="H42" s="63"/>
      <c r="I42" s="64">
        <f t="shared" si="0"/>
        <v>0</v>
      </c>
      <c r="J42" s="64">
        <v>100</v>
      </c>
      <c r="K42" s="64">
        <f t="shared" si="1"/>
        <v>29602000</v>
      </c>
      <c r="L42" s="63"/>
      <c r="M42" s="64">
        <f>L42*G42</f>
        <v>0</v>
      </c>
      <c r="N42" s="64">
        <f t="shared" si="3"/>
        <v>100</v>
      </c>
      <c r="O42" s="64">
        <f t="shared" si="3"/>
        <v>29602000</v>
      </c>
      <c r="P42" s="64">
        <f t="shared" si="4"/>
        <v>100</v>
      </c>
      <c r="Q42" s="64">
        <f t="shared" si="4"/>
        <v>29602000</v>
      </c>
      <c r="R42" s="30"/>
    </row>
    <row r="43" spans="2:18" s="21" customFormat="1" ht="15" customHeight="1" thickBot="1">
      <c r="B43" s="325"/>
      <c r="C43" s="327"/>
      <c r="D43" s="61" t="s">
        <v>300</v>
      </c>
      <c r="E43" s="61" t="s">
        <v>291</v>
      </c>
      <c r="F43" s="61" t="s">
        <v>301</v>
      </c>
      <c r="G43" s="62">
        <v>320740</v>
      </c>
      <c r="H43" s="63"/>
      <c r="I43" s="64">
        <f t="shared" si="0"/>
        <v>0</v>
      </c>
      <c r="J43" s="64">
        <v>100</v>
      </c>
      <c r="K43" s="64">
        <f t="shared" si="1"/>
        <v>32074000</v>
      </c>
      <c r="L43" s="63"/>
      <c r="M43" s="64">
        <f>L43*G43</f>
        <v>0</v>
      </c>
      <c r="N43" s="64">
        <f t="shared" si="3"/>
        <v>100</v>
      </c>
      <c r="O43" s="64">
        <f t="shared" si="3"/>
        <v>32074000</v>
      </c>
      <c r="P43" s="64">
        <f t="shared" si="4"/>
        <v>100</v>
      </c>
      <c r="Q43" s="64">
        <f t="shared" si="4"/>
        <v>32074000</v>
      </c>
      <c r="R43" s="30">
        <f>SUM(N5:N43)</f>
        <v>2720</v>
      </c>
    </row>
    <row r="44" spans="2:18" s="21" customFormat="1" ht="15" customHeight="1" thickTop="1">
      <c r="B44" s="324" t="s">
        <v>302</v>
      </c>
      <c r="C44" s="324" t="s">
        <v>55</v>
      </c>
      <c r="D44" s="39" t="s">
        <v>56</v>
      </c>
      <c r="E44" s="39" t="s">
        <v>57</v>
      </c>
      <c r="F44" s="39" t="s">
        <v>58</v>
      </c>
      <c r="G44" s="40">
        <v>85902</v>
      </c>
      <c r="H44" s="41"/>
      <c r="I44" s="42">
        <f t="shared" si="0"/>
        <v>0</v>
      </c>
      <c r="J44" s="42">
        <v>150</v>
      </c>
      <c r="K44" s="42">
        <f t="shared" si="1"/>
        <v>12885300</v>
      </c>
      <c r="L44" s="41"/>
      <c r="M44" s="42">
        <f t="shared" si="2"/>
        <v>0</v>
      </c>
      <c r="N44" s="42">
        <f t="shared" si="3"/>
        <v>150</v>
      </c>
      <c r="O44" s="42">
        <f t="shared" si="3"/>
        <v>12885300</v>
      </c>
      <c r="P44" s="42">
        <f t="shared" si="4"/>
        <v>150</v>
      </c>
      <c r="Q44" s="42">
        <f t="shared" si="4"/>
        <v>12885300</v>
      </c>
    </row>
    <row r="45" spans="2:18" s="21" customFormat="1" ht="15" customHeight="1">
      <c r="B45" s="320"/>
      <c r="C45" s="320"/>
      <c r="D45" s="7" t="s">
        <v>59</v>
      </c>
      <c r="E45" s="7" t="s">
        <v>60</v>
      </c>
      <c r="F45" s="7" t="s">
        <v>61</v>
      </c>
      <c r="G45" s="15">
        <v>110622</v>
      </c>
      <c r="H45" s="28">
        <v>100</v>
      </c>
      <c r="I45" s="29">
        <f t="shared" si="0"/>
        <v>11062200</v>
      </c>
      <c r="J45" s="29"/>
      <c r="K45" s="29">
        <f t="shared" si="1"/>
        <v>0</v>
      </c>
      <c r="L45" s="28"/>
      <c r="M45" s="29">
        <f t="shared" si="2"/>
        <v>0</v>
      </c>
      <c r="N45" s="29">
        <f t="shared" si="3"/>
        <v>100</v>
      </c>
      <c r="O45" s="29">
        <f t="shared" si="3"/>
        <v>11062200</v>
      </c>
      <c r="P45" s="29">
        <f t="shared" si="4"/>
        <v>100</v>
      </c>
      <c r="Q45" s="29">
        <f t="shared" si="4"/>
        <v>11062200</v>
      </c>
    </row>
    <row r="46" spans="2:18" s="21" customFormat="1" ht="15" customHeight="1">
      <c r="B46" s="320"/>
      <c r="C46" s="320"/>
      <c r="D46" s="7" t="s">
        <v>62</v>
      </c>
      <c r="E46" s="7" t="s">
        <v>57</v>
      </c>
      <c r="F46" s="7" t="s">
        <v>63</v>
      </c>
      <c r="G46" s="15">
        <v>104442</v>
      </c>
      <c r="H46" s="28"/>
      <c r="I46" s="29">
        <f t="shared" si="0"/>
        <v>0</v>
      </c>
      <c r="J46" s="29"/>
      <c r="K46" s="29">
        <f t="shared" si="1"/>
        <v>0</v>
      </c>
      <c r="L46" s="28"/>
      <c r="M46" s="29">
        <f t="shared" si="2"/>
        <v>0</v>
      </c>
      <c r="N46" s="29">
        <f t="shared" si="3"/>
        <v>0</v>
      </c>
      <c r="O46" s="29">
        <f t="shared" si="3"/>
        <v>0</v>
      </c>
      <c r="P46" s="29">
        <f t="shared" si="4"/>
        <v>0</v>
      </c>
      <c r="Q46" s="29">
        <f t="shared" si="4"/>
        <v>0</v>
      </c>
    </row>
    <row r="47" spans="2:18" s="21" customFormat="1" ht="15" customHeight="1">
      <c r="B47" s="320"/>
      <c r="C47" s="320"/>
      <c r="D47" s="7" t="s">
        <v>64</v>
      </c>
      <c r="E47" s="7" t="s">
        <v>60</v>
      </c>
      <c r="F47" s="7" t="s">
        <v>65</v>
      </c>
      <c r="G47" s="15">
        <v>135342</v>
      </c>
      <c r="H47" s="28"/>
      <c r="I47" s="29">
        <f t="shared" si="0"/>
        <v>0</v>
      </c>
      <c r="J47" s="29"/>
      <c r="K47" s="29">
        <f t="shared" si="1"/>
        <v>0</v>
      </c>
      <c r="L47" s="28"/>
      <c r="M47" s="29">
        <f t="shared" si="2"/>
        <v>0</v>
      </c>
      <c r="N47" s="29">
        <f t="shared" si="3"/>
        <v>0</v>
      </c>
      <c r="O47" s="29">
        <f t="shared" si="3"/>
        <v>0</v>
      </c>
      <c r="P47" s="29">
        <f t="shared" si="4"/>
        <v>0</v>
      </c>
      <c r="Q47" s="29">
        <f t="shared" si="4"/>
        <v>0</v>
      </c>
    </row>
    <row r="48" spans="2:18" s="21" customFormat="1" ht="15" customHeight="1">
      <c r="B48" s="320"/>
      <c r="C48" s="320"/>
      <c r="D48" s="7" t="s">
        <v>66</v>
      </c>
      <c r="E48" s="7" t="s">
        <v>57</v>
      </c>
      <c r="F48" s="7" t="s">
        <v>67</v>
      </c>
      <c r="G48" s="15">
        <v>122982</v>
      </c>
      <c r="H48" s="28">
        <v>100</v>
      </c>
      <c r="I48" s="29">
        <f t="shared" si="0"/>
        <v>12298200</v>
      </c>
      <c r="J48" s="29"/>
      <c r="K48" s="29">
        <f t="shared" si="1"/>
        <v>0</v>
      </c>
      <c r="L48" s="28"/>
      <c r="M48" s="29">
        <f t="shared" si="2"/>
        <v>0</v>
      </c>
      <c r="N48" s="29">
        <f t="shared" si="3"/>
        <v>100</v>
      </c>
      <c r="O48" s="29">
        <f t="shared" si="3"/>
        <v>12298200</v>
      </c>
      <c r="P48" s="29">
        <f t="shared" si="4"/>
        <v>100</v>
      </c>
      <c r="Q48" s="29">
        <f t="shared" si="4"/>
        <v>12298200</v>
      </c>
    </row>
    <row r="49" spans="2:18" s="21" customFormat="1" ht="15" customHeight="1">
      <c r="B49" s="320"/>
      <c r="C49" s="320"/>
      <c r="D49" s="7" t="s">
        <v>68</v>
      </c>
      <c r="E49" s="7" t="s">
        <v>60</v>
      </c>
      <c r="F49" s="7" t="s">
        <v>69</v>
      </c>
      <c r="G49" s="15">
        <v>153882</v>
      </c>
      <c r="H49" s="28">
        <v>100</v>
      </c>
      <c r="I49" s="29">
        <f t="shared" si="0"/>
        <v>15388200</v>
      </c>
      <c r="J49" s="29"/>
      <c r="K49" s="29">
        <f t="shared" si="1"/>
        <v>0</v>
      </c>
      <c r="L49" s="28"/>
      <c r="M49" s="29">
        <f t="shared" si="2"/>
        <v>0</v>
      </c>
      <c r="N49" s="29">
        <f t="shared" si="3"/>
        <v>100</v>
      </c>
      <c r="O49" s="29">
        <f t="shared" si="3"/>
        <v>15388200</v>
      </c>
      <c r="P49" s="29">
        <f t="shared" si="4"/>
        <v>100</v>
      </c>
      <c r="Q49" s="29">
        <f t="shared" si="4"/>
        <v>15388200</v>
      </c>
    </row>
    <row r="50" spans="2:18" s="21" customFormat="1" ht="15" customHeight="1">
      <c r="B50" s="320"/>
      <c r="C50" s="320"/>
      <c r="D50" s="54" t="s">
        <v>303</v>
      </c>
      <c r="E50" s="54" t="s">
        <v>268</v>
      </c>
      <c r="F50" s="54" t="s">
        <v>304</v>
      </c>
      <c r="G50" s="55">
        <v>92080</v>
      </c>
      <c r="H50" s="56"/>
      <c r="I50" s="57">
        <f t="shared" si="0"/>
        <v>0</v>
      </c>
      <c r="J50" s="57">
        <v>100</v>
      </c>
      <c r="K50" s="57">
        <f t="shared" si="1"/>
        <v>9208000</v>
      </c>
      <c r="L50" s="63"/>
      <c r="M50" s="57">
        <f>L50*G50</f>
        <v>0</v>
      </c>
      <c r="N50" s="57">
        <f t="shared" si="3"/>
        <v>100</v>
      </c>
      <c r="O50" s="57">
        <f t="shared" si="3"/>
        <v>9208000</v>
      </c>
      <c r="P50" s="57">
        <f t="shared" si="4"/>
        <v>100</v>
      </c>
      <c r="Q50" s="57">
        <f t="shared" si="4"/>
        <v>9208000</v>
      </c>
    </row>
    <row r="51" spans="2:18" s="21" customFormat="1" ht="15" customHeight="1">
      <c r="B51" s="320"/>
      <c r="C51" s="320"/>
      <c r="D51" s="54" t="s">
        <v>305</v>
      </c>
      <c r="E51" s="54" t="s">
        <v>57</v>
      </c>
      <c r="F51" s="54" t="s">
        <v>306</v>
      </c>
      <c r="G51" s="55">
        <v>104440</v>
      </c>
      <c r="H51" s="56"/>
      <c r="I51" s="57">
        <f t="shared" si="0"/>
        <v>0</v>
      </c>
      <c r="J51" s="57">
        <v>200</v>
      </c>
      <c r="K51" s="57">
        <f t="shared" si="1"/>
        <v>20888000</v>
      </c>
      <c r="L51" s="63"/>
      <c r="M51" s="57">
        <f>L51*G51</f>
        <v>0</v>
      </c>
      <c r="N51" s="57">
        <f t="shared" si="3"/>
        <v>200</v>
      </c>
      <c r="O51" s="57">
        <f t="shared" si="3"/>
        <v>20888000</v>
      </c>
      <c r="P51" s="57">
        <f t="shared" si="4"/>
        <v>200</v>
      </c>
      <c r="Q51" s="57">
        <f t="shared" si="4"/>
        <v>20888000</v>
      </c>
    </row>
    <row r="52" spans="2:18" s="21" customFormat="1" ht="15" customHeight="1">
      <c r="B52" s="320"/>
      <c r="C52" s="321"/>
      <c r="D52" s="54" t="s">
        <v>307</v>
      </c>
      <c r="E52" s="54" t="s">
        <v>60</v>
      </c>
      <c r="F52" s="54" t="s">
        <v>308</v>
      </c>
      <c r="G52" s="55">
        <v>135340</v>
      </c>
      <c r="H52" s="56"/>
      <c r="I52" s="57">
        <f t="shared" si="0"/>
        <v>0</v>
      </c>
      <c r="J52" s="57">
        <v>100</v>
      </c>
      <c r="K52" s="57">
        <f t="shared" si="1"/>
        <v>13534000</v>
      </c>
      <c r="L52" s="63"/>
      <c r="M52" s="57">
        <f>L52*G52</f>
        <v>0</v>
      </c>
      <c r="N52" s="57">
        <f t="shared" si="3"/>
        <v>100</v>
      </c>
      <c r="O52" s="57">
        <f t="shared" si="3"/>
        <v>13534000</v>
      </c>
      <c r="P52" s="57">
        <f t="shared" si="4"/>
        <v>100</v>
      </c>
      <c r="Q52" s="57">
        <f t="shared" si="4"/>
        <v>13534000</v>
      </c>
    </row>
    <row r="53" spans="2:18" s="21" customFormat="1" ht="15" customHeight="1">
      <c r="B53" s="320"/>
      <c r="C53" s="314" t="s">
        <v>70</v>
      </c>
      <c r="D53" s="7" t="s">
        <v>71</v>
      </c>
      <c r="E53" s="7" t="s">
        <v>309</v>
      </c>
      <c r="F53" s="7" t="s">
        <v>72</v>
      </c>
      <c r="G53" s="15">
        <v>135342</v>
      </c>
      <c r="H53" s="28">
        <v>200</v>
      </c>
      <c r="I53" s="29">
        <f t="shared" si="0"/>
        <v>27068400</v>
      </c>
      <c r="J53" s="29"/>
      <c r="K53" s="29">
        <f t="shared" si="1"/>
        <v>0</v>
      </c>
      <c r="L53" s="28">
        <v>10</v>
      </c>
      <c r="M53" s="29">
        <f t="shared" si="2"/>
        <v>1353420</v>
      </c>
      <c r="N53" s="29">
        <f t="shared" si="3"/>
        <v>200</v>
      </c>
      <c r="O53" s="29">
        <f t="shared" si="3"/>
        <v>27068400</v>
      </c>
      <c r="P53" s="29">
        <f t="shared" si="4"/>
        <v>210</v>
      </c>
      <c r="Q53" s="29">
        <f t="shared" si="4"/>
        <v>28421820</v>
      </c>
    </row>
    <row r="54" spans="2:18" s="21" customFormat="1" ht="15" customHeight="1">
      <c r="B54" s="320"/>
      <c r="C54" s="314"/>
      <c r="D54" s="7" t="s">
        <v>73</v>
      </c>
      <c r="E54" s="7" t="s">
        <v>310</v>
      </c>
      <c r="F54" s="7" t="s">
        <v>74</v>
      </c>
      <c r="G54" s="15">
        <v>166242</v>
      </c>
      <c r="H54" s="28">
        <v>100</v>
      </c>
      <c r="I54" s="29">
        <f t="shared" si="0"/>
        <v>16624200</v>
      </c>
      <c r="J54" s="29"/>
      <c r="K54" s="29">
        <f t="shared" si="1"/>
        <v>0</v>
      </c>
      <c r="L54" s="28"/>
      <c r="M54" s="29">
        <f t="shared" si="2"/>
        <v>0</v>
      </c>
      <c r="N54" s="29">
        <f t="shared" si="3"/>
        <v>100</v>
      </c>
      <c r="O54" s="29">
        <f t="shared" si="3"/>
        <v>16624200</v>
      </c>
      <c r="P54" s="29">
        <f t="shared" si="4"/>
        <v>100</v>
      </c>
      <c r="Q54" s="29">
        <f t="shared" si="4"/>
        <v>16624200</v>
      </c>
    </row>
    <row r="55" spans="2:18" s="21" customFormat="1" ht="15" customHeight="1">
      <c r="B55" s="320"/>
      <c r="C55" s="314"/>
      <c r="D55" s="7" t="s">
        <v>75</v>
      </c>
      <c r="E55" s="7" t="s">
        <v>311</v>
      </c>
      <c r="F55" s="7" t="s">
        <v>76</v>
      </c>
      <c r="G55" s="15">
        <v>184782</v>
      </c>
      <c r="H55" s="28"/>
      <c r="I55" s="29">
        <f t="shared" si="0"/>
        <v>0</v>
      </c>
      <c r="J55" s="29"/>
      <c r="K55" s="29">
        <f t="shared" si="1"/>
        <v>0</v>
      </c>
      <c r="L55" s="28"/>
      <c r="M55" s="29">
        <f t="shared" si="2"/>
        <v>0</v>
      </c>
      <c r="N55" s="29">
        <f t="shared" si="3"/>
        <v>0</v>
      </c>
      <c r="O55" s="29">
        <f t="shared" si="3"/>
        <v>0</v>
      </c>
      <c r="P55" s="29">
        <f t="shared" si="4"/>
        <v>0</v>
      </c>
      <c r="Q55" s="29">
        <f t="shared" si="4"/>
        <v>0</v>
      </c>
    </row>
    <row r="56" spans="2:18" s="21" customFormat="1" ht="15" customHeight="1">
      <c r="B56" s="320"/>
      <c r="C56" s="314"/>
      <c r="D56" s="7" t="s">
        <v>77</v>
      </c>
      <c r="E56" s="7" t="s">
        <v>309</v>
      </c>
      <c r="F56" s="7" t="s">
        <v>78</v>
      </c>
      <c r="G56" s="15">
        <v>141522</v>
      </c>
      <c r="H56" s="28">
        <v>150</v>
      </c>
      <c r="I56" s="29">
        <f t="shared" si="0"/>
        <v>21228300</v>
      </c>
      <c r="J56" s="29"/>
      <c r="K56" s="29">
        <f t="shared" si="1"/>
        <v>0</v>
      </c>
      <c r="L56" s="28">
        <v>10</v>
      </c>
      <c r="M56" s="29">
        <f t="shared" si="2"/>
        <v>1415220</v>
      </c>
      <c r="N56" s="29">
        <f t="shared" si="3"/>
        <v>150</v>
      </c>
      <c r="O56" s="29">
        <f t="shared" si="3"/>
        <v>21228300</v>
      </c>
      <c r="P56" s="29">
        <f t="shared" si="4"/>
        <v>160</v>
      </c>
      <c r="Q56" s="29">
        <f t="shared" si="4"/>
        <v>22643520</v>
      </c>
    </row>
    <row r="57" spans="2:18" s="21" customFormat="1" ht="15" customHeight="1">
      <c r="B57" s="320"/>
      <c r="C57" s="314"/>
      <c r="D57" s="7" t="s">
        <v>79</v>
      </c>
      <c r="E57" s="7" t="s">
        <v>310</v>
      </c>
      <c r="F57" s="7" t="s">
        <v>80</v>
      </c>
      <c r="G57" s="15">
        <v>178602</v>
      </c>
      <c r="H57" s="28">
        <v>120</v>
      </c>
      <c r="I57" s="29">
        <f t="shared" si="0"/>
        <v>21432240</v>
      </c>
      <c r="J57" s="29"/>
      <c r="K57" s="29">
        <f t="shared" si="1"/>
        <v>0</v>
      </c>
      <c r="L57" s="28"/>
      <c r="M57" s="29">
        <f t="shared" si="2"/>
        <v>0</v>
      </c>
      <c r="N57" s="29">
        <f t="shared" si="3"/>
        <v>120</v>
      </c>
      <c r="O57" s="29">
        <f t="shared" si="3"/>
        <v>21432240</v>
      </c>
      <c r="P57" s="29">
        <f t="shared" si="4"/>
        <v>120</v>
      </c>
      <c r="Q57" s="29">
        <f t="shared" si="4"/>
        <v>21432240</v>
      </c>
    </row>
    <row r="58" spans="2:18" s="21" customFormat="1" ht="15" customHeight="1">
      <c r="B58" s="320"/>
      <c r="C58" s="314"/>
      <c r="D58" s="7" t="s">
        <v>81</v>
      </c>
      <c r="E58" s="7" t="s">
        <v>311</v>
      </c>
      <c r="F58" s="7" t="s">
        <v>82</v>
      </c>
      <c r="G58" s="15">
        <v>203322</v>
      </c>
      <c r="H58" s="28">
        <v>100</v>
      </c>
      <c r="I58" s="29">
        <f t="shared" si="0"/>
        <v>20332200</v>
      </c>
      <c r="J58" s="29"/>
      <c r="K58" s="29">
        <f t="shared" si="1"/>
        <v>0</v>
      </c>
      <c r="L58" s="28"/>
      <c r="M58" s="29">
        <f t="shared" si="2"/>
        <v>0</v>
      </c>
      <c r="N58" s="29">
        <f t="shared" si="3"/>
        <v>100</v>
      </c>
      <c r="O58" s="29">
        <f t="shared" si="3"/>
        <v>20332200</v>
      </c>
      <c r="P58" s="29">
        <f t="shared" si="4"/>
        <v>100</v>
      </c>
      <c r="Q58" s="29">
        <f t="shared" si="4"/>
        <v>20332200</v>
      </c>
    </row>
    <row r="59" spans="2:18" s="21" customFormat="1" ht="15" customHeight="1">
      <c r="B59" s="320"/>
      <c r="C59" s="317" t="s">
        <v>287</v>
      </c>
      <c r="D59" s="7" t="s">
        <v>83</v>
      </c>
      <c r="E59" s="7" t="s">
        <v>310</v>
      </c>
      <c r="F59" s="7" t="s">
        <v>84</v>
      </c>
      <c r="G59" s="15">
        <v>215682</v>
      </c>
      <c r="H59" s="28"/>
      <c r="I59" s="29">
        <f t="shared" si="0"/>
        <v>0</v>
      </c>
      <c r="J59" s="29"/>
      <c r="K59" s="29">
        <f t="shared" si="1"/>
        <v>0</v>
      </c>
      <c r="L59" s="28"/>
      <c r="M59" s="29">
        <f t="shared" si="2"/>
        <v>0</v>
      </c>
      <c r="N59" s="29">
        <f t="shared" si="3"/>
        <v>0</v>
      </c>
      <c r="O59" s="29">
        <f t="shared" si="3"/>
        <v>0</v>
      </c>
      <c r="P59" s="29">
        <f t="shared" si="4"/>
        <v>0</v>
      </c>
      <c r="Q59" s="29">
        <f t="shared" si="4"/>
        <v>0</v>
      </c>
    </row>
    <row r="60" spans="2:18" s="21" customFormat="1" ht="15" customHeight="1">
      <c r="B60" s="320"/>
      <c r="C60" s="322"/>
      <c r="D60" s="7" t="s">
        <v>219</v>
      </c>
      <c r="E60" s="7" t="s">
        <v>57</v>
      </c>
      <c r="F60" s="7" t="s">
        <v>221</v>
      </c>
      <c r="G60" s="15">
        <v>234222</v>
      </c>
      <c r="H60" s="28"/>
      <c r="I60" s="29">
        <f t="shared" si="0"/>
        <v>0</v>
      </c>
      <c r="J60" s="29"/>
      <c r="K60" s="29">
        <f t="shared" si="1"/>
        <v>0</v>
      </c>
      <c r="L60" s="28"/>
      <c r="M60" s="29">
        <f t="shared" si="2"/>
        <v>0</v>
      </c>
      <c r="N60" s="29">
        <f t="shared" si="3"/>
        <v>0</v>
      </c>
      <c r="O60" s="29">
        <f t="shared" si="3"/>
        <v>0</v>
      </c>
      <c r="P60" s="29">
        <f t="shared" si="4"/>
        <v>0</v>
      </c>
      <c r="Q60" s="29">
        <f t="shared" si="4"/>
        <v>0</v>
      </c>
    </row>
    <row r="61" spans="2:18" s="21" customFormat="1" ht="15" customHeight="1">
      <c r="B61" s="320"/>
      <c r="C61" s="322"/>
      <c r="D61" s="58" t="s">
        <v>220</v>
      </c>
      <c r="E61" s="58" t="s">
        <v>60</v>
      </c>
      <c r="F61" s="58" t="s">
        <v>222</v>
      </c>
      <c r="G61" s="59">
        <v>277482</v>
      </c>
      <c r="H61" s="60"/>
      <c r="I61" s="53">
        <f t="shared" si="0"/>
        <v>0</v>
      </c>
      <c r="J61" s="53"/>
      <c r="K61" s="53">
        <f t="shared" si="1"/>
        <v>0</v>
      </c>
      <c r="L61" s="60"/>
      <c r="M61" s="53">
        <f t="shared" si="2"/>
        <v>0</v>
      </c>
      <c r="N61" s="53">
        <f t="shared" si="3"/>
        <v>0</v>
      </c>
      <c r="O61" s="53">
        <f t="shared" si="3"/>
        <v>0</v>
      </c>
      <c r="P61" s="53">
        <f t="shared" si="4"/>
        <v>0</v>
      </c>
      <c r="Q61" s="53">
        <f t="shared" si="4"/>
        <v>0</v>
      </c>
      <c r="R61" s="30"/>
    </row>
    <row r="62" spans="2:18" s="21" customFormat="1" ht="15" customHeight="1">
      <c r="B62" s="320"/>
      <c r="C62" s="317" t="s">
        <v>312</v>
      </c>
      <c r="D62" s="61" t="s">
        <v>313</v>
      </c>
      <c r="E62" s="61" t="s">
        <v>57</v>
      </c>
      <c r="F62" s="61" t="s">
        <v>314</v>
      </c>
      <c r="G62" s="62">
        <v>234220</v>
      </c>
      <c r="H62" s="63"/>
      <c r="I62" s="64">
        <f t="shared" si="0"/>
        <v>0</v>
      </c>
      <c r="J62" s="64">
        <v>200</v>
      </c>
      <c r="K62" s="64">
        <f t="shared" si="1"/>
        <v>46844000</v>
      </c>
      <c r="L62" s="63"/>
      <c r="M62" s="64">
        <f>L62*G62</f>
        <v>0</v>
      </c>
      <c r="N62" s="64">
        <f t="shared" si="3"/>
        <v>200</v>
      </c>
      <c r="O62" s="64">
        <f t="shared" si="3"/>
        <v>46844000</v>
      </c>
      <c r="P62" s="64">
        <f t="shared" si="4"/>
        <v>200</v>
      </c>
      <c r="Q62" s="64">
        <f t="shared" si="4"/>
        <v>46844000</v>
      </c>
      <c r="R62" s="30"/>
    </row>
    <row r="63" spans="2:18" s="21" customFormat="1" ht="15" customHeight="1">
      <c r="B63" s="320"/>
      <c r="C63" s="322"/>
      <c r="D63" s="61" t="s">
        <v>315</v>
      </c>
      <c r="E63" s="61" t="s">
        <v>60</v>
      </c>
      <c r="F63" s="61" t="s">
        <v>316</v>
      </c>
      <c r="G63" s="62">
        <v>277480</v>
      </c>
      <c r="H63" s="63"/>
      <c r="I63" s="64">
        <f t="shared" si="0"/>
        <v>0</v>
      </c>
      <c r="J63" s="64">
        <v>200</v>
      </c>
      <c r="K63" s="64">
        <f t="shared" si="1"/>
        <v>55496000</v>
      </c>
      <c r="L63" s="63"/>
      <c r="M63" s="64">
        <f>L63*G63</f>
        <v>0</v>
      </c>
      <c r="N63" s="64">
        <f t="shared" si="3"/>
        <v>200</v>
      </c>
      <c r="O63" s="64">
        <f t="shared" si="3"/>
        <v>55496000</v>
      </c>
      <c r="P63" s="64">
        <f t="shared" si="4"/>
        <v>200</v>
      </c>
      <c r="Q63" s="64">
        <f t="shared" si="4"/>
        <v>55496000</v>
      </c>
      <c r="R63" s="30"/>
    </row>
    <row r="64" spans="2:18" s="21" customFormat="1" ht="15" customHeight="1">
      <c r="B64" s="320"/>
      <c r="C64" s="322"/>
      <c r="D64" s="61" t="s">
        <v>317</v>
      </c>
      <c r="E64" s="61" t="s">
        <v>318</v>
      </c>
      <c r="F64" s="61" t="s">
        <v>319</v>
      </c>
      <c r="G64" s="62">
        <v>296020</v>
      </c>
      <c r="H64" s="63"/>
      <c r="I64" s="64">
        <f t="shared" si="0"/>
        <v>0</v>
      </c>
      <c r="J64" s="64">
        <v>100</v>
      </c>
      <c r="K64" s="64">
        <f t="shared" si="1"/>
        <v>29602000</v>
      </c>
      <c r="L64" s="63"/>
      <c r="M64" s="64">
        <f>L64*G64</f>
        <v>0</v>
      </c>
      <c r="N64" s="64">
        <f t="shared" si="3"/>
        <v>100</v>
      </c>
      <c r="O64" s="64">
        <f t="shared" si="3"/>
        <v>29602000</v>
      </c>
      <c r="P64" s="64">
        <f t="shared" si="4"/>
        <v>100</v>
      </c>
      <c r="Q64" s="64">
        <f t="shared" si="4"/>
        <v>29602000</v>
      </c>
      <c r="R64" s="30"/>
    </row>
    <row r="65" spans="2:18" s="21" customFormat="1" ht="15" customHeight="1">
      <c r="B65" s="320"/>
      <c r="C65" s="322"/>
      <c r="D65" s="61" t="s">
        <v>320</v>
      </c>
      <c r="E65" s="61" t="s">
        <v>60</v>
      </c>
      <c r="F65" s="61" t="s">
        <v>321</v>
      </c>
      <c r="G65" s="62">
        <v>296020</v>
      </c>
      <c r="H65" s="63"/>
      <c r="I65" s="64">
        <f t="shared" si="0"/>
        <v>0</v>
      </c>
      <c r="J65" s="64">
        <v>100</v>
      </c>
      <c r="K65" s="64">
        <f t="shared" si="1"/>
        <v>29602000</v>
      </c>
      <c r="L65" s="63"/>
      <c r="M65" s="64">
        <f>L65*G65</f>
        <v>0</v>
      </c>
      <c r="N65" s="64">
        <f t="shared" si="3"/>
        <v>100</v>
      </c>
      <c r="O65" s="64">
        <f t="shared" si="3"/>
        <v>29602000</v>
      </c>
      <c r="P65" s="64">
        <f t="shared" si="4"/>
        <v>100</v>
      </c>
      <c r="Q65" s="64">
        <f t="shared" si="4"/>
        <v>29602000</v>
      </c>
      <c r="R65" s="30"/>
    </row>
    <row r="66" spans="2:18" s="21" customFormat="1" ht="15" customHeight="1" thickBot="1">
      <c r="B66" s="325"/>
      <c r="C66" s="327"/>
      <c r="D66" s="61" t="s">
        <v>322</v>
      </c>
      <c r="E66" s="61" t="s">
        <v>318</v>
      </c>
      <c r="F66" s="61" t="s">
        <v>323</v>
      </c>
      <c r="G66" s="62">
        <v>320740</v>
      </c>
      <c r="H66" s="63"/>
      <c r="I66" s="64">
        <f t="shared" si="0"/>
        <v>0</v>
      </c>
      <c r="J66" s="64">
        <v>100</v>
      </c>
      <c r="K66" s="64">
        <f t="shared" si="1"/>
        <v>32074000</v>
      </c>
      <c r="L66" s="63"/>
      <c r="M66" s="64">
        <f>L66*G66</f>
        <v>0</v>
      </c>
      <c r="N66" s="64">
        <f t="shared" si="3"/>
        <v>100</v>
      </c>
      <c r="O66" s="64">
        <f t="shared" si="3"/>
        <v>32074000</v>
      </c>
      <c r="P66" s="64">
        <f t="shared" si="4"/>
        <v>100</v>
      </c>
      <c r="Q66" s="64">
        <f t="shared" si="4"/>
        <v>32074000</v>
      </c>
      <c r="R66" s="30">
        <f>SUM(N44:N66)</f>
        <v>2220</v>
      </c>
    </row>
    <row r="67" spans="2:18" s="21" customFormat="1" ht="15.75" customHeight="1" thickTop="1">
      <c r="B67" s="324" t="s">
        <v>324</v>
      </c>
      <c r="C67" s="330" t="s">
        <v>267</v>
      </c>
      <c r="D67" s="39" t="s">
        <v>85</v>
      </c>
      <c r="E67" s="39" t="s">
        <v>288</v>
      </c>
      <c r="F67" s="39" t="s">
        <v>86</v>
      </c>
      <c r="G67" s="40">
        <v>48822</v>
      </c>
      <c r="H67" s="41"/>
      <c r="I67" s="42">
        <f t="shared" si="0"/>
        <v>0</v>
      </c>
      <c r="J67" s="42"/>
      <c r="K67" s="42">
        <f t="shared" si="1"/>
        <v>0</v>
      </c>
      <c r="L67" s="41"/>
      <c r="M67" s="42">
        <f t="shared" si="2"/>
        <v>0</v>
      </c>
      <c r="N67" s="42">
        <f t="shared" si="3"/>
        <v>0</v>
      </c>
      <c r="O67" s="42">
        <f t="shared" si="3"/>
        <v>0</v>
      </c>
      <c r="P67" s="42">
        <f t="shared" si="4"/>
        <v>0</v>
      </c>
      <c r="Q67" s="42">
        <f t="shared" si="4"/>
        <v>0</v>
      </c>
    </row>
    <row r="68" spans="2:18" s="21" customFormat="1" ht="15" customHeight="1">
      <c r="B68" s="320"/>
      <c r="C68" s="314"/>
      <c r="D68" s="7" t="s">
        <v>87</v>
      </c>
      <c r="E68" s="7" t="s">
        <v>289</v>
      </c>
      <c r="F68" s="7" t="s">
        <v>88</v>
      </c>
      <c r="G68" s="15">
        <v>61182</v>
      </c>
      <c r="H68" s="28">
        <v>150</v>
      </c>
      <c r="I68" s="29">
        <f t="shared" si="0"/>
        <v>9177300</v>
      </c>
      <c r="J68" s="29"/>
      <c r="K68" s="29">
        <f t="shared" si="1"/>
        <v>0</v>
      </c>
      <c r="L68" s="28"/>
      <c r="M68" s="29">
        <f t="shared" si="2"/>
        <v>0</v>
      </c>
      <c r="N68" s="29">
        <f t="shared" si="3"/>
        <v>150</v>
      </c>
      <c r="O68" s="29">
        <f t="shared" si="3"/>
        <v>9177300</v>
      </c>
      <c r="P68" s="29">
        <f t="shared" si="4"/>
        <v>150</v>
      </c>
      <c r="Q68" s="29">
        <f t="shared" si="4"/>
        <v>9177300</v>
      </c>
    </row>
    <row r="69" spans="2:18" s="21" customFormat="1" ht="15" customHeight="1">
      <c r="B69" s="320"/>
      <c r="C69" s="314"/>
      <c r="D69" s="7" t="s">
        <v>89</v>
      </c>
      <c r="E69" s="7" t="s">
        <v>268</v>
      </c>
      <c r="F69" s="7" t="s">
        <v>90</v>
      </c>
      <c r="G69" s="15">
        <v>61182</v>
      </c>
      <c r="H69" s="28">
        <v>200</v>
      </c>
      <c r="I69" s="29">
        <f t="shared" si="0"/>
        <v>12236400</v>
      </c>
      <c r="J69" s="29"/>
      <c r="K69" s="29">
        <f t="shared" si="1"/>
        <v>0</v>
      </c>
      <c r="L69" s="28"/>
      <c r="M69" s="29">
        <f t="shared" si="2"/>
        <v>0</v>
      </c>
      <c r="N69" s="29">
        <f t="shared" si="3"/>
        <v>200</v>
      </c>
      <c r="O69" s="29">
        <f t="shared" si="3"/>
        <v>12236400</v>
      </c>
      <c r="P69" s="29">
        <f t="shared" si="4"/>
        <v>200</v>
      </c>
      <c r="Q69" s="29">
        <f t="shared" si="4"/>
        <v>12236400</v>
      </c>
    </row>
    <row r="70" spans="2:18" s="21" customFormat="1" ht="15" customHeight="1">
      <c r="B70" s="320"/>
      <c r="C70" s="314"/>
      <c r="D70" s="7" t="s">
        <v>91</v>
      </c>
      <c r="E70" s="7" t="s">
        <v>288</v>
      </c>
      <c r="F70" s="7" t="s">
        <v>92</v>
      </c>
      <c r="G70" s="15">
        <v>73542</v>
      </c>
      <c r="H70" s="28">
        <v>200</v>
      </c>
      <c r="I70" s="29">
        <f t="shared" ref="I70:I113" si="5">H70*G70</f>
        <v>14708400</v>
      </c>
      <c r="J70" s="29"/>
      <c r="K70" s="29">
        <f t="shared" ref="K70:K111" si="6">J70*G70</f>
        <v>0</v>
      </c>
      <c r="L70" s="28"/>
      <c r="M70" s="29">
        <f t="shared" si="2"/>
        <v>0</v>
      </c>
      <c r="N70" s="29">
        <f t="shared" si="3"/>
        <v>200</v>
      </c>
      <c r="O70" s="29">
        <f t="shared" si="3"/>
        <v>14708400</v>
      </c>
      <c r="P70" s="29">
        <f t="shared" si="4"/>
        <v>200</v>
      </c>
      <c r="Q70" s="29">
        <f t="shared" si="4"/>
        <v>14708400</v>
      </c>
    </row>
    <row r="71" spans="2:18" s="21" customFormat="1" ht="15" customHeight="1">
      <c r="B71" s="320"/>
      <c r="C71" s="314"/>
      <c r="D71" s="7" t="s">
        <v>93</v>
      </c>
      <c r="E71" s="7" t="s">
        <v>289</v>
      </c>
      <c r="F71" s="7" t="s">
        <v>94</v>
      </c>
      <c r="G71" s="15">
        <v>98262</v>
      </c>
      <c r="H71" s="28">
        <v>100</v>
      </c>
      <c r="I71" s="29">
        <f t="shared" si="5"/>
        <v>9826200</v>
      </c>
      <c r="J71" s="29"/>
      <c r="K71" s="29">
        <f t="shared" si="6"/>
        <v>0</v>
      </c>
      <c r="L71" s="28"/>
      <c r="M71" s="29">
        <f t="shared" si="2"/>
        <v>0</v>
      </c>
      <c r="N71" s="29">
        <f t="shared" si="3"/>
        <v>100</v>
      </c>
      <c r="O71" s="29">
        <f t="shared" si="3"/>
        <v>9826200</v>
      </c>
      <c r="P71" s="29">
        <f t="shared" si="4"/>
        <v>100</v>
      </c>
      <c r="Q71" s="29">
        <f t="shared" si="4"/>
        <v>9826200</v>
      </c>
    </row>
    <row r="72" spans="2:18" s="21" customFormat="1" ht="15" customHeight="1">
      <c r="B72" s="320"/>
      <c r="C72" s="314"/>
      <c r="D72" s="7" t="s">
        <v>95</v>
      </c>
      <c r="E72" s="7" t="s">
        <v>291</v>
      </c>
      <c r="F72" s="7" t="s">
        <v>96</v>
      </c>
      <c r="G72" s="15">
        <v>110622</v>
      </c>
      <c r="H72" s="28">
        <v>100</v>
      </c>
      <c r="I72" s="29">
        <f t="shared" si="5"/>
        <v>11062200</v>
      </c>
      <c r="J72" s="29"/>
      <c r="K72" s="29">
        <f t="shared" si="6"/>
        <v>0</v>
      </c>
      <c r="L72" s="28"/>
      <c r="M72" s="29">
        <f t="shared" si="2"/>
        <v>0</v>
      </c>
      <c r="N72" s="29">
        <f t="shared" si="3"/>
        <v>100</v>
      </c>
      <c r="O72" s="29">
        <f t="shared" si="3"/>
        <v>11062200</v>
      </c>
      <c r="P72" s="29">
        <f t="shared" si="4"/>
        <v>100</v>
      </c>
      <c r="Q72" s="29">
        <f t="shared" si="4"/>
        <v>11062200</v>
      </c>
    </row>
    <row r="73" spans="2:18" s="21" customFormat="1" ht="15" customHeight="1">
      <c r="B73" s="320"/>
      <c r="C73" s="314" t="s">
        <v>285</v>
      </c>
      <c r="D73" s="7" t="s">
        <v>97</v>
      </c>
      <c r="E73" s="7" t="s">
        <v>288</v>
      </c>
      <c r="F73" s="7" t="s">
        <v>98</v>
      </c>
      <c r="G73" s="15">
        <v>61182</v>
      </c>
      <c r="H73" s="28"/>
      <c r="I73" s="29">
        <f t="shared" si="5"/>
        <v>0</v>
      </c>
      <c r="J73" s="29"/>
      <c r="K73" s="29">
        <f t="shared" si="6"/>
        <v>0</v>
      </c>
      <c r="L73" s="28"/>
      <c r="M73" s="29">
        <f t="shared" si="2"/>
        <v>0</v>
      </c>
      <c r="N73" s="29">
        <f t="shared" si="3"/>
        <v>0</v>
      </c>
      <c r="O73" s="29">
        <f t="shared" si="3"/>
        <v>0</v>
      </c>
      <c r="P73" s="29">
        <f t="shared" si="4"/>
        <v>0</v>
      </c>
      <c r="Q73" s="29">
        <f t="shared" si="4"/>
        <v>0</v>
      </c>
    </row>
    <row r="74" spans="2:18" s="21" customFormat="1" ht="15" customHeight="1">
      <c r="B74" s="320"/>
      <c r="C74" s="314"/>
      <c r="D74" s="7" t="s">
        <v>99</v>
      </c>
      <c r="E74" s="7" t="s">
        <v>289</v>
      </c>
      <c r="F74" s="7" t="s">
        <v>100</v>
      </c>
      <c r="G74" s="15">
        <v>79722</v>
      </c>
      <c r="H74" s="28"/>
      <c r="I74" s="29">
        <f t="shared" si="5"/>
        <v>0</v>
      </c>
      <c r="J74" s="29"/>
      <c r="K74" s="29">
        <f t="shared" si="6"/>
        <v>0</v>
      </c>
      <c r="L74" s="28"/>
      <c r="M74" s="29">
        <f t="shared" si="2"/>
        <v>0</v>
      </c>
      <c r="N74" s="29">
        <f t="shared" si="3"/>
        <v>0</v>
      </c>
      <c r="O74" s="29">
        <f t="shared" si="3"/>
        <v>0</v>
      </c>
      <c r="P74" s="29">
        <f t="shared" si="4"/>
        <v>0</v>
      </c>
      <c r="Q74" s="29">
        <f t="shared" si="4"/>
        <v>0</v>
      </c>
    </row>
    <row r="75" spans="2:18" s="21" customFormat="1" ht="15" customHeight="1">
      <c r="B75" s="320"/>
      <c r="C75" s="314"/>
      <c r="D75" s="7" t="s">
        <v>101</v>
      </c>
      <c r="E75" s="7" t="s">
        <v>288</v>
      </c>
      <c r="F75" s="7" t="s">
        <v>102</v>
      </c>
      <c r="G75" s="15">
        <v>85902</v>
      </c>
      <c r="H75" s="28"/>
      <c r="I75" s="29">
        <f t="shared" si="5"/>
        <v>0</v>
      </c>
      <c r="J75" s="29"/>
      <c r="K75" s="29">
        <f t="shared" si="6"/>
        <v>0</v>
      </c>
      <c r="L75" s="28"/>
      <c r="M75" s="29">
        <f t="shared" si="2"/>
        <v>0</v>
      </c>
      <c r="N75" s="29">
        <f t="shared" si="3"/>
        <v>0</v>
      </c>
      <c r="O75" s="29">
        <f t="shared" si="3"/>
        <v>0</v>
      </c>
      <c r="P75" s="29">
        <f t="shared" si="4"/>
        <v>0</v>
      </c>
      <c r="Q75" s="29">
        <f t="shared" si="4"/>
        <v>0</v>
      </c>
    </row>
    <row r="76" spans="2:18" s="21" customFormat="1" ht="15" customHeight="1">
      <c r="B76" s="320"/>
      <c r="C76" s="314"/>
      <c r="D76" s="7" t="s">
        <v>103</v>
      </c>
      <c r="E76" s="7" t="s">
        <v>289</v>
      </c>
      <c r="F76" s="7" t="s">
        <v>104</v>
      </c>
      <c r="G76" s="15">
        <v>110622</v>
      </c>
      <c r="H76" s="28"/>
      <c r="I76" s="29">
        <f t="shared" si="5"/>
        <v>0</v>
      </c>
      <c r="J76" s="29"/>
      <c r="K76" s="29">
        <f t="shared" si="6"/>
        <v>0</v>
      </c>
      <c r="L76" s="28"/>
      <c r="M76" s="29">
        <f t="shared" si="2"/>
        <v>0</v>
      </c>
      <c r="N76" s="29">
        <f t="shared" si="3"/>
        <v>0</v>
      </c>
      <c r="O76" s="29">
        <f t="shared" si="3"/>
        <v>0</v>
      </c>
      <c r="P76" s="29">
        <f t="shared" si="4"/>
        <v>0</v>
      </c>
      <c r="Q76" s="29">
        <f t="shared" si="4"/>
        <v>0</v>
      </c>
    </row>
    <row r="77" spans="2:18" s="21" customFormat="1" ht="15" customHeight="1">
      <c r="B77" s="320"/>
      <c r="C77" s="317" t="s">
        <v>287</v>
      </c>
      <c r="D77" s="7" t="s">
        <v>105</v>
      </c>
      <c r="E77" s="7" t="s">
        <v>288</v>
      </c>
      <c r="F77" s="7" t="s">
        <v>106</v>
      </c>
      <c r="G77" s="15">
        <v>61182</v>
      </c>
      <c r="H77" s="28"/>
      <c r="I77" s="29">
        <f t="shared" si="5"/>
        <v>0</v>
      </c>
      <c r="J77" s="29"/>
      <c r="K77" s="29">
        <f t="shared" si="6"/>
        <v>0</v>
      </c>
      <c r="L77" s="28"/>
      <c r="M77" s="29">
        <f t="shared" si="2"/>
        <v>0</v>
      </c>
      <c r="N77" s="29">
        <f t="shared" si="3"/>
        <v>0</v>
      </c>
      <c r="O77" s="29">
        <f t="shared" si="3"/>
        <v>0</v>
      </c>
      <c r="P77" s="29">
        <f t="shared" si="4"/>
        <v>0</v>
      </c>
      <c r="Q77" s="29">
        <f t="shared" si="4"/>
        <v>0</v>
      </c>
    </row>
    <row r="78" spans="2:18" s="21" customFormat="1" ht="15" customHeight="1">
      <c r="B78" s="320"/>
      <c r="C78" s="322"/>
      <c r="D78" s="7" t="s">
        <v>107</v>
      </c>
      <c r="E78" s="7" t="s">
        <v>289</v>
      </c>
      <c r="F78" s="7" t="s">
        <v>108</v>
      </c>
      <c r="G78" s="15">
        <v>79722</v>
      </c>
      <c r="H78" s="28"/>
      <c r="I78" s="29">
        <f t="shared" si="5"/>
        <v>0</v>
      </c>
      <c r="J78" s="29"/>
      <c r="K78" s="29">
        <f t="shared" si="6"/>
        <v>0</v>
      </c>
      <c r="L78" s="28"/>
      <c r="M78" s="29">
        <f t="shared" si="2"/>
        <v>0</v>
      </c>
      <c r="N78" s="29">
        <f t="shared" si="3"/>
        <v>0</v>
      </c>
      <c r="O78" s="29">
        <f t="shared" si="3"/>
        <v>0</v>
      </c>
      <c r="P78" s="29">
        <f t="shared" si="4"/>
        <v>0</v>
      </c>
      <c r="Q78" s="29">
        <f t="shared" si="4"/>
        <v>0</v>
      </c>
    </row>
    <row r="79" spans="2:18" s="21" customFormat="1" ht="15" customHeight="1">
      <c r="B79" s="320"/>
      <c r="C79" s="322"/>
      <c r="D79" s="7" t="s">
        <v>325</v>
      </c>
      <c r="E79" s="7" t="s">
        <v>198</v>
      </c>
      <c r="F79" s="7" t="s">
        <v>199</v>
      </c>
      <c r="G79" s="15">
        <v>80000</v>
      </c>
      <c r="H79" s="28"/>
      <c r="I79" s="29">
        <f t="shared" si="5"/>
        <v>0</v>
      </c>
      <c r="J79" s="29"/>
      <c r="K79" s="29">
        <f t="shared" si="6"/>
        <v>0</v>
      </c>
      <c r="L79" s="28"/>
      <c r="M79" s="29">
        <f t="shared" si="2"/>
        <v>0</v>
      </c>
      <c r="N79" s="29">
        <f t="shared" si="3"/>
        <v>0</v>
      </c>
      <c r="O79" s="29">
        <f t="shared" si="3"/>
        <v>0</v>
      </c>
      <c r="P79" s="29">
        <f t="shared" si="4"/>
        <v>0</v>
      </c>
      <c r="Q79" s="29">
        <f t="shared" si="4"/>
        <v>0</v>
      </c>
    </row>
    <row r="80" spans="2:18" s="21" customFormat="1" ht="15" customHeight="1">
      <c r="B80" s="320"/>
      <c r="C80" s="322"/>
      <c r="D80" s="7" t="s">
        <v>196</v>
      </c>
      <c r="E80" s="7" t="s">
        <v>57</v>
      </c>
      <c r="F80" s="7" t="s">
        <v>200</v>
      </c>
      <c r="G80" s="15">
        <v>92000</v>
      </c>
      <c r="H80" s="28"/>
      <c r="I80" s="29">
        <f t="shared" si="5"/>
        <v>0</v>
      </c>
      <c r="J80" s="29"/>
      <c r="K80" s="29">
        <f t="shared" si="6"/>
        <v>0</v>
      </c>
      <c r="L80" s="28"/>
      <c r="M80" s="29">
        <f t="shared" si="2"/>
        <v>0</v>
      </c>
      <c r="N80" s="29">
        <f t="shared" si="3"/>
        <v>0</v>
      </c>
      <c r="O80" s="29">
        <f t="shared" si="3"/>
        <v>0</v>
      </c>
      <c r="P80" s="29">
        <f t="shared" si="4"/>
        <v>0</v>
      </c>
      <c r="Q80" s="29">
        <f t="shared" si="4"/>
        <v>0</v>
      </c>
    </row>
    <row r="81" spans="2:18" s="21" customFormat="1" ht="15" customHeight="1" thickBot="1">
      <c r="B81" s="325"/>
      <c r="C81" s="327"/>
      <c r="D81" s="35" t="s">
        <v>326</v>
      </c>
      <c r="E81" s="35" t="s">
        <v>60</v>
      </c>
      <c r="F81" s="35" t="s">
        <v>201</v>
      </c>
      <c r="G81" s="36">
        <v>120000</v>
      </c>
      <c r="H81" s="37"/>
      <c r="I81" s="38">
        <f t="shared" si="5"/>
        <v>0</v>
      </c>
      <c r="J81" s="53"/>
      <c r="K81" s="38">
        <f t="shared" si="6"/>
        <v>0</v>
      </c>
      <c r="L81" s="37"/>
      <c r="M81" s="38">
        <f t="shared" si="2"/>
        <v>0</v>
      </c>
      <c r="N81" s="38">
        <f t="shared" si="3"/>
        <v>0</v>
      </c>
      <c r="O81" s="38">
        <f t="shared" si="3"/>
        <v>0</v>
      </c>
      <c r="P81" s="38">
        <f t="shared" si="4"/>
        <v>0</v>
      </c>
      <c r="Q81" s="38">
        <f t="shared" si="4"/>
        <v>0</v>
      </c>
      <c r="R81" s="30">
        <f>SUM(N67:N81)</f>
        <v>750</v>
      </c>
    </row>
    <row r="82" spans="2:18" s="21" customFormat="1" ht="15" customHeight="1" thickTop="1">
      <c r="B82" s="321" t="s">
        <v>327</v>
      </c>
      <c r="C82" s="318" t="s">
        <v>328</v>
      </c>
      <c r="D82" s="31" t="s">
        <v>109</v>
      </c>
      <c r="E82" s="31" t="s">
        <v>329</v>
      </c>
      <c r="F82" s="31" t="s">
        <v>110</v>
      </c>
      <c r="G82" s="32">
        <v>67362</v>
      </c>
      <c r="H82" s="33"/>
      <c r="I82" s="34">
        <f t="shared" si="5"/>
        <v>0</v>
      </c>
      <c r="J82" s="42"/>
      <c r="K82" s="34">
        <f t="shared" si="6"/>
        <v>0</v>
      </c>
      <c r="L82" s="33"/>
      <c r="M82" s="34">
        <f t="shared" si="2"/>
        <v>0</v>
      </c>
      <c r="N82" s="34">
        <f t="shared" si="3"/>
        <v>0</v>
      </c>
      <c r="O82" s="34">
        <f t="shared" si="3"/>
        <v>0</v>
      </c>
      <c r="P82" s="34">
        <f t="shared" si="4"/>
        <v>0</v>
      </c>
      <c r="Q82" s="34">
        <f t="shared" si="4"/>
        <v>0</v>
      </c>
    </row>
    <row r="83" spans="2:18" s="21" customFormat="1" ht="15" customHeight="1">
      <c r="B83" s="313"/>
      <c r="C83" s="314"/>
      <c r="D83" s="7" t="s">
        <v>111</v>
      </c>
      <c r="E83" s="7" t="s">
        <v>330</v>
      </c>
      <c r="F83" s="7" t="s">
        <v>112</v>
      </c>
      <c r="G83" s="15">
        <v>73542</v>
      </c>
      <c r="H83" s="28"/>
      <c r="I83" s="29">
        <f t="shared" si="5"/>
        <v>0</v>
      </c>
      <c r="J83" s="29"/>
      <c r="K83" s="29">
        <f t="shared" si="6"/>
        <v>0</v>
      </c>
      <c r="L83" s="28"/>
      <c r="M83" s="29">
        <f t="shared" si="2"/>
        <v>0</v>
      </c>
      <c r="N83" s="29">
        <f t="shared" si="3"/>
        <v>0</v>
      </c>
      <c r="O83" s="29">
        <f t="shared" si="3"/>
        <v>0</v>
      </c>
      <c r="P83" s="29">
        <f t="shared" si="4"/>
        <v>0</v>
      </c>
      <c r="Q83" s="29">
        <f t="shared" si="4"/>
        <v>0</v>
      </c>
    </row>
    <row r="84" spans="2:18" s="21" customFormat="1" ht="15" customHeight="1">
      <c r="B84" s="313"/>
      <c r="C84" s="314"/>
      <c r="D84" s="7" t="s">
        <v>113</v>
      </c>
      <c r="E84" s="7" t="s">
        <v>331</v>
      </c>
      <c r="F84" s="7" t="s">
        <v>114</v>
      </c>
      <c r="G84" s="15">
        <v>92082</v>
      </c>
      <c r="H84" s="28"/>
      <c r="I84" s="29">
        <f t="shared" si="5"/>
        <v>0</v>
      </c>
      <c r="J84" s="29"/>
      <c r="K84" s="29">
        <f t="shared" si="6"/>
        <v>0</v>
      </c>
      <c r="L84" s="28"/>
      <c r="M84" s="29">
        <f t="shared" si="2"/>
        <v>0</v>
      </c>
      <c r="N84" s="29">
        <f t="shared" si="3"/>
        <v>0</v>
      </c>
      <c r="O84" s="29">
        <f t="shared" si="3"/>
        <v>0</v>
      </c>
      <c r="P84" s="29">
        <f t="shared" si="4"/>
        <v>0</v>
      </c>
      <c r="Q84" s="29">
        <f t="shared" si="4"/>
        <v>0</v>
      </c>
    </row>
    <row r="85" spans="2:18" s="21" customFormat="1" ht="15" customHeight="1">
      <c r="B85" s="313"/>
      <c r="C85" s="319" t="s">
        <v>332</v>
      </c>
      <c r="D85" s="7" t="s">
        <v>115</v>
      </c>
      <c r="E85" s="7" t="s">
        <v>330</v>
      </c>
      <c r="F85" s="7" t="s">
        <v>116</v>
      </c>
      <c r="G85" s="15">
        <v>92082</v>
      </c>
      <c r="H85" s="28"/>
      <c r="I85" s="29">
        <f t="shared" si="5"/>
        <v>0</v>
      </c>
      <c r="J85" s="29"/>
      <c r="K85" s="29">
        <f t="shared" si="6"/>
        <v>0</v>
      </c>
      <c r="L85" s="28"/>
      <c r="M85" s="29">
        <f t="shared" si="2"/>
        <v>0</v>
      </c>
      <c r="N85" s="29">
        <f t="shared" si="3"/>
        <v>0</v>
      </c>
      <c r="O85" s="29">
        <f t="shared" si="3"/>
        <v>0</v>
      </c>
      <c r="P85" s="29">
        <f t="shared" si="4"/>
        <v>0</v>
      </c>
      <c r="Q85" s="29">
        <f t="shared" si="4"/>
        <v>0</v>
      </c>
    </row>
    <row r="86" spans="2:18" s="21" customFormat="1" ht="15" customHeight="1">
      <c r="B86" s="313"/>
      <c r="C86" s="320"/>
      <c r="D86" s="7" t="s">
        <v>117</v>
      </c>
      <c r="E86" s="7" t="s">
        <v>331</v>
      </c>
      <c r="F86" s="7" t="s">
        <v>118</v>
      </c>
      <c r="G86" s="15">
        <v>110622</v>
      </c>
      <c r="H86" s="28"/>
      <c r="I86" s="29">
        <f t="shared" si="5"/>
        <v>0</v>
      </c>
      <c r="J86" s="29">
        <v>100</v>
      </c>
      <c r="K86" s="29">
        <f t="shared" si="6"/>
        <v>11062200</v>
      </c>
      <c r="L86" s="28"/>
      <c r="M86" s="29">
        <f t="shared" si="2"/>
        <v>0</v>
      </c>
      <c r="N86" s="29">
        <f t="shared" si="3"/>
        <v>100</v>
      </c>
      <c r="O86" s="29">
        <f t="shared" si="3"/>
        <v>11062200</v>
      </c>
      <c r="P86" s="29">
        <f t="shared" si="4"/>
        <v>100</v>
      </c>
      <c r="Q86" s="29">
        <f t="shared" si="4"/>
        <v>11062200</v>
      </c>
    </row>
    <row r="87" spans="2:18" s="21" customFormat="1" ht="15" customHeight="1">
      <c r="B87" s="313"/>
      <c r="C87" s="320"/>
      <c r="D87" s="7" t="s">
        <v>119</v>
      </c>
      <c r="E87" s="7" t="s">
        <v>57</v>
      </c>
      <c r="F87" s="7" t="s">
        <v>120</v>
      </c>
      <c r="G87" s="15">
        <v>92082</v>
      </c>
      <c r="H87" s="28"/>
      <c r="I87" s="29">
        <f t="shared" si="5"/>
        <v>0</v>
      </c>
      <c r="J87" s="29"/>
      <c r="K87" s="29">
        <f t="shared" si="6"/>
        <v>0</v>
      </c>
      <c r="L87" s="28"/>
      <c r="M87" s="29">
        <f t="shared" si="2"/>
        <v>0</v>
      </c>
      <c r="N87" s="29">
        <f t="shared" si="3"/>
        <v>0</v>
      </c>
      <c r="O87" s="29">
        <f t="shared" si="3"/>
        <v>0</v>
      </c>
      <c r="P87" s="29">
        <f t="shared" si="4"/>
        <v>0</v>
      </c>
      <c r="Q87" s="29">
        <f t="shared" si="4"/>
        <v>0</v>
      </c>
    </row>
    <row r="88" spans="2:18" s="21" customFormat="1" ht="15" customHeight="1">
      <c r="B88" s="313"/>
      <c r="C88" s="320"/>
      <c r="D88" s="7" t="s">
        <v>121</v>
      </c>
      <c r="E88" s="7" t="s">
        <v>60</v>
      </c>
      <c r="F88" s="7" t="s">
        <v>122</v>
      </c>
      <c r="G88" s="15">
        <v>110622</v>
      </c>
      <c r="H88" s="28"/>
      <c r="I88" s="29">
        <f t="shared" si="5"/>
        <v>0</v>
      </c>
      <c r="J88" s="29">
        <v>100</v>
      </c>
      <c r="K88" s="29">
        <f t="shared" si="6"/>
        <v>11062200</v>
      </c>
      <c r="L88" s="28"/>
      <c r="M88" s="29">
        <f t="shared" si="2"/>
        <v>0</v>
      </c>
      <c r="N88" s="29">
        <f t="shared" si="3"/>
        <v>100</v>
      </c>
      <c r="O88" s="29">
        <f t="shared" si="3"/>
        <v>11062200</v>
      </c>
      <c r="P88" s="29">
        <f t="shared" si="4"/>
        <v>100</v>
      </c>
      <c r="Q88" s="29">
        <f t="shared" si="4"/>
        <v>11062200</v>
      </c>
    </row>
    <row r="89" spans="2:18" s="21" customFormat="1" ht="15" customHeight="1">
      <c r="B89" s="313"/>
      <c r="C89" s="320"/>
      <c r="D89" s="7" t="s">
        <v>123</v>
      </c>
      <c r="E89" s="7" t="s">
        <v>57</v>
      </c>
      <c r="F89" s="7" t="s">
        <v>124</v>
      </c>
      <c r="G89" s="15">
        <v>104442</v>
      </c>
      <c r="H89" s="28"/>
      <c r="I89" s="29">
        <f t="shared" si="5"/>
        <v>0</v>
      </c>
      <c r="J89" s="29"/>
      <c r="K89" s="29">
        <f t="shared" si="6"/>
        <v>0</v>
      </c>
      <c r="L89" s="28"/>
      <c r="M89" s="29">
        <f t="shared" ref="M89:M110" si="7">L89*G89</f>
        <v>0</v>
      </c>
      <c r="N89" s="29">
        <f t="shared" ref="N89:O104" si="8">H89+J89</f>
        <v>0</v>
      </c>
      <c r="O89" s="29">
        <f t="shared" si="8"/>
        <v>0</v>
      </c>
      <c r="P89" s="29">
        <f t="shared" ref="P89:Q111" si="9">SUM(H89,J89,L89)</f>
        <v>0</v>
      </c>
      <c r="Q89" s="29">
        <f t="shared" si="9"/>
        <v>0</v>
      </c>
    </row>
    <row r="90" spans="2:18" s="21" customFormat="1" ht="15" customHeight="1">
      <c r="B90" s="313"/>
      <c r="C90" s="320"/>
      <c r="D90" s="7" t="s">
        <v>125</v>
      </c>
      <c r="E90" s="7" t="s">
        <v>270</v>
      </c>
      <c r="F90" s="7" t="s">
        <v>126</v>
      </c>
      <c r="G90" s="15">
        <v>122982</v>
      </c>
      <c r="H90" s="28"/>
      <c r="I90" s="29">
        <f t="shared" si="5"/>
        <v>0</v>
      </c>
      <c r="J90" s="29"/>
      <c r="K90" s="29">
        <f t="shared" si="6"/>
        <v>0</v>
      </c>
      <c r="L90" s="28"/>
      <c r="M90" s="29">
        <f t="shared" si="7"/>
        <v>0</v>
      </c>
      <c r="N90" s="29">
        <f t="shared" si="8"/>
        <v>0</v>
      </c>
      <c r="O90" s="29">
        <f t="shared" si="8"/>
        <v>0</v>
      </c>
      <c r="P90" s="29">
        <f t="shared" si="9"/>
        <v>0</v>
      </c>
      <c r="Q90" s="29">
        <f t="shared" si="9"/>
        <v>0</v>
      </c>
    </row>
    <row r="91" spans="2:18" s="21" customFormat="1" ht="15" customHeight="1">
      <c r="B91" s="313"/>
      <c r="C91" s="320"/>
      <c r="D91" s="7" t="s">
        <v>127</v>
      </c>
      <c r="E91" s="7" t="s">
        <v>57</v>
      </c>
      <c r="F91" s="7" t="s">
        <v>128</v>
      </c>
      <c r="G91" s="15">
        <v>141522</v>
      </c>
      <c r="H91" s="28"/>
      <c r="I91" s="29">
        <f t="shared" si="5"/>
        <v>0</v>
      </c>
      <c r="J91" s="29"/>
      <c r="K91" s="29">
        <f t="shared" si="6"/>
        <v>0</v>
      </c>
      <c r="L91" s="28"/>
      <c r="M91" s="29">
        <f t="shared" si="7"/>
        <v>0</v>
      </c>
      <c r="N91" s="29">
        <f t="shared" si="8"/>
        <v>0</v>
      </c>
      <c r="O91" s="29">
        <f t="shared" si="8"/>
        <v>0</v>
      </c>
      <c r="P91" s="29">
        <f t="shared" si="9"/>
        <v>0</v>
      </c>
      <c r="Q91" s="29">
        <f t="shared" si="9"/>
        <v>0</v>
      </c>
    </row>
    <row r="92" spans="2:18" s="21" customFormat="1" ht="15" customHeight="1">
      <c r="B92" s="313"/>
      <c r="C92" s="320"/>
      <c r="D92" s="7" t="s">
        <v>129</v>
      </c>
      <c r="E92" s="7" t="s">
        <v>60</v>
      </c>
      <c r="F92" s="7" t="s">
        <v>130</v>
      </c>
      <c r="G92" s="15">
        <v>153882</v>
      </c>
      <c r="H92" s="28"/>
      <c r="I92" s="29">
        <f t="shared" si="5"/>
        <v>0</v>
      </c>
      <c r="J92" s="29">
        <v>100</v>
      </c>
      <c r="K92" s="29">
        <f t="shared" si="6"/>
        <v>15388200</v>
      </c>
      <c r="L92" s="28"/>
      <c r="M92" s="29">
        <f t="shared" si="7"/>
        <v>0</v>
      </c>
      <c r="N92" s="29">
        <f t="shared" si="8"/>
        <v>100</v>
      </c>
      <c r="O92" s="29">
        <f t="shared" si="8"/>
        <v>15388200</v>
      </c>
      <c r="P92" s="29">
        <f t="shared" si="9"/>
        <v>100</v>
      </c>
      <c r="Q92" s="29">
        <f t="shared" si="9"/>
        <v>15388200</v>
      </c>
    </row>
    <row r="93" spans="2:18" s="21" customFormat="1" ht="15" customHeight="1">
      <c r="B93" s="313"/>
      <c r="C93" s="320"/>
      <c r="D93" s="7" t="s">
        <v>131</v>
      </c>
      <c r="E93" s="7" t="s">
        <v>57</v>
      </c>
      <c r="F93" s="7" t="s">
        <v>132</v>
      </c>
      <c r="G93" s="15">
        <v>172422</v>
      </c>
      <c r="H93" s="28"/>
      <c r="I93" s="29">
        <f t="shared" si="5"/>
        <v>0</v>
      </c>
      <c r="J93" s="29">
        <v>70</v>
      </c>
      <c r="K93" s="29">
        <f t="shared" si="6"/>
        <v>12069540</v>
      </c>
      <c r="L93" s="28"/>
      <c r="M93" s="29">
        <f t="shared" si="7"/>
        <v>0</v>
      </c>
      <c r="N93" s="29">
        <f t="shared" si="8"/>
        <v>70</v>
      </c>
      <c r="O93" s="29">
        <f t="shared" si="8"/>
        <v>12069540</v>
      </c>
      <c r="P93" s="29">
        <f t="shared" si="9"/>
        <v>70</v>
      </c>
      <c r="Q93" s="29">
        <f t="shared" si="9"/>
        <v>12069540</v>
      </c>
    </row>
    <row r="94" spans="2:18" s="21" customFormat="1" ht="15" customHeight="1">
      <c r="B94" s="313"/>
      <c r="C94" s="320"/>
      <c r="D94" s="7" t="s">
        <v>207</v>
      </c>
      <c r="E94" s="7" t="s">
        <v>57</v>
      </c>
      <c r="F94" s="7" t="s">
        <v>211</v>
      </c>
      <c r="G94" s="16">
        <v>92082</v>
      </c>
      <c r="H94" s="28"/>
      <c r="I94" s="29">
        <f t="shared" si="5"/>
        <v>0</v>
      </c>
      <c r="J94" s="29"/>
      <c r="K94" s="29">
        <f t="shared" si="6"/>
        <v>0</v>
      </c>
      <c r="L94" s="28"/>
      <c r="M94" s="29">
        <f t="shared" si="7"/>
        <v>0</v>
      </c>
      <c r="N94" s="29">
        <f t="shared" si="8"/>
        <v>0</v>
      </c>
      <c r="O94" s="29">
        <f t="shared" si="8"/>
        <v>0</v>
      </c>
      <c r="P94" s="29">
        <f t="shared" si="9"/>
        <v>0</v>
      </c>
      <c r="Q94" s="29">
        <f t="shared" si="9"/>
        <v>0</v>
      </c>
    </row>
    <row r="95" spans="2:18" s="21" customFormat="1" ht="15" customHeight="1">
      <c r="B95" s="313"/>
      <c r="C95" s="320"/>
      <c r="D95" s="7" t="s">
        <v>208</v>
      </c>
      <c r="E95" s="7" t="s">
        <v>60</v>
      </c>
      <c r="F95" s="7" t="s">
        <v>212</v>
      </c>
      <c r="G95" s="16">
        <v>110622</v>
      </c>
      <c r="H95" s="28"/>
      <c r="I95" s="29">
        <f t="shared" si="5"/>
        <v>0</v>
      </c>
      <c r="J95" s="29">
        <v>100</v>
      </c>
      <c r="K95" s="29">
        <f t="shared" si="6"/>
        <v>11062200</v>
      </c>
      <c r="L95" s="28"/>
      <c r="M95" s="29">
        <f t="shared" si="7"/>
        <v>0</v>
      </c>
      <c r="N95" s="29">
        <f t="shared" si="8"/>
        <v>100</v>
      </c>
      <c r="O95" s="29">
        <f t="shared" si="8"/>
        <v>11062200</v>
      </c>
      <c r="P95" s="29">
        <f t="shared" si="9"/>
        <v>100</v>
      </c>
      <c r="Q95" s="29">
        <f t="shared" si="9"/>
        <v>11062200</v>
      </c>
    </row>
    <row r="96" spans="2:18" s="21" customFormat="1" ht="15" customHeight="1">
      <c r="B96" s="313"/>
      <c r="C96" s="320"/>
      <c r="D96" s="7" t="s">
        <v>209</v>
      </c>
      <c r="E96" s="7" t="s">
        <v>57</v>
      </c>
      <c r="F96" s="7" t="s">
        <v>213</v>
      </c>
      <c r="G96" s="16">
        <v>92082</v>
      </c>
      <c r="H96" s="28"/>
      <c r="I96" s="29">
        <f t="shared" si="5"/>
        <v>0</v>
      </c>
      <c r="J96" s="29"/>
      <c r="K96" s="29">
        <f t="shared" si="6"/>
        <v>0</v>
      </c>
      <c r="L96" s="28"/>
      <c r="M96" s="29">
        <f t="shared" si="7"/>
        <v>0</v>
      </c>
      <c r="N96" s="29">
        <f t="shared" si="8"/>
        <v>0</v>
      </c>
      <c r="O96" s="29">
        <f t="shared" si="8"/>
        <v>0</v>
      </c>
      <c r="P96" s="29">
        <f t="shared" si="9"/>
        <v>0</v>
      </c>
      <c r="Q96" s="29">
        <f t="shared" si="9"/>
        <v>0</v>
      </c>
    </row>
    <row r="97" spans="2:18" s="21" customFormat="1" ht="15" customHeight="1">
      <c r="B97" s="313"/>
      <c r="C97" s="320"/>
      <c r="D97" s="7" t="s">
        <v>210</v>
      </c>
      <c r="E97" s="7" t="s">
        <v>60</v>
      </c>
      <c r="F97" s="7" t="s">
        <v>214</v>
      </c>
      <c r="G97" s="16">
        <v>110622</v>
      </c>
      <c r="H97" s="28"/>
      <c r="I97" s="29">
        <f t="shared" si="5"/>
        <v>0</v>
      </c>
      <c r="J97" s="29"/>
      <c r="K97" s="29">
        <f t="shared" si="6"/>
        <v>0</v>
      </c>
      <c r="L97" s="28"/>
      <c r="M97" s="29">
        <f t="shared" si="7"/>
        <v>0</v>
      </c>
      <c r="N97" s="29">
        <f t="shared" si="8"/>
        <v>0</v>
      </c>
      <c r="O97" s="29">
        <f t="shared" si="8"/>
        <v>0</v>
      </c>
      <c r="P97" s="29">
        <f t="shared" si="9"/>
        <v>0</v>
      </c>
      <c r="Q97" s="29">
        <f t="shared" si="9"/>
        <v>0</v>
      </c>
    </row>
    <row r="98" spans="2:18" ht="15" customHeight="1">
      <c r="B98" s="313"/>
      <c r="C98" s="313" t="s">
        <v>333</v>
      </c>
      <c r="D98" s="7" t="s">
        <v>133</v>
      </c>
      <c r="E98" s="7" t="s">
        <v>60</v>
      </c>
      <c r="F98" s="7" t="s">
        <v>134</v>
      </c>
      <c r="G98" s="16">
        <v>160062</v>
      </c>
      <c r="H98" s="28"/>
      <c r="I98" s="29">
        <f t="shared" si="5"/>
        <v>0</v>
      </c>
      <c r="J98" s="29"/>
      <c r="K98" s="29">
        <f t="shared" si="6"/>
        <v>0</v>
      </c>
      <c r="L98" s="28"/>
      <c r="M98" s="29">
        <f t="shared" si="7"/>
        <v>0</v>
      </c>
      <c r="N98" s="29">
        <f t="shared" si="8"/>
        <v>0</v>
      </c>
      <c r="O98" s="29">
        <f t="shared" si="8"/>
        <v>0</v>
      </c>
      <c r="P98" s="29">
        <f t="shared" si="9"/>
        <v>0</v>
      </c>
      <c r="Q98" s="29">
        <f t="shared" si="9"/>
        <v>0</v>
      </c>
    </row>
    <row r="99" spans="2:18" ht="17.25" thickBot="1">
      <c r="B99" s="328"/>
      <c r="C99" s="328"/>
      <c r="D99" s="35" t="s">
        <v>135</v>
      </c>
      <c r="E99" s="35" t="s">
        <v>57</v>
      </c>
      <c r="F99" s="35" t="s">
        <v>136</v>
      </c>
      <c r="G99" s="49">
        <v>184782</v>
      </c>
      <c r="H99" s="37"/>
      <c r="I99" s="38">
        <f t="shared" si="5"/>
        <v>0</v>
      </c>
      <c r="J99" s="29"/>
      <c r="K99" s="38">
        <f t="shared" si="6"/>
        <v>0</v>
      </c>
      <c r="L99" s="37"/>
      <c r="M99" s="38">
        <f t="shared" si="7"/>
        <v>0</v>
      </c>
      <c r="N99" s="38">
        <f t="shared" si="8"/>
        <v>0</v>
      </c>
      <c r="O99" s="38">
        <f t="shared" si="8"/>
        <v>0</v>
      </c>
      <c r="P99" s="38">
        <f t="shared" si="9"/>
        <v>0</v>
      </c>
      <c r="Q99" s="38">
        <f t="shared" si="9"/>
        <v>0</v>
      </c>
    </row>
    <row r="100" spans="2:18" ht="18" hidden="1" thickTop="1" thickBot="1">
      <c r="B100" s="321"/>
      <c r="C100" s="321"/>
      <c r="D100" s="44" t="s">
        <v>137</v>
      </c>
      <c r="E100" s="44" t="s">
        <v>60</v>
      </c>
      <c r="F100" s="44" t="s">
        <v>138</v>
      </c>
      <c r="G100" s="45">
        <v>122982</v>
      </c>
      <c r="H100" s="46" t="e">
        <v>#REF!</v>
      </c>
      <c r="I100" s="47" t="e">
        <f t="shared" si="5"/>
        <v>#REF!</v>
      </c>
      <c r="J100" s="47"/>
      <c r="K100" s="47">
        <f t="shared" si="6"/>
        <v>0</v>
      </c>
      <c r="L100" s="46"/>
      <c r="M100" s="47">
        <f t="shared" si="7"/>
        <v>0</v>
      </c>
      <c r="N100" s="47" t="e">
        <f t="shared" si="8"/>
        <v>#REF!</v>
      </c>
      <c r="O100" s="47" t="e">
        <f t="shared" si="8"/>
        <v>#REF!</v>
      </c>
      <c r="P100" s="47" t="e">
        <f t="shared" si="9"/>
        <v>#REF!</v>
      </c>
      <c r="Q100" s="47" t="e">
        <f t="shared" si="9"/>
        <v>#REF!</v>
      </c>
    </row>
    <row r="101" spans="2:18" ht="18" hidden="1" thickTop="1" thickBot="1">
      <c r="B101" s="313"/>
      <c r="C101" s="313"/>
      <c r="D101" s="19" t="s">
        <v>139</v>
      </c>
      <c r="E101" s="19" t="s">
        <v>334</v>
      </c>
      <c r="F101" s="19" t="s">
        <v>140</v>
      </c>
      <c r="G101" s="20">
        <v>147702</v>
      </c>
      <c r="H101" s="22" t="e">
        <v>#REF!</v>
      </c>
      <c r="I101" s="18" t="e">
        <f t="shared" si="5"/>
        <v>#REF!</v>
      </c>
      <c r="J101" s="51"/>
      <c r="K101" s="18">
        <f t="shared" si="6"/>
        <v>0</v>
      </c>
      <c r="L101" s="22"/>
      <c r="M101" s="18">
        <f t="shared" si="7"/>
        <v>0</v>
      </c>
      <c r="N101" s="18" t="e">
        <f t="shared" si="8"/>
        <v>#REF!</v>
      </c>
      <c r="O101" s="18" t="e">
        <f t="shared" si="8"/>
        <v>#REF!</v>
      </c>
      <c r="P101" s="18" t="e">
        <f t="shared" si="9"/>
        <v>#REF!</v>
      </c>
      <c r="Q101" s="18" t="e">
        <f t="shared" si="9"/>
        <v>#REF!</v>
      </c>
    </row>
    <row r="102" spans="2:18" ht="18" thickTop="1" thickBot="1">
      <c r="B102" s="328"/>
      <c r="C102" s="50" t="s">
        <v>335</v>
      </c>
      <c r="D102" s="35" t="s">
        <v>141</v>
      </c>
      <c r="E102" s="35" t="s">
        <v>198</v>
      </c>
      <c r="F102" s="35" t="s">
        <v>336</v>
      </c>
      <c r="G102" s="49">
        <v>215682</v>
      </c>
      <c r="H102" s="49"/>
      <c r="I102" s="49">
        <f t="shared" si="5"/>
        <v>0</v>
      </c>
      <c r="J102" s="52"/>
      <c r="K102" s="38">
        <f t="shared" si="6"/>
        <v>0</v>
      </c>
      <c r="L102" s="37"/>
      <c r="M102" s="38">
        <f t="shared" si="7"/>
        <v>0</v>
      </c>
      <c r="N102" s="38">
        <f t="shared" si="8"/>
        <v>0</v>
      </c>
      <c r="O102" s="38">
        <f t="shared" si="8"/>
        <v>0</v>
      </c>
      <c r="P102" s="38">
        <f t="shared" si="9"/>
        <v>0</v>
      </c>
      <c r="Q102" s="38">
        <f t="shared" si="9"/>
        <v>0</v>
      </c>
      <c r="R102" s="43" t="e">
        <f>SUM(P82:P102)</f>
        <v>#REF!</v>
      </c>
    </row>
    <row r="103" spans="2:18" ht="15" customHeight="1" thickTop="1">
      <c r="B103" s="321" t="s">
        <v>337</v>
      </c>
      <c r="C103" s="321" t="s">
        <v>338</v>
      </c>
      <c r="D103" s="31" t="s">
        <v>142</v>
      </c>
      <c r="E103" s="31"/>
      <c r="F103" s="31" t="s">
        <v>143</v>
      </c>
      <c r="G103" s="48">
        <v>122982</v>
      </c>
      <c r="H103" s="33"/>
      <c r="I103" s="34">
        <f t="shared" si="5"/>
        <v>0</v>
      </c>
      <c r="J103" s="29"/>
      <c r="K103" s="34">
        <f t="shared" si="6"/>
        <v>0</v>
      </c>
      <c r="L103" s="33"/>
      <c r="M103" s="34">
        <f t="shared" si="7"/>
        <v>0</v>
      </c>
      <c r="N103" s="34">
        <f t="shared" si="8"/>
        <v>0</v>
      </c>
      <c r="O103" s="34">
        <f t="shared" si="8"/>
        <v>0</v>
      </c>
      <c r="P103" s="34">
        <f t="shared" si="9"/>
        <v>0</v>
      </c>
      <c r="Q103" s="34">
        <f t="shared" si="9"/>
        <v>0</v>
      </c>
    </row>
    <row r="104" spans="2:18" ht="15" customHeight="1">
      <c r="B104" s="313"/>
      <c r="C104" s="313"/>
      <c r="D104" s="7" t="s">
        <v>144</v>
      </c>
      <c r="E104" s="7"/>
      <c r="F104" s="7" t="s">
        <v>145</v>
      </c>
      <c r="G104" s="16">
        <v>73542</v>
      </c>
      <c r="H104" s="28"/>
      <c r="I104" s="29">
        <f t="shared" si="5"/>
        <v>0</v>
      </c>
      <c r="J104" s="29"/>
      <c r="K104" s="29">
        <f t="shared" si="6"/>
        <v>0</v>
      </c>
      <c r="L104" s="28"/>
      <c r="M104" s="29">
        <f t="shared" si="7"/>
        <v>0</v>
      </c>
      <c r="N104" s="29">
        <f t="shared" si="8"/>
        <v>0</v>
      </c>
      <c r="O104" s="29">
        <f t="shared" si="8"/>
        <v>0</v>
      </c>
      <c r="P104" s="29">
        <f t="shared" si="9"/>
        <v>0</v>
      </c>
      <c r="Q104" s="29">
        <f t="shared" si="9"/>
        <v>0</v>
      </c>
    </row>
    <row r="105" spans="2:18" ht="15" customHeight="1">
      <c r="B105" s="313" t="s">
        <v>339</v>
      </c>
      <c r="C105" s="313" t="s">
        <v>340</v>
      </c>
      <c r="D105" s="7" t="s">
        <v>146</v>
      </c>
      <c r="E105" s="7"/>
      <c r="F105" s="7" t="s">
        <v>147</v>
      </c>
      <c r="G105" s="16">
        <v>30838</v>
      </c>
      <c r="H105" s="28"/>
      <c r="I105" s="29">
        <f t="shared" si="5"/>
        <v>0</v>
      </c>
      <c r="J105" s="29"/>
      <c r="K105" s="29">
        <f t="shared" si="6"/>
        <v>0</v>
      </c>
      <c r="L105" s="28"/>
      <c r="M105" s="29">
        <f t="shared" si="7"/>
        <v>0</v>
      </c>
      <c r="N105" s="29">
        <f t="shared" ref="N105:O113" si="10">H105+J105</f>
        <v>0</v>
      </c>
      <c r="O105" s="29">
        <f t="shared" si="10"/>
        <v>0</v>
      </c>
      <c r="P105" s="29">
        <f t="shared" si="9"/>
        <v>0</v>
      </c>
      <c r="Q105" s="29">
        <f t="shared" si="9"/>
        <v>0</v>
      </c>
    </row>
    <row r="106" spans="2:18" ht="15" customHeight="1">
      <c r="B106" s="313"/>
      <c r="C106" s="313"/>
      <c r="D106" s="7" t="s">
        <v>148</v>
      </c>
      <c r="E106" s="7"/>
      <c r="F106" s="7" t="s">
        <v>149</v>
      </c>
      <c r="G106" s="16">
        <v>24658</v>
      </c>
      <c r="H106" s="28"/>
      <c r="I106" s="29">
        <f t="shared" si="5"/>
        <v>0</v>
      </c>
      <c r="J106" s="29"/>
      <c r="K106" s="29">
        <f t="shared" si="6"/>
        <v>0</v>
      </c>
      <c r="L106" s="28"/>
      <c r="M106" s="29">
        <f t="shared" si="7"/>
        <v>0</v>
      </c>
      <c r="N106" s="29">
        <f t="shared" si="10"/>
        <v>0</v>
      </c>
      <c r="O106" s="29">
        <f t="shared" si="10"/>
        <v>0</v>
      </c>
      <c r="P106" s="29">
        <f t="shared" si="9"/>
        <v>0</v>
      </c>
      <c r="Q106" s="29">
        <f t="shared" si="9"/>
        <v>0</v>
      </c>
    </row>
    <row r="107" spans="2:18" ht="15" customHeight="1">
      <c r="B107" s="313"/>
      <c r="C107" s="314" t="s">
        <v>341</v>
      </c>
      <c r="D107" s="7" t="s">
        <v>150</v>
      </c>
      <c r="E107" s="7"/>
      <c r="F107" s="7" t="s">
        <v>151</v>
      </c>
      <c r="G107" s="16">
        <v>18478</v>
      </c>
      <c r="H107" s="28"/>
      <c r="I107" s="29">
        <f t="shared" si="5"/>
        <v>0</v>
      </c>
      <c r="J107" s="29"/>
      <c r="K107" s="29">
        <f t="shared" si="6"/>
        <v>0</v>
      </c>
      <c r="L107" s="28"/>
      <c r="M107" s="29">
        <f t="shared" si="7"/>
        <v>0</v>
      </c>
      <c r="N107" s="29">
        <f t="shared" si="10"/>
        <v>0</v>
      </c>
      <c r="O107" s="29">
        <f t="shared" si="10"/>
        <v>0</v>
      </c>
      <c r="P107" s="29">
        <f t="shared" si="9"/>
        <v>0</v>
      </c>
      <c r="Q107" s="29">
        <f t="shared" si="9"/>
        <v>0</v>
      </c>
    </row>
    <row r="108" spans="2:18" ht="15" customHeight="1">
      <c r="B108" s="313"/>
      <c r="C108" s="314"/>
      <c r="D108" s="7" t="s">
        <v>152</v>
      </c>
      <c r="E108" s="7"/>
      <c r="F108" s="7" t="s">
        <v>153</v>
      </c>
      <c r="G108" s="16">
        <v>15389</v>
      </c>
      <c r="H108" s="28">
        <v>200</v>
      </c>
      <c r="I108" s="29">
        <f t="shared" si="5"/>
        <v>3077800</v>
      </c>
      <c r="J108" s="29"/>
      <c r="K108" s="29">
        <f t="shared" si="6"/>
        <v>0</v>
      </c>
      <c r="L108" s="28"/>
      <c r="M108" s="29"/>
      <c r="N108" s="29">
        <f t="shared" si="10"/>
        <v>200</v>
      </c>
      <c r="O108" s="29">
        <f t="shared" si="10"/>
        <v>3077800</v>
      </c>
      <c r="P108" s="29">
        <f t="shared" si="9"/>
        <v>200</v>
      </c>
      <c r="Q108" s="29">
        <f t="shared" si="9"/>
        <v>3077800</v>
      </c>
    </row>
    <row r="109" spans="2:18" ht="15" customHeight="1">
      <c r="B109" s="313"/>
      <c r="C109" s="314"/>
      <c r="D109" s="7" t="s">
        <v>154</v>
      </c>
      <c r="E109" s="7"/>
      <c r="F109" s="7" t="s">
        <v>155</v>
      </c>
      <c r="G109" s="16">
        <v>40108</v>
      </c>
      <c r="H109" s="28"/>
      <c r="I109" s="29">
        <f t="shared" si="5"/>
        <v>0</v>
      </c>
      <c r="J109" s="29"/>
      <c r="K109" s="29">
        <f t="shared" si="6"/>
        <v>0</v>
      </c>
      <c r="L109" s="28"/>
      <c r="M109" s="29">
        <f t="shared" si="7"/>
        <v>0</v>
      </c>
      <c r="N109" s="29">
        <f t="shared" si="10"/>
        <v>0</v>
      </c>
      <c r="O109" s="29">
        <f t="shared" si="10"/>
        <v>0</v>
      </c>
      <c r="P109" s="29">
        <f t="shared" si="9"/>
        <v>0</v>
      </c>
      <c r="Q109" s="29">
        <f t="shared" si="9"/>
        <v>0</v>
      </c>
    </row>
    <row r="110" spans="2:18" ht="15" customHeight="1">
      <c r="B110" s="317" t="s">
        <v>223</v>
      </c>
      <c r="C110" s="12" t="s">
        <v>224</v>
      </c>
      <c r="D110" s="7" t="s">
        <v>252</v>
      </c>
      <c r="E110" s="7" t="s">
        <v>198</v>
      </c>
      <c r="F110" s="7" t="s">
        <v>254</v>
      </c>
      <c r="G110" s="16">
        <v>98450</v>
      </c>
      <c r="H110" s="28">
        <v>100</v>
      </c>
      <c r="I110" s="29">
        <f t="shared" si="5"/>
        <v>9845000</v>
      </c>
      <c r="J110" s="29"/>
      <c r="K110" s="29">
        <f t="shared" si="6"/>
        <v>0</v>
      </c>
      <c r="L110" s="28"/>
      <c r="M110" s="29">
        <f t="shared" si="7"/>
        <v>0</v>
      </c>
      <c r="N110" s="29">
        <f t="shared" si="10"/>
        <v>100</v>
      </c>
      <c r="O110" s="29">
        <f t="shared" si="10"/>
        <v>9845000</v>
      </c>
      <c r="P110" s="29">
        <f t="shared" si="9"/>
        <v>100</v>
      </c>
      <c r="Q110" s="29">
        <f t="shared" si="9"/>
        <v>9845000</v>
      </c>
    </row>
    <row r="111" spans="2:18" ht="15" customHeight="1">
      <c r="B111" s="322"/>
      <c r="C111" s="12" t="s">
        <v>224</v>
      </c>
      <c r="D111" s="7" t="s">
        <v>226</v>
      </c>
      <c r="E111" s="7" t="s">
        <v>57</v>
      </c>
      <c r="F111" s="7" t="s">
        <v>228</v>
      </c>
      <c r="G111" s="16">
        <v>103950</v>
      </c>
      <c r="H111" s="28"/>
      <c r="I111" s="29">
        <f t="shared" si="5"/>
        <v>0</v>
      </c>
      <c r="J111" s="29"/>
      <c r="K111" s="29">
        <f t="shared" si="6"/>
        <v>0</v>
      </c>
      <c r="L111" s="28"/>
      <c r="M111" s="29">
        <f>L111*G113</f>
        <v>0</v>
      </c>
      <c r="N111" s="29">
        <f t="shared" si="10"/>
        <v>0</v>
      </c>
      <c r="O111" s="29">
        <f t="shared" si="10"/>
        <v>0</v>
      </c>
      <c r="P111" s="29">
        <f t="shared" si="9"/>
        <v>0</v>
      </c>
      <c r="Q111" s="29">
        <f t="shared" si="9"/>
        <v>0</v>
      </c>
    </row>
    <row r="112" spans="2:18" ht="15" customHeight="1">
      <c r="B112" s="322"/>
      <c r="C112" s="12" t="s">
        <v>224</v>
      </c>
      <c r="D112" s="7" t="s">
        <v>253</v>
      </c>
      <c r="E112" s="7" t="s">
        <v>60</v>
      </c>
      <c r="F112" s="7" t="s">
        <v>255</v>
      </c>
      <c r="G112" s="16">
        <v>136950</v>
      </c>
      <c r="H112" s="28"/>
      <c r="I112" s="29">
        <f t="shared" si="5"/>
        <v>0</v>
      </c>
      <c r="J112" s="29"/>
      <c r="K112" s="29"/>
      <c r="L112" s="28"/>
      <c r="M112" s="29"/>
      <c r="N112" s="29">
        <f t="shared" si="10"/>
        <v>0</v>
      </c>
      <c r="O112" s="29">
        <f t="shared" si="10"/>
        <v>0</v>
      </c>
      <c r="P112" s="29">
        <f>SUM(H112,J112,L112)</f>
        <v>0</v>
      </c>
      <c r="Q112" s="29">
        <f>SUM(I112,K112,M112)</f>
        <v>0</v>
      </c>
    </row>
    <row r="113" spans="2:17" ht="14.25" customHeight="1">
      <c r="B113" s="318"/>
      <c r="C113" s="23" t="s">
        <v>225</v>
      </c>
      <c r="D113" s="7" t="s">
        <v>227</v>
      </c>
      <c r="E113" s="7" t="s">
        <v>57</v>
      </c>
      <c r="F113" s="7" t="s">
        <v>229</v>
      </c>
      <c r="G113" s="16">
        <v>60500</v>
      </c>
      <c r="H113" s="28">
        <v>100</v>
      </c>
      <c r="I113" s="29">
        <f t="shared" si="5"/>
        <v>6050000</v>
      </c>
      <c r="J113" s="29"/>
      <c r="K113" s="29"/>
      <c r="L113" s="28"/>
      <c r="M113" s="29"/>
      <c r="N113" s="29">
        <f t="shared" si="10"/>
        <v>100</v>
      </c>
      <c r="O113" s="29">
        <f t="shared" si="10"/>
        <v>6050000</v>
      </c>
      <c r="P113" s="29">
        <f>SUM(H113,J113,L113)</f>
        <v>100</v>
      </c>
      <c r="Q113" s="29">
        <f>SUM(I113,K113,M113)</f>
        <v>6050000</v>
      </c>
    </row>
    <row r="114" spans="2:17" ht="17.25">
      <c r="B114" s="8"/>
      <c r="C114" s="8"/>
      <c r="D114" s="9" t="s">
        <v>156</v>
      </c>
      <c r="E114" s="9"/>
      <c r="F114" s="10"/>
      <c r="G114" s="17"/>
      <c r="H114" s="11" t="e">
        <f>SUM(H5:H113)</f>
        <v>#REF!</v>
      </c>
      <c r="I114" s="11" t="e">
        <f t="shared" ref="I114:Q114" si="11">SUM(I5:I113)</f>
        <v>#REF!</v>
      </c>
      <c r="J114" s="11">
        <f>SUM(J5:J113)</f>
        <v>3940</v>
      </c>
      <c r="K114" s="11">
        <f t="shared" si="11"/>
        <v>734339480</v>
      </c>
      <c r="L114" s="11">
        <f t="shared" si="11"/>
        <v>20</v>
      </c>
      <c r="M114" s="11">
        <f t="shared" si="11"/>
        <v>2768640</v>
      </c>
      <c r="N114" s="11" t="e">
        <f t="shared" si="11"/>
        <v>#REF!</v>
      </c>
      <c r="O114" s="11" t="e">
        <f t="shared" si="11"/>
        <v>#REF!</v>
      </c>
      <c r="P114" s="11" t="e">
        <f t="shared" si="11"/>
        <v>#REF!</v>
      </c>
      <c r="Q114" s="11" t="e">
        <f t="shared" si="11"/>
        <v>#REF!</v>
      </c>
    </row>
    <row r="115" spans="2:17">
      <c r="H115"/>
      <c r="I115"/>
    </row>
    <row r="116" spans="2:17">
      <c r="I116" s="65" t="e">
        <f>I114/1.1</f>
        <v>#REF!</v>
      </c>
      <c r="K116" s="65">
        <f>K114/1.1</f>
        <v>667581345.45454538</v>
      </c>
      <c r="M116" s="65">
        <f>M114/1.1</f>
        <v>2516945.4545454541</v>
      </c>
      <c r="Q116" s="65"/>
    </row>
    <row r="117" spans="2:17">
      <c r="I117" s="4"/>
    </row>
    <row r="118" spans="2:17">
      <c r="H118" s="3" t="s">
        <v>236</v>
      </c>
      <c r="I118" s="24" t="s">
        <v>344</v>
      </c>
      <c r="J118" s="3" t="s">
        <v>203</v>
      </c>
      <c r="K118" s="24" t="s">
        <v>344</v>
      </c>
    </row>
    <row r="119" spans="2:17">
      <c r="G119" t="s">
        <v>342</v>
      </c>
      <c r="H119" s="3">
        <f>SUM(H13:H18,H39:H43,H50:H52,H62:H66)</f>
        <v>0</v>
      </c>
      <c r="I119" s="66">
        <f>SUM(I13:I18,I39:I43,I50:I52,I62:I66)</f>
        <v>0</v>
      </c>
      <c r="J119" s="3">
        <f>SUM(J13:J18,J39:J43,J50:J52,J62:J66)</f>
        <v>2600</v>
      </c>
      <c r="K119" s="66">
        <f>SUM(K13:K18,K39:K43,K50:K52,K62:K66)</f>
        <v>540992000</v>
      </c>
    </row>
    <row r="120" spans="2:17">
      <c r="G120" t="s">
        <v>343</v>
      </c>
      <c r="H120" s="3">
        <f>SUM(H7,H44,H46,H53:H54,H56,H67,H69,H71,H73:H74)</f>
        <v>850</v>
      </c>
      <c r="I120" s="66">
        <f>SUM(I7,I44,I46,I53:I54,I56,I67,I69,I71,I73:I74)</f>
        <v>99281700</v>
      </c>
      <c r="J120" s="3"/>
      <c r="K120" s="66"/>
    </row>
    <row r="121" spans="2:17">
      <c r="H121" s="3">
        <f>SUM(H119:H120)</f>
        <v>850</v>
      </c>
      <c r="I121" s="66">
        <f>SUM(I119:I120)</f>
        <v>99281700</v>
      </c>
      <c r="K121" s="66">
        <f>SUM(K119:K120)</f>
        <v>540992000</v>
      </c>
    </row>
    <row r="122" spans="2:17">
      <c r="I122" s="4"/>
    </row>
    <row r="123" spans="2:17">
      <c r="I123" s="4"/>
    </row>
    <row r="124" spans="2:17">
      <c r="I124" s="4"/>
    </row>
    <row r="125" spans="2:17">
      <c r="I125" s="4"/>
    </row>
    <row r="126" spans="2:17">
      <c r="I126" s="4"/>
    </row>
    <row r="127" spans="2:17">
      <c r="I127" s="4"/>
    </row>
  </sheetData>
  <autoFilter ref="B4:M115" xr:uid="{00000000-0009-0000-0000-000012000000}">
    <filterColumn colId="6">
      <customFilters>
        <customFilter operator="notEqual" val=" "/>
      </customFilters>
    </filterColumn>
  </autoFilter>
  <mergeCells count="29">
    <mergeCell ref="B105:B109"/>
    <mergeCell ref="C105:C106"/>
    <mergeCell ref="C107:C109"/>
    <mergeCell ref="B110:B113"/>
    <mergeCell ref="B82:B102"/>
    <mergeCell ref="C82:C84"/>
    <mergeCell ref="C85:C97"/>
    <mergeCell ref="C98:C101"/>
    <mergeCell ref="B103:B104"/>
    <mergeCell ref="C103:C104"/>
    <mergeCell ref="B67:B81"/>
    <mergeCell ref="C67:C72"/>
    <mergeCell ref="C73:C76"/>
    <mergeCell ref="C77:C81"/>
    <mergeCell ref="H3:I3"/>
    <mergeCell ref="B44:B66"/>
    <mergeCell ref="C44:C52"/>
    <mergeCell ref="C53:C58"/>
    <mergeCell ref="C59:C61"/>
    <mergeCell ref="C62:C66"/>
    <mergeCell ref="J3:K3"/>
    <mergeCell ref="L3:M3"/>
    <mergeCell ref="N3:O3"/>
    <mergeCell ref="P3:Q3"/>
    <mergeCell ref="B5:B43"/>
    <mergeCell ref="C5:C18"/>
    <mergeCell ref="C19:C26"/>
    <mergeCell ref="C27:C32"/>
    <mergeCell ref="C33:C43"/>
  </mergeCells>
  <phoneticPr fontId="3" type="noConversion"/>
  <pageMargins left="0.31496062992125984" right="0.31496062992125984" top="0.35433070866141736" bottom="0.35433070866141736" header="0.31496062992125984" footer="0.31496062992125984"/>
  <pageSetup paperSize="8" scale="5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>
    <pageSetUpPr fitToPage="1"/>
  </sheetPr>
  <dimension ref="B3:R106"/>
  <sheetViews>
    <sheetView workbookViewId="0"/>
  </sheetViews>
  <sheetFormatPr defaultRowHeight="16.5"/>
  <cols>
    <col min="1" max="1" width="0.75" customWidth="1"/>
    <col min="2" max="2" width="9.75" customWidth="1"/>
    <col min="3" max="3" width="21" customWidth="1"/>
    <col min="4" max="4" width="20" customWidth="1"/>
    <col min="5" max="5" width="59.75" customWidth="1"/>
    <col min="6" max="6" width="8.625" customWidth="1"/>
    <col min="7" max="7" width="12.375" customWidth="1"/>
    <col min="8" max="8" width="10" customWidth="1"/>
    <col min="9" max="9" width="13" style="3" customWidth="1"/>
    <col min="10" max="10" width="18.625" style="1" customWidth="1"/>
    <col min="11" max="11" width="11.125" customWidth="1"/>
    <col min="12" max="12" width="18.625" customWidth="1"/>
    <col min="13" max="13" width="11.125" customWidth="1"/>
    <col min="14" max="14" width="18.625" customWidth="1"/>
    <col min="15" max="15" width="6.875" customWidth="1"/>
    <col min="16" max="16" width="14" customWidth="1"/>
    <col min="17" max="17" width="6.75" customWidth="1"/>
    <col min="18" max="18" width="14" customWidth="1"/>
  </cols>
  <sheetData>
    <row r="3" spans="2:18" ht="26.1" customHeight="1">
      <c r="B3" s="315" t="s">
        <v>232</v>
      </c>
      <c r="C3" s="315"/>
      <c r="D3" s="315"/>
      <c r="E3" s="315"/>
      <c r="F3" s="315"/>
      <c r="G3" s="315"/>
      <c r="I3" s="312" t="s">
        <v>237</v>
      </c>
      <c r="J3" s="312"/>
      <c r="K3" s="312" t="s">
        <v>237</v>
      </c>
      <c r="L3" s="312"/>
      <c r="M3" s="312" t="s">
        <v>237</v>
      </c>
      <c r="N3" s="312"/>
      <c r="O3" s="312" t="s">
        <v>238</v>
      </c>
      <c r="P3" s="312"/>
      <c r="Q3" s="312" t="s">
        <v>237</v>
      </c>
      <c r="R3" s="312"/>
    </row>
    <row r="4" spans="2:18" s="2" customFormat="1">
      <c r="B4" s="5" t="s">
        <v>162</v>
      </c>
      <c r="C4" s="5" t="s">
        <v>163</v>
      </c>
      <c r="D4" s="5" t="s">
        <v>164</v>
      </c>
      <c r="E4" s="5" t="s">
        <v>0</v>
      </c>
      <c r="F4" s="5" t="s">
        <v>1</v>
      </c>
      <c r="G4" s="5" t="s">
        <v>2</v>
      </c>
      <c r="H4" s="13" t="s">
        <v>3</v>
      </c>
      <c r="I4" s="6" t="s">
        <v>176</v>
      </c>
      <c r="J4" s="6" t="s">
        <v>177</v>
      </c>
      <c r="K4" s="6" t="s">
        <v>203</v>
      </c>
      <c r="L4" s="6" t="s">
        <v>177</v>
      </c>
      <c r="M4" s="6" t="s">
        <v>204</v>
      </c>
      <c r="N4" s="6" t="s">
        <v>177</v>
      </c>
      <c r="O4" s="6" t="s">
        <v>206</v>
      </c>
      <c r="P4" s="6" t="s">
        <v>177</v>
      </c>
      <c r="Q4" s="6" t="s">
        <v>205</v>
      </c>
      <c r="R4" s="6" t="s">
        <v>177</v>
      </c>
    </row>
    <row r="5" spans="2:18">
      <c r="B5" s="316"/>
      <c r="C5" s="313" t="s">
        <v>4</v>
      </c>
      <c r="D5" s="314" t="s">
        <v>202</v>
      </c>
      <c r="E5" s="7" t="s">
        <v>5</v>
      </c>
      <c r="F5" s="7" t="s">
        <v>178</v>
      </c>
      <c r="G5" s="7" t="s">
        <v>179</v>
      </c>
      <c r="H5" s="14">
        <v>85902</v>
      </c>
      <c r="I5" s="22">
        <v>300</v>
      </c>
      <c r="J5" s="18">
        <f>H5*I5</f>
        <v>25770600</v>
      </c>
      <c r="K5" s="18">
        <v>100</v>
      </c>
      <c r="L5" s="18">
        <f>K5*H5</f>
        <v>8590200</v>
      </c>
      <c r="M5" s="22"/>
      <c r="N5" s="18">
        <f>M5*H5</f>
        <v>0</v>
      </c>
      <c r="O5" s="18">
        <f>I5+K5</f>
        <v>400</v>
      </c>
      <c r="P5" s="18">
        <f>J5+L5</f>
        <v>34360800</v>
      </c>
      <c r="Q5" s="18">
        <f>SUM(I5,K5,M5)</f>
        <v>400</v>
      </c>
      <c r="R5" s="18">
        <f>SUM(J5,L5,N5)</f>
        <v>34360800</v>
      </c>
    </row>
    <row r="6" spans="2:18" s="21" customFormat="1">
      <c r="B6" s="316"/>
      <c r="C6" s="313"/>
      <c r="D6" s="314"/>
      <c r="E6" s="7" t="s">
        <v>6</v>
      </c>
      <c r="F6" s="7" t="s">
        <v>180</v>
      </c>
      <c r="G6" s="7" t="s">
        <v>7</v>
      </c>
      <c r="H6" s="15">
        <v>116802</v>
      </c>
      <c r="I6" s="22">
        <v>0</v>
      </c>
      <c r="J6" s="18">
        <f t="shared" ref="J6:J69" si="0">H6*I6</f>
        <v>0</v>
      </c>
      <c r="K6" s="18">
        <v>0</v>
      </c>
      <c r="L6" s="18">
        <f t="shared" ref="L6:L52" si="1">K6*H6</f>
        <v>0</v>
      </c>
      <c r="M6" s="22"/>
      <c r="N6" s="18">
        <f t="shared" ref="N6:N69" si="2">M6*H6</f>
        <v>0</v>
      </c>
      <c r="O6" s="18">
        <f>I6+K6</f>
        <v>0</v>
      </c>
      <c r="P6" s="18">
        <f t="shared" ref="O6:P69" si="3">J6+L6</f>
        <v>0</v>
      </c>
      <c r="Q6" s="18">
        <f t="shared" ref="Q6:R69" si="4">SUM(I6,K6,M6)</f>
        <v>0</v>
      </c>
      <c r="R6" s="18">
        <f t="shared" si="4"/>
        <v>0</v>
      </c>
    </row>
    <row r="7" spans="2:18" s="21" customFormat="1">
      <c r="B7" s="316"/>
      <c r="C7" s="313"/>
      <c r="D7" s="314"/>
      <c r="E7" s="7" t="s">
        <v>8</v>
      </c>
      <c r="F7" s="7" t="s">
        <v>181</v>
      </c>
      <c r="G7" s="7" t="s">
        <v>9</v>
      </c>
      <c r="H7" s="15">
        <v>122982</v>
      </c>
      <c r="I7" s="22">
        <v>450</v>
      </c>
      <c r="J7" s="18">
        <f t="shared" si="0"/>
        <v>55341900</v>
      </c>
      <c r="K7" s="18">
        <v>150</v>
      </c>
      <c r="L7" s="18">
        <f t="shared" si="1"/>
        <v>18447300</v>
      </c>
      <c r="M7" s="22"/>
      <c r="N7" s="18">
        <f t="shared" si="2"/>
        <v>0</v>
      </c>
      <c r="O7" s="18">
        <f t="shared" si="3"/>
        <v>600</v>
      </c>
      <c r="P7" s="18">
        <f t="shared" si="3"/>
        <v>73789200</v>
      </c>
      <c r="Q7" s="18">
        <f t="shared" si="4"/>
        <v>600</v>
      </c>
      <c r="R7" s="18">
        <f t="shared" si="4"/>
        <v>73789200</v>
      </c>
    </row>
    <row r="8" spans="2:18" s="21" customFormat="1">
      <c r="B8" s="316"/>
      <c r="C8" s="313"/>
      <c r="D8" s="314"/>
      <c r="E8" s="7" t="s">
        <v>10</v>
      </c>
      <c r="F8" s="7" t="s">
        <v>180</v>
      </c>
      <c r="G8" s="7" t="s">
        <v>11</v>
      </c>
      <c r="H8" s="15">
        <v>160062</v>
      </c>
      <c r="I8" s="22">
        <v>0</v>
      </c>
      <c r="J8" s="18">
        <f t="shared" si="0"/>
        <v>0</v>
      </c>
      <c r="K8" s="18">
        <v>250</v>
      </c>
      <c r="L8" s="18">
        <f t="shared" si="1"/>
        <v>40015500</v>
      </c>
      <c r="M8" s="22"/>
      <c r="N8" s="18">
        <f t="shared" si="2"/>
        <v>0</v>
      </c>
      <c r="O8" s="18">
        <f t="shared" si="3"/>
        <v>250</v>
      </c>
      <c r="P8" s="18">
        <f t="shared" si="3"/>
        <v>40015500</v>
      </c>
      <c r="Q8" s="18">
        <f t="shared" si="4"/>
        <v>250</v>
      </c>
      <c r="R8" s="18">
        <f t="shared" si="4"/>
        <v>40015500</v>
      </c>
    </row>
    <row r="9" spans="2:18" s="21" customFormat="1">
      <c r="B9" s="316"/>
      <c r="C9" s="313"/>
      <c r="D9" s="314"/>
      <c r="E9" s="7" t="s">
        <v>12</v>
      </c>
      <c r="F9" s="7" t="s">
        <v>181</v>
      </c>
      <c r="G9" s="7" t="s">
        <v>13</v>
      </c>
      <c r="H9" s="15">
        <v>141522</v>
      </c>
      <c r="I9" s="22">
        <v>500</v>
      </c>
      <c r="J9" s="18">
        <f t="shared" si="0"/>
        <v>70761000</v>
      </c>
      <c r="K9" s="18">
        <v>200</v>
      </c>
      <c r="L9" s="18">
        <f t="shared" si="1"/>
        <v>28304400</v>
      </c>
      <c r="M9" s="22"/>
      <c r="N9" s="18">
        <f t="shared" si="2"/>
        <v>0</v>
      </c>
      <c r="O9" s="18">
        <f t="shared" si="3"/>
        <v>700</v>
      </c>
      <c r="P9" s="18">
        <f t="shared" si="3"/>
        <v>99065400</v>
      </c>
      <c r="Q9" s="18">
        <f t="shared" si="4"/>
        <v>700</v>
      </c>
      <c r="R9" s="18">
        <f t="shared" si="4"/>
        <v>99065400</v>
      </c>
    </row>
    <row r="10" spans="2:18" s="21" customFormat="1">
      <c r="B10" s="316"/>
      <c r="C10" s="313"/>
      <c r="D10" s="314"/>
      <c r="E10" s="7" t="s">
        <v>182</v>
      </c>
      <c r="F10" s="7" t="s">
        <v>180</v>
      </c>
      <c r="G10" s="7" t="s">
        <v>14</v>
      </c>
      <c r="H10" s="15">
        <v>184782</v>
      </c>
      <c r="I10" s="22">
        <v>390</v>
      </c>
      <c r="J10" s="18">
        <f t="shared" si="0"/>
        <v>72064980</v>
      </c>
      <c r="K10" s="18">
        <v>100</v>
      </c>
      <c r="L10" s="18">
        <f t="shared" si="1"/>
        <v>18478200</v>
      </c>
      <c r="M10" s="22"/>
      <c r="N10" s="18">
        <f t="shared" si="2"/>
        <v>0</v>
      </c>
      <c r="O10" s="18">
        <f t="shared" si="3"/>
        <v>490</v>
      </c>
      <c r="P10" s="18">
        <f t="shared" si="3"/>
        <v>90543180</v>
      </c>
      <c r="Q10" s="18">
        <f t="shared" si="4"/>
        <v>490</v>
      </c>
      <c r="R10" s="18">
        <f t="shared" si="4"/>
        <v>90543180</v>
      </c>
    </row>
    <row r="11" spans="2:18" s="21" customFormat="1">
      <c r="B11" s="316"/>
      <c r="C11" s="313"/>
      <c r="D11" s="314"/>
      <c r="E11" s="7" t="s">
        <v>15</v>
      </c>
      <c r="F11" s="7" t="s">
        <v>181</v>
      </c>
      <c r="G11" s="7" t="s">
        <v>16</v>
      </c>
      <c r="H11" s="15">
        <v>172422</v>
      </c>
      <c r="I11" s="22">
        <v>0</v>
      </c>
      <c r="J11" s="18">
        <f t="shared" si="0"/>
        <v>0</v>
      </c>
      <c r="K11" s="18">
        <v>0</v>
      </c>
      <c r="L11" s="18">
        <f t="shared" si="1"/>
        <v>0</v>
      </c>
      <c r="M11" s="22"/>
      <c r="N11" s="18">
        <f t="shared" si="2"/>
        <v>0</v>
      </c>
      <c r="O11" s="18">
        <f t="shared" si="3"/>
        <v>0</v>
      </c>
      <c r="P11" s="18">
        <f t="shared" si="3"/>
        <v>0</v>
      </c>
      <c r="Q11" s="18">
        <f t="shared" si="4"/>
        <v>0</v>
      </c>
      <c r="R11" s="18">
        <f t="shared" si="4"/>
        <v>0</v>
      </c>
    </row>
    <row r="12" spans="2:18" s="21" customFormat="1">
      <c r="B12" s="316"/>
      <c r="C12" s="313"/>
      <c r="D12" s="314"/>
      <c r="E12" s="7" t="s">
        <v>17</v>
      </c>
      <c r="F12" s="7" t="s">
        <v>180</v>
      </c>
      <c r="G12" s="7" t="s">
        <v>18</v>
      </c>
      <c r="H12" s="15">
        <v>215682</v>
      </c>
      <c r="I12" s="22">
        <v>0</v>
      </c>
      <c r="J12" s="18">
        <f t="shared" si="0"/>
        <v>0</v>
      </c>
      <c r="K12" s="18">
        <v>0</v>
      </c>
      <c r="L12" s="18">
        <f t="shared" si="1"/>
        <v>0</v>
      </c>
      <c r="M12" s="22"/>
      <c r="N12" s="18">
        <f t="shared" si="2"/>
        <v>0</v>
      </c>
      <c r="O12" s="18">
        <f t="shared" si="3"/>
        <v>0</v>
      </c>
      <c r="P12" s="18">
        <f t="shared" si="3"/>
        <v>0</v>
      </c>
      <c r="Q12" s="18">
        <f t="shared" si="4"/>
        <v>0</v>
      </c>
      <c r="R12" s="18">
        <f t="shared" si="4"/>
        <v>0</v>
      </c>
    </row>
    <row r="13" spans="2:18" s="21" customFormat="1">
      <c r="B13" s="316"/>
      <c r="C13" s="313"/>
      <c r="D13" s="314" t="s">
        <v>158</v>
      </c>
      <c r="E13" s="7" t="s">
        <v>19</v>
      </c>
      <c r="F13" s="7" t="s">
        <v>183</v>
      </c>
      <c r="G13" s="7" t="s">
        <v>20</v>
      </c>
      <c r="H13" s="15">
        <v>129162</v>
      </c>
      <c r="I13" s="22">
        <v>0</v>
      </c>
      <c r="J13" s="18">
        <f t="shared" si="0"/>
        <v>0</v>
      </c>
      <c r="K13" s="18">
        <v>0</v>
      </c>
      <c r="L13" s="18">
        <f t="shared" si="1"/>
        <v>0</v>
      </c>
      <c r="M13" s="22"/>
      <c r="N13" s="18">
        <f t="shared" si="2"/>
        <v>0</v>
      </c>
      <c r="O13" s="18">
        <f t="shared" si="3"/>
        <v>0</v>
      </c>
      <c r="P13" s="18">
        <f t="shared" si="3"/>
        <v>0</v>
      </c>
      <c r="Q13" s="18">
        <f t="shared" si="4"/>
        <v>0</v>
      </c>
      <c r="R13" s="18">
        <f t="shared" si="4"/>
        <v>0</v>
      </c>
    </row>
    <row r="14" spans="2:18" s="21" customFormat="1">
      <c r="B14" s="316"/>
      <c r="C14" s="313"/>
      <c r="D14" s="314"/>
      <c r="E14" s="7" t="s">
        <v>21</v>
      </c>
      <c r="F14" s="7" t="s">
        <v>181</v>
      </c>
      <c r="G14" s="7" t="s">
        <v>22</v>
      </c>
      <c r="H14" s="15">
        <v>141522</v>
      </c>
      <c r="I14" s="22">
        <v>0</v>
      </c>
      <c r="J14" s="18">
        <f t="shared" si="0"/>
        <v>0</v>
      </c>
      <c r="K14" s="18">
        <v>0</v>
      </c>
      <c r="L14" s="18">
        <f t="shared" si="1"/>
        <v>0</v>
      </c>
      <c r="M14" s="22"/>
      <c r="N14" s="18">
        <f t="shared" si="2"/>
        <v>0</v>
      </c>
      <c r="O14" s="18">
        <f t="shared" si="3"/>
        <v>0</v>
      </c>
      <c r="P14" s="18">
        <f t="shared" si="3"/>
        <v>0</v>
      </c>
      <c r="Q14" s="18">
        <f t="shared" si="4"/>
        <v>0</v>
      </c>
      <c r="R14" s="18">
        <f t="shared" si="4"/>
        <v>0</v>
      </c>
    </row>
    <row r="15" spans="2:18" s="21" customFormat="1">
      <c r="B15" s="316"/>
      <c r="C15" s="313"/>
      <c r="D15" s="314"/>
      <c r="E15" s="7" t="s">
        <v>23</v>
      </c>
      <c r="F15" s="7" t="s">
        <v>180</v>
      </c>
      <c r="G15" s="7" t="s">
        <v>24</v>
      </c>
      <c r="H15" s="15">
        <v>178602</v>
      </c>
      <c r="I15" s="22">
        <v>0</v>
      </c>
      <c r="J15" s="18">
        <f t="shared" si="0"/>
        <v>0</v>
      </c>
      <c r="K15" s="18">
        <v>0</v>
      </c>
      <c r="L15" s="18">
        <f t="shared" si="1"/>
        <v>0</v>
      </c>
      <c r="M15" s="22"/>
      <c r="N15" s="18">
        <f t="shared" si="2"/>
        <v>0</v>
      </c>
      <c r="O15" s="18">
        <f t="shared" si="3"/>
        <v>0</v>
      </c>
      <c r="P15" s="18">
        <f t="shared" si="3"/>
        <v>0</v>
      </c>
      <c r="Q15" s="18">
        <f t="shared" si="4"/>
        <v>0</v>
      </c>
      <c r="R15" s="18">
        <f t="shared" si="4"/>
        <v>0</v>
      </c>
    </row>
    <row r="16" spans="2:18" s="21" customFormat="1">
      <c r="B16" s="316"/>
      <c r="C16" s="313"/>
      <c r="D16" s="314"/>
      <c r="E16" s="7" t="s">
        <v>25</v>
      </c>
      <c r="F16" s="7" t="s">
        <v>183</v>
      </c>
      <c r="G16" s="7" t="s">
        <v>26</v>
      </c>
      <c r="H16" s="15">
        <v>160062</v>
      </c>
      <c r="I16" s="22">
        <v>0</v>
      </c>
      <c r="J16" s="18">
        <f t="shared" si="0"/>
        <v>0</v>
      </c>
      <c r="K16" s="18">
        <v>0</v>
      </c>
      <c r="L16" s="18">
        <f t="shared" si="1"/>
        <v>0</v>
      </c>
      <c r="M16" s="22"/>
      <c r="N16" s="18">
        <f t="shared" si="2"/>
        <v>0</v>
      </c>
      <c r="O16" s="18">
        <f t="shared" si="3"/>
        <v>0</v>
      </c>
      <c r="P16" s="18">
        <f t="shared" si="3"/>
        <v>0</v>
      </c>
      <c r="Q16" s="18">
        <f t="shared" si="4"/>
        <v>0</v>
      </c>
      <c r="R16" s="18">
        <f t="shared" si="4"/>
        <v>0</v>
      </c>
    </row>
    <row r="17" spans="2:18" s="21" customFormat="1">
      <c r="B17" s="316"/>
      <c r="C17" s="313"/>
      <c r="D17" s="314"/>
      <c r="E17" s="7" t="s">
        <v>27</v>
      </c>
      <c r="F17" s="7" t="s">
        <v>181</v>
      </c>
      <c r="G17" s="7" t="s">
        <v>28</v>
      </c>
      <c r="H17" s="15">
        <v>172422</v>
      </c>
      <c r="I17" s="22">
        <v>0</v>
      </c>
      <c r="J17" s="18">
        <f t="shared" si="0"/>
        <v>0</v>
      </c>
      <c r="K17" s="18">
        <v>0</v>
      </c>
      <c r="L17" s="18">
        <f t="shared" si="1"/>
        <v>0</v>
      </c>
      <c r="M17" s="22"/>
      <c r="N17" s="18">
        <f t="shared" si="2"/>
        <v>0</v>
      </c>
      <c r="O17" s="18">
        <f t="shared" si="3"/>
        <v>0</v>
      </c>
      <c r="P17" s="18">
        <f t="shared" si="3"/>
        <v>0</v>
      </c>
      <c r="Q17" s="18">
        <f t="shared" si="4"/>
        <v>0</v>
      </c>
      <c r="R17" s="18">
        <f t="shared" si="4"/>
        <v>0</v>
      </c>
    </row>
    <row r="18" spans="2:18" s="21" customFormat="1">
      <c r="B18" s="316"/>
      <c r="C18" s="313"/>
      <c r="D18" s="314"/>
      <c r="E18" s="7" t="s">
        <v>29</v>
      </c>
      <c r="F18" s="7" t="s">
        <v>180</v>
      </c>
      <c r="G18" s="7" t="s">
        <v>30</v>
      </c>
      <c r="H18" s="15">
        <v>215682</v>
      </c>
      <c r="I18" s="22">
        <v>0</v>
      </c>
      <c r="J18" s="18">
        <f t="shared" si="0"/>
        <v>0</v>
      </c>
      <c r="K18" s="18">
        <v>100</v>
      </c>
      <c r="L18" s="18">
        <f t="shared" si="1"/>
        <v>21568200</v>
      </c>
      <c r="M18" s="22"/>
      <c r="N18" s="18">
        <f t="shared" si="2"/>
        <v>0</v>
      </c>
      <c r="O18" s="18">
        <f t="shared" si="3"/>
        <v>100</v>
      </c>
      <c r="P18" s="18">
        <f t="shared" si="3"/>
        <v>21568200</v>
      </c>
      <c r="Q18" s="18">
        <f t="shared" si="4"/>
        <v>100</v>
      </c>
      <c r="R18" s="18">
        <f t="shared" si="4"/>
        <v>21568200</v>
      </c>
    </row>
    <row r="19" spans="2:18" s="21" customFormat="1">
      <c r="B19" s="316"/>
      <c r="C19" s="313"/>
      <c r="D19" s="314"/>
      <c r="E19" s="7" t="s">
        <v>31</v>
      </c>
      <c r="F19" s="7" t="s">
        <v>181</v>
      </c>
      <c r="G19" s="7" t="s">
        <v>32</v>
      </c>
      <c r="H19" s="15">
        <v>203322</v>
      </c>
      <c r="I19" s="22">
        <v>0</v>
      </c>
      <c r="J19" s="18">
        <f t="shared" si="0"/>
        <v>0</v>
      </c>
      <c r="K19" s="18">
        <v>0</v>
      </c>
      <c r="L19" s="18">
        <f t="shared" si="1"/>
        <v>0</v>
      </c>
      <c r="M19" s="22"/>
      <c r="N19" s="18">
        <f t="shared" si="2"/>
        <v>0</v>
      </c>
      <c r="O19" s="18">
        <f t="shared" si="3"/>
        <v>0</v>
      </c>
      <c r="P19" s="18">
        <f t="shared" si="3"/>
        <v>0</v>
      </c>
      <c r="Q19" s="18">
        <f t="shared" si="4"/>
        <v>0</v>
      </c>
      <c r="R19" s="18">
        <f t="shared" si="4"/>
        <v>0</v>
      </c>
    </row>
    <row r="20" spans="2:18" s="21" customFormat="1">
      <c r="B20" s="316"/>
      <c r="C20" s="313"/>
      <c r="D20" s="314"/>
      <c r="E20" s="7" t="s">
        <v>33</v>
      </c>
      <c r="F20" s="7" t="s">
        <v>180</v>
      </c>
      <c r="G20" s="7" t="s">
        <v>34</v>
      </c>
      <c r="H20" s="15">
        <v>246582</v>
      </c>
      <c r="I20" s="22">
        <v>0</v>
      </c>
      <c r="J20" s="18">
        <f t="shared" si="0"/>
        <v>0</v>
      </c>
      <c r="K20" s="18">
        <v>0</v>
      </c>
      <c r="L20" s="18">
        <f t="shared" si="1"/>
        <v>0</v>
      </c>
      <c r="M20" s="22"/>
      <c r="N20" s="18">
        <f t="shared" si="2"/>
        <v>0</v>
      </c>
      <c r="O20" s="18">
        <f t="shared" si="3"/>
        <v>0</v>
      </c>
      <c r="P20" s="18">
        <f t="shared" si="3"/>
        <v>0</v>
      </c>
      <c r="Q20" s="18">
        <f t="shared" si="4"/>
        <v>0</v>
      </c>
      <c r="R20" s="18">
        <f t="shared" si="4"/>
        <v>0</v>
      </c>
    </row>
    <row r="21" spans="2:18" s="21" customFormat="1">
      <c r="B21" s="316"/>
      <c r="C21" s="313"/>
      <c r="D21" s="317" t="s">
        <v>159</v>
      </c>
      <c r="E21" s="7" t="s">
        <v>35</v>
      </c>
      <c r="F21" s="7" t="s">
        <v>184</v>
      </c>
      <c r="G21" s="7" t="s">
        <v>36</v>
      </c>
      <c r="H21" s="15">
        <v>184782</v>
      </c>
      <c r="I21" s="22">
        <v>0</v>
      </c>
      <c r="J21" s="18">
        <f t="shared" si="0"/>
        <v>0</v>
      </c>
      <c r="K21" s="18">
        <v>0</v>
      </c>
      <c r="L21" s="18">
        <f t="shared" si="1"/>
        <v>0</v>
      </c>
      <c r="M21" s="22"/>
      <c r="N21" s="18">
        <f t="shared" si="2"/>
        <v>0</v>
      </c>
      <c r="O21" s="18">
        <f t="shared" si="3"/>
        <v>0</v>
      </c>
      <c r="P21" s="18">
        <f t="shared" si="3"/>
        <v>0</v>
      </c>
      <c r="Q21" s="18">
        <f t="shared" si="4"/>
        <v>0</v>
      </c>
      <c r="R21" s="18">
        <f t="shared" si="4"/>
        <v>0</v>
      </c>
    </row>
    <row r="22" spans="2:18" s="21" customFormat="1">
      <c r="B22" s="316"/>
      <c r="C22" s="313"/>
      <c r="D22" s="322"/>
      <c r="E22" s="7" t="s">
        <v>37</v>
      </c>
      <c r="F22" s="7" t="s">
        <v>185</v>
      </c>
      <c r="G22" s="7" t="s">
        <v>38</v>
      </c>
      <c r="H22" s="15">
        <v>228042</v>
      </c>
      <c r="I22" s="22">
        <v>0</v>
      </c>
      <c r="J22" s="18">
        <f t="shared" si="0"/>
        <v>0</v>
      </c>
      <c r="K22" s="18">
        <v>0</v>
      </c>
      <c r="L22" s="18">
        <f t="shared" si="1"/>
        <v>0</v>
      </c>
      <c r="M22" s="22"/>
      <c r="N22" s="18">
        <f t="shared" si="2"/>
        <v>0</v>
      </c>
      <c r="O22" s="18">
        <f t="shared" si="3"/>
        <v>0</v>
      </c>
      <c r="P22" s="18">
        <f t="shared" si="3"/>
        <v>0</v>
      </c>
      <c r="Q22" s="18">
        <f t="shared" si="4"/>
        <v>0</v>
      </c>
      <c r="R22" s="18">
        <f t="shared" si="4"/>
        <v>0</v>
      </c>
    </row>
    <row r="23" spans="2:18" s="21" customFormat="1">
      <c r="B23" s="316"/>
      <c r="C23" s="313"/>
      <c r="D23" s="322"/>
      <c r="E23" s="7" t="s">
        <v>39</v>
      </c>
      <c r="F23" s="7" t="s">
        <v>184</v>
      </c>
      <c r="G23" s="7" t="s">
        <v>40</v>
      </c>
      <c r="H23" s="15">
        <v>215682</v>
      </c>
      <c r="I23" s="22">
        <v>0</v>
      </c>
      <c r="J23" s="18">
        <f t="shared" si="0"/>
        <v>0</v>
      </c>
      <c r="K23" s="18">
        <v>0</v>
      </c>
      <c r="L23" s="18">
        <f t="shared" si="1"/>
        <v>0</v>
      </c>
      <c r="M23" s="22"/>
      <c r="N23" s="18">
        <f t="shared" si="2"/>
        <v>0</v>
      </c>
      <c r="O23" s="18">
        <f t="shared" si="3"/>
        <v>0</v>
      </c>
      <c r="P23" s="18">
        <f t="shared" si="3"/>
        <v>0</v>
      </c>
      <c r="Q23" s="18">
        <f t="shared" si="4"/>
        <v>0</v>
      </c>
      <c r="R23" s="18">
        <f t="shared" si="4"/>
        <v>0</v>
      </c>
    </row>
    <row r="24" spans="2:18" s="21" customFormat="1">
      <c r="B24" s="316"/>
      <c r="C24" s="313"/>
      <c r="D24" s="322"/>
      <c r="E24" s="7" t="s">
        <v>41</v>
      </c>
      <c r="F24" s="7" t="s">
        <v>185</v>
      </c>
      <c r="G24" s="7" t="s">
        <v>42</v>
      </c>
      <c r="H24" s="15">
        <v>271302</v>
      </c>
      <c r="I24" s="22">
        <v>0</v>
      </c>
      <c r="J24" s="18">
        <f t="shared" si="0"/>
        <v>0</v>
      </c>
      <c r="K24" s="18">
        <v>0</v>
      </c>
      <c r="L24" s="18">
        <f t="shared" si="1"/>
        <v>0</v>
      </c>
      <c r="M24" s="22"/>
      <c r="N24" s="18">
        <f t="shared" si="2"/>
        <v>0</v>
      </c>
      <c r="O24" s="18">
        <f t="shared" si="3"/>
        <v>0</v>
      </c>
      <c r="P24" s="18">
        <f t="shared" si="3"/>
        <v>0</v>
      </c>
      <c r="Q24" s="18">
        <f t="shared" si="4"/>
        <v>0</v>
      </c>
      <c r="R24" s="18">
        <f t="shared" si="4"/>
        <v>0</v>
      </c>
    </row>
    <row r="25" spans="2:18" s="21" customFormat="1">
      <c r="B25" s="316"/>
      <c r="C25" s="313"/>
      <c r="D25" s="322"/>
      <c r="E25" s="7" t="s">
        <v>217</v>
      </c>
      <c r="F25" s="7" t="s">
        <v>184</v>
      </c>
      <c r="G25" s="7" t="s">
        <v>215</v>
      </c>
      <c r="H25" s="15">
        <v>234222</v>
      </c>
      <c r="I25" s="22">
        <v>0</v>
      </c>
      <c r="J25" s="18">
        <f t="shared" si="0"/>
        <v>0</v>
      </c>
      <c r="K25" s="18">
        <v>0</v>
      </c>
      <c r="L25" s="18">
        <f t="shared" si="1"/>
        <v>0</v>
      </c>
      <c r="M25" s="22"/>
      <c r="N25" s="18">
        <f t="shared" si="2"/>
        <v>0</v>
      </c>
      <c r="O25" s="18">
        <f t="shared" si="3"/>
        <v>0</v>
      </c>
      <c r="P25" s="18">
        <f t="shared" si="3"/>
        <v>0</v>
      </c>
      <c r="Q25" s="22">
        <f t="shared" si="4"/>
        <v>0</v>
      </c>
      <c r="R25" s="18">
        <f t="shared" si="4"/>
        <v>0</v>
      </c>
    </row>
    <row r="26" spans="2:18" s="21" customFormat="1">
      <c r="B26" s="316"/>
      <c r="C26" s="313"/>
      <c r="D26" s="318"/>
      <c r="E26" s="7" t="s">
        <v>218</v>
      </c>
      <c r="F26" s="7" t="s">
        <v>185</v>
      </c>
      <c r="G26" s="7" t="s">
        <v>216</v>
      </c>
      <c r="H26" s="15">
        <v>277482</v>
      </c>
      <c r="I26" s="22">
        <v>0</v>
      </c>
      <c r="J26" s="18">
        <f t="shared" si="0"/>
        <v>0</v>
      </c>
      <c r="K26" s="18">
        <v>0</v>
      </c>
      <c r="L26" s="18">
        <f t="shared" si="1"/>
        <v>0</v>
      </c>
      <c r="M26" s="22"/>
      <c r="N26" s="18">
        <f t="shared" si="2"/>
        <v>0</v>
      </c>
      <c r="O26" s="18">
        <f t="shared" si="3"/>
        <v>0</v>
      </c>
      <c r="P26" s="18">
        <f t="shared" si="3"/>
        <v>0</v>
      </c>
      <c r="Q26" s="22">
        <f t="shared" si="4"/>
        <v>0</v>
      </c>
      <c r="R26" s="18">
        <f t="shared" si="4"/>
        <v>0</v>
      </c>
    </row>
    <row r="27" spans="2:18" s="21" customFormat="1">
      <c r="B27" s="316"/>
      <c r="C27" s="313"/>
      <c r="D27" s="314" t="s">
        <v>160</v>
      </c>
      <c r="E27" s="7" t="s">
        <v>43</v>
      </c>
      <c r="F27" s="7" t="s">
        <v>184</v>
      </c>
      <c r="G27" s="7" t="s">
        <v>44</v>
      </c>
      <c r="H27" s="15">
        <v>190962</v>
      </c>
      <c r="I27" s="22">
        <v>0</v>
      </c>
      <c r="J27" s="18">
        <f t="shared" si="0"/>
        <v>0</v>
      </c>
      <c r="K27" s="18">
        <v>0</v>
      </c>
      <c r="L27" s="18">
        <f t="shared" si="1"/>
        <v>0</v>
      </c>
      <c r="M27" s="22"/>
      <c r="N27" s="18">
        <f t="shared" si="2"/>
        <v>0</v>
      </c>
      <c r="O27" s="18">
        <f t="shared" si="3"/>
        <v>0</v>
      </c>
      <c r="P27" s="18">
        <f t="shared" si="3"/>
        <v>0</v>
      </c>
      <c r="Q27" s="18">
        <f t="shared" si="4"/>
        <v>0</v>
      </c>
      <c r="R27" s="18">
        <f t="shared" si="4"/>
        <v>0</v>
      </c>
    </row>
    <row r="28" spans="2:18" s="21" customFormat="1">
      <c r="B28" s="316"/>
      <c r="C28" s="313"/>
      <c r="D28" s="314"/>
      <c r="E28" s="7" t="s">
        <v>45</v>
      </c>
      <c r="F28" s="7" t="s">
        <v>184</v>
      </c>
      <c r="G28" s="7" t="s">
        <v>46</v>
      </c>
      <c r="H28" s="15">
        <v>234222</v>
      </c>
      <c r="I28" s="22">
        <v>0</v>
      </c>
      <c r="J28" s="18">
        <f t="shared" si="0"/>
        <v>0</v>
      </c>
      <c r="K28" s="18">
        <v>0</v>
      </c>
      <c r="L28" s="18">
        <f t="shared" si="1"/>
        <v>0</v>
      </c>
      <c r="M28" s="22"/>
      <c r="N28" s="18">
        <f t="shared" si="2"/>
        <v>0</v>
      </c>
      <c r="O28" s="18">
        <f t="shared" si="3"/>
        <v>0</v>
      </c>
      <c r="P28" s="18">
        <f t="shared" si="3"/>
        <v>0</v>
      </c>
      <c r="Q28" s="18">
        <f t="shared" si="4"/>
        <v>0</v>
      </c>
      <c r="R28" s="18">
        <f t="shared" si="4"/>
        <v>0</v>
      </c>
    </row>
    <row r="29" spans="2:18" s="21" customFormat="1">
      <c r="B29" s="316"/>
      <c r="C29" s="313"/>
      <c r="D29" s="314"/>
      <c r="E29" s="7" t="s">
        <v>47</v>
      </c>
      <c r="F29" s="7" t="s">
        <v>185</v>
      </c>
      <c r="G29" s="7" t="s">
        <v>48</v>
      </c>
      <c r="H29" s="15">
        <v>277482</v>
      </c>
      <c r="I29" s="22">
        <v>0</v>
      </c>
      <c r="J29" s="18">
        <f t="shared" si="0"/>
        <v>0</v>
      </c>
      <c r="K29" s="18">
        <v>100</v>
      </c>
      <c r="L29" s="18">
        <f t="shared" si="1"/>
        <v>27748200</v>
      </c>
      <c r="M29" s="22"/>
      <c r="N29" s="18">
        <f t="shared" si="2"/>
        <v>0</v>
      </c>
      <c r="O29" s="18">
        <f t="shared" si="3"/>
        <v>100</v>
      </c>
      <c r="P29" s="18">
        <f t="shared" si="3"/>
        <v>27748200</v>
      </c>
      <c r="Q29" s="18">
        <f t="shared" si="4"/>
        <v>100</v>
      </c>
      <c r="R29" s="18">
        <f t="shared" si="4"/>
        <v>27748200</v>
      </c>
    </row>
    <row r="30" spans="2:18" s="21" customFormat="1">
      <c r="B30" s="316"/>
      <c r="C30" s="313"/>
      <c r="D30" s="314"/>
      <c r="E30" s="7" t="s">
        <v>49</v>
      </c>
      <c r="F30" s="7" t="s">
        <v>186</v>
      </c>
      <c r="G30" s="7" t="s">
        <v>50</v>
      </c>
      <c r="H30" s="15">
        <v>296022</v>
      </c>
      <c r="I30" s="22">
        <v>0</v>
      </c>
      <c r="J30" s="18">
        <f t="shared" si="0"/>
        <v>0</v>
      </c>
      <c r="K30" s="18">
        <v>0</v>
      </c>
      <c r="L30" s="18">
        <f t="shared" si="1"/>
        <v>0</v>
      </c>
      <c r="M30" s="22"/>
      <c r="N30" s="18">
        <f t="shared" si="2"/>
        <v>0</v>
      </c>
      <c r="O30" s="18">
        <f t="shared" si="3"/>
        <v>0</v>
      </c>
      <c r="P30" s="18">
        <f t="shared" si="3"/>
        <v>0</v>
      </c>
      <c r="Q30" s="18">
        <f t="shared" si="4"/>
        <v>0</v>
      </c>
      <c r="R30" s="18">
        <f t="shared" si="4"/>
        <v>0</v>
      </c>
    </row>
    <row r="31" spans="2:18" s="21" customFormat="1">
      <c r="B31" s="316"/>
      <c r="C31" s="313"/>
      <c r="D31" s="314"/>
      <c r="E31" s="7" t="s">
        <v>51</v>
      </c>
      <c r="F31" s="7" t="s">
        <v>185</v>
      </c>
      <c r="G31" s="7" t="s">
        <v>52</v>
      </c>
      <c r="H31" s="15">
        <v>296022</v>
      </c>
      <c r="I31" s="22">
        <v>0</v>
      </c>
      <c r="J31" s="18">
        <f t="shared" si="0"/>
        <v>0</v>
      </c>
      <c r="K31" s="18">
        <v>0</v>
      </c>
      <c r="L31" s="18">
        <f t="shared" si="1"/>
        <v>0</v>
      </c>
      <c r="M31" s="22"/>
      <c r="N31" s="18">
        <f t="shared" si="2"/>
        <v>0</v>
      </c>
      <c r="O31" s="18">
        <f t="shared" si="3"/>
        <v>0</v>
      </c>
      <c r="P31" s="18">
        <f t="shared" si="3"/>
        <v>0</v>
      </c>
      <c r="Q31" s="18">
        <f t="shared" si="4"/>
        <v>0</v>
      </c>
      <c r="R31" s="18">
        <f t="shared" si="4"/>
        <v>0</v>
      </c>
    </row>
    <row r="32" spans="2:18" s="21" customFormat="1">
      <c r="B32" s="316"/>
      <c r="C32" s="313"/>
      <c r="D32" s="314"/>
      <c r="E32" s="7" t="s">
        <v>53</v>
      </c>
      <c r="F32" s="7" t="s">
        <v>186</v>
      </c>
      <c r="G32" s="7" t="s">
        <v>54</v>
      </c>
      <c r="H32" s="15">
        <v>320742</v>
      </c>
      <c r="I32" s="22">
        <v>0</v>
      </c>
      <c r="J32" s="18">
        <f t="shared" si="0"/>
        <v>0</v>
      </c>
      <c r="K32" s="18">
        <v>0</v>
      </c>
      <c r="L32" s="18">
        <f t="shared" si="1"/>
        <v>0</v>
      </c>
      <c r="M32" s="22"/>
      <c r="N32" s="18">
        <f t="shared" si="2"/>
        <v>0</v>
      </c>
      <c r="O32" s="18">
        <f t="shared" si="3"/>
        <v>0</v>
      </c>
      <c r="P32" s="18">
        <f t="shared" si="3"/>
        <v>0</v>
      </c>
      <c r="Q32" s="18">
        <f t="shared" si="4"/>
        <v>0</v>
      </c>
      <c r="R32" s="18">
        <f t="shared" si="4"/>
        <v>0</v>
      </c>
    </row>
    <row r="33" spans="2:18" s="21" customFormat="1" ht="15" customHeight="1">
      <c r="B33" s="316"/>
      <c r="C33" s="319" t="s">
        <v>161</v>
      </c>
      <c r="D33" s="313" t="s">
        <v>55</v>
      </c>
      <c r="E33" s="7" t="s">
        <v>56</v>
      </c>
      <c r="F33" s="7" t="s">
        <v>57</v>
      </c>
      <c r="G33" s="7" t="s">
        <v>58</v>
      </c>
      <c r="H33" s="15">
        <v>85902</v>
      </c>
      <c r="I33" s="22">
        <v>0</v>
      </c>
      <c r="J33" s="18">
        <f t="shared" si="0"/>
        <v>0</v>
      </c>
      <c r="K33" s="18">
        <v>0</v>
      </c>
      <c r="L33" s="18">
        <f t="shared" si="1"/>
        <v>0</v>
      </c>
      <c r="M33" s="22"/>
      <c r="N33" s="18">
        <f t="shared" si="2"/>
        <v>0</v>
      </c>
      <c r="O33" s="18">
        <f t="shared" si="3"/>
        <v>0</v>
      </c>
      <c r="P33" s="18">
        <f t="shared" si="3"/>
        <v>0</v>
      </c>
      <c r="Q33" s="18">
        <f t="shared" si="4"/>
        <v>0</v>
      </c>
      <c r="R33" s="18">
        <f t="shared" si="4"/>
        <v>0</v>
      </c>
    </row>
    <row r="34" spans="2:18" s="21" customFormat="1">
      <c r="B34" s="316"/>
      <c r="C34" s="320"/>
      <c r="D34" s="314"/>
      <c r="E34" s="7" t="s">
        <v>59</v>
      </c>
      <c r="F34" s="7" t="s">
        <v>60</v>
      </c>
      <c r="G34" s="7" t="s">
        <v>61</v>
      </c>
      <c r="H34" s="15">
        <v>110622</v>
      </c>
      <c r="I34" s="22">
        <v>0</v>
      </c>
      <c r="J34" s="18">
        <f t="shared" si="0"/>
        <v>0</v>
      </c>
      <c r="K34" s="18">
        <v>0</v>
      </c>
      <c r="L34" s="18">
        <f t="shared" si="1"/>
        <v>0</v>
      </c>
      <c r="M34" s="22"/>
      <c r="N34" s="18">
        <f t="shared" si="2"/>
        <v>0</v>
      </c>
      <c r="O34" s="18">
        <f t="shared" si="3"/>
        <v>0</v>
      </c>
      <c r="P34" s="18">
        <f t="shared" si="3"/>
        <v>0</v>
      </c>
      <c r="Q34" s="18">
        <f t="shared" si="4"/>
        <v>0</v>
      </c>
      <c r="R34" s="18">
        <f t="shared" si="4"/>
        <v>0</v>
      </c>
    </row>
    <row r="35" spans="2:18" s="21" customFormat="1">
      <c r="B35" s="316"/>
      <c r="C35" s="320"/>
      <c r="D35" s="314"/>
      <c r="E35" s="7" t="s">
        <v>62</v>
      </c>
      <c r="F35" s="7" t="s">
        <v>57</v>
      </c>
      <c r="G35" s="7" t="s">
        <v>63</v>
      </c>
      <c r="H35" s="15">
        <v>104442</v>
      </c>
      <c r="I35" s="22">
        <v>0</v>
      </c>
      <c r="J35" s="18">
        <f t="shared" si="0"/>
        <v>0</v>
      </c>
      <c r="K35" s="18">
        <v>0</v>
      </c>
      <c r="L35" s="18">
        <f t="shared" si="1"/>
        <v>0</v>
      </c>
      <c r="M35" s="22"/>
      <c r="N35" s="18">
        <f t="shared" si="2"/>
        <v>0</v>
      </c>
      <c r="O35" s="18">
        <f t="shared" si="3"/>
        <v>0</v>
      </c>
      <c r="P35" s="18">
        <f t="shared" si="3"/>
        <v>0</v>
      </c>
      <c r="Q35" s="18">
        <f t="shared" si="4"/>
        <v>0</v>
      </c>
      <c r="R35" s="18">
        <f t="shared" si="4"/>
        <v>0</v>
      </c>
    </row>
    <row r="36" spans="2:18" s="21" customFormat="1">
      <c r="B36" s="316"/>
      <c r="C36" s="320"/>
      <c r="D36" s="314"/>
      <c r="E36" s="7" t="s">
        <v>64</v>
      </c>
      <c r="F36" s="7" t="s">
        <v>60</v>
      </c>
      <c r="G36" s="7" t="s">
        <v>65</v>
      </c>
      <c r="H36" s="15">
        <v>135342</v>
      </c>
      <c r="I36" s="22">
        <v>0</v>
      </c>
      <c r="J36" s="18">
        <f t="shared" si="0"/>
        <v>0</v>
      </c>
      <c r="K36" s="18">
        <v>0</v>
      </c>
      <c r="L36" s="18">
        <f t="shared" si="1"/>
        <v>0</v>
      </c>
      <c r="M36" s="22"/>
      <c r="N36" s="18">
        <f t="shared" si="2"/>
        <v>0</v>
      </c>
      <c r="O36" s="18">
        <f t="shared" si="3"/>
        <v>0</v>
      </c>
      <c r="P36" s="18">
        <f t="shared" si="3"/>
        <v>0</v>
      </c>
      <c r="Q36" s="18">
        <f t="shared" si="4"/>
        <v>0</v>
      </c>
      <c r="R36" s="18">
        <f t="shared" si="4"/>
        <v>0</v>
      </c>
    </row>
    <row r="37" spans="2:18" s="21" customFormat="1">
      <c r="B37" s="316"/>
      <c r="C37" s="320"/>
      <c r="D37" s="314"/>
      <c r="E37" s="7" t="s">
        <v>66</v>
      </c>
      <c r="F37" s="7" t="s">
        <v>57</v>
      </c>
      <c r="G37" s="7" t="s">
        <v>67</v>
      </c>
      <c r="H37" s="15">
        <v>122982</v>
      </c>
      <c r="I37" s="22">
        <v>0</v>
      </c>
      <c r="J37" s="18">
        <f t="shared" si="0"/>
        <v>0</v>
      </c>
      <c r="K37" s="18">
        <v>0</v>
      </c>
      <c r="L37" s="18">
        <f t="shared" si="1"/>
        <v>0</v>
      </c>
      <c r="M37" s="22"/>
      <c r="N37" s="18">
        <f t="shared" si="2"/>
        <v>0</v>
      </c>
      <c r="O37" s="18">
        <f t="shared" si="3"/>
        <v>0</v>
      </c>
      <c r="P37" s="18">
        <f t="shared" si="3"/>
        <v>0</v>
      </c>
      <c r="Q37" s="18">
        <f t="shared" si="4"/>
        <v>0</v>
      </c>
      <c r="R37" s="18">
        <f t="shared" si="4"/>
        <v>0</v>
      </c>
    </row>
    <row r="38" spans="2:18" s="21" customFormat="1">
      <c r="B38" s="316"/>
      <c r="C38" s="320"/>
      <c r="D38" s="314"/>
      <c r="E38" s="7" t="s">
        <v>68</v>
      </c>
      <c r="F38" s="7" t="s">
        <v>60</v>
      </c>
      <c r="G38" s="7" t="s">
        <v>69</v>
      </c>
      <c r="H38" s="15">
        <v>153882</v>
      </c>
      <c r="I38" s="22">
        <v>0</v>
      </c>
      <c r="J38" s="18">
        <f t="shared" si="0"/>
        <v>0</v>
      </c>
      <c r="K38" s="18">
        <v>0</v>
      </c>
      <c r="L38" s="18">
        <f t="shared" si="1"/>
        <v>0</v>
      </c>
      <c r="M38" s="22"/>
      <c r="N38" s="18">
        <f t="shared" si="2"/>
        <v>0</v>
      </c>
      <c r="O38" s="18">
        <f t="shared" si="3"/>
        <v>0</v>
      </c>
      <c r="P38" s="18">
        <f t="shared" si="3"/>
        <v>0</v>
      </c>
      <c r="Q38" s="18">
        <f t="shared" si="4"/>
        <v>0</v>
      </c>
      <c r="R38" s="18">
        <f t="shared" si="4"/>
        <v>0</v>
      </c>
    </row>
    <row r="39" spans="2:18" s="21" customFormat="1">
      <c r="B39" s="316"/>
      <c r="C39" s="320"/>
      <c r="D39" s="314" t="s">
        <v>70</v>
      </c>
      <c r="E39" s="7" t="s">
        <v>71</v>
      </c>
      <c r="F39" s="7" t="s">
        <v>187</v>
      </c>
      <c r="G39" s="7" t="s">
        <v>72</v>
      </c>
      <c r="H39" s="15">
        <v>135342</v>
      </c>
      <c r="I39" s="22">
        <v>0</v>
      </c>
      <c r="J39" s="18">
        <f t="shared" si="0"/>
        <v>0</v>
      </c>
      <c r="K39" s="18">
        <v>0</v>
      </c>
      <c r="L39" s="18">
        <f t="shared" si="1"/>
        <v>0</v>
      </c>
      <c r="M39" s="22"/>
      <c r="N39" s="18">
        <f t="shared" si="2"/>
        <v>0</v>
      </c>
      <c r="O39" s="18">
        <f t="shared" si="3"/>
        <v>0</v>
      </c>
      <c r="P39" s="18">
        <f t="shared" si="3"/>
        <v>0</v>
      </c>
      <c r="Q39" s="18">
        <f t="shared" si="4"/>
        <v>0</v>
      </c>
      <c r="R39" s="18">
        <f t="shared" si="4"/>
        <v>0</v>
      </c>
    </row>
    <row r="40" spans="2:18" s="21" customFormat="1">
      <c r="B40" s="316"/>
      <c r="C40" s="320"/>
      <c r="D40" s="314"/>
      <c r="E40" s="7" t="s">
        <v>73</v>
      </c>
      <c r="F40" s="7" t="s">
        <v>188</v>
      </c>
      <c r="G40" s="7" t="s">
        <v>74</v>
      </c>
      <c r="H40" s="15">
        <v>166242</v>
      </c>
      <c r="I40" s="22">
        <v>0</v>
      </c>
      <c r="J40" s="18">
        <f t="shared" si="0"/>
        <v>0</v>
      </c>
      <c r="K40" s="18">
        <v>0</v>
      </c>
      <c r="L40" s="18">
        <f t="shared" si="1"/>
        <v>0</v>
      </c>
      <c r="M40" s="22"/>
      <c r="N40" s="18">
        <f t="shared" si="2"/>
        <v>0</v>
      </c>
      <c r="O40" s="18">
        <f t="shared" si="3"/>
        <v>0</v>
      </c>
      <c r="P40" s="18">
        <f t="shared" si="3"/>
        <v>0</v>
      </c>
      <c r="Q40" s="18">
        <f t="shared" si="4"/>
        <v>0</v>
      </c>
      <c r="R40" s="18">
        <f t="shared" si="4"/>
        <v>0</v>
      </c>
    </row>
    <row r="41" spans="2:18" s="21" customFormat="1">
      <c r="B41" s="316"/>
      <c r="C41" s="320"/>
      <c r="D41" s="314"/>
      <c r="E41" s="7" t="s">
        <v>75</v>
      </c>
      <c r="F41" s="7" t="s">
        <v>189</v>
      </c>
      <c r="G41" s="7" t="s">
        <v>76</v>
      </c>
      <c r="H41" s="15">
        <v>184782</v>
      </c>
      <c r="I41" s="22">
        <v>0</v>
      </c>
      <c r="J41" s="18">
        <f t="shared" si="0"/>
        <v>0</v>
      </c>
      <c r="K41" s="18">
        <v>0</v>
      </c>
      <c r="L41" s="18">
        <f t="shared" si="1"/>
        <v>0</v>
      </c>
      <c r="M41" s="22"/>
      <c r="N41" s="18">
        <f t="shared" si="2"/>
        <v>0</v>
      </c>
      <c r="O41" s="18">
        <f t="shared" si="3"/>
        <v>0</v>
      </c>
      <c r="P41" s="18">
        <f t="shared" si="3"/>
        <v>0</v>
      </c>
      <c r="Q41" s="18">
        <f t="shared" si="4"/>
        <v>0</v>
      </c>
      <c r="R41" s="18">
        <f t="shared" si="4"/>
        <v>0</v>
      </c>
    </row>
    <row r="42" spans="2:18" s="21" customFormat="1">
      <c r="B42" s="316"/>
      <c r="C42" s="320"/>
      <c r="D42" s="314"/>
      <c r="E42" s="7" t="s">
        <v>77</v>
      </c>
      <c r="F42" s="7" t="s">
        <v>187</v>
      </c>
      <c r="G42" s="7" t="s">
        <v>78</v>
      </c>
      <c r="H42" s="15">
        <v>141522</v>
      </c>
      <c r="I42" s="22">
        <v>0</v>
      </c>
      <c r="J42" s="18">
        <f t="shared" si="0"/>
        <v>0</v>
      </c>
      <c r="K42" s="18">
        <v>0</v>
      </c>
      <c r="L42" s="18">
        <f t="shared" si="1"/>
        <v>0</v>
      </c>
      <c r="M42" s="22"/>
      <c r="N42" s="18">
        <f t="shared" si="2"/>
        <v>0</v>
      </c>
      <c r="O42" s="18">
        <f t="shared" si="3"/>
        <v>0</v>
      </c>
      <c r="P42" s="18">
        <f t="shared" si="3"/>
        <v>0</v>
      </c>
      <c r="Q42" s="18">
        <f t="shared" si="4"/>
        <v>0</v>
      </c>
      <c r="R42" s="18">
        <f t="shared" si="4"/>
        <v>0</v>
      </c>
    </row>
    <row r="43" spans="2:18" s="21" customFormat="1">
      <c r="B43" s="316"/>
      <c r="C43" s="320"/>
      <c r="D43" s="314"/>
      <c r="E43" s="7" t="s">
        <v>79</v>
      </c>
      <c r="F43" s="7" t="s">
        <v>188</v>
      </c>
      <c r="G43" s="7" t="s">
        <v>80</v>
      </c>
      <c r="H43" s="15">
        <v>178602</v>
      </c>
      <c r="I43" s="22">
        <v>0</v>
      </c>
      <c r="J43" s="18">
        <f t="shared" si="0"/>
        <v>0</v>
      </c>
      <c r="K43" s="18">
        <v>0</v>
      </c>
      <c r="L43" s="18">
        <f t="shared" si="1"/>
        <v>0</v>
      </c>
      <c r="M43" s="22"/>
      <c r="N43" s="18">
        <f t="shared" si="2"/>
        <v>0</v>
      </c>
      <c r="O43" s="18">
        <f t="shared" si="3"/>
        <v>0</v>
      </c>
      <c r="P43" s="18">
        <f t="shared" si="3"/>
        <v>0</v>
      </c>
      <c r="Q43" s="18">
        <f t="shared" si="4"/>
        <v>0</v>
      </c>
      <c r="R43" s="18">
        <f t="shared" si="4"/>
        <v>0</v>
      </c>
    </row>
    <row r="44" spans="2:18" s="21" customFormat="1">
      <c r="B44" s="316"/>
      <c r="C44" s="320"/>
      <c r="D44" s="314"/>
      <c r="E44" s="7" t="s">
        <v>81</v>
      </c>
      <c r="F44" s="7" t="s">
        <v>189</v>
      </c>
      <c r="G44" s="7" t="s">
        <v>82</v>
      </c>
      <c r="H44" s="15">
        <v>203322</v>
      </c>
      <c r="I44" s="22">
        <v>0</v>
      </c>
      <c r="J44" s="18">
        <f t="shared" si="0"/>
        <v>0</v>
      </c>
      <c r="K44" s="18">
        <v>0</v>
      </c>
      <c r="L44" s="18">
        <f t="shared" si="1"/>
        <v>0</v>
      </c>
      <c r="M44" s="22"/>
      <c r="N44" s="18">
        <f t="shared" si="2"/>
        <v>0</v>
      </c>
      <c r="O44" s="18">
        <f t="shared" si="3"/>
        <v>0</v>
      </c>
      <c r="P44" s="18">
        <f t="shared" si="3"/>
        <v>0</v>
      </c>
      <c r="Q44" s="18">
        <f t="shared" si="4"/>
        <v>0</v>
      </c>
      <c r="R44" s="18">
        <f t="shared" si="4"/>
        <v>0</v>
      </c>
    </row>
    <row r="45" spans="2:18" s="21" customFormat="1">
      <c r="B45" s="316"/>
      <c r="C45" s="320"/>
      <c r="D45" s="317" t="s">
        <v>159</v>
      </c>
      <c r="E45" s="7" t="s">
        <v>83</v>
      </c>
      <c r="F45" s="7" t="s">
        <v>188</v>
      </c>
      <c r="G45" s="7" t="s">
        <v>84</v>
      </c>
      <c r="H45" s="15">
        <v>215682</v>
      </c>
      <c r="I45" s="22">
        <v>0</v>
      </c>
      <c r="J45" s="18">
        <f t="shared" si="0"/>
        <v>0</v>
      </c>
      <c r="K45" s="18">
        <v>0</v>
      </c>
      <c r="L45" s="18">
        <f t="shared" si="1"/>
        <v>0</v>
      </c>
      <c r="M45" s="22"/>
      <c r="N45" s="18">
        <f t="shared" si="2"/>
        <v>0</v>
      </c>
      <c r="O45" s="18">
        <f t="shared" si="3"/>
        <v>0</v>
      </c>
      <c r="P45" s="18">
        <f t="shared" si="3"/>
        <v>0</v>
      </c>
      <c r="Q45" s="18">
        <f t="shared" si="4"/>
        <v>0</v>
      </c>
      <c r="R45" s="18">
        <f t="shared" si="4"/>
        <v>0</v>
      </c>
    </row>
    <row r="46" spans="2:18" s="21" customFormat="1">
      <c r="B46" s="316"/>
      <c r="C46" s="320"/>
      <c r="D46" s="322"/>
      <c r="E46" s="7" t="s">
        <v>219</v>
      </c>
      <c r="F46" s="7" t="s">
        <v>57</v>
      </c>
      <c r="G46" s="7" t="s">
        <v>221</v>
      </c>
      <c r="H46" s="15">
        <v>234222</v>
      </c>
      <c r="I46" s="22">
        <v>0</v>
      </c>
      <c r="J46" s="18">
        <f t="shared" si="0"/>
        <v>0</v>
      </c>
      <c r="K46" s="18">
        <v>0</v>
      </c>
      <c r="L46" s="18">
        <f t="shared" si="1"/>
        <v>0</v>
      </c>
      <c r="M46" s="22"/>
      <c r="N46" s="18">
        <f t="shared" si="2"/>
        <v>0</v>
      </c>
      <c r="O46" s="18">
        <f t="shared" si="3"/>
        <v>0</v>
      </c>
      <c r="P46" s="18">
        <f t="shared" si="3"/>
        <v>0</v>
      </c>
      <c r="Q46" s="18">
        <f t="shared" si="4"/>
        <v>0</v>
      </c>
      <c r="R46" s="18">
        <f t="shared" si="4"/>
        <v>0</v>
      </c>
    </row>
    <row r="47" spans="2:18" s="21" customFormat="1">
      <c r="B47" s="316"/>
      <c r="C47" s="321"/>
      <c r="D47" s="318"/>
      <c r="E47" s="7" t="s">
        <v>220</v>
      </c>
      <c r="F47" s="7" t="s">
        <v>60</v>
      </c>
      <c r="G47" s="7" t="s">
        <v>222</v>
      </c>
      <c r="H47" s="15">
        <v>277482</v>
      </c>
      <c r="I47" s="22">
        <v>0</v>
      </c>
      <c r="J47" s="18">
        <f t="shared" si="0"/>
        <v>0</v>
      </c>
      <c r="K47" s="18">
        <v>0</v>
      </c>
      <c r="L47" s="18">
        <f t="shared" si="1"/>
        <v>0</v>
      </c>
      <c r="M47" s="22"/>
      <c r="N47" s="18">
        <f t="shared" si="2"/>
        <v>0</v>
      </c>
      <c r="O47" s="18">
        <f t="shared" si="3"/>
        <v>0</v>
      </c>
      <c r="P47" s="18">
        <f t="shared" si="3"/>
        <v>0</v>
      </c>
      <c r="Q47" s="18">
        <f t="shared" si="4"/>
        <v>0</v>
      </c>
      <c r="R47" s="18">
        <f t="shared" si="4"/>
        <v>0</v>
      </c>
    </row>
    <row r="48" spans="2:18" s="21" customFormat="1" ht="15.75" customHeight="1">
      <c r="B48" s="316"/>
      <c r="C48" s="319" t="s">
        <v>165</v>
      </c>
      <c r="D48" s="314" t="s">
        <v>157</v>
      </c>
      <c r="E48" s="7" t="s">
        <v>85</v>
      </c>
      <c r="F48" s="7" t="s">
        <v>184</v>
      </c>
      <c r="G48" s="7" t="s">
        <v>86</v>
      </c>
      <c r="H48" s="15">
        <v>48822</v>
      </c>
      <c r="I48" s="22">
        <v>0</v>
      </c>
      <c r="J48" s="18">
        <f t="shared" si="0"/>
        <v>0</v>
      </c>
      <c r="K48" s="18">
        <v>200</v>
      </c>
      <c r="L48" s="18">
        <f t="shared" si="1"/>
        <v>9764400</v>
      </c>
      <c r="M48" s="22"/>
      <c r="N48" s="18">
        <f t="shared" si="2"/>
        <v>0</v>
      </c>
      <c r="O48" s="18">
        <f t="shared" si="3"/>
        <v>200</v>
      </c>
      <c r="P48" s="18">
        <f t="shared" si="3"/>
        <v>9764400</v>
      </c>
      <c r="Q48" s="18">
        <f t="shared" si="4"/>
        <v>200</v>
      </c>
      <c r="R48" s="18">
        <f t="shared" si="4"/>
        <v>9764400</v>
      </c>
    </row>
    <row r="49" spans="2:18" s="21" customFormat="1">
      <c r="B49" s="316"/>
      <c r="C49" s="320"/>
      <c r="D49" s="314"/>
      <c r="E49" s="7" t="s">
        <v>87</v>
      </c>
      <c r="F49" s="7" t="s">
        <v>185</v>
      </c>
      <c r="G49" s="7" t="s">
        <v>88</v>
      </c>
      <c r="H49" s="15">
        <v>61182</v>
      </c>
      <c r="I49" s="22">
        <v>0</v>
      </c>
      <c r="J49" s="18">
        <f t="shared" si="0"/>
        <v>0</v>
      </c>
      <c r="K49" s="18">
        <v>0</v>
      </c>
      <c r="L49" s="18">
        <f t="shared" si="1"/>
        <v>0</v>
      </c>
      <c r="M49" s="22"/>
      <c r="N49" s="18">
        <f t="shared" si="2"/>
        <v>0</v>
      </c>
      <c r="O49" s="18">
        <f t="shared" si="3"/>
        <v>0</v>
      </c>
      <c r="P49" s="18">
        <f t="shared" si="3"/>
        <v>0</v>
      </c>
      <c r="Q49" s="18">
        <f t="shared" si="4"/>
        <v>0</v>
      </c>
      <c r="R49" s="18">
        <f t="shared" si="4"/>
        <v>0</v>
      </c>
    </row>
    <row r="50" spans="2:18" s="21" customFormat="1">
      <c r="B50" s="316"/>
      <c r="C50" s="320"/>
      <c r="D50" s="314"/>
      <c r="E50" s="7" t="s">
        <v>89</v>
      </c>
      <c r="F50" s="7" t="s">
        <v>178</v>
      </c>
      <c r="G50" s="7" t="s">
        <v>90</v>
      </c>
      <c r="H50" s="15">
        <v>61182</v>
      </c>
      <c r="I50" s="22">
        <v>100</v>
      </c>
      <c r="J50" s="18">
        <f t="shared" si="0"/>
        <v>6118200</v>
      </c>
      <c r="K50" s="18">
        <v>200</v>
      </c>
      <c r="L50" s="18">
        <f t="shared" si="1"/>
        <v>12236400</v>
      </c>
      <c r="M50" s="22"/>
      <c r="N50" s="18">
        <f t="shared" si="2"/>
        <v>0</v>
      </c>
      <c r="O50" s="18">
        <f t="shared" si="3"/>
        <v>300</v>
      </c>
      <c r="P50" s="18">
        <f t="shared" si="3"/>
        <v>18354600</v>
      </c>
      <c r="Q50" s="18">
        <f t="shared" si="4"/>
        <v>300</v>
      </c>
      <c r="R50" s="18">
        <f t="shared" si="4"/>
        <v>18354600</v>
      </c>
    </row>
    <row r="51" spans="2:18" s="21" customFormat="1">
      <c r="B51" s="316"/>
      <c r="C51" s="320"/>
      <c r="D51" s="314"/>
      <c r="E51" s="7" t="s">
        <v>91</v>
      </c>
      <c r="F51" s="7" t="s">
        <v>184</v>
      </c>
      <c r="G51" s="7" t="s">
        <v>92</v>
      </c>
      <c r="H51" s="15">
        <v>73542</v>
      </c>
      <c r="I51" s="22">
        <v>300</v>
      </c>
      <c r="J51" s="18">
        <f t="shared" si="0"/>
        <v>22062600</v>
      </c>
      <c r="K51" s="18">
        <v>250</v>
      </c>
      <c r="L51" s="18">
        <f t="shared" si="1"/>
        <v>18385500</v>
      </c>
      <c r="M51" s="22"/>
      <c r="N51" s="18">
        <f t="shared" si="2"/>
        <v>0</v>
      </c>
      <c r="O51" s="18">
        <f t="shared" si="3"/>
        <v>550</v>
      </c>
      <c r="P51" s="18">
        <f t="shared" si="3"/>
        <v>40448100</v>
      </c>
      <c r="Q51" s="18">
        <f t="shared" si="4"/>
        <v>550</v>
      </c>
      <c r="R51" s="18">
        <f t="shared" si="4"/>
        <v>40448100</v>
      </c>
    </row>
    <row r="52" spans="2:18" s="21" customFormat="1">
      <c r="B52" s="316"/>
      <c r="C52" s="320"/>
      <c r="D52" s="314"/>
      <c r="E52" s="7" t="s">
        <v>93</v>
      </c>
      <c r="F52" s="7" t="s">
        <v>185</v>
      </c>
      <c r="G52" s="7" t="s">
        <v>94</v>
      </c>
      <c r="H52" s="15">
        <v>98262</v>
      </c>
      <c r="I52" s="22">
        <v>0</v>
      </c>
      <c r="J52" s="18">
        <f t="shared" si="0"/>
        <v>0</v>
      </c>
      <c r="K52" s="18">
        <v>100</v>
      </c>
      <c r="L52" s="18">
        <f t="shared" si="1"/>
        <v>9826200</v>
      </c>
      <c r="M52" s="22"/>
      <c r="N52" s="18">
        <f t="shared" si="2"/>
        <v>0</v>
      </c>
      <c r="O52" s="18">
        <f t="shared" si="3"/>
        <v>100</v>
      </c>
      <c r="P52" s="18">
        <f t="shared" si="3"/>
        <v>9826200</v>
      </c>
      <c r="Q52" s="18">
        <f t="shared" si="4"/>
        <v>100</v>
      </c>
      <c r="R52" s="18">
        <f t="shared" si="4"/>
        <v>9826200</v>
      </c>
    </row>
    <row r="53" spans="2:18" s="21" customFormat="1">
      <c r="B53" s="316"/>
      <c r="C53" s="320"/>
      <c r="D53" s="314"/>
      <c r="E53" s="7" t="s">
        <v>95</v>
      </c>
      <c r="F53" s="7" t="s">
        <v>186</v>
      </c>
      <c r="G53" s="7" t="s">
        <v>96</v>
      </c>
      <c r="H53" s="15">
        <v>110622</v>
      </c>
      <c r="I53" s="22">
        <v>0</v>
      </c>
      <c r="J53" s="18">
        <f t="shared" si="0"/>
        <v>0</v>
      </c>
      <c r="K53" s="18"/>
      <c r="L53" s="18"/>
      <c r="M53" s="22"/>
      <c r="N53" s="18">
        <f t="shared" si="2"/>
        <v>0</v>
      </c>
      <c r="O53" s="18">
        <f t="shared" si="3"/>
        <v>0</v>
      </c>
      <c r="P53" s="18">
        <f t="shared" si="3"/>
        <v>0</v>
      </c>
      <c r="Q53" s="18">
        <f t="shared" si="4"/>
        <v>0</v>
      </c>
      <c r="R53" s="18">
        <f t="shared" si="4"/>
        <v>0</v>
      </c>
    </row>
    <row r="54" spans="2:18" s="21" customFormat="1">
      <c r="B54" s="316"/>
      <c r="C54" s="320"/>
      <c r="D54" s="314" t="s">
        <v>158</v>
      </c>
      <c r="E54" s="7" t="s">
        <v>97</v>
      </c>
      <c r="F54" s="7" t="s">
        <v>184</v>
      </c>
      <c r="G54" s="7" t="s">
        <v>98</v>
      </c>
      <c r="H54" s="15">
        <v>61182</v>
      </c>
      <c r="I54" s="22">
        <v>0</v>
      </c>
      <c r="J54" s="18">
        <f t="shared" si="0"/>
        <v>0</v>
      </c>
      <c r="K54" s="18"/>
      <c r="L54" s="18"/>
      <c r="M54" s="22"/>
      <c r="N54" s="18">
        <f t="shared" si="2"/>
        <v>0</v>
      </c>
      <c r="O54" s="18">
        <f t="shared" si="3"/>
        <v>0</v>
      </c>
      <c r="P54" s="18">
        <f t="shared" si="3"/>
        <v>0</v>
      </c>
      <c r="Q54" s="18">
        <f t="shared" si="4"/>
        <v>0</v>
      </c>
      <c r="R54" s="18">
        <f t="shared" si="4"/>
        <v>0</v>
      </c>
    </row>
    <row r="55" spans="2:18" s="21" customFormat="1">
      <c r="B55" s="316"/>
      <c r="C55" s="320"/>
      <c r="D55" s="314"/>
      <c r="E55" s="7" t="s">
        <v>99</v>
      </c>
      <c r="F55" s="7" t="s">
        <v>185</v>
      </c>
      <c r="G55" s="7" t="s">
        <v>100</v>
      </c>
      <c r="H55" s="15">
        <v>79722</v>
      </c>
      <c r="I55" s="22">
        <v>0</v>
      </c>
      <c r="J55" s="18">
        <f t="shared" si="0"/>
        <v>0</v>
      </c>
      <c r="K55" s="18"/>
      <c r="L55" s="18"/>
      <c r="M55" s="22"/>
      <c r="N55" s="18">
        <f t="shared" si="2"/>
        <v>0</v>
      </c>
      <c r="O55" s="18">
        <f t="shared" si="3"/>
        <v>0</v>
      </c>
      <c r="P55" s="18">
        <f t="shared" si="3"/>
        <v>0</v>
      </c>
      <c r="Q55" s="18">
        <f t="shared" si="4"/>
        <v>0</v>
      </c>
      <c r="R55" s="18">
        <f t="shared" si="4"/>
        <v>0</v>
      </c>
    </row>
    <row r="56" spans="2:18" s="21" customFormat="1">
      <c r="B56" s="316"/>
      <c r="C56" s="320"/>
      <c r="D56" s="314"/>
      <c r="E56" s="7" t="s">
        <v>101</v>
      </c>
      <c r="F56" s="7" t="s">
        <v>184</v>
      </c>
      <c r="G56" s="7" t="s">
        <v>102</v>
      </c>
      <c r="H56" s="15">
        <v>85902</v>
      </c>
      <c r="I56" s="22">
        <v>0</v>
      </c>
      <c r="J56" s="18">
        <f t="shared" si="0"/>
        <v>0</v>
      </c>
      <c r="K56" s="18"/>
      <c r="L56" s="18"/>
      <c r="M56" s="22"/>
      <c r="N56" s="18">
        <f t="shared" si="2"/>
        <v>0</v>
      </c>
      <c r="O56" s="18">
        <f t="shared" si="3"/>
        <v>0</v>
      </c>
      <c r="P56" s="18">
        <f t="shared" si="3"/>
        <v>0</v>
      </c>
      <c r="Q56" s="18">
        <f t="shared" si="4"/>
        <v>0</v>
      </c>
      <c r="R56" s="18">
        <f t="shared" si="4"/>
        <v>0</v>
      </c>
    </row>
    <row r="57" spans="2:18" s="21" customFormat="1">
      <c r="B57" s="316"/>
      <c r="C57" s="320"/>
      <c r="D57" s="314"/>
      <c r="E57" s="7" t="s">
        <v>103</v>
      </c>
      <c r="F57" s="7" t="s">
        <v>185</v>
      </c>
      <c r="G57" s="7" t="s">
        <v>104</v>
      </c>
      <c r="H57" s="15">
        <v>110622</v>
      </c>
      <c r="I57" s="22">
        <v>0</v>
      </c>
      <c r="J57" s="18">
        <f t="shared" si="0"/>
        <v>0</v>
      </c>
      <c r="K57" s="18"/>
      <c r="L57" s="18"/>
      <c r="M57" s="22"/>
      <c r="N57" s="18">
        <f t="shared" si="2"/>
        <v>0</v>
      </c>
      <c r="O57" s="18">
        <f t="shared" si="3"/>
        <v>0</v>
      </c>
      <c r="P57" s="18">
        <f t="shared" si="3"/>
        <v>0</v>
      </c>
      <c r="Q57" s="18">
        <f t="shared" si="4"/>
        <v>0</v>
      </c>
      <c r="R57" s="18">
        <f t="shared" si="4"/>
        <v>0</v>
      </c>
    </row>
    <row r="58" spans="2:18" s="21" customFormat="1">
      <c r="B58" s="316"/>
      <c r="C58" s="320"/>
      <c r="D58" s="317" t="s">
        <v>159</v>
      </c>
      <c r="E58" s="7" t="s">
        <v>105</v>
      </c>
      <c r="F58" s="7" t="s">
        <v>184</v>
      </c>
      <c r="G58" s="7" t="s">
        <v>106</v>
      </c>
      <c r="H58" s="15">
        <v>61182</v>
      </c>
      <c r="I58" s="22">
        <v>0</v>
      </c>
      <c r="J58" s="18">
        <f t="shared" si="0"/>
        <v>0</v>
      </c>
      <c r="K58" s="18"/>
      <c r="L58" s="18"/>
      <c r="M58" s="22"/>
      <c r="N58" s="18">
        <f t="shared" si="2"/>
        <v>0</v>
      </c>
      <c r="O58" s="18">
        <f t="shared" si="3"/>
        <v>0</v>
      </c>
      <c r="P58" s="18">
        <f t="shared" si="3"/>
        <v>0</v>
      </c>
      <c r="Q58" s="18">
        <f t="shared" si="4"/>
        <v>0</v>
      </c>
      <c r="R58" s="18">
        <f t="shared" si="4"/>
        <v>0</v>
      </c>
    </row>
    <row r="59" spans="2:18" s="21" customFormat="1">
      <c r="B59" s="316"/>
      <c r="C59" s="320"/>
      <c r="D59" s="322"/>
      <c r="E59" s="7" t="s">
        <v>107</v>
      </c>
      <c r="F59" s="7" t="s">
        <v>185</v>
      </c>
      <c r="G59" s="7" t="s">
        <v>108</v>
      </c>
      <c r="H59" s="15">
        <v>79722</v>
      </c>
      <c r="I59" s="22">
        <v>0</v>
      </c>
      <c r="J59" s="18">
        <f t="shared" si="0"/>
        <v>0</v>
      </c>
      <c r="K59" s="18"/>
      <c r="L59" s="18"/>
      <c r="M59" s="22"/>
      <c r="N59" s="18">
        <f t="shared" si="2"/>
        <v>0</v>
      </c>
      <c r="O59" s="18">
        <f t="shared" si="3"/>
        <v>0</v>
      </c>
      <c r="P59" s="18">
        <f t="shared" si="3"/>
        <v>0</v>
      </c>
      <c r="Q59" s="18">
        <f t="shared" si="4"/>
        <v>0</v>
      </c>
      <c r="R59" s="18">
        <f t="shared" si="4"/>
        <v>0</v>
      </c>
    </row>
    <row r="60" spans="2:18" s="21" customFormat="1">
      <c r="B60" s="316"/>
      <c r="C60" s="320"/>
      <c r="D60" s="322"/>
      <c r="E60" s="7" t="s">
        <v>195</v>
      </c>
      <c r="F60" s="7" t="s">
        <v>198</v>
      </c>
      <c r="G60" s="7" t="s">
        <v>199</v>
      </c>
      <c r="H60" s="15">
        <v>80000</v>
      </c>
      <c r="I60" s="22">
        <v>0</v>
      </c>
      <c r="J60" s="18">
        <f t="shared" si="0"/>
        <v>0</v>
      </c>
      <c r="K60" s="18"/>
      <c r="L60" s="18"/>
      <c r="M60" s="22"/>
      <c r="N60" s="18">
        <f t="shared" si="2"/>
        <v>0</v>
      </c>
      <c r="O60" s="18">
        <f t="shared" si="3"/>
        <v>0</v>
      </c>
      <c r="P60" s="18">
        <f t="shared" si="3"/>
        <v>0</v>
      </c>
      <c r="Q60" s="18">
        <f t="shared" si="4"/>
        <v>0</v>
      </c>
      <c r="R60" s="18">
        <f t="shared" si="4"/>
        <v>0</v>
      </c>
    </row>
    <row r="61" spans="2:18" s="21" customFormat="1">
      <c r="B61" s="316"/>
      <c r="C61" s="320"/>
      <c r="D61" s="322"/>
      <c r="E61" s="7" t="s">
        <v>196</v>
      </c>
      <c r="F61" s="7" t="s">
        <v>57</v>
      </c>
      <c r="G61" s="7" t="s">
        <v>200</v>
      </c>
      <c r="H61" s="15">
        <v>92000</v>
      </c>
      <c r="I61" s="22">
        <v>0</v>
      </c>
      <c r="J61" s="18">
        <f t="shared" si="0"/>
        <v>0</v>
      </c>
      <c r="K61" s="18"/>
      <c r="L61" s="18"/>
      <c r="M61" s="22"/>
      <c r="N61" s="18">
        <f t="shared" si="2"/>
        <v>0</v>
      </c>
      <c r="O61" s="18">
        <f t="shared" si="3"/>
        <v>0</v>
      </c>
      <c r="P61" s="18">
        <f t="shared" si="3"/>
        <v>0</v>
      </c>
      <c r="Q61" s="18">
        <f t="shared" si="4"/>
        <v>0</v>
      </c>
      <c r="R61" s="18">
        <f t="shared" si="4"/>
        <v>0</v>
      </c>
    </row>
    <row r="62" spans="2:18" s="21" customFormat="1">
      <c r="B62" s="316"/>
      <c r="C62" s="321"/>
      <c r="D62" s="318"/>
      <c r="E62" s="7" t="s">
        <v>197</v>
      </c>
      <c r="F62" s="7" t="s">
        <v>60</v>
      </c>
      <c r="G62" s="7" t="s">
        <v>201</v>
      </c>
      <c r="H62" s="15">
        <v>120000</v>
      </c>
      <c r="I62" s="22">
        <v>0</v>
      </c>
      <c r="J62" s="18">
        <f t="shared" si="0"/>
        <v>0</v>
      </c>
      <c r="K62" s="18"/>
      <c r="L62" s="18"/>
      <c r="M62" s="22"/>
      <c r="N62" s="18">
        <f t="shared" si="2"/>
        <v>0</v>
      </c>
      <c r="O62" s="18">
        <f t="shared" si="3"/>
        <v>0</v>
      </c>
      <c r="P62" s="18">
        <f t="shared" si="3"/>
        <v>0</v>
      </c>
      <c r="Q62" s="18">
        <f t="shared" si="4"/>
        <v>0</v>
      </c>
      <c r="R62" s="18">
        <f t="shared" si="4"/>
        <v>0</v>
      </c>
    </row>
    <row r="63" spans="2:18" s="21" customFormat="1">
      <c r="B63" s="316"/>
      <c r="C63" s="313" t="s">
        <v>166</v>
      </c>
      <c r="D63" s="314" t="s">
        <v>167</v>
      </c>
      <c r="E63" s="7" t="s">
        <v>109</v>
      </c>
      <c r="F63" s="7" t="s">
        <v>190</v>
      </c>
      <c r="G63" s="7" t="s">
        <v>110</v>
      </c>
      <c r="H63" s="15">
        <v>67362</v>
      </c>
      <c r="I63" s="22">
        <v>0</v>
      </c>
      <c r="J63" s="18">
        <f t="shared" si="0"/>
        <v>0</v>
      </c>
      <c r="K63" s="18"/>
      <c r="L63" s="18"/>
      <c r="M63" s="22"/>
      <c r="N63" s="18">
        <f t="shared" si="2"/>
        <v>0</v>
      </c>
      <c r="O63" s="18">
        <f t="shared" si="3"/>
        <v>0</v>
      </c>
      <c r="P63" s="18">
        <f t="shared" si="3"/>
        <v>0</v>
      </c>
      <c r="Q63" s="18">
        <f t="shared" si="4"/>
        <v>0</v>
      </c>
      <c r="R63" s="18">
        <f t="shared" si="4"/>
        <v>0</v>
      </c>
    </row>
    <row r="64" spans="2:18" s="21" customFormat="1">
      <c r="B64" s="316"/>
      <c r="C64" s="313"/>
      <c r="D64" s="314"/>
      <c r="E64" s="7" t="s">
        <v>111</v>
      </c>
      <c r="F64" s="7" t="s">
        <v>191</v>
      </c>
      <c r="G64" s="7" t="s">
        <v>112</v>
      </c>
      <c r="H64" s="15">
        <v>73542</v>
      </c>
      <c r="I64" s="22">
        <v>0</v>
      </c>
      <c r="J64" s="18">
        <f t="shared" si="0"/>
        <v>0</v>
      </c>
      <c r="K64" s="18"/>
      <c r="L64" s="18"/>
      <c r="M64" s="22"/>
      <c r="N64" s="18">
        <f t="shared" si="2"/>
        <v>0</v>
      </c>
      <c r="O64" s="18">
        <f t="shared" si="3"/>
        <v>0</v>
      </c>
      <c r="P64" s="18">
        <f t="shared" si="3"/>
        <v>0</v>
      </c>
      <c r="Q64" s="18">
        <f t="shared" si="4"/>
        <v>0</v>
      </c>
      <c r="R64" s="18">
        <f t="shared" si="4"/>
        <v>0</v>
      </c>
    </row>
    <row r="65" spans="2:18" s="21" customFormat="1">
      <c r="B65" s="316"/>
      <c r="C65" s="313"/>
      <c r="D65" s="314"/>
      <c r="E65" s="7" t="s">
        <v>113</v>
      </c>
      <c r="F65" s="7" t="s">
        <v>192</v>
      </c>
      <c r="G65" s="7" t="s">
        <v>114</v>
      </c>
      <c r="H65" s="15">
        <v>92082</v>
      </c>
      <c r="I65" s="22">
        <v>0</v>
      </c>
      <c r="J65" s="18">
        <f t="shared" si="0"/>
        <v>0</v>
      </c>
      <c r="K65" s="18"/>
      <c r="L65" s="18"/>
      <c r="M65" s="22"/>
      <c r="N65" s="18">
        <f t="shared" si="2"/>
        <v>0</v>
      </c>
      <c r="O65" s="18">
        <f t="shared" si="3"/>
        <v>0</v>
      </c>
      <c r="P65" s="18">
        <f t="shared" si="3"/>
        <v>0</v>
      </c>
      <c r="Q65" s="18">
        <f t="shared" si="4"/>
        <v>0</v>
      </c>
      <c r="R65" s="18">
        <f t="shared" si="4"/>
        <v>0</v>
      </c>
    </row>
    <row r="66" spans="2:18" s="21" customFormat="1" ht="15" customHeight="1">
      <c r="B66" s="316"/>
      <c r="C66" s="313"/>
      <c r="D66" s="319" t="s">
        <v>168</v>
      </c>
      <c r="E66" s="7" t="s">
        <v>115</v>
      </c>
      <c r="F66" s="7" t="s">
        <v>191</v>
      </c>
      <c r="G66" s="7" t="s">
        <v>116</v>
      </c>
      <c r="H66" s="15">
        <v>92082</v>
      </c>
      <c r="I66" s="22">
        <v>0</v>
      </c>
      <c r="J66" s="18">
        <f t="shared" si="0"/>
        <v>0</v>
      </c>
      <c r="K66" s="18"/>
      <c r="L66" s="18"/>
      <c r="M66" s="22"/>
      <c r="N66" s="18">
        <f t="shared" si="2"/>
        <v>0</v>
      </c>
      <c r="O66" s="18">
        <f t="shared" si="3"/>
        <v>0</v>
      </c>
      <c r="P66" s="18">
        <f t="shared" si="3"/>
        <v>0</v>
      </c>
      <c r="Q66" s="18">
        <f t="shared" si="4"/>
        <v>0</v>
      </c>
      <c r="R66" s="18">
        <f t="shared" si="4"/>
        <v>0</v>
      </c>
    </row>
    <row r="67" spans="2:18" s="21" customFormat="1">
      <c r="B67" s="316"/>
      <c r="C67" s="313"/>
      <c r="D67" s="320"/>
      <c r="E67" s="7" t="s">
        <v>117</v>
      </c>
      <c r="F67" s="7" t="s">
        <v>192</v>
      </c>
      <c r="G67" s="7" t="s">
        <v>118</v>
      </c>
      <c r="H67" s="15">
        <v>110622</v>
      </c>
      <c r="I67" s="22">
        <v>0</v>
      </c>
      <c r="J67" s="18">
        <f t="shared" si="0"/>
        <v>0</v>
      </c>
      <c r="K67" s="18"/>
      <c r="L67" s="18"/>
      <c r="M67" s="22"/>
      <c r="N67" s="18">
        <f t="shared" si="2"/>
        <v>0</v>
      </c>
      <c r="O67" s="18">
        <f t="shared" si="3"/>
        <v>0</v>
      </c>
      <c r="P67" s="18">
        <f t="shared" si="3"/>
        <v>0</v>
      </c>
      <c r="Q67" s="18">
        <f t="shared" si="4"/>
        <v>0</v>
      </c>
      <c r="R67" s="18">
        <f t="shared" si="4"/>
        <v>0</v>
      </c>
    </row>
    <row r="68" spans="2:18" s="21" customFormat="1">
      <c r="B68" s="316"/>
      <c r="C68" s="313"/>
      <c r="D68" s="320"/>
      <c r="E68" s="7" t="s">
        <v>119</v>
      </c>
      <c r="F68" s="7" t="s">
        <v>57</v>
      </c>
      <c r="G68" s="7" t="s">
        <v>120</v>
      </c>
      <c r="H68" s="15">
        <v>92082</v>
      </c>
      <c r="I68" s="22">
        <v>0</v>
      </c>
      <c r="J68" s="18">
        <f t="shared" si="0"/>
        <v>0</v>
      </c>
      <c r="K68" s="18"/>
      <c r="L68" s="18"/>
      <c r="M68" s="22"/>
      <c r="N68" s="18">
        <f t="shared" si="2"/>
        <v>0</v>
      </c>
      <c r="O68" s="18">
        <f t="shared" si="3"/>
        <v>0</v>
      </c>
      <c r="P68" s="18">
        <f t="shared" si="3"/>
        <v>0</v>
      </c>
      <c r="Q68" s="18">
        <f t="shared" si="4"/>
        <v>0</v>
      </c>
      <c r="R68" s="18">
        <f t="shared" si="4"/>
        <v>0</v>
      </c>
    </row>
    <row r="69" spans="2:18" s="21" customFormat="1">
      <c r="B69" s="316"/>
      <c r="C69" s="313"/>
      <c r="D69" s="320"/>
      <c r="E69" s="7" t="s">
        <v>121</v>
      </c>
      <c r="F69" s="7" t="s">
        <v>60</v>
      </c>
      <c r="G69" s="7" t="s">
        <v>122</v>
      </c>
      <c r="H69" s="15">
        <v>110622</v>
      </c>
      <c r="I69" s="22">
        <v>0</v>
      </c>
      <c r="J69" s="18">
        <f t="shared" si="0"/>
        <v>0</v>
      </c>
      <c r="K69" s="18"/>
      <c r="L69" s="18"/>
      <c r="M69" s="22"/>
      <c r="N69" s="18">
        <f t="shared" si="2"/>
        <v>0</v>
      </c>
      <c r="O69" s="18">
        <f t="shared" si="3"/>
        <v>0</v>
      </c>
      <c r="P69" s="18">
        <f t="shared" si="3"/>
        <v>0</v>
      </c>
      <c r="Q69" s="18">
        <f t="shared" si="4"/>
        <v>0</v>
      </c>
      <c r="R69" s="18">
        <f t="shared" si="4"/>
        <v>0</v>
      </c>
    </row>
    <row r="70" spans="2:18" s="21" customFormat="1">
      <c r="B70" s="316"/>
      <c r="C70" s="313"/>
      <c r="D70" s="320"/>
      <c r="E70" s="7" t="s">
        <v>123</v>
      </c>
      <c r="F70" s="7" t="s">
        <v>57</v>
      </c>
      <c r="G70" s="7" t="s">
        <v>124</v>
      </c>
      <c r="H70" s="15">
        <v>104442</v>
      </c>
      <c r="I70" s="22">
        <v>0</v>
      </c>
      <c r="J70" s="18">
        <f t="shared" ref="J70:J80" si="5">H70*I70</f>
        <v>0</v>
      </c>
      <c r="K70" s="18"/>
      <c r="L70" s="18"/>
      <c r="M70" s="22"/>
      <c r="N70" s="18">
        <f t="shared" ref="N70:N92" si="6">M70*H70</f>
        <v>0</v>
      </c>
      <c r="O70" s="18">
        <f t="shared" ref="O70:P85" si="7">I70+K70</f>
        <v>0</v>
      </c>
      <c r="P70" s="18">
        <f t="shared" si="7"/>
        <v>0</v>
      </c>
      <c r="Q70" s="18">
        <f t="shared" ref="Q70:R92" si="8">SUM(I70,K70,M70)</f>
        <v>0</v>
      </c>
      <c r="R70" s="18">
        <f t="shared" si="8"/>
        <v>0</v>
      </c>
    </row>
    <row r="71" spans="2:18" s="21" customFormat="1">
      <c r="B71" s="316"/>
      <c r="C71" s="313"/>
      <c r="D71" s="320"/>
      <c r="E71" s="7" t="s">
        <v>125</v>
      </c>
      <c r="F71" s="7" t="s">
        <v>180</v>
      </c>
      <c r="G71" s="7" t="s">
        <v>126</v>
      </c>
      <c r="H71" s="15">
        <v>122982</v>
      </c>
      <c r="I71" s="22">
        <v>0</v>
      </c>
      <c r="J71" s="18">
        <f t="shared" si="5"/>
        <v>0</v>
      </c>
      <c r="K71" s="18"/>
      <c r="L71" s="18"/>
      <c r="M71" s="22"/>
      <c r="N71" s="18">
        <f t="shared" si="6"/>
        <v>0</v>
      </c>
      <c r="O71" s="18">
        <f t="shared" si="7"/>
        <v>0</v>
      </c>
      <c r="P71" s="18">
        <f t="shared" si="7"/>
        <v>0</v>
      </c>
      <c r="Q71" s="18">
        <f t="shared" si="8"/>
        <v>0</v>
      </c>
      <c r="R71" s="18">
        <f t="shared" si="8"/>
        <v>0</v>
      </c>
    </row>
    <row r="72" spans="2:18" s="21" customFormat="1">
      <c r="B72" s="316"/>
      <c r="C72" s="313"/>
      <c r="D72" s="320"/>
      <c r="E72" s="7" t="s">
        <v>127</v>
      </c>
      <c r="F72" s="7" t="s">
        <v>57</v>
      </c>
      <c r="G72" s="7" t="s">
        <v>128</v>
      </c>
      <c r="H72" s="15">
        <v>141522</v>
      </c>
      <c r="I72" s="22">
        <v>0</v>
      </c>
      <c r="J72" s="18">
        <f t="shared" si="5"/>
        <v>0</v>
      </c>
      <c r="K72" s="18"/>
      <c r="L72" s="18"/>
      <c r="M72" s="22"/>
      <c r="N72" s="18">
        <f t="shared" si="6"/>
        <v>0</v>
      </c>
      <c r="O72" s="18">
        <f t="shared" si="7"/>
        <v>0</v>
      </c>
      <c r="P72" s="18">
        <f t="shared" si="7"/>
        <v>0</v>
      </c>
      <c r="Q72" s="18">
        <f t="shared" si="8"/>
        <v>0</v>
      </c>
      <c r="R72" s="18">
        <f t="shared" si="8"/>
        <v>0</v>
      </c>
    </row>
    <row r="73" spans="2:18" s="21" customFormat="1">
      <c r="B73" s="316"/>
      <c r="C73" s="313"/>
      <c r="D73" s="320"/>
      <c r="E73" s="7" t="s">
        <v>129</v>
      </c>
      <c r="F73" s="7" t="s">
        <v>60</v>
      </c>
      <c r="G73" s="7" t="s">
        <v>130</v>
      </c>
      <c r="H73" s="15">
        <v>153882</v>
      </c>
      <c r="I73" s="22">
        <v>0</v>
      </c>
      <c r="J73" s="18">
        <f t="shared" si="5"/>
        <v>0</v>
      </c>
      <c r="K73" s="18"/>
      <c r="L73" s="18"/>
      <c r="M73" s="22"/>
      <c r="N73" s="18">
        <f t="shared" si="6"/>
        <v>0</v>
      </c>
      <c r="O73" s="18">
        <f t="shared" si="7"/>
        <v>0</v>
      </c>
      <c r="P73" s="18">
        <f t="shared" si="7"/>
        <v>0</v>
      </c>
      <c r="Q73" s="18">
        <f t="shared" si="8"/>
        <v>0</v>
      </c>
      <c r="R73" s="18">
        <f t="shared" si="8"/>
        <v>0</v>
      </c>
    </row>
    <row r="74" spans="2:18" s="21" customFormat="1">
      <c r="B74" s="316"/>
      <c r="C74" s="313"/>
      <c r="D74" s="320"/>
      <c r="E74" s="7" t="s">
        <v>131</v>
      </c>
      <c r="F74" s="7" t="s">
        <v>57</v>
      </c>
      <c r="G74" s="7" t="s">
        <v>132</v>
      </c>
      <c r="H74" s="15">
        <v>172422</v>
      </c>
      <c r="I74" s="22">
        <v>0</v>
      </c>
      <c r="J74" s="18">
        <f t="shared" si="5"/>
        <v>0</v>
      </c>
      <c r="K74" s="18"/>
      <c r="L74" s="18"/>
      <c r="M74" s="22"/>
      <c r="N74" s="18">
        <f t="shared" si="6"/>
        <v>0</v>
      </c>
      <c r="O74" s="18">
        <f t="shared" si="7"/>
        <v>0</v>
      </c>
      <c r="P74" s="18">
        <f t="shared" si="7"/>
        <v>0</v>
      </c>
      <c r="Q74" s="18">
        <f t="shared" si="8"/>
        <v>0</v>
      </c>
      <c r="R74" s="18">
        <f t="shared" si="8"/>
        <v>0</v>
      </c>
    </row>
    <row r="75" spans="2:18" s="21" customFormat="1">
      <c r="B75" s="316"/>
      <c r="C75" s="313"/>
      <c r="D75" s="320"/>
      <c r="E75" s="7" t="s">
        <v>207</v>
      </c>
      <c r="F75" s="7" t="s">
        <v>57</v>
      </c>
      <c r="G75" s="7" t="s">
        <v>211</v>
      </c>
      <c r="H75" s="16">
        <v>92082</v>
      </c>
      <c r="I75" s="22">
        <v>0</v>
      </c>
      <c r="J75" s="18">
        <f t="shared" si="5"/>
        <v>0</v>
      </c>
      <c r="K75" s="18"/>
      <c r="L75" s="18"/>
      <c r="M75" s="22"/>
      <c r="N75" s="18">
        <f t="shared" si="6"/>
        <v>0</v>
      </c>
      <c r="O75" s="18">
        <f t="shared" si="7"/>
        <v>0</v>
      </c>
      <c r="P75" s="18">
        <f t="shared" si="7"/>
        <v>0</v>
      </c>
      <c r="Q75" s="18">
        <f t="shared" si="8"/>
        <v>0</v>
      </c>
      <c r="R75" s="18">
        <f t="shared" si="8"/>
        <v>0</v>
      </c>
    </row>
    <row r="76" spans="2:18" s="21" customFormat="1">
      <c r="B76" s="316"/>
      <c r="C76" s="313"/>
      <c r="D76" s="320"/>
      <c r="E76" s="7" t="s">
        <v>208</v>
      </c>
      <c r="F76" s="7" t="s">
        <v>60</v>
      </c>
      <c r="G76" s="7" t="s">
        <v>212</v>
      </c>
      <c r="H76" s="16">
        <v>110622</v>
      </c>
      <c r="I76" s="22">
        <v>0</v>
      </c>
      <c r="J76" s="18">
        <f t="shared" si="5"/>
        <v>0</v>
      </c>
      <c r="K76" s="18"/>
      <c r="L76" s="18"/>
      <c r="M76" s="22"/>
      <c r="N76" s="18">
        <f t="shared" si="6"/>
        <v>0</v>
      </c>
      <c r="O76" s="18">
        <f t="shared" si="7"/>
        <v>0</v>
      </c>
      <c r="P76" s="18">
        <f t="shared" si="7"/>
        <v>0</v>
      </c>
      <c r="Q76" s="18">
        <f t="shared" si="8"/>
        <v>0</v>
      </c>
      <c r="R76" s="18">
        <f t="shared" si="8"/>
        <v>0</v>
      </c>
    </row>
    <row r="77" spans="2:18" s="21" customFormat="1">
      <c r="B77" s="316"/>
      <c r="C77" s="313"/>
      <c r="D77" s="320"/>
      <c r="E77" s="7" t="s">
        <v>209</v>
      </c>
      <c r="F77" s="7" t="s">
        <v>57</v>
      </c>
      <c r="G77" s="7" t="s">
        <v>213</v>
      </c>
      <c r="H77" s="16">
        <v>92082</v>
      </c>
      <c r="I77" s="22">
        <v>0</v>
      </c>
      <c r="J77" s="18">
        <f t="shared" si="5"/>
        <v>0</v>
      </c>
      <c r="K77" s="18"/>
      <c r="L77" s="18"/>
      <c r="M77" s="22"/>
      <c r="N77" s="18">
        <f t="shared" si="6"/>
        <v>0</v>
      </c>
      <c r="O77" s="18">
        <f t="shared" si="7"/>
        <v>0</v>
      </c>
      <c r="P77" s="18">
        <f t="shared" si="7"/>
        <v>0</v>
      </c>
      <c r="Q77" s="18">
        <f t="shared" si="8"/>
        <v>0</v>
      </c>
      <c r="R77" s="18">
        <f t="shared" si="8"/>
        <v>0</v>
      </c>
    </row>
    <row r="78" spans="2:18" s="21" customFormat="1">
      <c r="B78" s="316"/>
      <c r="C78" s="313"/>
      <c r="D78" s="320"/>
      <c r="E78" s="7" t="s">
        <v>210</v>
      </c>
      <c r="F78" s="7" t="s">
        <v>60</v>
      </c>
      <c r="G78" s="7" t="s">
        <v>214</v>
      </c>
      <c r="H78" s="16">
        <v>110622</v>
      </c>
      <c r="I78" s="22">
        <v>0</v>
      </c>
      <c r="J78" s="18">
        <f t="shared" si="5"/>
        <v>0</v>
      </c>
      <c r="K78" s="18"/>
      <c r="L78" s="18"/>
      <c r="M78" s="22"/>
      <c r="N78" s="18">
        <f t="shared" si="6"/>
        <v>0</v>
      </c>
      <c r="O78" s="18">
        <f t="shared" si="7"/>
        <v>0</v>
      </c>
      <c r="P78" s="18">
        <f t="shared" si="7"/>
        <v>0</v>
      </c>
      <c r="Q78" s="18">
        <f t="shared" si="8"/>
        <v>0</v>
      </c>
      <c r="R78" s="18">
        <f t="shared" si="8"/>
        <v>0</v>
      </c>
    </row>
    <row r="79" spans="2:18">
      <c r="B79" s="316"/>
      <c r="C79" s="313"/>
      <c r="D79" s="313" t="s">
        <v>169</v>
      </c>
      <c r="E79" s="7" t="s">
        <v>133</v>
      </c>
      <c r="F79" s="7" t="s">
        <v>60</v>
      </c>
      <c r="G79" s="7" t="s">
        <v>134</v>
      </c>
      <c r="H79" s="16">
        <v>160062</v>
      </c>
      <c r="I79" s="22">
        <v>0</v>
      </c>
      <c r="J79" s="18">
        <f t="shared" si="5"/>
        <v>0</v>
      </c>
      <c r="K79" s="18"/>
      <c r="L79" s="18"/>
      <c r="M79" s="22"/>
      <c r="N79" s="18">
        <f t="shared" si="6"/>
        <v>0</v>
      </c>
      <c r="O79" s="18">
        <f t="shared" si="7"/>
        <v>0</v>
      </c>
      <c r="P79" s="18">
        <f t="shared" si="7"/>
        <v>0</v>
      </c>
      <c r="Q79" s="18">
        <f t="shared" si="8"/>
        <v>0</v>
      </c>
      <c r="R79" s="18">
        <f t="shared" si="8"/>
        <v>0</v>
      </c>
    </row>
    <row r="80" spans="2:18">
      <c r="B80" s="316"/>
      <c r="C80" s="313"/>
      <c r="D80" s="313"/>
      <c r="E80" s="7" t="s">
        <v>135</v>
      </c>
      <c r="F80" s="7" t="s">
        <v>57</v>
      </c>
      <c r="G80" s="7" t="s">
        <v>136</v>
      </c>
      <c r="H80" s="16">
        <v>184782</v>
      </c>
      <c r="I80" s="22">
        <v>0</v>
      </c>
      <c r="J80" s="18">
        <f t="shared" si="5"/>
        <v>0</v>
      </c>
      <c r="K80" s="18"/>
      <c r="L80" s="18"/>
      <c r="M80" s="22"/>
      <c r="N80" s="18">
        <f t="shared" si="6"/>
        <v>0</v>
      </c>
      <c r="O80" s="18">
        <f t="shared" si="7"/>
        <v>0</v>
      </c>
      <c r="P80" s="18">
        <f t="shared" si="7"/>
        <v>0</v>
      </c>
      <c r="Q80" s="18">
        <f t="shared" si="8"/>
        <v>0</v>
      </c>
      <c r="R80" s="18">
        <f t="shared" si="8"/>
        <v>0</v>
      </c>
    </row>
    <row r="81" spans="2:18" hidden="1">
      <c r="B81" s="316"/>
      <c r="C81" s="313"/>
      <c r="D81" s="313"/>
      <c r="E81" s="19" t="s">
        <v>137</v>
      </c>
      <c r="F81" s="19" t="s">
        <v>60</v>
      </c>
      <c r="G81" s="19" t="s">
        <v>138</v>
      </c>
      <c r="H81" s="20">
        <v>122982</v>
      </c>
      <c r="I81" s="22">
        <v>0</v>
      </c>
      <c r="J81" s="18">
        <f>H81*I81</f>
        <v>0</v>
      </c>
      <c r="K81" s="18"/>
      <c r="L81" s="18"/>
      <c r="M81" s="22"/>
      <c r="N81" s="18">
        <f t="shared" si="6"/>
        <v>0</v>
      </c>
      <c r="O81" s="18">
        <f t="shared" si="7"/>
        <v>0</v>
      </c>
      <c r="P81" s="18">
        <f t="shared" si="7"/>
        <v>0</v>
      </c>
      <c r="Q81" s="18">
        <f t="shared" si="8"/>
        <v>0</v>
      </c>
      <c r="R81" s="18">
        <f t="shared" si="8"/>
        <v>0</v>
      </c>
    </row>
    <row r="82" spans="2:18" hidden="1">
      <c r="B82" s="316"/>
      <c r="C82" s="313"/>
      <c r="D82" s="313"/>
      <c r="E82" s="19" t="s">
        <v>139</v>
      </c>
      <c r="F82" s="19" t="s">
        <v>193</v>
      </c>
      <c r="G82" s="19" t="s">
        <v>140</v>
      </c>
      <c r="H82" s="20">
        <v>147702</v>
      </c>
      <c r="I82" s="22">
        <v>0</v>
      </c>
      <c r="J82" s="18">
        <f>H82*I82</f>
        <v>0</v>
      </c>
      <c r="K82" s="18"/>
      <c r="L82" s="18"/>
      <c r="M82" s="22"/>
      <c r="N82" s="18">
        <f t="shared" si="6"/>
        <v>0</v>
      </c>
      <c r="O82" s="18">
        <f t="shared" si="7"/>
        <v>0</v>
      </c>
      <c r="P82" s="18">
        <f t="shared" si="7"/>
        <v>0</v>
      </c>
      <c r="Q82" s="18">
        <f t="shared" si="8"/>
        <v>0</v>
      </c>
      <c r="R82" s="18">
        <f t="shared" si="8"/>
        <v>0</v>
      </c>
    </row>
    <row r="83" spans="2:18">
      <c r="B83" s="316"/>
      <c r="C83" s="313"/>
      <c r="D83" s="12" t="s">
        <v>170</v>
      </c>
      <c r="E83" s="7" t="s">
        <v>141</v>
      </c>
      <c r="F83" s="7" t="s">
        <v>198</v>
      </c>
      <c r="G83" s="7" t="s">
        <v>194</v>
      </c>
      <c r="H83" s="16">
        <v>215682</v>
      </c>
      <c r="I83" s="22">
        <v>0</v>
      </c>
      <c r="J83" s="18">
        <f t="shared" ref="J83:J89" si="9">H83*I83</f>
        <v>0</v>
      </c>
      <c r="K83" s="18"/>
      <c r="L83" s="18"/>
      <c r="M83" s="22"/>
      <c r="N83" s="18">
        <f t="shared" si="6"/>
        <v>0</v>
      </c>
      <c r="O83" s="18">
        <f t="shared" si="7"/>
        <v>0</v>
      </c>
      <c r="P83" s="18">
        <f t="shared" si="7"/>
        <v>0</v>
      </c>
      <c r="Q83" s="18">
        <f t="shared" si="8"/>
        <v>0</v>
      </c>
      <c r="R83" s="18">
        <f t="shared" si="8"/>
        <v>0</v>
      </c>
    </row>
    <row r="84" spans="2:18">
      <c r="B84" s="316"/>
      <c r="C84" s="313" t="s">
        <v>171</v>
      </c>
      <c r="D84" s="313" t="s">
        <v>172</v>
      </c>
      <c r="E84" s="7" t="s">
        <v>142</v>
      </c>
      <c r="F84" s="7"/>
      <c r="G84" s="7" t="s">
        <v>143</v>
      </c>
      <c r="H84" s="16">
        <v>122982</v>
      </c>
      <c r="I84" s="22">
        <v>0</v>
      </c>
      <c r="J84" s="18">
        <f t="shared" si="9"/>
        <v>0</v>
      </c>
      <c r="K84" s="18"/>
      <c r="L84" s="18"/>
      <c r="M84" s="22"/>
      <c r="N84" s="18">
        <f t="shared" si="6"/>
        <v>0</v>
      </c>
      <c r="O84" s="18">
        <f t="shared" si="7"/>
        <v>0</v>
      </c>
      <c r="P84" s="18">
        <f t="shared" si="7"/>
        <v>0</v>
      </c>
      <c r="Q84" s="18">
        <f t="shared" si="8"/>
        <v>0</v>
      </c>
      <c r="R84" s="18">
        <f t="shared" si="8"/>
        <v>0</v>
      </c>
    </row>
    <row r="85" spans="2:18">
      <c r="B85" s="316"/>
      <c r="C85" s="313"/>
      <c r="D85" s="313"/>
      <c r="E85" s="7" t="s">
        <v>144</v>
      </c>
      <c r="F85" s="7"/>
      <c r="G85" s="7" t="s">
        <v>145</v>
      </c>
      <c r="H85" s="16">
        <v>73542</v>
      </c>
      <c r="I85" s="22">
        <v>0</v>
      </c>
      <c r="J85" s="18">
        <f t="shared" si="9"/>
        <v>0</v>
      </c>
      <c r="K85" s="18"/>
      <c r="L85" s="18"/>
      <c r="M85" s="22"/>
      <c r="N85" s="18">
        <f t="shared" si="6"/>
        <v>0</v>
      </c>
      <c r="O85" s="18">
        <f t="shared" si="7"/>
        <v>0</v>
      </c>
      <c r="P85" s="18">
        <f t="shared" si="7"/>
        <v>0</v>
      </c>
      <c r="Q85" s="18">
        <f t="shared" si="8"/>
        <v>0</v>
      </c>
      <c r="R85" s="18">
        <f t="shared" si="8"/>
        <v>0</v>
      </c>
    </row>
    <row r="86" spans="2:18">
      <c r="B86" s="316"/>
      <c r="C86" s="313" t="s">
        <v>173</v>
      </c>
      <c r="D86" s="313" t="s">
        <v>174</v>
      </c>
      <c r="E86" s="7" t="s">
        <v>146</v>
      </c>
      <c r="F86" s="7"/>
      <c r="G86" s="7" t="s">
        <v>147</v>
      </c>
      <c r="H86" s="16">
        <v>30838</v>
      </c>
      <c r="I86" s="22">
        <v>0</v>
      </c>
      <c r="J86" s="18">
        <f t="shared" si="9"/>
        <v>0</v>
      </c>
      <c r="K86" s="18"/>
      <c r="L86" s="18"/>
      <c r="M86" s="22"/>
      <c r="N86" s="18">
        <f t="shared" si="6"/>
        <v>0</v>
      </c>
      <c r="O86" s="18">
        <f t="shared" ref="O86:P92" si="10">I86+K86</f>
        <v>0</v>
      </c>
      <c r="P86" s="18">
        <f t="shared" si="10"/>
        <v>0</v>
      </c>
      <c r="Q86" s="18">
        <f t="shared" si="8"/>
        <v>0</v>
      </c>
      <c r="R86" s="18">
        <f t="shared" si="8"/>
        <v>0</v>
      </c>
    </row>
    <row r="87" spans="2:18">
      <c r="B87" s="316"/>
      <c r="C87" s="313"/>
      <c r="D87" s="313"/>
      <c r="E87" s="7" t="s">
        <v>148</v>
      </c>
      <c r="F87" s="7"/>
      <c r="G87" s="7" t="s">
        <v>149</v>
      </c>
      <c r="H87" s="16">
        <v>24658</v>
      </c>
      <c r="I87" s="22">
        <v>0</v>
      </c>
      <c r="J87" s="18">
        <f t="shared" si="9"/>
        <v>0</v>
      </c>
      <c r="K87" s="18"/>
      <c r="L87" s="18"/>
      <c r="M87" s="22"/>
      <c r="N87" s="18">
        <f t="shared" si="6"/>
        <v>0</v>
      </c>
      <c r="O87" s="18">
        <f t="shared" si="10"/>
        <v>0</v>
      </c>
      <c r="P87" s="18">
        <f t="shared" si="10"/>
        <v>0</v>
      </c>
      <c r="Q87" s="18">
        <f t="shared" si="8"/>
        <v>0</v>
      </c>
      <c r="R87" s="18">
        <f t="shared" si="8"/>
        <v>0</v>
      </c>
    </row>
    <row r="88" spans="2:18">
      <c r="B88" s="316"/>
      <c r="C88" s="313"/>
      <c r="D88" s="314" t="s">
        <v>175</v>
      </c>
      <c r="E88" s="7" t="s">
        <v>150</v>
      </c>
      <c r="F88" s="7"/>
      <c r="G88" s="7" t="s">
        <v>151</v>
      </c>
      <c r="H88" s="16">
        <v>18478</v>
      </c>
      <c r="I88" s="22">
        <v>0</v>
      </c>
      <c r="J88" s="18">
        <f t="shared" si="9"/>
        <v>0</v>
      </c>
      <c r="K88" s="18"/>
      <c r="L88" s="18"/>
      <c r="M88" s="22"/>
      <c r="N88" s="18">
        <f t="shared" si="6"/>
        <v>0</v>
      </c>
      <c r="O88" s="18">
        <f t="shared" si="10"/>
        <v>0</v>
      </c>
      <c r="P88" s="18">
        <f t="shared" si="10"/>
        <v>0</v>
      </c>
      <c r="Q88" s="18">
        <f t="shared" si="8"/>
        <v>0</v>
      </c>
      <c r="R88" s="18">
        <f t="shared" si="8"/>
        <v>0</v>
      </c>
    </row>
    <row r="89" spans="2:18">
      <c r="B89" s="316"/>
      <c r="C89" s="313"/>
      <c r="D89" s="314"/>
      <c r="E89" s="7" t="s">
        <v>152</v>
      </c>
      <c r="F89" s="7"/>
      <c r="G89" s="7" t="s">
        <v>153</v>
      </c>
      <c r="H89" s="16">
        <v>15388</v>
      </c>
      <c r="I89" s="22">
        <v>820</v>
      </c>
      <c r="J89" s="18">
        <f t="shared" si="9"/>
        <v>12618160</v>
      </c>
      <c r="K89" s="18"/>
      <c r="L89" s="18"/>
      <c r="M89" s="22"/>
      <c r="N89" s="18">
        <f t="shared" si="6"/>
        <v>0</v>
      </c>
      <c r="O89" s="18">
        <f t="shared" si="10"/>
        <v>820</v>
      </c>
      <c r="P89" s="18">
        <f t="shared" si="10"/>
        <v>12618160</v>
      </c>
      <c r="Q89" s="18">
        <f t="shared" si="8"/>
        <v>820</v>
      </c>
      <c r="R89" s="18">
        <f t="shared" si="8"/>
        <v>12618160</v>
      </c>
    </row>
    <row r="90" spans="2:18">
      <c r="B90" s="316"/>
      <c r="C90" s="313"/>
      <c r="D90" s="314"/>
      <c r="E90" s="7" t="s">
        <v>154</v>
      </c>
      <c r="F90" s="7"/>
      <c r="G90" s="7" t="s">
        <v>155</v>
      </c>
      <c r="H90" s="16">
        <v>40108</v>
      </c>
      <c r="I90" s="22"/>
      <c r="J90" s="18"/>
      <c r="K90" s="18"/>
      <c r="L90" s="18"/>
      <c r="M90" s="22"/>
      <c r="N90" s="18">
        <f t="shared" si="6"/>
        <v>0</v>
      </c>
      <c r="O90" s="18">
        <f t="shared" si="10"/>
        <v>0</v>
      </c>
      <c r="P90" s="18">
        <f t="shared" si="10"/>
        <v>0</v>
      </c>
      <c r="Q90" s="18">
        <f t="shared" si="8"/>
        <v>0</v>
      </c>
      <c r="R90" s="18">
        <f t="shared" si="8"/>
        <v>0</v>
      </c>
    </row>
    <row r="91" spans="2:18">
      <c r="B91" s="316"/>
      <c r="C91" s="317" t="s">
        <v>223</v>
      </c>
      <c r="D91" s="12" t="s">
        <v>224</v>
      </c>
      <c r="E91" s="7" t="s">
        <v>226</v>
      </c>
      <c r="F91" s="7" t="s">
        <v>57</v>
      </c>
      <c r="G91" s="7" t="s">
        <v>228</v>
      </c>
      <c r="H91" s="16">
        <v>116802</v>
      </c>
      <c r="I91" s="22"/>
      <c r="J91" s="18"/>
      <c r="K91" s="18"/>
      <c r="L91" s="18"/>
      <c r="M91" s="22"/>
      <c r="N91" s="18">
        <f t="shared" si="6"/>
        <v>0</v>
      </c>
      <c r="O91" s="18">
        <f t="shared" si="10"/>
        <v>0</v>
      </c>
      <c r="P91" s="18">
        <f t="shared" si="10"/>
        <v>0</v>
      </c>
      <c r="Q91" s="18">
        <f t="shared" si="8"/>
        <v>0</v>
      </c>
      <c r="R91" s="18">
        <f t="shared" si="8"/>
        <v>0</v>
      </c>
    </row>
    <row r="92" spans="2:18">
      <c r="B92" s="316"/>
      <c r="C92" s="318"/>
      <c r="D92" s="23" t="s">
        <v>225</v>
      </c>
      <c r="E92" s="7" t="s">
        <v>227</v>
      </c>
      <c r="F92" s="7" t="s">
        <v>57</v>
      </c>
      <c r="G92" s="7" t="s">
        <v>229</v>
      </c>
      <c r="H92" s="16">
        <v>67980</v>
      </c>
      <c r="I92" s="22"/>
      <c r="J92" s="18"/>
      <c r="K92" s="18"/>
      <c r="L92" s="18"/>
      <c r="M92" s="22"/>
      <c r="N92" s="18">
        <f t="shared" si="6"/>
        <v>0</v>
      </c>
      <c r="O92" s="18">
        <f t="shared" si="10"/>
        <v>0</v>
      </c>
      <c r="P92" s="18">
        <f t="shared" si="10"/>
        <v>0</v>
      </c>
      <c r="Q92" s="18">
        <f t="shared" si="8"/>
        <v>0</v>
      </c>
      <c r="R92" s="18">
        <f t="shared" si="8"/>
        <v>0</v>
      </c>
    </row>
    <row r="93" spans="2:18" ht="17.25">
      <c r="B93" s="316"/>
      <c r="C93" s="8"/>
      <c r="D93" s="8"/>
      <c r="E93" s="9" t="s">
        <v>156</v>
      </c>
      <c r="F93" s="9"/>
      <c r="G93" s="10"/>
      <c r="H93" s="17"/>
      <c r="I93" s="11">
        <f>SUM(I5:I92)</f>
        <v>2860</v>
      </c>
      <c r="J93" s="11">
        <f t="shared" ref="J93:R93" si="11">SUM(J5:J92)</f>
        <v>264737440</v>
      </c>
      <c r="K93" s="11">
        <f t="shared" si="11"/>
        <v>1750</v>
      </c>
      <c r="L93" s="11">
        <f t="shared" si="11"/>
        <v>213364500</v>
      </c>
      <c r="M93" s="11">
        <f t="shared" si="11"/>
        <v>0</v>
      </c>
      <c r="N93" s="11">
        <f t="shared" si="11"/>
        <v>0</v>
      </c>
      <c r="O93" s="11">
        <f t="shared" si="11"/>
        <v>4610</v>
      </c>
      <c r="P93" s="11">
        <f t="shared" si="11"/>
        <v>478101940</v>
      </c>
      <c r="Q93" s="11">
        <f t="shared" si="11"/>
        <v>4610</v>
      </c>
      <c r="R93" s="11">
        <f t="shared" si="11"/>
        <v>478101940</v>
      </c>
    </row>
    <row r="94" spans="2:18">
      <c r="I94" s="3" t="s">
        <v>236</v>
      </c>
      <c r="J94" s="4"/>
      <c r="K94" s="3" t="s">
        <v>203</v>
      </c>
      <c r="L94" s="4"/>
      <c r="N94" s="4"/>
      <c r="O94" s="4"/>
      <c r="P94" s="4"/>
    </row>
    <row r="95" spans="2:18">
      <c r="I95" s="3" t="s">
        <v>235</v>
      </c>
      <c r="J95" s="24">
        <f>J93/1.1</f>
        <v>240670399.99999997</v>
      </c>
      <c r="L95" s="24">
        <f>L93/1.1</f>
        <v>193967727.27272725</v>
      </c>
      <c r="N95" s="24"/>
      <c r="R95" s="24">
        <f>R93/1.1</f>
        <v>434638127.27272725</v>
      </c>
    </row>
    <row r="96" spans="2:18">
      <c r="J96" s="4"/>
    </row>
    <row r="97" spans="9:12">
      <c r="I97" s="3" t="s">
        <v>233</v>
      </c>
      <c r="J97" s="24">
        <v>362500000</v>
      </c>
      <c r="L97" s="24">
        <v>262500000</v>
      </c>
    </row>
    <row r="98" spans="9:12">
      <c r="J98" s="4"/>
    </row>
    <row r="99" spans="9:12">
      <c r="I99" s="3" t="s">
        <v>234</v>
      </c>
      <c r="J99" s="4">
        <f>J95-J97</f>
        <v>-121829600.00000003</v>
      </c>
      <c r="L99" s="4">
        <f>L95-L97</f>
        <v>-68532272.727272749</v>
      </c>
    </row>
    <row r="100" spans="9:12">
      <c r="J100" s="4"/>
    </row>
    <row r="101" spans="9:12">
      <c r="J101" s="4"/>
    </row>
    <row r="102" spans="9:12">
      <c r="J102" s="4"/>
    </row>
    <row r="103" spans="9:12">
      <c r="J103" s="4"/>
    </row>
    <row r="104" spans="9:12">
      <c r="J104" s="4"/>
    </row>
    <row r="105" spans="9:12">
      <c r="J105" s="4"/>
    </row>
    <row r="106" spans="9:12">
      <c r="J106" s="4"/>
    </row>
  </sheetData>
  <autoFilter ref="B4:N94" xr:uid="{00000000-0009-0000-0000-000001000000}">
    <filterColumn colId="7">
      <customFilters>
        <customFilter operator="notEqual" val=" "/>
      </customFilters>
    </filterColumn>
  </autoFilter>
  <mergeCells count="30">
    <mergeCell ref="C86:C90"/>
    <mergeCell ref="D86:D87"/>
    <mergeCell ref="D88:D90"/>
    <mergeCell ref="D63:D65"/>
    <mergeCell ref="D66:D78"/>
    <mergeCell ref="D79:D82"/>
    <mergeCell ref="C84:C85"/>
    <mergeCell ref="D84:D85"/>
    <mergeCell ref="B5:B93"/>
    <mergeCell ref="C5:C32"/>
    <mergeCell ref="D5:D12"/>
    <mergeCell ref="D13:D20"/>
    <mergeCell ref="D21:D26"/>
    <mergeCell ref="D27:D32"/>
    <mergeCell ref="C33:C47"/>
    <mergeCell ref="D33:D38"/>
    <mergeCell ref="D39:D44"/>
    <mergeCell ref="D45:D47"/>
    <mergeCell ref="C91:C92"/>
    <mergeCell ref="C48:C62"/>
    <mergeCell ref="D48:D53"/>
    <mergeCell ref="D54:D57"/>
    <mergeCell ref="D58:D62"/>
    <mergeCell ref="C63:C83"/>
    <mergeCell ref="Q3:R3"/>
    <mergeCell ref="B3:G3"/>
    <mergeCell ref="I3:J3"/>
    <mergeCell ref="K3:L3"/>
    <mergeCell ref="M3:N3"/>
    <mergeCell ref="O3:P3"/>
  </mergeCells>
  <phoneticPr fontId="3" type="noConversion"/>
  <pageMargins left="0.31496062992125984" right="0.31496062992125984" top="0.35433070866141736" bottom="0.35433070866141736" header="0.31496062992125984" footer="0.31496062992125984"/>
  <pageSetup paperSize="8" scale="52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 filterMode="1">
    <pageSetUpPr fitToPage="1"/>
  </sheetPr>
  <dimension ref="B3:R106"/>
  <sheetViews>
    <sheetView workbookViewId="0"/>
  </sheetViews>
  <sheetFormatPr defaultRowHeight="16.5"/>
  <cols>
    <col min="1" max="1" width="0.75" customWidth="1"/>
    <col min="2" max="2" width="11.25" customWidth="1"/>
    <col min="3" max="3" width="20" customWidth="1"/>
    <col min="4" max="4" width="59.75" customWidth="1"/>
    <col min="5" max="5" width="8.625" customWidth="1"/>
    <col min="6" max="6" width="12.375" customWidth="1"/>
    <col min="7" max="7" width="10" customWidth="1"/>
    <col min="8" max="8" width="13" style="3" customWidth="1"/>
    <col min="9" max="9" width="18.625" style="1" customWidth="1"/>
    <col min="10" max="10" width="11.125" customWidth="1"/>
    <col min="11" max="11" width="18.625" customWidth="1"/>
    <col min="12" max="12" width="11.125" customWidth="1"/>
    <col min="13" max="13" width="18.625" customWidth="1"/>
    <col min="14" max="14" width="6.875" customWidth="1"/>
    <col min="15" max="15" width="14" customWidth="1"/>
    <col min="16" max="16" width="6.75" customWidth="1"/>
    <col min="17" max="17" width="14" customWidth="1"/>
  </cols>
  <sheetData>
    <row r="3" spans="2:17" ht="26.1" customHeight="1">
      <c r="B3" s="26" t="s">
        <v>232</v>
      </c>
      <c r="C3" s="26"/>
      <c r="D3" s="26"/>
      <c r="E3" s="26"/>
      <c r="F3" s="26"/>
      <c r="H3" s="312" t="s">
        <v>239</v>
      </c>
      <c r="I3" s="312"/>
      <c r="J3" s="312" t="s">
        <v>239</v>
      </c>
      <c r="K3" s="312"/>
      <c r="L3" s="312" t="s">
        <v>239</v>
      </c>
      <c r="M3" s="312"/>
      <c r="N3" s="323" t="s">
        <v>240</v>
      </c>
      <c r="O3" s="323"/>
      <c r="P3" s="312" t="s">
        <v>241</v>
      </c>
      <c r="Q3" s="312"/>
    </row>
    <row r="4" spans="2:17" s="2" customFormat="1">
      <c r="B4" s="5" t="s">
        <v>163</v>
      </c>
      <c r="C4" s="5" t="s">
        <v>164</v>
      </c>
      <c r="D4" s="5" t="s">
        <v>0</v>
      </c>
      <c r="E4" s="5" t="s">
        <v>1</v>
      </c>
      <c r="F4" s="5" t="s">
        <v>2</v>
      </c>
      <c r="G4" s="13" t="s">
        <v>3</v>
      </c>
      <c r="H4" s="6" t="s">
        <v>176</v>
      </c>
      <c r="I4" s="6" t="s">
        <v>177</v>
      </c>
      <c r="J4" s="6" t="s">
        <v>203</v>
      </c>
      <c r="K4" s="6" t="s">
        <v>177</v>
      </c>
      <c r="L4" s="6" t="s">
        <v>204</v>
      </c>
      <c r="M4" s="6" t="s">
        <v>177</v>
      </c>
      <c r="N4" s="6" t="s">
        <v>206</v>
      </c>
      <c r="O4" s="6" t="s">
        <v>177</v>
      </c>
      <c r="P4" s="6" t="s">
        <v>205</v>
      </c>
      <c r="Q4" s="6" t="s">
        <v>177</v>
      </c>
    </row>
    <row r="5" spans="2:17" ht="15" customHeight="1">
      <c r="B5" s="313" t="s">
        <v>4</v>
      </c>
      <c r="C5" s="314" t="s">
        <v>157</v>
      </c>
      <c r="D5" s="7" t="s">
        <v>5</v>
      </c>
      <c r="E5" s="7" t="s">
        <v>178</v>
      </c>
      <c r="F5" s="7" t="s">
        <v>179</v>
      </c>
      <c r="G5" s="14">
        <v>85902</v>
      </c>
      <c r="H5" s="28"/>
      <c r="I5" s="29"/>
      <c r="J5" s="29">
        <v>100</v>
      </c>
      <c r="K5" s="29">
        <f>J5*G5</f>
        <v>8590200</v>
      </c>
      <c r="L5" s="28">
        <v>15</v>
      </c>
      <c r="M5" s="29">
        <f>L5*G5</f>
        <v>1288530</v>
      </c>
      <c r="N5" s="29">
        <f>H5+J5</f>
        <v>100</v>
      </c>
      <c r="O5" s="29">
        <f>I5+K5</f>
        <v>8590200</v>
      </c>
      <c r="P5" s="29">
        <f>SUM(H5,J5,L5)</f>
        <v>115</v>
      </c>
      <c r="Q5" s="29">
        <f>SUM(I5,K5,M5)</f>
        <v>9878730</v>
      </c>
    </row>
    <row r="6" spans="2:17" s="21" customFormat="1" ht="15" customHeight="1">
      <c r="B6" s="313"/>
      <c r="C6" s="314"/>
      <c r="D6" s="7" t="s">
        <v>6</v>
      </c>
      <c r="E6" s="7" t="s">
        <v>180</v>
      </c>
      <c r="F6" s="7" t="s">
        <v>7</v>
      </c>
      <c r="G6" s="15">
        <v>116802</v>
      </c>
      <c r="H6" s="28"/>
      <c r="I6" s="29"/>
      <c r="J6" s="29">
        <v>200</v>
      </c>
      <c r="K6" s="29">
        <f t="shared" ref="K6:K69" si="0">J6*G6</f>
        <v>23360400</v>
      </c>
      <c r="L6" s="28"/>
      <c r="M6" s="29"/>
      <c r="N6" s="29">
        <f>H6+J6</f>
        <v>200</v>
      </c>
      <c r="O6" s="29">
        <f t="shared" ref="N6:O69" si="1">I6+K6</f>
        <v>23360400</v>
      </c>
      <c r="P6" s="29">
        <f t="shared" ref="P6:Q69" si="2">SUM(H6,J6,L6)</f>
        <v>200</v>
      </c>
      <c r="Q6" s="29">
        <f t="shared" si="2"/>
        <v>23360400</v>
      </c>
    </row>
    <row r="7" spans="2:17" s="21" customFormat="1" ht="15" customHeight="1">
      <c r="B7" s="313"/>
      <c r="C7" s="314"/>
      <c r="D7" s="7" t="s">
        <v>8</v>
      </c>
      <c r="E7" s="7" t="s">
        <v>181</v>
      </c>
      <c r="F7" s="7" t="s">
        <v>9</v>
      </c>
      <c r="G7" s="15">
        <v>122982</v>
      </c>
      <c r="H7" s="28"/>
      <c r="I7" s="29"/>
      <c r="J7" s="29">
        <v>300</v>
      </c>
      <c r="K7" s="29">
        <f t="shared" si="0"/>
        <v>36894600</v>
      </c>
      <c r="L7" s="28">
        <v>15</v>
      </c>
      <c r="M7" s="29">
        <f>L7*G7</f>
        <v>1844730</v>
      </c>
      <c r="N7" s="29">
        <f t="shared" si="1"/>
        <v>300</v>
      </c>
      <c r="O7" s="29">
        <f t="shared" si="1"/>
        <v>36894600</v>
      </c>
      <c r="P7" s="29">
        <f t="shared" si="2"/>
        <v>315</v>
      </c>
      <c r="Q7" s="29">
        <f t="shared" si="2"/>
        <v>38739330</v>
      </c>
    </row>
    <row r="8" spans="2:17" s="21" customFormat="1" ht="15" customHeight="1">
      <c r="B8" s="313"/>
      <c r="C8" s="314"/>
      <c r="D8" s="7" t="s">
        <v>10</v>
      </c>
      <c r="E8" s="7" t="s">
        <v>180</v>
      </c>
      <c r="F8" s="7" t="s">
        <v>11</v>
      </c>
      <c r="G8" s="15">
        <v>160062</v>
      </c>
      <c r="H8" s="28"/>
      <c r="I8" s="29"/>
      <c r="J8" s="29">
        <v>200</v>
      </c>
      <c r="K8" s="29">
        <f t="shared" si="0"/>
        <v>32012400</v>
      </c>
      <c r="L8" s="28"/>
      <c r="M8" s="29"/>
      <c r="N8" s="29">
        <f t="shared" si="1"/>
        <v>200</v>
      </c>
      <c r="O8" s="29">
        <f t="shared" si="1"/>
        <v>32012400</v>
      </c>
      <c r="P8" s="29">
        <f t="shared" si="2"/>
        <v>200</v>
      </c>
      <c r="Q8" s="29">
        <f t="shared" si="2"/>
        <v>32012400</v>
      </c>
    </row>
    <row r="9" spans="2:17" s="21" customFormat="1" ht="15" customHeight="1">
      <c r="B9" s="313"/>
      <c r="C9" s="314"/>
      <c r="D9" s="7" t="s">
        <v>12</v>
      </c>
      <c r="E9" s="7" t="s">
        <v>181</v>
      </c>
      <c r="F9" s="7" t="s">
        <v>13</v>
      </c>
      <c r="G9" s="15">
        <v>141522</v>
      </c>
      <c r="H9" s="28"/>
      <c r="I9" s="29"/>
      <c r="J9" s="29">
        <v>150</v>
      </c>
      <c r="K9" s="29">
        <f t="shared" si="0"/>
        <v>21228300</v>
      </c>
      <c r="L9" s="28">
        <v>15</v>
      </c>
      <c r="M9" s="29">
        <f>L9*G9</f>
        <v>2122830</v>
      </c>
      <c r="N9" s="29">
        <f t="shared" si="1"/>
        <v>150</v>
      </c>
      <c r="O9" s="29">
        <f t="shared" si="1"/>
        <v>21228300</v>
      </c>
      <c r="P9" s="29">
        <f t="shared" si="2"/>
        <v>165</v>
      </c>
      <c r="Q9" s="29">
        <f t="shared" si="2"/>
        <v>23351130</v>
      </c>
    </row>
    <row r="10" spans="2:17" s="21" customFormat="1" ht="15" customHeight="1">
      <c r="B10" s="313"/>
      <c r="C10" s="314"/>
      <c r="D10" s="7" t="s">
        <v>182</v>
      </c>
      <c r="E10" s="7" t="s">
        <v>180</v>
      </c>
      <c r="F10" s="7" t="s">
        <v>14</v>
      </c>
      <c r="G10" s="15">
        <v>184782</v>
      </c>
      <c r="H10" s="28"/>
      <c r="I10" s="29"/>
      <c r="J10" s="29">
        <v>260</v>
      </c>
      <c r="K10" s="29">
        <f t="shared" si="0"/>
        <v>48043320</v>
      </c>
      <c r="L10" s="28"/>
      <c r="M10" s="29"/>
      <c r="N10" s="29">
        <f t="shared" si="1"/>
        <v>260</v>
      </c>
      <c r="O10" s="29">
        <f t="shared" si="1"/>
        <v>48043320</v>
      </c>
      <c r="P10" s="29">
        <f t="shared" si="2"/>
        <v>260</v>
      </c>
      <c r="Q10" s="29">
        <f t="shared" si="2"/>
        <v>48043320</v>
      </c>
    </row>
    <row r="11" spans="2:17" s="21" customFormat="1" ht="15" customHeight="1">
      <c r="B11" s="313"/>
      <c r="C11" s="314"/>
      <c r="D11" s="7" t="s">
        <v>15</v>
      </c>
      <c r="E11" s="7" t="s">
        <v>181</v>
      </c>
      <c r="F11" s="7" t="s">
        <v>16</v>
      </c>
      <c r="G11" s="15">
        <v>172422</v>
      </c>
      <c r="H11" s="28"/>
      <c r="I11" s="29"/>
      <c r="J11" s="29">
        <v>0</v>
      </c>
      <c r="K11" s="29">
        <f t="shared" si="0"/>
        <v>0</v>
      </c>
      <c r="L11" s="28"/>
      <c r="M11" s="29"/>
      <c r="N11" s="29">
        <f t="shared" si="1"/>
        <v>0</v>
      </c>
      <c r="O11" s="29">
        <f t="shared" si="1"/>
        <v>0</v>
      </c>
      <c r="P11" s="29">
        <f t="shared" si="2"/>
        <v>0</v>
      </c>
      <c r="Q11" s="29">
        <f t="shared" si="2"/>
        <v>0</v>
      </c>
    </row>
    <row r="12" spans="2:17" s="21" customFormat="1" ht="15" customHeight="1">
      <c r="B12" s="313"/>
      <c r="C12" s="314"/>
      <c r="D12" s="7" t="s">
        <v>17</v>
      </c>
      <c r="E12" s="7" t="s">
        <v>180</v>
      </c>
      <c r="F12" s="7" t="s">
        <v>18</v>
      </c>
      <c r="G12" s="15">
        <v>215682</v>
      </c>
      <c r="H12" s="28"/>
      <c r="I12" s="29"/>
      <c r="J12" s="29">
        <v>230</v>
      </c>
      <c r="K12" s="29">
        <f t="shared" si="0"/>
        <v>49606860</v>
      </c>
      <c r="L12" s="28"/>
      <c r="M12" s="29"/>
      <c r="N12" s="29">
        <f t="shared" si="1"/>
        <v>230</v>
      </c>
      <c r="O12" s="29">
        <f t="shared" si="1"/>
        <v>49606860</v>
      </c>
      <c r="P12" s="29">
        <f t="shared" si="2"/>
        <v>230</v>
      </c>
      <c r="Q12" s="29">
        <f t="shared" si="2"/>
        <v>49606860</v>
      </c>
    </row>
    <row r="13" spans="2:17" s="21" customFormat="1" ht="15" customHeight="1">
      <c r="B13" s="313"/>
      <c r="C13" s="314" t="s">
        <v>158</v>
      </c>
      <c r="D13" s="7" t="s">
        <v>19</v>
      </c>
      <c r="E13" s="7" t="s">
        <v>183</v>
      </c>
      <c r="F13" s="7" t="s">
        <v>20</v>
      </c>
      <c r="G13" s="15">
        <v>129162</v>
      </c>
      <c r="H13" s="28"/>
      <c r="I13" s="29"/>
      <c r="J13" s="29">
        <v>0</v>
      </c>
      <c r="K13" s="29">
        <f t="shared" si="0"/>
        <v>0</v>
      </c>
      <c r="L13" s="28"/>
      <c r="M13" s="29"/>
      <c r="N13" s="29">
        <f t="shared" si="1"/>
        <v>0</v>
      </c>
      <c r="O13" s="29">
        <f t="shared" si="1"/>
        <v>0</v>
      </c>
      <c r="P13" s="29">
        <f t="shared" si="2"/>
        <v>0</v>
      </c>
      <c r="Q13" s="29">
        <f t="shared" si="2"/>
        <v>0</v>
      </c>
    </row>
    <row r="14" spans="2:17" s="21" customFormat="1" ht="15" customHeight="1">
      <c r="B14" s="313"/>
      <c r="C14" s="314"/>
      <c r="D14" s="7" t="s">
        <v>21</v>
      </c>
      <c r="E14" s="7" t="s">
        <v>181</v>
      </c>
      <c r="F14" s="7" t="s">
        <v>22</v>
      </c>
      <c r="G14" s="15">
        <v>141522</v>
      </c>
      <c r="H14" s="28"/>
      <c r="I14" s="29"/>
      <c r="J14" s="29">
        <v>0</v>
      </c>
      <c r="K14" s="29">
        <f t="shared" si="0"/>
        <v>0</v>
      </c>
      <c r="L14" s="28"/>
      <c r="M14" s="29"/>
      <c r="N14" s="29">
        <f t="shared" si="1"/>
        <v>0</v>
      </c>
      <c r="O14" s="29">
        <f t="shared" si="1"/>
        <v>0</v>
      </c>
      <c r="P14" s="29">
        <f t="shared" si="2"/>
        <v>0</v>
      </c>
      <c r="Q14" s="29">
        <f t="shared" si="2"/>
        <v>0</v>
      </c>
    </row>
    <row r="15" spans="2:17" s="21" customFormat="1" ht="15" customHeight="1">
      <c r="B15" s="313"/>
      <c r="C15" s="314"/>
      <c r="D15" s="7" t="s">
        <v>23</v>
      </c>
      <c r="E15" s="7" t="s">
        <v>180</v>
      </c>
      <c r="F15" s="7" t="s">
        <v>24</v>
      </c>
      <c r="G15" s="15">
        <v>178602</v>
      </c>
      <c r="H15" s="28"/>
      <c r="I15" s="29"/>
      <c r="J15" s="29">
        <v>0</v>
      </c>
      <c r="K15" s="29">
        <f t="shared" si="0"/>
        <v>0</v>
      </c>
      <c r="L15" s="28"/>
      <c r="M15" s="29"/>
      <c r="N15" s="29">
        <f t="shared" si="1"/>
        <v>0</v>
      </c>
      <c r="O15" s="29">
        <f t="shared" si="1"/>
        <v>0</v>
      </c>
      <c r="P15" s="29">
        <f t="shared" si="2"/>
        <v>0</v>
      </c>
      <c r="Q15" s="29">
        <f t="shared" si="2"/>
        <v>0</v>
      </c>
    </row>
    <row r="16" spans="2:17" s="21" customFormat="1" ht="15" customHeight="1">
      <c r="B16" s="313"/>
      <c r="C16" s="314"/>
      <c r="D16" s="7" t="s">
        <v>25</v>
      </c>
      <c r="E16" s="7" t="s">
        <v>183</v>
      </c>
      <c r="F16" s="7" t="s">
        <v>26</v>
      </c>
      <c r="G16" s="15">
        <v>160062</v>
      </c>
      <c r="H16" s="28"/>
      <c r="I16" s="29"/>
      <c r="J16" s="29">
        <v>0</v>
      </c>
      <c r="K16" s="29">
        <f t="shared" si="0"/>
        <v>0</v>
      </c>
      <c r="L16" s="28"/>
      <c r="M16" s="29"/>
      <c r="N16" s="29">
        <f t="shared" si="1"/>
        <v>0</v>
      </c>
      <c r="O16" s="29">
        <f t="shared" si="1"/>
        <v>0</v>
      </c>
      <c r="P16" s="29">
        <f t="shared" si="2"/>
        <v>0</v>
      </c>
      <c r="Q16" s="29">
        <f t="shared" si="2"/>
        <v>0</v>
      </c>
    </row>
    <row r="17" spans="2:18" s="21" customFormat="1" ht="15" customHeight="1">
      <c r="B17" s="313"/>
      <c r="C17" s="314"/>
      <c r="D17" s="7" t="s">
        <v>27</v>
      </c>
      <c r="E17" s="7" t="s">
        <v>181</v>
      </c>
      <c r="F17" s="7" t="s">
        <v>28</v>
      </c>
      <c r="G17" s="15">
        <v>172422</v>
      </c>
      <c r="H17" s="28">
        <v>100</v>
      </c>
      <c r="I17" s="29">
        <f>H17*G17</f>
        <v>17242200</v>
      </c>
      <c r="J17" s="29">
        <v>100</v>
      </c>
      <c r="K17" s="29">
        <f t="shared" si="0"/>
        <v>17242200</v>
      </c>
      <c r="L17" s="28">
        <v>15</v>
      </c>
      <c r="M17" s="29">
        <f>L17*G17</f>
        <v>2586330</v>
      </c>
      <c r="N17" s="29">
        <f t="shared" si="1"/>
        <v>200</v>
      </c>
      <c r="O17" s="29">
        <f t="shared" si="1"/>
        <v>34484400</v>
      </c>
      <c r="P17" s="29">
        <f t="shared" si="2"/>
        <v>215</v>
      </c>
      <c r="Q17" s="29">
        <f t="shared" si="2"/>
        <v>37070730</v>
      </c>
    </row>
    <row r="18" spans="2:18" s="21" customFormat="1" ht="15" customHeight="1">
      <c r="B18" s="313"/>
      <c r="C18" s="314"/>
      <c r="D18" s="7" t="s">
        <v>29</v>
      </c>
      <c r="E18" s="7" t="s">
        <v>180</v>
      </c>
      <c r="F18" s="7" t="s">
        <v>30</v>
      </c>
      <c r="G18" s="15">
        <v>215682</v>
      </c>
      <c r="H18" s="28"/>
      <c r="I18" s="29"/>
      <c r="J18" s="29">
        <v>0</v>
      </c>
      <c r="K18" s="29">
        <f t="shared" si="0"/>
        <v>0</v>
      </c>
      <c r="L18" s="28"/>
      <c r="M18" s="29"/>
      <c r="N18" s="29">
        <f t="shared" si="1"/>
        <v>0</v>
      </c>
      <c r="O18" s="29">
        <f t="shared" si="1"/>
        <v>0</v>
      </c>
      <c r="P18" s="29">
        <f t="shared" si="2"/>
        <v>0</v>
      </c>
      <c r="Q18" s="29">
        <f t="shared" si="2"/>
        <v>0</v>
      </c>
    </row>
    <row r="19" spans="2:18" s="21" customFormat="1" ht="15" customHeight="1">
      <c r="B19" s="313"/>
      <c r="C19" s="314"/>
      <c r="D19" s="7" t="s">
        <v>31</v>
      </c>
      <c r="E19" s="7" t="s">
        <v>181</v>
      </c>
      <c r="F19" s="7" t="s">
        <v>32</v>
      </c>
      <c r="G19" s="15">
        <v>203322</v>
      </c>
      <c r="H19" s="28"/>
      <c r="I19" s="29"/>
      <c r="J19" s="29">
        <v>0</v>
      </c>
      <c r="K19" s="29">
        <f t="shared" si="0"/>
        <v>0</v>
      </c>
      <c r="L19" s="28"/>
      <c r="M19" s="29"/>
      <c r="N19" s="29">
        <f t="shared" si="1"/>
        <v>0</v>
      </c>
      <c r="O19" s="29">
        <f t="shared" si="1"/>
        <v>0</v>
      </c>
      <c r="P19" s="29">
        <f t="shared" si="2"/>
        <v>0</v>
      </c>
      <c r="Q19" s="29">
        <f t="shared" si="2"/>
        <v>0</v>
      </c>
    </row>
    <row r="20" spans="2:18" s="21" customFormat="1" ht="15" customHeight="1">
      <c r="B20" s="313"/>
      <c r="C20" s="314"/>
      <c r="D20" s="7" t="s">
        <v>33</v>
      </c>
      <c r="E20" s="7" t="s">
        <v>180</v>
      </c>
      <c r="F20" s="7" t="s">
        <v>34</v>
      </c>
      <c r="G20" s="15">
        <v>246582</v>
      </c>
      <c r="H20" s="28"/>
      <c r="I20" s="29"/>
      <c r="J20" s="29">
        <v>0</v>
      </c>
      <c r="K20" s="29">
        <f t="shared" si="0"/>
        <v>0</v>
      </c>
      <c r="L20" s="28"/>
      <c r="M20" s="29"/>
      <c r="N20" s="29">
        <f t="shared" si="1"/>
        <v>0</v>
      </c>
      <c r="O20" s="29">
        <f t="shared" si="1"/>
        <v>0</v>
      </c>
      <c r="P20" s="29">
        <f t="shared" si="2"/>
        <v>0</v>
      </c>
      <c r="Q20" s="29">
        <f t="shared" si="2"/>
        <v>0</v>
      </c>
    </row>
    <row r="21" spans="2:18" s="21" customFormat="1" ht="15" customHeight="1">
      <c r="B21" s="313"/>
      <c r="C21" s="317" t="s">
        <v>159</v>
      </c>
      <c r="D21" s="7" t="s">
        <v>35</v>
      </c>
      <c r="E21" s="7" t="s">
        <v>184</v>
      </c>
      <c r="F21" s="7" t="s">
        <v>36</v>
      </c>
      <c r="G21" s="15">
        <v>184782</v>
      </c>
      <c r="H21" s="28"/>
      <c r="I21" s="29"/>
      <c r="J21" s="29">
        <v>0</v>
      </c>
      <c r="K21" s="29">
        <f t="shared" si="0"/>
        <v>0</v>
      </c>
      <c r="L21" s="28"/>
      <c r="M21" s="29"/>
      <c r="N21" s="29">
        <f t="shared" si="1"/>
        <v>0</v>
      </c>
      <c r="O21" s="29">
        <f t="shared" si="1"/>
        <v>0</v>
      </c>
      <c r="P21" s="29">
        <f t="shared" si="2"/>
        <v>0</v>
      </c>
      <c r="Q21" s="29">
        <f t="shared" si="2"/>
        <v>0</v>
      </c>
    </row>
    <row r="22" spans="2:18" s="21" customFormat="1" ht="15" customHeight="1">
      <c r="B22" s="313"/>
      <c r="C22" s="322"/>
      <c r="D22" s="7" t="s">
        <v>37</v>
      </c>
      <c r="E22" s="7" t="s">
        <v>185</v>
      </c>
      <c r="F22" s="7" t="s">
        <v>38</v>
      </c>
      <c r="G22" s="15">
        <v>228042</v>
      </c>
      <c r="H22" s="28"/>
      <c r="I22" s="29"/>
      <c r="J22" s="29">
        <v>0</v>
      </c>
      <c r="K22" s="29">
        <f t="shared" si="0"/>
        <v>0</v>
      </c>
      <c r="L22" s="28"/>
      <c r="M22" s="29"/>
      <c r="N22" s="29">
        <f t="shared" si="1"/>
        <v>0</v>
      </c>
      <c r="O22" s="29">
        <f t="shared" si="1"/>
        <v>0</v>
      </c>
      <c r="P22" s="29">
        <f t="shared" si="2"/>
        <v>0</v>
      </c>
      <c r="Q22" s="29">
        <f t="shared" si="2"/>
        <v>0</v>
      </c>
    </row>
    <row r="23" spans="2:18" s="21" customFormat="1" ht="15" customHeight="1">
      <c r="B23" s="313"/>
      <c r="C23" s="322"/>
      <c r="D23" s="7" t="s">
        <v>39</v>
      </c>
      <c r="E23" s="7" t="s">
        <v>184</v>
      </c>
      <c r="F23" s="7" t="s">
        <v>40</v>
      </c>
      <c r="G23" s="15">
        <v>215682</v>
      </c>
      <c r="H23" s="28"/>
      <c r="I23" s="29"/>
      <c r="J23" s="29">
        <v>0</v>
      </c>
      <c r="K23" s="29">
        <f t="shared" si="0"/>
        <v>0</v>
      </c>
      <c r="L23" s="28"/>
      <c r="M23" s="29"/>
      <c r="N23" s="29">
        <f t="shared" si="1"/>
        <v>0</v>
      </c>
      <c r="O23" s="29">
        <f t="shared" si="1"/>
        <v>0</v>
      </c>
      <c r="P23" s="29">
        <f t="shared" si="2"/>
        <v>0</v>
      </c>
      <c r="Q23" s="29">
        <f t="shared" si="2"/>
        <v>0</v>
      </c>
    </row>
    <row r="24" spans="2:18" s="21" customFormat="1" ht="15" customHeight="1">
      <c r="B24" s="313"/>
      <c r="C24" s="322"/>
      <c r="D24" s="7" t="s">
        <v>41</v>
      </c>
      <c r="E24" s="7" t="s">
        <v>185</v>
      </c>
      <c r="F24" s="7" t="s">
        <v>42</v>
      </c>
      <c r="G24" s="15">
        <v>271302</v>
      </c>
      <c r="H24" s="28"/>
      <c r="I24" s="29"/>
      <c r="J24" s="29">
        <v>0</v>
      </c>
      <c r="K24" s="29">
        <f t="shared" si="0"/>
        <v>0</v>
      </c>
      <c r="L24" s="28"/>
      <c r="M24" s="29"/>
      <c r="N24" s="29">
        <f t="shared" si="1"/>
        <v>0</v>
      </c>
      <c r="O24" s="29">
        <f t="shared" si="1"/>
        <v>0</v>
      </c>
      <c r="P24" s="29">
        <f t="shared" si="2"/>
        <v>0</v>
      </c>
      <c r="Q24" s="29">
        <f t="shared" si="2"/>
        <v>0</v>
      </c>
    </row>
    <row r="25" spans="2:18" s="21" customFormat="1" ht="15" customHeight="1">
      <c r="B25" s="313"/>
      <c r="C25" s="322"/>
      <c r="D25" s="7" t="s">
        <v>217</v>
      </c>
      <c r="E25" s="7" t="s">
        <v>184</v>
      </c>
      <c r="F25" s="7" t="s">
        <v>215</v>
      </c>
      <c r="G25" s="15">
        <v>234222</v>
      </c>
      <c r="H25" s="28"/>
      <c r="I25" s="29"/>
      <c r="J25" s="29">
        <v>0</v>
      </c>
      <c r="K25" s="29">
        <f t="shared" si="0"/>
        <v>0</v>
      </c>
      <c r="L25" s="28"/>
      <c r="M25" s="29"/>
      <c r="N25" s="29">
        <f t="shared" si="1"/>
        <v>0</v>
      </c>
      <c r="O25" s="29">
        <f t="shared" si="1"/>
        <v>0</v>
      </c>
      <c r="P25" s="29">
        <f t="shared" si="2"/>
        <v>0</v>
      </c>
      <c r="Q25" s="29">
        <f t="shared" si="2"/>
        <v>0</v>
      </c>
    </row>
    <row r="26" spans="2:18" s="21" customFormat="1" ht="15" customHeight="1">
      <c r="B26" s="313"/>
      <c r="C26" s="318"/>
      <c r="D26" s="7" t="s">
        <v>218</v>
      </c>
      <c r="E26" s="7" t="s">
        <v>185</v>
      </c>
      <c r="F26" s="7" t="s">
        <v>216</v>
      </c>
      <c r="G26" s="15">
        <v>277482</v>
      </c>
      <c r="H26" s="28"/>
      <c r="I26" s="29"/>
      <c r="J26" s="29">
        <v>0</v>
      </c>
      <c r="K26" s="29">
        <f t="shared" si="0"/>
        <v>0</v>
      </c>
      <c r="L26" s="28"/>
      <c r="M26" s="29"/>
      <c r="N26" s="29">
        <f t="shared" si="1"/>
        <v>0</v>
      </c>
      <c r="O26" s="29">
        <f t="shared" si="1"/>
        <v>0</v>
      </c>
      <c r="P26" s="29">
        <f t="shared" si="2"/>
        <v>0</v>
      </c>
      <c r="Q26" s="29">
        <f t="shared" si="2"/>
        <v>0</v>
      </c>
    </row>
    <row r="27" spans="2:18" s="21" customFormat="1" ht="15" customHeight="1">
      <c r="B27" s="313"/>
      <c r="C27" s="314" t="s">
        <v>160</v>
      </c>
      <c r="D27" s="7" t="s">
        <v>43</v>
      </c>
      <c r="E27" s="7" t="s">
        <v>184</v>
      </c>
      <c r="F27" s="7" t="s">
        <v>44</v>
      </c>
      <c r="G27" s="15">
        <v>190962</v>
      </c>
      <c r="H27" s="28"/>
      <c r="I27" s="29"/>
      <c r="J27" s="29">
        <v>0</v>
      </c>
      <c r="K27" s="29">
        <f t="shared" si="0"/>
        <v>0</v>
      </c>
      <c r="L27" s="28"/>
      <c r="M27" s="29"/>
      <c r="N27" s="29">
        <f t="shared" si="1"/>
        <v>0</v>
      </c>
      <c r="O27" s="29">
        <f t="shared" si="1"/>
        <v>0</v>
      </c>
      <c r="P27" s="29">
        <f t="shared" si="2"/>
        <v>0</v>
      </c>
      <c r="Q27" s="29">
        <f t="shared" si="2"/>
        <v>0</v>
      </c>
    </row>
    <row r="28" spans="2:18" s="21" customFormat="1" ht="15" customHeight="1">
      <c r="B28" s="313"/>
      <c r="C28" s="314"/>
      <c r="D28" s="7" t="s">
        <v>45</v>
      </c>
      <c r="E28" s="7" t="s">
        <v>184</v>
      </c>
      <c r="F28" s="7" t="s">
        <v>46</v>
      </c>
      <c r="G28" s="15">
        <v>234222</v>
      </c>
      <c r="H28" s="28"/>
      <c r="I28" s="29"/>
      <c r="J28" s="29">
        <v>0</v>
      </c>
      <c r="K28" s="29">
        <f t="shared" si="0"/>
        <v>0</v>
      </c>
      <c r="L28" s="28"/>
      <c r="M28" s="29"/>
      <c r="N28" s="29">
        <f t="shared" si="1"/>
        <v>0</v>
      </c>
      <c r="O28" s="29">
        <f t="shared" si="1"/>
        <v>0</v>
      </c>
      <c r="P28" s="29">
        <f t="shared" si="2"/>
        <v>0</v>
      </c>
      <c r="Q28" s="29">
        <f t="shared" si="2"/>
        <v>0</v>
      </c>
    </row>
    <row r="29" spans="2:18" s="21" customFormat="1" ht="15" customHeight="1">
      <c r="B29" s="313"/>
      <c r="C29" s="314"/>
      <c r="D29" s="7" t="s">
        <v>47</v>
      </c>
      <c r="E29" s="7" t="s">
        <v>185</v>
      </c>
      <c r="F29" s="7" t="s">
        <v>48</v>
      </c>
      <c r="G29" s="15">
        <v>277482</v>
      </c>
      <c r="H29" s="28"/>
      <c r="I29" s="29"/>
      <c r="J29" s="29">
        <v>0</v>
      </c>
      <c r="K29" s="29">
        <f t="shared" si="0"/>
        <v>0</v>
      </c>
      <c r="L29" s="28"/>
      <c r="M29" s="29"/>
      <c r="N29" s="29">
        <f t="shared" si="1"/>
        <v>0</v>
      </c>
      <c r="O29" s="29">
        <f t="shared" si="1"/>
        <v>0</v>
      </c>
      <c r="P29" s="29">
        <f t="shared" si="2"/>
        <v>0</v>
      </c>
      <c r="Q29" s="29">
        <f t="shared" si="2"/>
        <v>0</v>
      </c>
    </row>
    <row r="30" spans="2:18" s="21" customFormat="1" ht="15" customHeight="1">
      <c r="B30" s="313"/>
      <c r="C30" s="314"/>
      <c r="D30" s="7" t="s">
        <v>49</v>
      </c>
      <c r="E30" s="7" t="s">
        <v>186</v>
      </c>
      <c r="F30" s="7" t="s">
        <v>50</v>
      </c>
      <c r="G30" s="15">
        <v>296022</v>
      </c>
      <c r="H30" s="28"/>
      <c r="I30" s="29"/>
      <c r="J30" s="29">
        <v>0</v>
      </c>
      <c r="K30" s="29">
        <f t="shared" si="0"/>
        <v>0</v>
      </c>
      <c r="L30" s="28"/>
      <c r="M30" s="29"/>
      <c r="N30" s="29">
        <f t="shared" si="1"/>
        <v>0</v>
      </c>
      <c r="O30" s="29">
        <f t="shared" si="1"/>
        <v>0</v>
      </c>
      <c r="P30" s="29">
        <f t="shared" si="2"/>
        <v>0</v>
      </c>
      <c r="Q30" s="29">
        <f t="shared" si="2"/>
        <v>0</v>
      </c>
    </row>
    <row r="31" spans="2:18" s="21" customFormat="1" ht="15" customHeight="1">
      <c r="B31" s="313"/>
      <c r="C31" s="314"/>
      <c r="D31" s="7" t="s">
        <v>51</v>
      </c>
      <c r="E31" s="7" t="s">
        <v>185</v>
      </c>
      <c r="F31" s="7" t="s">
        <v>52</v>
      </c>
      <c r="G31" s="15">
        <v>296022</v>
      </c>
      <c r="H31" s="28"/>
      <c r="I31" s="29"/>
      <c r="J31" s="29">
        <v>0</v>
      </c>
      <c r="K31" s="29">
        <f t="shared" si="0"/>
        <v>0</v>
      </c>
      <c r="L31" s="28"/>
      <c r="M31" s="29"/>
      <c r="N31" s="29">
        <f t="shared" si="1"/>
        <v>0</v>
      </c>
      <c r="O31" s="29">
        <f t="shared" si="1"/>
        <v>0</v>
      </c>
      <c r="P31" s="29">
        <f t="shared" si="2"/>
        <v>0</v>
      </c>
      <c r="Q31" s="29">
        <f t="shared" si="2"/>
        <v>0</v>
      </c>
    </row>
    <row r="32" spans="2:18" s="21" customFormat="1" ht="15" customHeight="1" thickBot="1">
      <c r="B32" s="328"/>
      <c r="C32" s="329"/>
      <c r="D32" s="35" t="s">
        <v>53</v>
      </c>
      <c r="E32" s="35" t="s">
        <v>186</v>
      </c>
      <c r="F32" s="35" t="s">
        <v>54</v>
      </c>
      <c r="G32" s="36">
        <v>320742</v>
      </c>
      <c r="H32" s="37"/>
      <c r="I32" s="38"/>
      <c r="J32" s="38">
        <v>70</v>
      </c>
      <c r="K32" s="38">
        <f t="shared" si="0"/>
        <v>22451940</v>
      </c>
      <c r="L32" s="37"/>
      <c r="M32" s="38"/>
      <c r="N32" s="38">
        <f t="shared" si="1"/>
        <v>70</v>
      </c>
      <c r="O32" s="38">
        <f t="shared" si="1"/>
        <v>22451940</v>
      </c>
      <c r="P32" s="38">
        <f t="shared" si="2"/>
        <v>70</v>
      </c>
      <c r="Q32" s="38">
        <f t="shared" si="2"/>
        <v>22451940</v>
      </c>
      <c r="R32" s="30">
        <f>SUM(P5:P32)</f>
        <v>1770</v>
      </c>
    </row>
    <row r="33" spans="2:18" s="21" customFormat="1" ht="15" customHeight="1" thickTop="1">
      <c r="B33" s="324" t="s">
        <v>161</v>
      </c>
      <c r="C33" s="326" t="s">
        <v>55</v>
      </c>
      <c r="D33" s="39" t="s">
        <v>56</v>
      </c>
      <c r="E33" s="39" t="s">
        <v>57</v>
      </c>
      <c r="F33" s="39" t="s">
        <v>58</v>
      </c>
      <c r="G33" s="40">
        <v>85902</v>
      </c>
      <c r="H33" s="41"/>
      <c r="I33" s="42"/>
      <c r="J33" s="42">
        <v>100</v>
      </c>
      <c r="K33" s="42">
        <f t="shared" si="0"/>
        <v>8590200</v>
      </c>
      <c r="L33" s="41"/>
      <c r="M33" s="42"/>
      <c r="N33" s="42">
        <f t="shared" si="1"/>
        <v>100</v>
      </c>
      <c r="O33" s="42">
        <f t="shared" si="1"/>
        <v>8590200</v>
      </c>
      <c r="P33" s="42">
        <f t="shared" si="2"/>
        <v>100</v>
      </c>
      <c r="Q33" s="42">
        <f t="shared" si="2"/>
        <v>8590200</v>
      </c>
    </row>
    <row r="34" spans="2:18" s="21" customFormat="1" ht="15" customHeight="1">
      <c r="B34" s="320"/>
      <c r="C34" s="314"/>
      <c r="D34" s="7" t="s">
        <v>59</v>
      </c>
      <c r="E34" s="7" t="s">
        <v>60</v>
      </c>
      <c r="F34" s="7" t="s">
        <v>61</v>
      </c>
      <c r="G34" s="15">
        <v>110622</v>
      </c>
      <c r="H34" s="28"/>
      <c r="I34" s="29"/>
      <c r="J34" s="29">
        <v>0</v>
      </c>
      <c r="K34" s="29">
        <f t="shared" si="0"/>
        <v>0</v>
      </c>
      <c r="L34" s="28"/>
      <c r="M34" s="29"/>
      <c r="N34" s="29">
        <f t="shared" si="1"/>
        <v>0</v>
      </c>
      <c r="O34" s="29">
        <f t="shared" si="1"/>
        <v>0</v>
      </c>
      <c r="P34" s="29">
        <f t="shared" si="2"/>
        <v>0</v>
      </c>
      <c r="Q34" s="29">
        <f t="shared" si="2"/>
        <v>0</v>
      </c>
    </row>
    <row r="35" spans="2:18" s="21" customFormat="1" ht="15" customHeight="1">
      <c r="B35" s="320"/>
      <c r="C35" s="314"/>
      <c r="D35" s="7" t="s">
        <v>62</v>
      </c>
      <c r="E35" s="7" t="s">
        <v>57</v>
      </c>
      <c r="F35" s="7" t="s">
        <v>63</v>
      </c>
      <c r="G35" s="15">
        <v>104442</v>
      </c>
      <c r="H35" s="28">
        <v>100</v>
      </c>
      <c r="I35" s="29">
        <f>H35*G35</f>
        <v>10444200</v>
      </c>
      <c r="J35" s="29">
        <v>100</v>
      </c>
      <c r="K35" s="29">
        <f t="shared" si="0"/>
        <v>10444200</v>
      </c>
      <c r="L35" s="28"/>
      <c r="M35" s="29"/>
      <c r="N35" s="29">
        <f t="shared" si="1"/>
        <v>200</v>
      </c>
      <c r="O35" s="29">
        <f t="shared" si="1"/>
        <v>20888400</v>
      </c>
      <c r="P35" s="29">
        <f t="shared" si="2"/>
        <v>200</v>
      </c>
      <c r="Q35" s="29">
        <f t="shared" si="2"/>
        <v>20888400</v>
      </c>
    </row>
    <row r="36" spans="2:18" s="21" customFormat="1" ht="15" customHeight="1">
      <c r="B36" s="320"/>
      <c r="C36" s="314"/>
      <c r="D36" s="7" t="s">
        <v>64</v>
      </c>
      <c r="E36" s="7" t="s">
        <v>60</v>
      </c>
      <c r="F36" s="7" t="s">
        <v>65</v>
      </c>
      <c r="G36" s="15">
        <v>135342</v>
      </c>
      <c r="H36" s="28"/>
      <c r="I36" s="29"/>
      <c r="J36" s="29">
        <v>0</v>
      </c>
      <c r="K36" s="29">
        <f t="shared" si="0"/>
        <v>0</v>
      </c>
      <c r="L36" s="28"/>
      <c r="M36" s="29"/>
      <c r="N36" s="29">
        <f t="shared" si="1"/>
        <v>0</v>
      </c>
      <c r="O36" s="29">
        <f t="shared" si="1"/>
        <v>0</v>
      </c>
      <c r="P36" s="29">
        <f t="shared" si="2"/>
        <v>0</v>
      </c>
      <c r="Q36" s="29">
        <f t="shared" si="2"/>
        <v>0</v>
      </c>
    </row>
    <row r="37" spans="2:18" s="21" customFormat="1" ht="15" customHeight="1">
      <c r="B37" s="320"/>
      <c r="C37" s="314"/>
      <c r="D37" s="7" t="s">
        <v>66</v>
      </c>
      <c r="E37" s="7" t="s">
        <v>57</v>
      </c>
      <c r="F37" s="7" t="s">
        <v>67</v>
      </c>
      <c r="G37" s="15">
        <v>122982</v>
      </c>
      <c r="H37" s="28"/>
      <c r="I37" s="29"/>
      <c r="J37" s="29">
        <v>0</v>
      </c>
      <c r="K37" s="29">
        <f t="shared" si="0"/>
        <v>0</v>
      </c>
      <c r="L37" s="28"/>
      <c r="M37" s="29"/>
      <c r="N37" s="29">
        <f t="shared" si="1"/>
        <v>0</v>
      </c>
      <c r="O37" s="29">
        <f t="shared" si="1"/>
        <v>0</v>
      </c>
      <c r="P37" s="29">
        <f t="shared" si="2"/>
        <v>0</v>
      </c>
      <c r="Q37" s="29">
        <f t="shared" si="2"/>
        <v>0</v>
      </c>
    </row>
    <row r="38" spans="2:18" s="21" customFormat="1" ht="15" customHeight="1">
      <c r="B38" s="320"/>
      <c r="C38" s="314"/>
      <c r="D38" s="7" t="s">
        <v>68</v>
      </c>
      <c r="E38" s="7" t="s">
        <v>60</v>
      </c>
      <c r="F38" s="7" t="s">
        <v>69</v>
      </c>
      <c r="G38" s="15">
        <v>153882</v>
      </c>
      <c r="H38" s="28"/>
      <c r="I38" s="29"/>
      <c r="J38" s="29">
        <v>0</v>
      </c>
      <c r="K38" s="29">
        <f t="shared" si="0"/>
        <v>0</v>
      </c>
      <c r="L38" s="28"/>
      <c r="M38" s="29"/>
      <c r="N38" s="29">
        <f t="shared" si="1"/>
        <v>0</v>
      </c>
      <c r="O38" s="29">
        <f t="shared" si="1"/>
        <v>0</v>
      </c>
      <c r="P38" s="29">
        <f t="shared" si="2"/>
        <v>0</v>
      </c>
      <c r="Q38" s="29">
        <f t="shared" si="2"/>
        <v>0</v>
      </c>
    </row>
    <row r="39" spans="2:18" s="21" customFormat="1" ht="15" customHeight="1">
      <c r="B39" s="320"/>
      <c r="C39" s="314" t="s">
        <v>70</v>
      </c>
      <c r="D39" s="7" t="s">
        <v>71</v>
      </c>
      <c r="E39" s="7" t="s">
        <v>187</v>
      </c>
      <c r="F39" s="7" t="s">
        <v>72</v>
      </c>
      <c r="G39" s="15">
        <v>135342</v>
      </c>
      <c r="H39" s="28">
        <v>100</v>
      </c>
      <c r="I39" s="29">
        <f>H39*G39</f>
        <v>13534200</v>
      </c>
      <c r="J39" s="29">
        <v>0</v>
      </c>
      <c r="K39" s="29">
        <f t="shared" si="0"/>
        <v>0</v>
      </c>
      <c r="L39" s="28"/>
      <c r="M39" s="29"/>
      <c r="N39" s="29">
        <f t="shared" si="1"/>
        <v>100</v>
      </c>
      <c r="O39" s="29">
        <f t="shared" si="1"/>
        <v>13534200</v>
      </c>
      <c r="P39" s="29">
        <f t="shared" si="2"/>
        <v>100</v>
      </c>
      <c r="Q39" s="29">
        <f t="shared" si="2"/>
        <v>13534200</v>
      </c>
    </row>
    <row r="40" spans="2:18" s="21" customFormat="1" ht="15" customHeight="1">
      <c r="B40" s="320"/>
      <c r="C40" s="314"/>
      <c r="D40" s="7" t="s">
        <v>73</v>
      </c>
      <c r="E40" s="7" t="s">
        <v>188</v>
      </c>
      <c r="F40" s="7" t="s">
        <v>74</v>
      </c>
      <c r="G40" s="15">
        <v>166242</v>
      </c>
      <c r="H40" s="28">
        <v>100</v>
      </c>
      <c r="I40" s="29">
        <f>H40*G40</f>
        <v>16624200</v>
      </c>
      <c r="J40" s="29">
        <v>0</v>
      </c>
      <c r="K40" s="29">
        <f t="shared" si="0"/>
        <v>0</v>
      </c>
      <c r="L40" s="28"/>
      <c r="M40" s="29"/>
      <c r="N40" s="29">
        <f t="shared" si="1"/>
        <v>100</v>
      </c>
      <c r="O40" s="29">
        <f t="shared" si="1"/>
        <v>16624200</v>
      </c>
      <c r="P40" s="29">
        <f t="shared" si="2"/>
        <v>100</v>
      </c>
      <c r="Q40" s="29">
        <f t="shared" si="2"/>
        <v>16624200</v>
      </c>
    </row>
    <row r="41" spans="2:18" s="21" customFormat="1" ht="15" customHeight="1">
      <c r="B41" s="320"/>
      <c r="C41" s="314"/>
      <c r="D41" s="7" t="s">
        <v>75</v>
      </c>
      <c r="E41" s="7" t="s">
        <v>189</v>
      </c>
      <c r="F41" s="7" t="s">
        <v>76</v>
      </c>
      <c r="G41" s="15">
        <v>184782</v>
      </c>
      <c r="H41" s="28"/>
      <c r="I41" s="29"/>
      <c r="J41" s="29">
        <v>0</v>
      </c>
      <c r="K41" s="29">
        <f t="shared" si="0"/>
        <v>0</v>
      </c>
      <c r="L41" s="28"/>
      <c r="M41" s="29"/>
      <c r="N41" s="29">
        <f t="shared" si="1"/>
        <v>0</v>
      </c>
      <c r="O41" s="29">
        <f t="shared" si="1"/>
        <v>0</v>
      </c>
      <c r="P41" s="29">
        <f t="shared" si="2"/>
        <v>0</v>
      </c>
      <c r="Q41" s="29">
        <f t="shared" si="2"/>
        <v>0</v>
      </c>
    </row>
    <row r="42" spans="2:18" s="21" customFormat="1" ht="15" customHeight="1">
      <c r="B42" s="320"/>
      <c r="C42" s="314"/>
      <c r="D42" s="7" t="s">
        <v>77</v>
      </c>
      <c r="E42" s="7" t="s">
        <v>187</v>
      </c>
      <c r="F42" s="7" t="s">
        <v>78</v>
      </c>
      <c r="G42" s="15">
        <v>141522</v>
      </c>
      <c r="H42" s="28">
        <v>100</v>
      </c>
      <c r="I42" s="29">
        <f>H42*G42</f>
        <v>14152200</v>
      </c>
      <c r="J42" s="29">
        <v>0</v>
      </c>
      <c r="K42" s="29">
        <f t="shared" si="0"/>
        <v>0</v>
      </c>
      <c r="L42" s="28"/>
      <c r="M42" s="29"/>
      <c r="N42" s="29">
        <f t="shared" si="1"/>
        <v>100</v>
      </c>
      <c r="O42" s="29">
        <f t="shared" si="1"/>
        <v>14152200</v>
      </c>
      <c r="P42" s="29">
        <f t="shared" si="2"/>
        <v>100</v>
      </c>
      <c r="Q42" s="29">
        <f t="shared" si="2"/>
        <v>14152200</v>
      </c>
    </row>
    <row r="43" spans="2:18" s="21" customFormat="1" ht="15" customHeight="1">
      <c r="B43" s="320"/>
      <c r="C43" s="314"/>
      <c r="D43" s="7" t="s">
        <v>79</v>
      </c>
      <c r="E43" s="7" t="s">
        <v>188</v>
      </c>
      <c r="F43" s="7" t="s">
        <v>80</v>
      </c>
      <c r="G43" s="15">
        <v>178602</v>
      </c>
      <c r="H43" s="28"/>
      <c r="I43" s="29"/>
      <c r="J43" s="29">
        <v>0</v>
      </c>
      <c r="K43" s="29">
        <f t="shared" si="0"/>
        <v>0</v>
      </c>
      <c r="L43" s="28"/>
      <c r="M43" s="29"/>
      <c r="N43" s="29">
        <f t="shared" si="1"/>
        <v>0</v>
      </c>
      <c r="O43" s="29">
        <f t="shared" si="1"/>
        <v>0</v>
      </c>
      <c r="P43" s="29">
        <f t="shared" si="2"/>
        <v>0</v>
      </c>
      <c r="Q43" s="29">
        <f t="shared" si="2"/>
        <v>0</v>
      </c>
    </row>
    <row r="44" spans="2:18" s="21" customFormat="1" ht="15" customHeight="1">
      <c r="B44" s="320"/>
      <c r="C44" s="314"/>
      <c r="D44" s="7" t="s">
        <v>81</v>
      </c>
      <c r="E44" s="7" t="s">
        <v>189</v>
      </c>
      <c r="F44" s="7" t="s">
        <v>82</v>
      </c>
      <c r="G44" s="15">
        <v>203322</v>
      </c>
      <c r="H44" s="28"/>
      <c r="I44" s="29"/>
      <c r="J44" s="29">
        <v>0</v>
      </c>
      <c r="K44" s="29">
        <f t="shared" si="0"/>
        <v>0</v>
      </c>
      <c r="L44" s="28"/>
      <c r="M44" s="29"/>
      <c r="N44" s="29">
        <f t="shared" si="1"/>
        <v>0</v>
      </c>
      <c r="O44" s="29">
        <f t="shared" si="1"/>
        <v>0</v>
      </c>
      <c r="P44" s="29">
        <f t="shared" si="2"/>
        <v>0</v>
      </c>
      <c r="Q44" s="29">
        <f t="shared" si="2"/>
        <v>0</v>
      </c>
    </row>
    <row r="45" spans="2:18" s="21" customFormat="1" ht="15" customHeight="1">
      <c r="B45" s="320"/>
      <c r="C45" s="317" t="s">
        <v>159</v>
      </c>
      <c r="D45" s="7" t="s">
        <v>83</v>
      </c>
      <c r="E45" s="7" t="s">
        <v>188</v>
      </c>
      <c r="F45" s="7" t="s">
        <v>84</v>
      </c>
      <c r="G45" s="15">
        <v>215682</v>
      </c>
      <c r="H45" s="28"/>
      <c r="I45" s="29"/>
      <c r="J45" s="29">
        <v>0</v>
      </c>
      <c r="K45" s="29">
        <f t="shared" si="0"/>
        <v>0</v>
      </c>
      <c r="L45" s="28"/>
      <c r="M45" s="29"/>
      <c r="N45" s="29">
        <f t="shared" si="1"/>
        <v>0</v>
      </c>
      <c r="O45" s="29">
        <f t="shared" si="1"/>
        <v>0</v>
      </c>
      <c r="P45" s="29">
        <f t="shared" si="2"/>
        <v>0</v>
      </c>
      <c r="Q45" s="29">
        <f t="shared" si="2"/>
        <v>0</v>
      </c>
    </row>
    <row r="46" spans="2:18" s="21" customFormat="1" ht="15" customHeight="1">
      <c r="B46" s="320"/>
      <c r="C46" s="322"/>
      <c r="D46" s="7" t="s">
        <v>219</v>
      </c>
      <c r="E46" s="7" t="s">
        <v>57</v>
      </c>
      <c r="F46" s="7" t="s">
        <v>221</v>
      </c>
      <c r="G46" s="15">
        <v>234222</v>
      </c>
      <c r="H46" s="28"/>
      <c r="I46" s="29"/>
      <c r="J46" s="29">
        <v>0</v>
      </c>
      <c r="K46" s="29">
        <f t="shared" si="0"/>
        <v>0</v>
      </c>
      <c r="L46" s="28"/>
      <c r="M46" s="29"/>
      <c r="N46" s="29">
        <f t="shared" si="1"/>
        <v>0</v>
      </c>
      <c r="O46" s="29">
        <f t="shared" si="1"/>
        <v>0</v>
      </c>
      <c r="P46" s="29">
        <f t="shared" si="2"/>
        <v>0</v>
      </c>
      <c r="Q46" s="29">
        <f t="shared" si="2"/>
        <v>0</v>
      </c>
    </row>
    <row r="47" spans="2:18" s="21" customFormat="1" ht="15" customHeight="1" thickBot="1">
      <c r="B47" s="325"/>
      <c r="C47" s="327"/>
      <c r="D47" s="35" t="s">
        <v>220</v>
      </c>
      <c r="E47" s="35" t="s">
        <v>60</v>
      </c>
      <c r="F47" s="35" t="s">
        <v>222</v>
      </c>
      <c r="G47" s="36">
        <v>277482</v>
      </c>
      <c r="H47" s="37"/>
      <c r="I47" s="38"/>
      <c r="J47" s="38">
        <v>0</v>
      </c>
      <c r="K47" s="38">
        <f t="shared" si="0"/>
        <v>0</v>
      </c>
      <c r="L47" s="37"/>
      <c r="M47" s="38"/>
      <c r="N47" s="38">
        <f t="shared" si="1"/>
        <v>0</v>
      </c>
      <c r="O47" s="38">
        <f t="shared" si="1"/>
        <v>0</v>
      </c>
      <c r="P47" s="38">
        <f t="shared" si="2"/>
        <v>0</v>
      </c>
      <c r="Q47" s="38">
        <f t="shared" si="2"/>
        <v>0</v>
      </c>
      <c r="R47" s="30">
        <f>SUM(P33:P47)</f>
        <v>600</v>
      </c>
    </row>
    <row r="48" spans="2:18" s="21" customFormat="1" ht="15.75" customHeight="1" thickTop="1">
      <c r="B48" s="324" t="s">
        <v>165</v>
      </c>
      <c r="C48" s="330" t="s">
        <v>157</v>
      </c>
      <c r="D48" s="39" t="s">
        <v>85</v>
      </c>
      <c r="E48" s="39" t="s">
        <v>184</v>
      </c>
      <c r="F48" s="39" t="s">
        <v>86</v>
      </c>
      <c r="G48" s="40">
        <v>48822</v>
      </c>
      <c r="H48" s="41">
        <v>100</v>
      </c>
      <c r="I48" s="42">
        <f>H48*G48</f>
        <v>4882200</v>
      </c>
      <c r="J48" s="42">
        <v>200</v>
      </c>
      <c r="K48" s="42">
        <f t="shared" si="0"/>
        <v>9764400</v>
      </c>
      <c r="L48" s="41"/>
      <c r="M48" s="42"/>
      <c r="N48" s="42">
        <f t="shared" si="1"/>
        <v>300</v>
      </c>
      <c r="O48" s="42">
        <f t="shared" si="1"/>
        <v>14646600</v>
      </c>
      <c r="P48" s="42">
        <f t="shared" si="2"/>
        <v>300</v>
      </c>
      <c r="Q48" s="42">
        <f t="shared" si="2"/>
        <v>14646600</v>
      </c>
    </row>
    <row r="49" spans="2:18" s="21" customFormat="1" ht="15" customHeight="1">
      <c r="B49" s="320"/>
      <c r="C49" s="314"/>
      <c r="D49" s="7" t="s">
        <v>87</v>
      </c>
      <c r="E49" s="7" t="s">
        <v>185</v>
      </c>
      <c r="F49" s="7" t="s">
        <v>88</v>
      </c>
      <c r="G49" s="15">
        <v>61182</v>
      </c>
      <c r="H49" s="28"/>
      <c r="I49" s="29"/>
      <c r="J49" s="29">
        <v>120</v>
      </c>
      <c r="K49" s="29">
        <f t="shared" si="0"/>
        <v>7341840</v>
      </c>
      <c r="L49" s="28"/>
      <c r="M49" s="29"/>
      <c r="N49" s="29">
        <f t="shared" si="1"/>
        <v>120</v>
      </c>
      <c r="O49" s="29">
        <f t="shared" si="1"/>
        <v>7341840</v>
      </c>
      <c r="P49" s="29">
        <f t="shared" si="2"/>
        <v>120</v>
      </c>
      <c r="Q49" s="29">
        <f t="shared" si="2"/>
        <v>7341840</v>
      </c>
    </row>
    <row r="50" spans="2:18" s="21" customFormat="1" ht="15" customHeight="1">
      <c r="B50" s="320"/>
      <c r="C50" s="314"/>
      <c r="D50" s="7" t="s">
        <v>89</v>
      </c>
      <c r="E50" s="7" t="s">
        <v>178</v>
      </c>
      <c r="F50" s="7" t="s">
        <v>90</v>
      </c>
      <c r="G50" s="15">
        <v>61182</v>
      </c>
      <c r="H50" s="28"/>
      <c r="I50" s="29"/>
      <c r="J50" s="29">
        <v>0</v>
      </c>
      <c r="K50" s="29">
        <f t="shared" si="0"/>
        <v>0</v>
      </c>
      <c r="L50" s="28"/>
      <c r="M50" s="29"/>
      <c r="N50" s="29">
        <f t="shared" si="1"/>
        <v>0</v>
      </c>
      <c r="O50" s="29">
        <f t="shared" si="1"/>
        <v>0</v>
      </c>
      <c r="P50" s="29">
        <f t="shared" si="2"/>
        <v>0</v>
      </c>
      <c r="Q50" s="29">
        <f t="shared" si="2"/>
        <v>0</v>
      </c>
    </row>
    <row r="51" spans="2:18" s="21" customFormat="1" ht="15" customHeight="1">
      <c r="B51" s="320"/>
      <c r="C51" s="314"/>
      <c r="D51" s="7" t="s">
        <v>91</v>
      </c>
      <c r="E51" s="7" t="s">
        <v>184</v>
      </c>
      <c r="F51" s="7" t="s">
        <v>92</v>
      </c>
      <c r="G51" s="15">
        <v>73542</v>
      </c>
      <c r="H51" s="28">
        <v>100</v>
      </c>
      <c r="I51" s="29">
        <f>H51*G51</f>
        <v>7354200</v>
      </c>
      <c r="J51" s="29">
        <v>0</v>
      </c>
      <c r="K51" s="29">
        <f t="shared" si="0"/>
        <v>0</v>
      </c>
      <c r="L51" s="28">
        <v>15</v>
      </c>
      <c r="M51" s="29">
        <f>L51*G51</f>
        <v>1103130</v>
      </c>
      <c r="N51" s="29">
        <f t="shared" si="1"/>
        <v>100</v>
      </c>
      <c r="O51" s="29">
        <f t="shared" si="1"/>
        <v>7354200</v>
      </c>
      <c r="P51" s="29">
        <f t="shared" si="2"/>
        <v>115</v>
      </c>
      <c r="Q51" s="29">
        <f t="shared" si="2"/>
        <v>8457330</v>
      </c>
    </row>
    <row r="52" spans="2:18" s="21" customFormat="1" ht="15" customHeight="1">
      <c r="B52" s="320"/>
      <c r="C52" s="314"/>
      <c r="D52" s="7" t="s">
        <v>93</v>
      </c>
      <c r="E52" s="7" t="s">
        <v>185</v>
      </c>
      <c r="F52" s="7" t="s">
        <v>94</v>
      </c>
      <c r="G52" s="15">
        <v>98262</v>
      </c>
      <c r="H52" s="28"/>
      <c r="I52" s="29"/>
      <c r="J52" s="29">
        <v>150</v>
      </c>
      <c r="K52" s="29">
        <f t="shared" si="0"/>
        <v>14739300</v>
      </c>
      <c r="L52" s="28"/>
      <c r="M52" s="29"/>
      <c r="N52" s="29">
        <f t="shared" si="1"/>
        <v>150</v>
      </c>
      <c r="O52" s="29">
        <f t="shared" si="1"/>
        <v>14739300</v>
      </c>
      <c r="P52" s="29">
        <f t="shared" si="2"/>
        <v>150</v>
      </c>
      <c r="Q52" s="29">
        <f t="shared" si="2"/>
        <v>14739300</v>
      </c>
    </row>
    <row r="53" spans="2:18" s="21" customFormat="1" ht="15" customHeight="1">
      <c r="B53" s="320"/>
      <c r="C53" s="314"/>
      <c r="D53" s="7" t="s">
        <v>95</v>
      </c>
      <c r="E53" s="7" t="s">
        <v>186</v>
      </c>
      <c r="F53" s="7" t="s">
        <v>96</v>
      </c>
      <c r="G53" s="15">
        <v>110622</v>
      </c>
      <c r="H53" s="28"/>
      <c r="I53" s="29"/>
      <c r="J53" s="29">
        <v>0</v>
      </c>
      <c r="K53" s="29">
        <f t="shared" si="0"/>
        <v>0</v>
      </c>
      <c r="L53" s="28"/>
      <c r="M53" s="29"/>
      <c r="N53" s="29">
        <f t="shared" si="1"/>
        <v>0</v>
      </c>
      <c r="O53" s="29">
        <f t="shared" si="1"/>
        <v>0</v>
      </c>
      <c r="P53" s="29">
        <f t="shared" si="2"/>
        <v>0</v>
      </c>
      <c r="Q53" s="29">
        <f t="shared" si="2"/>
        <v>0</v>
      </c>
    </row>
    <row r="54" spans="2:18" s="21" customFormat="1" ht="15" customHeight="1">
      <c r="B54" s="320"/>
      <c r="C54" s="314" t="s">
        <v>158</v>
      </c>
      <c r="D54" s="7" t="s">
        <v>97</v>
      </c>
      <c r="E54" s="7" t="s">
        <v>184</v>
      </c>
      <c r="F54" s="7" t="s">
        <v>98</v>
      </c>
      <c r="G54" s="15">
        <v>61182</v>
      </c>
      <c r="H54" s="28">
        <v>100</v>
      </c>
      <c r="I54" s="29">
        <f>H54*G54</f>
        <v>6118200</v>
      </c>
      <c r="J54" s="29">
        <v>0</v>
      </c>
      <c r="K54" s="29">
        <f t="shared" si="0"/>
        <v>0</v>
      </c>
      <c r="L54" s="28"/>
      <c r="M54" s="29"/>
      <c r="N54" s="29">
        <f t="shared" si="1"/>
        <v>100</v>
      </c>
      <c r="O54" s="29">
        <f t="shared" si="1"/>
        <v>6118200</v>
      </c>
      <c r="P54" s="29">
        <f t="shared" si="2"/>
        <v>100</v>
      </c>
      <c r="Q54" s="29">
        <f t="shared" si="2"/>
        <v>6118200</v>
      </c>
    </row>
    <row r="55" spans="2:18" s="21" customFormat="1" ht="15" customHeight="1">
      <c r="B55" s="320"/>
      <c r="C55" s="314"/>
      <c r="D55" s="7" t="s">
        <v>99</v>
      </c>
      <c r="E55" s="7" t="s">
        <v>185</v>
      </c>
      <c r="F55" s="7" t="s">
        <v>100</v>
      </c>
      <c r="G55" s="15">
        <v>79722</v>
      </c>
      <c r="H55" s="28"/>
      <c r="I55" s="29"/>
      <c r="J55" s="29">
        <v>0</v>
      </c>
      <c r="K55" s="29">
        <f t="shared" si="0"/>
        <v>0</v>
      </c>
      <c r="L55" s="28"/>
      <c r="M55" s="29"/>
      <c r="N55" s="29">
        <f t="shared" si="1"/>
        <v>0</v>
      </c>
      <c r="O55" s="29">
        <f t="shared" si="1"/>
        <v>0</v>
      </c>
      <c r="P55" s="29">
        <f t="shared" si="2"/>
        <v>0</v>
      </c>
      <c r="Q55" s="29">
        <f t="shared" si="2"/>
        <v>0</v>
      </c>
    </row>
    <row r="56" spans="2:18" s="21" customFormat="1" ht="15" customHeight="1">
      <c r="B56" s="320"/>
      <c r="C56" s="314"/>
      <c r="D56" s="7" t="s">
        <v>101</v>
      </c>
      <c r="E56" s="7" t="s">
        <v>184</v>
      </c>
      <c r="F56" s="7" t="s">
        <v>102</v>
      </c>
      <c r="G56" s="15">
        <v>85902</v>
      </c>
      <c r="H56" s="28">
        <v>100</v>
      </c>
      <c r="I56" s="29">
        <f>H56*G56</f>
        <v>8590200</v>
      </c>
      <c r="J56" s="29">
        <v>100</v>
      </c>
      <c r="K56" s="29">
        <f t="shared" si="0"/>
        <v>8590200</v>
      </c>
      <c r="L56" s="28"/>
      <c r="M56" s="29"/>
      <c r="N56" s="29">
        <f t="shared" si="1"/>
        <v>200</v>
      </c>
      <c r="O56" s="29">
        <f t="shared" si="1"/>
        <v>17180400</v>
      </c>
      <c r="P56" s="29">
        <f t="shared" si="2"/>
        <v>200</v>
      </c>
      <c r="Q56" s="29">
        <f t="shared" si="2"/>
        <v>17180400</v>
      </c>
    </row>
    <row r="57" spans="2:18" s="21" customFormat="1" ht="15" customHeight="1">
      <c r="B57" s="320"/>
      <c r="C57" s="314"/>
      <c r="D57" s="7" t="s">
        <v>103</v>
      </c>
      <c r="E57" s="7" t="s">
        <v>185</v>
      </c>
      <c r="F57" s="7" t="s">
        <v>104</v>
      </c>
      <c r="G57" s="15">
        <v>110622</v>
      </c>
      <c r="H57" s="28">
        <v>100</v>
      </c>
      <c r="I57" s="29">
        <f>H57*G57</f>
        <v>11062200</v>
      </c>
      <c r="J57" s="29">
        <v>0</v>
      </c>
      <c r="K57" s="29">
        <f t="shared" si="0"/>
        <v>0</v>
      </c>
      <c r="L57" s="28"/>
      <c r="M57" s="29"/>
      <c r="N57" s="29">
        <f t="shared" si="1"/>
        <v>100</v>
      </c>
      <c r="O57" s="29">
        <f t="shared" si="1"/>
        <v>11062200</v>
      </c>
      <c r="P57" s="29">
        <f t="shared" si="2"/>
        <v>100</v>
      </c>
      <c r="Q57" s="29">
        <f t="shared" si="2"/>
        <v>11062200</v>
      </c>
    </row>
    <row r="58" spans="2:18" s="21" customFormat="1" ht="15" customHeight="1">
      <c r="B58" s="320"/>
      <c r="C58" s="317" t="s">
        <v>159</v>
      </c>
      <c r="D58" s="7" t="s">
        <v>105</v>
      </c>
      <c r="E58" s="7" t="s">
        <v>184</v>
      </c>
      <c r="F58" s="7" t="s">
        <v>106</v>
      </c>
      <c r="G58" s="15">
        <v>61182</v>
      </c>
      <c r="H58" s="28"/>
      <c r="I58" s="29"/>
      <c r="J58" s="29">
        <v>0</v>
      </c>
      <c r="K58" s="29">
        <f t="shared" si="0"/>
        <v>0</v>
      </c>
      <c r="L58" s="28"/>
      <c r="M58" s="29"/>
      <c r="N58" s="29">
        <f t="shared" si="1"/>
        <v>0</v>
      </c>
      <c r="O58" s="29">
        <f t="shared" si="1"/>
        <v>0</v>
      </c>
      <c r="P58" s="29">
        <f t="shared" si="2"/>
        <v>0</v>
      </c>
      <c r="Q58" s="29">
        <f t="shared" si="2"/>
        <v>0</v>
      </c>
    </row>
    <row r="59" spans="2:18" s="21" customFormat="1" ht="15" customHeight="1">
      <c r="B59" s="320"/>
      <c r="C59" s="322"/>
      <c r="D59" s="7" t="s">
        <v>107</v>
      </c>
      <c r="E59" s="7" t="s">
        <v>185</v>
      </c>
      <c r="F59" s="7" t="s">
        <v>108</v>
      </c>
      <c r="G59" s="15">
        <v>79722</v>
      </c>
      <c r="H59" s="28"/>
      <c r="I59" s="29"/>
      <c r="J59" s="29">
        <v>0</v>
      </c>
      <c r="K59" s="29">
        <f t="shared" si="0"/>
        <v>0</v>
      </c>
      <c r="L59" s="28"/>
      <c r="M59" s="29"/>
      <c r="N59" s="29">
        <f t="shared" si="1"/>
        <v>0</v>
      </c>
      <c r="O59" s="29">
        <f t="shared" si="1"/>
        <v>0</v>
      </c>
      <c r="P59" s="29">
        <f t="shared" si="2"/>
        <v>0</v>
      </c>
      <c r="Q59" s="29">
        <f t="shared" si="2"/>
        <v>0</v>
      </c>
    </row>
    <row r="60" spans="2:18" s="21" customFormat="1" ht="15" customHeight="1">
      <c r="B60" s="320"/>
      <c r="C60" s="322"/>
      <c r="D60" s="7" t="s">
        <v>195</v>
      </c>
      <c r="E60" s="7" t="s">
        <v>198</v>
      </c>
      <c r="F60" s="7" t="s">
        <v>199</v>
      </c>
      <c r="G60" s="15">
        <v>80000</v>
      </c>
      <c r="H60" s="28"/>
      <c r="I60" s="29"/>
      <c r="J60" s="29">
        <v>0</v>
      </c>
      <c r="K60" s="29">
        <f t="shared" si="0"/>
        <v>0</v>
      </c>
      <c r="L60" s="28"/>
      <c r="M60" s="29"/>
      <c r="N60" s="29">
        <f t="shared" si="1"/>
        <v>0</v>
      </c>
      <c r="O60" s="29">
        <f t="shared" si="1"/>
        <v>0</v>
      </c>
      <c r="P60" s="29">
        <f t="shared" si="2"/>
        <v>0</v>
      </c>
      <c r="Q60" s="29">
        <f t="shared" si="2"/>
        <v>0</v>
      </c>
    </row>
    <row r="61" spans="2:18" s="21" customFormat="1" ht="15" customHeight="1">
      <c r="B61" s="320"/>
      <c r="C61" s="322"/>
      <c r="D61" s="7" t="s">
        <v>196</v>
      </c>
      <c r="E61" s="7" t="s">
        <v>57</v>
      </c>
      <c r="F61" s="7" t="s">
        <v>200</v>
      </c>
      <c r="G61" s="15">
        <v>92000</v>
      </c>
      <c r="H61" s="28"/>
      <c r="I61" s="29"/>
      <c r="J61" s="29">
        <v>0</v>
      </c>
      <c r="K61" s="29">
        <f t="shared" si="0"/>
        <v>0</v>
      </c>
      <c r="L61" s="28"/>
      <c r="M61" s="29"/>
      <c r="N61" s="29">
        <f t="shared" si="1"/>
        <v>0</v>
      </c>
      <c r="O61" s="29">
        <f t="shared" si="1"/>
        <v>0</v>
      </c>
      <c r="P61" s="29">
        <f t="shared" si="2"/>
        <v>0</v>
      </c>
      <c r="Q61" s="29">
        <f t="shared" si="2"/>
        <v>0</v>
      </c>
    </row>
    <row r="62" spans="2:18" s="21" customFormat="1" ht="15" customHeight="1" thickBot="1">
      <c r="B62" s="325"/>
      <c r="C62" s="327"/>
      <c r="D62" s="35" t="s">
        <v>197</v>
      </c>
      <c r="E62" s="35" t="s">
        <v>60</v>
      </c>
      <c r="F62" s="35" t="s">
        <v>201</v>
      </c>
      <c r="G62" s="36">
        <v>120000</v>
      </c>
      <c r="H62" s="37"/>
      <c r="I62" s="38"/>
      <c r="J62" s="38">
        <v>0</v>
      </c>
      <c r="K62" s="38">
        <f t="shared" si="0"/>
        <v>0</v>
      </c>
      <c r="L62" s="37"/>
      <c r="M62" s="38"/>
      <c r="N62" s="38">
        <f t="shared" si="1"/>
        <v>0</v>
      </c>
      <c r="O62" s="38">
        <f t="shared" si="1"/>
        <v>0</v>
      </c>
      <c r="P62" s="38">
        <f t="shared" si="2"/>
        <v>0</v>
      </c>
      <c r="Q62" s="38">
        <f t="shared" si="2"/>
        <v>0</v>
      </c>
      <c r="R62" s="30">
        <f>SUM(P48:P62)</f>
        <v>1085</v>
      </c>
    </row>
    <row r="63" spans="2:18" s="21" customFormat="1" ht="15" customHeight="1" thickTop="1">
      <c r="B63" s="321" t="s">
        <v>166</v>
      </c>
      <c r="C63" s="318" t="s">
        <v>167</v>
      </c>
      <c r="D63" s="31" t="s">
        <v>109</v>
      </c>
      <c r="E63" s="31" t="s">
        <v>190</v>
      </c>
      <c r="F63" s="31" t="s">
        <v>110</v>
      </c>
      <c r="G63" s="32">
        <v>67362</v>
      </c>
      <c r="H63" s="33"/>
      <c r="I63" s="34"/>
      <c r="J63" s="34">
        <v>0</v>
      </c>
      <c r="K63" s="34">
        <f t="shared" si="0"/>
        <v>0</v>
      </c>
      <c r="L63" s="33"/>
      <c r="M63" s="34"/>
      <c r="N63" s="34">
        <f t="shared" si="1"/>
        <v>0</v>
      </c>
      <c r="O63" s="34">
        <f t="shared" si="1"/>
        <v>0</v>
      </c>
      <c r="P63" s="34">
        <f t="shared" si="2"/>
        <v>0</v>
      </c>
      <c r="Q63" s="34">
        <f t="shared" si="2"/>
        <v>0</v>
      </c>
    </row>
    <row r="64" spans="2:18" s="21" customFormat="1" ht="15" customHeight="1">
      <c r="B64" s="313"/>
      <c r="C64" s="314"/>
      <c r="D64" s="7" t="s">
        <v>111</v>
      </c>
      <c r="E64" s="7" t="s">
        <v>191</v>
      </c>
      <c r="F64" s="7" t="s">
        <v>112</v>
      </c>
      <c r="G64" s="15">
        <v>73542</v>
      </c>
      <c r="H64" s="28"/>
      <c r="I64" s="29"/>
      <c r="J64" s="29">
        <v>100</v>
      </c>
      <c r="K64" s="29">
        <f t="shared" si="0"/>
        <v>7354200</v>
      </c>
      <c r="L64" s="28"/>
      <c r="M64" s="29"/>
      <c r="N64" s="29">
        <f t="shared" si="1"/>
        <v>100</v>
      </c>
      <c r="O64" s="29">
        <f t="shared" si="1"/>
        <v>7354200</v>
      </c>
      <c r="P64" s="29">
        <f t="shared" si="2"/>
        <v>100</v>
      </c>
      <c r="Q64" s="29">
        <f t="shared" si="2"/>
        <v>7354200</v>
      </c>
    </row>
    <row r="65" spans="2:17" s="21" customFormat="1" ht="15" customHeight="1">
      <c r="B65" s="313"/>
      <c r="C65" s="314"/>
      <c r="D65" s="7" t="s">
        <v>113</v>
      </c>
      <c r="E65" s="7" t="s">
        <v>192</v>
      </c>
      <c r="F65" s="7" t="s">
        <v>114</v>
      </c>
      <c r="G65" s="15">
        <v>92082</v>
      </c>
      <c r="H65" s="28"/>
      <c r="I65" s="29"/>
      <c r="J65" s="29">
        <v>0</v>
      </c>
      <c r="K65" s="29">
        <f t="shared" si="0"/>
        <v>0</v>
      </c>
      <c r="L65" s="28"/>
      <c r="M65" s="29"/>
      <c r="N65" s="29">
        <f t="shared" si="1"/>
        <v>0</v>
      </c>
      <c r="O65" s="29">
        <f t="shared" si="1"/>
        <v>0</v>
      </c>
      <c r="P65" s="29">
        <f t="shared" si="2"/>
        <v>0</v>
      </c>
      <c r="Q65" s="29">
        <f t="shared" si="2"/>
        <v>0</v>
      </c>
    </row>
    <row r="66" spans="2:17" s="21" customFormat="1" ht="15" customHeight="1">
      <c r="B66" s="313"/>
      <c r="C66" s="319" t="s">
        <v>168</v>
      </c>
      <c r="D66" s="7" t="s">
        <v>115</v>
      </c>
      <c r="E66" s="7" t="s">
        <v>191</v>
      </c>
      <c r="F66" s="7" t="s">
        <v>116</v>
      </c>
      <c r="G66" s="15">
        <v>92082</v>
      </c>
      <c r="H66" s="28">
        <v>100</v>
      </c>
      <c r="I66" s="29">
        <f>H66*G66</f>
        <v>9208200</v>
      </c>
      <c r="J66" s="29">
        <v>100</v>
      </c>
      <c r="K66" s="29">
        <f t="shared" si="0"/>
        <v>9208200</v>
      </c>
      <c r="L66" s="28"/>
      <c r="M66" s="29"/>
      <c r="N66" s="29">
        <f t="shared" si="1"/>
        <v>200</v>
      </c>
      <c r="O66" s="29">
        <f t="shared" si="1"/>
        <v>18416400</v>
      </c>
      <c r="P66" s="29">
        <f t="shared" si="2"/>
        <v>200</v>
      </c>
      <c r="Q66" s="29">
        <f t="shared" si="2"/>
        <v>18416400</v>
      </c>
    </row>
    <row r="67" spans="2:17" s="21" customFormat="1" ht="15" customHeight="1">
      <c r="B67" s="313"/>
      <c r="C67" s="320"/>
      <c r="D67" s="7" t="s">
        <v>117</v>
      </c>
      <c r="E67" s="7" t="s">
        <v>192</v>
      </c>
      <c r="F67" s="7" t="s">
        <v>118</v>
      </c>
      <c r="G67" s="15">
        <v>110622</v>
      </c>
      <c r="H67" s="28">
        <v>100</v>
      </c>
      <c r="I67" s="29">
        <f>H67*G67</f>
        <v>11062200</v>
      </c>
      <c r="J67" s="29">
        <v>0</v>
      </c>
      <c r="K67" s="29">
        <f t="shared" si="0"/>
        <v>0</v>
      </c>
      <c r="L67" s="28"/>
      <c r="M67" s="29"/>
      <c r="N67" s="29">
        <f t="shared" si="1"/>
        <v>100</v>
      </c>
      <c r="O67" s="29">
        <f t="shared" si="1"/>
        <v>11062200</v>
      </c>
      <c r="P67" s="29">
        <f t="shared" si="2"/>
        <v>100</v>
      </c>
      <c r="Q67" s="29">
        <f t="shared" si="2"/>
        <v>11062200</v>
      </c>
    </row>
    <row r="68" spans="2:17" s="21" customFormat="1" ht="15" customHeight="1">
      <c r="B68" s="313"/>
      <c r="C68" s="320"/>
      <c r="D68" s="7" t="s">
        <v>119</v>
      </c>
      <c r="E68" s="7" t="s">
        <v>57</v>
      </c>
      <c r="F68" s="7" t="s">
        <v>120</v>
      </c>
      <c r="G68" s="15">
        <v>92082</v>
      </c>
      <c r="H68" s="28"/>
      <c r="I68" s="29"/>
      <c r="J68" s="29">
        <v>100</v>
      </c>
      <c r="K68" s="29">
        <f t="shared" si="0"/>
        <v>9208200</v>
      </c>
      <c r="L68" s="28"/>
      <c r="M68" s="29"/>
      <c r="N68" s="29">
        <f t="shared" si="1"/>
        <v>100</v>
      </c>
      <c r="O68" s="29">
        <f t="shared" si="1"/>
        <v>9208200</v>
      </c>
      <c r="P68" s="29">
        <f t="shared" si="2"/>
        <v>100</v>
      </c>
      <c r="Q68" s="29">
        <f t="shared" si="2"/>
        <v>9208200</v>
      </c>
    </row>
    <row r="69" spans="2:17" s="21" customFormat="1" ht="15" customHeight="1">
      <c r="B69" s="313"/>
      <c r="C69" s="320"/>
      <c r="D69" s="7" t="s">
        <v>121</v>
      </c>
      <c r="E69" s="7" t="s">
        <v>60</v>
      </c>
      <c r="F69" s="7" t="s">
        <v>122</v>
      </c>
      <c r="G69" s="15">
        <v>110622</v>
      </c>
      <c r="H69" s="28"/>
      <c r="I69" s="29"/>
      <c r="J69" s="29">
        <v>150</v>
      </c>
      <c r="K69" s="29">
        <f t="shared" si="0"/>
        <v>16593300</v>
      </c>
      <c r="L69" s="28"/>
      <c r="M69" s="29"/>
      <c r="N69" s="29">
        <f t="shared" si="1"/>
        <v>150</v>
      </c>
      <c r="O69" s="29">
        <f t="shared" si="1"/>
        <v>16593300</v>
      </c>
      <c r="P69" s="29">
        <f t="shared" si="2"/>
        <v>150</v>
      </c>
      <c r="Q69" s="29">
        <f t="shared" si="2"/>
        <v>16593300</v>
      </c>
    </row>
    <row r="70" spans="2:17" s="21" customFormat="1" ht="15" customHeight="1">
      <c r="B70" s="313"/>
      <c r="C70" s="320"/>
      <c r="D70" s="7" t="s">
        <v>123</v>
      </c>
      <c r="E70" s="7" t="s">
        <v>57</v>
      </c>
      <c r="F70" s="7" t="s">
        <v>124</v>
      </c>
      <c r="G70" s="15">
        <v>104442</v>
      </c>
      <c r="H70" s="28"/>
      <c r="I70" s="29"/>
      <c r="J70" s="29">
        <v>0</v>
      </c>
      <c r="K70" s="29">
        <f t="shared" ref="K70:K90" si="3">J70*G70</f>
        <v>0</v>
      </c>
      <c r="L70" s="28"/>
      <c r="M70" s="29"/>
      <c r="N70" s="29">
        <f t="shared" ref="N70:O85" si="4">H70+J70</f>
        <v>0</v>
      </c>
      <c r="O70" s="29">
        <f t="shared" si="4"/>
        <v>0</v>
      </c>
      <c r="P70" s="29">
        <f t="shared" ref="P70:Q92" si="5">SUM(H70,J70,L70)</f>
        <v>0</v>
      </c>
      <c r="Q70" s="29">
        <f t="shared" si="5"/>
        <v>0</v>
      </c>
    </row>
    <row r="71" spans="2:17" s="21" customFormat="1" ht="15" customHeight="1">
      <c r="B71" s="313"/>
      <c r="C71" s="320"/>
      <c r="D71" s="7" t="s">
        <v>125</v>
      </c>
      <c r="E71" s="7" t="s">
        <v>180</v>
      </c>
      <c r="F71" s="7" t="s">
        <v>126</v>
      </c>
      <c r="G71" s="15">
        <v>122982</v>
      </c>
      <c r="H71" s="28"/>
      <c r="I71" s="29"/>
      <c r="J71" s="29">
        <v>0</v>
      </c>
      <c r="K71" s="29">
        <f t="shared" si="3"/>
        <v>0</v>
      </c>
      <c r="L71" s="28"/>
      <c r="M71" s="29"/>
      <c r="N71" s="29">
        <f t="shared" si="4"/>
        <v>0</v>
      </c>
      <c r="O71" s="29">
        <f t="shared" si="4"/>
        <v>0</v>
      </c>
      <c r="P71" s="29">
        <f t="shared" si="5"/>
        <v>0</v>
      </c>
      <c r="Q71" s="29">
        <f t="shared" si="5"/>
        <v>0</v>
      </c>
    </row>
    <row r="72" spans="2:17" s="21" customFormat="1" ht="15" customHeight="1">
      <c r="B72" s="313"/>
      <c r="C72" s="320"/>
      <c r="D72" s="7" t="s">
        <v>127</v>
      </c>
      <c r="E72" s="7" t="s">
        <v>57</v>
      </c>
      <c r="F72" s="7" t="s">
        <v>128</v>
      </c>
      <c r="G72" s="15">
        <v>141522</v>
      </c>
      <c r="H72" s="28"/>
      <c r="I72" s="29"/>
      <c r="J72" s="29">
        <v>0</v>
      </c>
      <c r="K72" s="29">
        <f t="shared" si="3"/>
        <v>0</v>
      </c>
      <c r="L72" s="28"/>
      <c r="M72" s="29"/>
      <c r="N72" s="29">
        <f t="shared" si="4"/>
        <v>0</v>
      </c>
      <c r="O72" s="29">
        <f t="shared" si="4"/>
        <v>0</v>
      </c>
      <c r="P72" s="29">
        <f t="shared" si="5"/>
        <v>0</v>
      </c>
      <c r="Q72" s="29">
        <f t="shared" si="5"/>
        <v>0</v>
      </c>
    </row>
    <row r="73" spans="2:17" s="21" customFormat="1" ht="15" customHeight="1">
      <c r="B73" s="313"/>
      <c r="C73" s="320"/>
      <c r="D73" s="7" t="s">
        <v>129</v>
      </c>
      <c r="E73" s="7" t="s">
        <v>60</v>
      </c>
      <c r="F73" s="7" t="s">
        <v>130</v>
      </c>
      <c r="G73" s="15">
        <v>153882</v>
      </c>
      <c r="H73" s="28"/>
      <c r="I73" s="29"/>
      <c r="J73" s="29">
        <v>100</v>
      </c>
      <c r="K73" s="29">
        <f t="shared" si="3"/>
        <v>15388200</v>
      </c>
      <c r="L73" s="28"/>
      <c r="M73" s="29"/>
      <c r="N73" s="29">
        <f t="shared" si="4"/>
        <v>100</v>
      </c>
      <c r="O73" s="29">
        <f t="shared" si="4"/>
        <v>15388200</v>
      </c>
      <c r="P73" s="29">
        <f t="shared" si="5"/>
        <v>100</v>
      </c>
      <c r="Q73" s="29">
        <f t="shared" si="5"/>
        <v>15388200</v>
      </c>
    </row>
    <row r="74" spans="2:17" s="21" customFormat="1" ht="15" customHeight="1">
      <c r="B74" s="313"/>
      <c r="C74" s="320"/>
      <c r="D74" s="7" t="s">
        <v>131</v>
      </c>
      <c r="E74" s="7" t="s">
        <v>57</v>
      </c>
      <c r="F74" s="7" t="s">
        <v>132</v>
      </c>
      <c r="G74" s="15">
        <v>172422</v>
      </c>
      <c r="H74" s="28"/>
      <c r="I74" s="29"/>
      <c r="J74" s="29">
        <v>0</v>
      </c>
      <c r="K74" s="29">
        <f t="shared" si="3"/>
        <v>0</v>
      </c>
      <c r="L74" s="28"/>
      <c r="M74" s="29"/>
      <c r="N74" s="29">
        <f t="shared" si="4"/>
        <v>0</v>
      </c>
      <c r="O74" s="29">
        <f t="shared" si="4"/>
        <v>0</v>
      </c>
      <c r="P74" s="29">
        <f t="shared" si="5"/>
        <v>0</v>
      </c>
      <c r="Q74" s="29">
        <f t="shared" si="5"/>
        <v>0</v>
      </c>
    </row>
    <row r="75" spans="2:17" s="21" customFormat="1" ht="15" customHeight="1">
      <c r="B75" s="313"/>
      <c r="C75" s="320"/>
      <c r="D75" s="7" t="s">
        <v>207</v>
      </c>
      <c r="E75" s="7" t="s">
        <v>57</v>
      </c>
      <c r="F75" s="7" t="s">
        <v>211</v>
      </c>
      <c r="G75" s="16">
        <v>92082</v>
      </c>
      <c r="H75" s="28"/>
      <c r="I75" s="29"/>
      <c r="J75" s="29">
        <v>0</v>
      </c>
      <c r="K75" s="29">
        <f t="shared" si="3"/>
        <v>0</v>
      </c>
      <c r="L75" s="28"/>
      <c r="M75" s="29"/>
      <c r="N75" s="29">
        <f t="shared" si="4"/>
        <v>0</v>
      </c>
      <c r="O75" s="29">
        <f t="shared" si="4"/>
        <v>0</v>
      </c>
      <c r="P75" s="29">
        <f t="shared" si="5"/>
        <v>0</v>
      </c>
      <c r="Q75" s="29">
        <f t="shared" si="5"/>
        <v>0</v>
      </c>
    </row>
    <row r="76" spans="2:17" s="21" customFormat="1" ht="15" customHeight="1">
      <c r="B76" s="313"/>
      <c r="C76" s="320"/>
      <c r="D76" s="7" t="s">
        <v>208</v>
      </c>
      <c r="E76" s="7" t="s">
        <v>60</v>
      </c>
      <c r="F76" s="7" t="s">
        <v>212</v>
      </c>
      <c r="G76" s="16">
        <v>110622</v>
      </c>
      <c r="H76" s="28"/>
      <c r="I76" s="29"/>
      <c r="J76" s="29">
        <v>0</v>
      </c>
      <c r="K76" s="29">
        <f t="shared" si="3"/>
        <v>0</v>
      </c>
      <c r="L76" s="28"/>
      <c r="M76" s="29"/>
      <c r="N76" s="29">
        <f t="shared" si="4"/>
        <v>0</v>
      </c>
      <c r="O76" s="29">
        <f t="shared" si="4"/>
        <v>0</v>
      </c>
      <c r="P76" s="29">
        <f t="shared" si="5"/>
        <v>0</v>
      </c>
      <c r="Q76" s="29">
        <f t="shared" si="5"/>
        <v>0</v>
      </c>
    </row>
    <row r="77" spans="2:17" s="21" customFormat="1" ht="15" customHeight="1">
      <c r="B77" s="313"/>
      <c r="C77" s="320"/>
      <c r="D77" s="7" t="s">
        <v>209</v>
      </c>
      <c r="E77" s="7" t="s">
        <v>57</v>
      </c>
      <c r="F77" s="7" t="s">
        <v>213</v>
      </c>
      <c r="G77" s="16">
        <v>92082</v>
      </c>
      <c r="H77" s="28"/>
      <c r="I77" s="29"/>
      <c r="J77" s="29">
        <v>0</v>
      </c>
      <c r="K77" s="29">
        <f t="shared" si="3"/>
        <v>0</v>
      </c>
      <c r="L77" s="28"/>
      <c r="M77" s="29"/>
      <c r="N77" s="29">
        <f t="shared" si="4"/>
        <v>0</v>
      </c>
      <c r="O77" s="29">
        <f t="shared" si="4"/>
        <v>0</v>
      </c>
      <c r="P77" s="29">
        <f t="shared" si="5"/>
        <v>0</v>
      </c>
      <c r="Q77" s="29">
        <f t="shared" si="5"/>
        <v>0</v>
      </c>
    </row>
    <row r="78" spans="2:17" s="21" customFormat="1" ht="15" customHeight="1">
      <c r="B78" s="313"/>
      <c r="C78" s="320"/>
      <c r="D78" s="7" t="s">
        <v>210</v>
      </c>
      <c r="E78" s="7" t="s">
        <v>60</v>
      </c>
      <c r="F78" s="7" t="s">
        <v>214</v>
      </c>
      <c r="G78" s="16">
        <v>110622</v>
      </c>
      <c r="H78" s="28"/>
      <c r="I78" s="29"/>
      <c r="J78" s="29">
        <v>0</v>
      </c>
      <c r="K78" s="29">
        <f t="shared" si="3"/>
        <v>0</v>
      </c>
      <c r="L78" s="28"/>
      <c r="M78" s="29"/>
      <c r="N78" s="29">
        <f t="shared" si="4"/>
        <v>0</v>
      </c>
      <c r="O78" s="29">
        <f t="shared" si="4"/>
        <v>0</v>
      </c>
      <c r="P78" s="29">
        <f t="shared" si="5"/>
        <v>0</v>
      </c>
      <c r="Q78" s="29">
        <f t="shared" si="5"/>
        <v>0</v>
      </c>
    </row>
    <row r="79" spans="2:17" ht="15" customHeight="1">
      <c r="B79" s="313"/>
      <c r="C79" s="313" t="s">
        <v>169</v>
      </c>
      <c r="D79" s="7" t="s">
        <v>133</v>
      </c>
      <c r="E79" s="7" t="s">
        <v>60</v>
      </c>
      <c r="F79" s="7" t="s">
        <v>134</v>
      </c>
      <c r="G79" s="16">
        <v>160062</v>
      </c>
      <c r="H79" s="28"/>
      <c r="I79" s="29"/>
      <c r="J79" s="29">
        <v>0</v>
      </c>
      <c r="K79" s="29">
        <f t="shared" si="3"/>
        <v>0</v>
      </c>
      <c r="L79" s="28"/>
      <c r="M79" s="29"/>
      <c r="N79" s="29">
        <f t="shared" si="4"/>
        <v>0</v>
      </c>
      <c r="O79" s="29">
        <f t="shared" si="4"/>
        <v>0</v>
      </c>
      <c r="P79" s="29">
        <f t="shared" si="5"/>
        <v>0</v>
      </c>
      <c r="Q79" s="29">
        <f t="shared" si="5"/>
        <v>0</v>
      </c>
    </row>
    <row r="80" spans="2:17" ht="17.25" thickBot="1">
      <c r="B80" s="328"/>
      <c r="C80" s="328"/>
      <c r="D80" s="35" t="s">
        <v>135</v>
      </c>
      <c r="E80" s="35" t="s">
        <v>57</v>
      </c>
      <c r="F80" s="35" t="s">
        <v>136</v>
      </c>
      <c r="G80" s="49">
        <v>184782</v>
      </c>
      <c r="H80" s="37"/>
      <c r="I80" s="38"/>
      <c r="J80" s="38">
        <v>0</v>
      </c>
      <c r="K80" s="38">
        <f t="shared" si="3"/>
        <v>0</v>
      </c>
      <c r="L80" s="37"/>
      <c r="M80" s="38"/>
      <c r="N80" s="38">
        <f t="shared" si="4"/>
        <v>0</v>
      </c>
      <c r="O80" s="38">
        <f t="shared" si="4"/>
        <v>0</v>
      </c>
      <c r="P80" s="38">
        <f t="shared" si="5"/>
        <v>0</v>
      </c>
      <c r="Q80" s="38">
        <f t="shared" si="5"/>
        <v>0</v>
      </c>
    </row>
    <row r="81" spans="2:18" hidden="1">
      <c r="B81" s="321"/>
      <c r="C81" s="321"/>
      <c r="D81" s="44" t="s">
        <v>137</v>
      </c>
      <c r="E81" s="44" t="s">
        <v>60</v>
      </c>
      <c r="F81" s="44" t="s">
        <v>138</v>
      </c>
      <c r="G81" s="45">
        <v>122982</v>
      </c>
      <c r="H81" s="46"/>
      <c r="I81" s="47"/>
      <c r="J81" s="47">
        <v>0</v>
      </c>
      <c r="K81" s="47">
        <f t="shared" si="3"/>
        <v>0</v>
      </c>
      <c r="L81" s="46"/>
      <c r="M81" s="47">
        <f>L81*G81</f>
        <v>0</v>
      </c>
      <c r="N81" s="47">
        <f t="shared" si="4"/>
        <v>0</v>
      </c>
      <c r="O81" s="47">
        <f t="shared" si="4"/>
        <v>0</v>
      </c>
      <c r="P81" s="47">
        <f t="shared" si="5"/>
        <v>0</v>
      </c>
      <c r="Q81" s="47">
        <f t="shared" si="5"/>
        <v>0</v>
      </c>
    </row>
    <row r="82" spans="2:18" hidden="1">
      <c r="B82" s="313"/>
      <c r="C82" s="313"/>
      <c r="D82" s="19" t="s">
        <v>139</v>
      </c>
      <c r="E82" s="19" t="s">
        <v>193</v>
      </c>
      <c r="F82" s="19" t="s">
        <v>140</v>
      </c>
      <c r="G82" s="20">
        <v>147702</v>
      </c>
      <c r="H82" s="22"/>
      <c r="I82" s="18"/>
      <c r="J82" s="18">
        <v>0</v>
      </c>
      <c r="K82" s="18">
        <f t="shared" si="3"/>
        <v>0</v>
      </c>
      <c r="L82" s="22"/>
      <c r="M82" s="18">
        <f>L82*G82</f>
        <v>0</v>
      </c>
      <c r="N82" s="18">
        <f t="shared" si="4"/>
        <v>0</v>
      </c>
      <c r="O82" s="18">
        <f t="shared" si="4"/>
        <v>0</v>
      </c>
      <c r="P82" s="18">
        <f t="shared" si="5"/>
        <v>0</v>
      </c>
      <c r="Q82" s="18">
        <f t="shared" si="5"/>
        <v>0</v>
      </c>
    </row>
    <row r="83" spans="2:18" ht="18" thickTop="1" thickBot="1">
      <c r="B83" s="328"/>
      <c r="C83" s="50" t="s">
        <v>170</v>
      </c>
      <c r="D83" s="35" t="s">
        <v>141</v>
      </c>
      <c r="E83" s="35" t="s">
        <v>198</v>
      </c>
      <c r="F83" s="35" t="s">
        <v>194</v>
      </c>
      <c r="G83" s="49">
        <v>215682</v>
      </c>
      <c r="H83" s="37"/>
      <c r="I83" s="38"/>
      <c r="J83" s="38">
        <v>0</v>
      </c>
      <c r="K83" s="38">
        <f t="shared" si="3"/>
        <v>0</v>
      </c>
      <c r="L83" s="37"/>
      <c r="M83" s="38"/>
      <c r="N83" s="38">
        <f t="shared" si="4"/>
        <v>0</v>
      </c>
      <c r="O83" s="38">
        <f t="shared" si="4"/>
        <v>0</v>
      </c>
      <c r="P83" s="38">
        <f t="shared" si="5"/>
        <v>0</v>
      </c>
      <c r="Q83" s="38">
        <f t="shared" si="5"/>
        <v>0</v>
      </c>
      <c r="R83" s="43">
        <f>SUM(P63:P83)</f>
        <v>750</v>
      </c>
    </row>
    <row r="84" spans="2:18" ht="15" customHeight="1" thickTop="1">
      <c r="B84" s="321" t="s">
        <v>171</v>
      </c>
      <c r="C84" s="321" t="s">
        <v>172</v>
      </c>
      <c r="D84" s="31" t="s">
        <v>142</v>
      </c>
      <c r="E84" s="31"/>
      <c r="F84" s="31" t="s">
        <v>143</v>
      </c>
      <c r="G84" s="48">
        <v>122982</v>
      </c>
      <c r="H84" s="33"/>
      <c r="I84" s="34"/>
      <c r="J84" s="34">
        <v>0</v>
      </c>
      <c r="K84" s="34">
        <f t="shared" si="3"/>
        <v>0</v>
      </c>
      <c r="L84" s="33"/>
      <c r="M84" s="34"/>
      <c r="N84" s="34">
        <f t="shared" si="4"/>
        <v>0</v>
      </c>
      <c r="O84" s="34">
        <f t="shared" si="4"/>
        <v>0</v>
      </c>
      <c r="P84" s="34">
        <f t="shared" si="5"/>
        <v>0</v>
      </c>
      <c r="Q84" s="34">
        <f t="shared" si="5"/>
        <v>0</v>
      </c>
    </row>
    <row r="85" spans="2:18" ht="15" customHeight="1">
      <c r="B85" s="313"/>
      <c r="C85" s="313"/>
      <c r="D85" s="7" t="s">
        <v>144</v>
      </c>
      <c r="E85" s="7"/>
      <c r="F85" s="7" t="s">
        <v>145</v>
      </c>
      <c r="G85" s="16">
        <v>73542</v>
      </c>
      <c r="H85" s="28"/>
      <c r="I85" s="29"/>
      <c r="J85" s="29">
        <v>0</v>
      </c>
      <c r="K85" s="29">
        <f t="shared" si="3"/>
        <v>0</v>
      </c>
      <c r="L85" s="28"/>
      <c r="M85" s="29"/>
      <c r="N85" s="29">
        <f t="shared" si="4"/>
        <v>0</v>
      </c>
      <c r="O85" s="29">
        <f t="shared" si="4"/>
        <v>0</v>
      </c>
      <c r="P85" s="29">
        <f t="shared" si="5"/>
        <v>0</v>
      </c>
      <c r="Q85" s="29">
        <f t="shared" si="5"/>
        <v>0</v>
      </c>
    </row>
    <row r="86" spans="2:18" ht="15" customHeight="1">
      <c r="B86" s="313" t="s">
        <v>173</v>
      </c>
      <c r="C86" s="313" t="s">
        <v>174</v>
      </c>
      <c r="D86" s="7" t="s">
        <v>146</v>
      </c>
      <c r="E86" s="7"/>
      <c r="F86" s="7" t="s">
        <v>147</v>
      </c>
      <c r="G86" s="16">
        <v>30838</v>
      </c>
      <c r="H86" s="28"/>
      <c r="I86" s="29"/>
      <c r="J86" s="29">
        <v>0</v>
      </c>
      <c r="K86" s="29">
        <f t="shared" si="3"/>
        <v>0</v>
      </c>
      <c r="L86" s="28"/>
      <c r="M86" s="29"/>
      <c r="N86" s="29">
        <f t="shared" ref="N86:O92" si="6">H86+J86</f>
        <v>0</v>
      </c>
      <c r="O86" s="29">
        <f t="shared" si="6"/>
        <v>0</v>
      </c>
      <c r="P86" s="29">
        <f t="shared" si="5"/>
        <v>0</v>
      </c>
      <c r="Q86" s="29">
        <f t="shared" si="5"/>
        <v>0</v>
      </c>
    </row>
    <row r="87" spans="2:18" ht="15" customHeight="1">
      <c r="B87" s="313"/>
      <c r="C87" s="313"/>
      <c r="D87" s="7" t="s">
        <v>148</v>
      </c>
      <c r="E87" s="7"/>
      <c r="F87" s="7" t="s">
        <v>149</v>
      </c>
      <c r="G87" s="16">
        <v>24658</v>
      </c>
      <c r="H87" s="28"/>
      <c r="I87" s="29"/>
      <c r="J87" s="29">
        <v>0</v>
      </c>
      <c r="K87" s="29">
        <f t="shared" si="3"/>
        <v>0</v>
      </c>
      <c r="L87" s="28"/>
      <c r="M87" s="29"/>
      <c r="N87" s="29">
        <f t="shared" si="6"/>
        <v>0</v>
      </c>
      <c r="O87" s="29">
        <f t="shared" si="6"/>
        <v>0</v>
      </c>
      <c r="P87" s="29">
        <f t="shared" si="5"/>
        <v>0</v>
      </c>
      <c r="Q87" s="29">
        <f t="shared" si="5"/>
        <v>0</v>
      </c>
    </row>
    <row r="88" spans="2:18" ht="15" customHeight="1">
      <c r="B88" s="313"/>
      <c r="C88" s="314" t="s">
        <v>175</v>
      </c>
      <c r="D88" s="7" t="s">
        <v>150</v>
      </c>
      <c r="E88" s="7"/>
      <c r="F88" s="7" t="s">
        <v>151</v>
      </c>
      <c r="G88" s="16">
        <v>18478</v>
      </c>
      <c r="H88" s="28"/>
      <c r="I88" s="29"/>
      <c r="J88" s="29">
        <v>0</v>
      </c>
      <c r="K88" s="29">
        <f t="shared" si="3"/>
        <v>0</v>
      </c>
      <c r="L88" s="28"/>
      <c r="M88" s="29"/>
      <c r="N88" s="29">
        <f t="shared" si="6"/>
        <v>0</v>
      </c>
      <c r="O88" s="29">
        <f t="shared" si="6"/>
        <v>0</v>
      </c>
      <c r="P88" s="29">
        <f t="shared" si="5"/>
        <v>0</v>
      </c>
      <c r="Q88" s="29">
        <f t="shared" si="5"/>
        <v>0</v>
      </c>
    </row>
    <row r="89" spans="2:18" ht="15" customHeight="1">
      <c r="B89" s="313"/>
      <c r="C89" s="314"/>
      <c r="D89" s="7" t="s">
        <v>152</v>
      </c>
      <c r="E89" s="7"/>
      <c r="F89" s="7" t="s">
        <v>153</v>
      </c>
      <c r="G89" s="16">
        <v>15388</v>
      </c>
      <c r="H89" s="28"/>
      <c r="I89" s="29"/>
      <c r="J89" s="29">
        <v>0</v>
      </c>
      <c r="K89" s="29">
        <f t="shared" si="3"/>
        <v>0</v>
      </c>
      <c r="L89" s="28"/>
      <c r="M89" s="29"/>
      <c r="N89" s="29">
        <f t="shared" si="6"/>
        <v>0</v>
      </c>
      <c r="O89" s="29">
        <f t="shared" si="6"/>
        <v>0</v>
      </c>
      <c r="P89" s="29">
        <f t="shared" si="5"/>
        <v>0</v>
      </c>
      <c r="Q89" s="29">
        <f t="shared" si="5"/>
        <v>0</v>
      </c>
    </row>
    <row r="90" spans="2:18" ht="15" customHeight="1">
      <c r="B90" s="313"/>
      <c r="C90" s="314"/>
      <c r="D90" s="7" t="s">
        <v>154</v>
      </c>
      <c r="E90" s="7"/>
      <c r="F90" s="7" t="s">
        <v>155</v>
      </c>
      <c r="G90" s="16">
        <v>40108</v>
      </c>
      <c r="H90" s="28"/>
      <c r="I90" s="29"/>
      <c r="J90" s="29">
        <v>0</v>
      </c>
      <c r="K90" s="29">
        <f t="shared" si="3"/>
        <v>0</v>
      </c>
      <c r="L90" s="28"/>
      <c r="M90" s="29"/>
      <c r="N90" s="29">
        <f t="shared" si="6"/>
        <v>0</v>
      </c>
      <c r="O90" s="29">
        <f t="shared" si="6"/>
        <v>0</v>
      </c>
      <c r="P90" s="29">
        <f t="shared" si="5"/>
        <v>0</v>
      </c>
      <c r="Q90" s="29">
        <f t="shared" si="5"/>
        <v>0</v>
      </c>
    </row>
    <row r="91" spans="2:18" ht="15" customHeight="1">
      <c r="B91" s="317" t="s">
        <v>223</v>
      </c>
      <c r="C91" s="12" t="s">
        <v>224</v>
      </c>
      <c r="D91" s="7" t="s">
        <v>226</v>
      </c>
      <c r="E91" s="7" t="s">
        <v>57</v>
      </c>
      <c r="F91" s="7" t="s">
        <v>228</v>
      </c>
      <c r="G91" s="16">
        <v>116802</v>
      </c>
      <c r="H91" s="28"/>
      <c r="I91" s="29"/>
      <c r="J91" s="29"/>
      <c r="K91" s="29"/>
      <c r="L91" s="28"/>
      <c r="M91" s="29"/>
      <c r="N91" s="29">
        <f t="shared" si="6"/>
        <v>0</v>
      </c>
      <c r="O91" s="29">
        <f t="shared" si="6"/>
        <v>0</v>
      </c>
      <c r="P91" s="29">
        <f t="shared" si="5"/>
        <v>0</v>
      </c>
      <c r="Q91" s="29">
        <f t="shared" si="5"/>
        <v>0</v>
      </c>
    </row>
    <row r="92" spans="2:18" ht="15" customHeight="1">
      <c r="B92" s="318"/>
      <c r="C92" s="23" t="s">
        <v>225</v>
      </c>
      <c r="D92" s="7" t="s">
        <v>227</v>
      </c>
      <c r="E92" s="7" t="s">
        <v>57</v>
      </c>
      <c r="F92" s="7" t="s">
        <v>229</v>
      </c>
      <c r="G92" s="16">
        <v>67980</v>
      </c>
      <c r="H92" s="28"/>
      <c r="I92" s="29"/>
      <c r="J92" s="29"/>
      <c r="K92" s="29"/>
      <c r="L92" s="28"/>
      <c r="M92" s="29"/>
      <c r="N92" s="29">
        <f t="shared" si="6"/>
        <v>0</v>
      </c>
      <c r="O92" s="29">
        <f t="shared" si="6"/>
        <v>0</v>
      </c>
      <c r="P92" s="29">
        <f t="shared" si="5"/>
        <v>0</v>
      </c>
      <c r="Q92" s="29">
        <f t="shared" si="5"/>
        <v>0</v>
      </c>
    </row>
    <row r="93" spans="2:18" ht="17.25">
      <c r="B93" s="8"/>
      <c r="C93" s="8"/>
      <c r="D93" s="9" t="s">
        <v>156</v>
      </c>
      <c r="E93" s="9"/>
      <c r="F93" s="10"/>
      <c r="G93" s="17"/>
      <c r="H93" s="11">
        <f>SUM(H5:H92)</f>
        <v>1200</v>
      </c>
      <c r="I93" s="11">
        <f t="shared" ref="I93:Q93" si="7">SUM(I5:I92)</f>
        <v>130274400</v>
      </c>
      <c r="J93" s="11">
        <f t="shared" si="7"/>
        <v>2930</v>
      </c>
      <c r="K93" s="11">
        <f t="shared" si="7"/>
        <v>376652460</v>
      </c>
      <c r="L93" s="11">
        <f t="shared" si="7"/>
        <v>75</v>
      </c>
      <c r="M93" s="11">
        <f t="shared" si="7"/>
        <v>8945550</v>
      </c>
      <c r="N93" s="11">
        <f t="shared" si="7"/>
        <v>4130</v>
      </c>
      <c r="O93" s="11">
        <f t="shared" si="7"/>
        <v>506926860</v>
      </c>
      <c r="P93" s="11">
        <f t="shared" si="7"/>
        <v>4205</v>
      </c>
      <c r="Q93" s="11">
        <f t="shared" si="7"/>
        <v>515872410</v>
      </c>
    </row>
    <row r="94" spans="2:18">
      <c r="I94" s="27">
        <f>I93/1.1</f>
        <v>118431272.72727272</v>
      </c>
      <c r="J94" s="3"/>
      <c r="K94" s="27">
        <f>K93/1.1</f>
        <v>342411327.27272725</v>
      </c>
      <c r="M94" s="4"/>
      <c r="N94" s="4"/>
      <c r="O94" s="27">
        <f>O93/1.1</f>
        <v>460842599.99999994</v>
      </c>
      <c r="Q94" s="27">
        <f>Q93/1.1</f>
        <v>468974918.18181813</v>
      </c>
    </row>
    <row r="95" spans="2:18">
      <c r="I95" s="24"/>
      <c r="K95" s="24"/>
      <c r="M95" s="24"/>
      <c r="Q95" s="24"/>
    </row>
    <row r="96" spans="2:18">
      <c r="I96" s="4"/>
    </row>
    <row r="97" spans="9:11">
      <c r="I97" s="24"/>
      <c r="K97" s="24"/>
    </row>
    <row r="98" spans="9:11">
      <c r="I98" s="4"/>
    </row>
    <row r="99" spans="9:11">
      <c r="I99" s="4"/>
      <c r="K99" s="4"/>
    </row>
    <row r="100" spans="9:11">
      <c r="I100" s="4"/>
    </row>
    <row r="101" spans="9:11">
      <c r="I101" s="4"/>
    </row>
    <row r="102" spans="9:11">
      <c r="I102" s="4"/>
    </row>
    <row r="103" spans="9:11">
      <c r="I103" s="4"/>
    </row>
    <row r="104" spans="9:11">
      <c r="I104" s="4"/>
    </row>
    <row r="105" spans="9:11">
      <c r="I105" s="4"/>
    </row>
    <row r="106" spans="9:11">
      <c r="I106" s="4"/>
    </row>
  </sheetData>
  <autoFilter ref="B4:M94" xr:uid="{00000000-0009-0000-0000-000002000000}">
    <filterColumn colId="6">
      <customFilters>
        <customFilter operator="notEqual" val=" "/>
      </customFilters>
    </filterColumn>
  </autoFilter>
  <mergeCells count="28">
    <mergeCell ref="B91:B92"/>
    <mergeCell ref="B48:B62"/>
    <mergeCell ref="C48:C53"/>
    <mergeCell ref="C54:C57"/>
    <mergeCell ref="C58:C62"/>
    <mergeCell ref="B63:B83"/>
    <mergeCell ref="C63:C65"/>
    <mergeCell ref="C66:C78"/>
    <mergeCell ref="C79:C82"/>
    <mergeCell ref="B84:B85"/>
    <mergeCell ref="C84:C85"/>
    <mergeCell ref="B86:B90"/>
    <mergeCell ref="C86:C87"/>
    <mergeCell ref="C88:C90"/>
    <mergeCell ref="J3:K3"/>
    <mergeCell ref="L3:M3"/>
    <mergeCell ref="N3:O3"/>
    <mergeCell ref="P3:Q3"/>
    <mergeCell ref="B33:B47"/>
    <mergeCell ref="C33:C38"/>
    <mergeCell ref="C39:C44"/>
    <mergeCell ref="C45:C47"/>
    <mergeCell ref="H3:I3"/>
    <mergeCell ref="B5:B32"/>
    <mergeCell ref="C5:C12"/>
    <mergeCell ref="C13:C20"/>
    <mergeCell ref="C21:C26"/>
    <mergeCell ref="C27:C32"/>
  </mergeCells>
  <phoneticPr fontId="3" type="noConversion"/>
  <pageMargins left="0.31496062992125984" right="0.31496062992125984" top="0.35433070866141736" bottom="0.35433070866141736" header="0.31496062992125984" footer="0.31496062992125984"/>
  <pageSetup paperSize="8" scale="5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 filterMode="1">
    <pageSetUpPr fitToPage="1"/>
  </sheetPr>
  <dimension ref="B3:R106"/>
  <sheetViews>
    <sheetView workbookViewId="0"/>
  </sheetViews>
  <sheetFormatPr defaultRowHeight="16.5"/>
  <cols>
    <col min="1" max="1" width="0.75" customWidth="1"/>
    <col min="2" max="2" width="11.25" customWidth="1"/>
    <col min="3" max="3" width="20" customWidth="1"/>
    <col min="4" max="4" width="59.75" customWidth="1"/>
    <col min="5" max="5" width="8.625" customWidth="1"/>
    <col min="6" max="6" width="12.375" customWidth="1"/>
    <col min="7" max="7" width="10" customWidth="1"/>
    <col min="8" max="8" width="13" style="3" customWidth="1"/>
    <col min="9" max="9" width="18.625" style="1" customWidth="1"/>
    <col min="10" max="10" width="11.125" customWidth="1"/>
    <col min="11" max="11" width="18.625" customWidth="1"/>
    <col min="12" max="12" width="11.125" customWidth="1"/>
    <col min="13" max="13" width="18.625" customWidth="1"/>
    <col min="14" max="14" width="6.875" customWidth="1"/>
    <col min="15" max="15" width="14" customWidth="1"/>
    <col min="16" max="16" width="6.75" customWidth="1"/>
    <col min="17" max="17" width="14" customWidth="1"/>
  </cols>
  <sheetData>
    <row r="3" spans="2:17" ht="26.1" customHeight="1">
      <c r="B3" s="26" t="s">
        <v>232</v>
      </c>
      <c r="C3" s="26"/>
      <c r="D3" s="26"/>
      <c r="E3" s="26"/>
      <c r="F3" s="26"/>
      <c r="H3" s="312" t="s">
        <v>242</v>
      </c>
      <c r="I3" s="312"/>
      <c r="J3" s="312" t="s">
        <v>242</v>
      </c>
      <c r="K3" s="312"/>
      <c r="L3" s="312" t="s">
        <v>242</v>
      </c>
      <c r="M3" s="312"/>
      <c r="N3" s="323" t="s">
        <v>243</v>
      </c>
      <c r="O3" s="323"/>
      <c r="P3" s="312" t="s">
        <v>244</v>
      </c>
      <c r="Q3" s="312"/>
    </row>
    <row r="4" spans="2:17" s="2" customFormat="1">
      <c r="B4" s="5" t="s">
        <v>163</v>
      </c>
      <c r="C4" s="5" t="s">
        <v>164</v>
      </c>
      <c r="D4" s="5" t="s">
        <v>0</v>
      </c>
      <c r="E4" s="5" t="s">
        <v>1</v>
      </c>
      <c r="F4" s="5" t="s">
        <v>2</v>
      </c>
      <c r="G4" s="13" t="s">
        <v>3</v>
      </c>
      <c r="H4" s="6" t="s">
        <v>176</v>
      </c>
      <c r="I4" s="6" t="s">
        <v>177</v>
      </c>
      <c r="J4" s="6" t="s">
        <v>203</v>
      </c>
      <c r="K4" s="6" t="s">
        <v>177</v>
      </c>
      <c r="L4" s="6" t="s">
        <v>204</v>
      </c>
      <c r="M4" s="6" t="s">
        <v>177</v>
      </c>
      <c r="N4" s="6" t="s">
        <v>206</v>
      </c>
      <c r="O4" s="6" t="s">
        <v>177</v>
      </c>
      <c r="P4" s="6" t="s">
        <v>205</v>
      </c>
      <c r="Q4" s="6" t="s">
        <v>177</v>
      </c>
    </row>
    <row r="5" spans="2:17" ht="15" customHeight="1">
      <c r="B5" s="313" t="s">
        <v>4</v>
      </c>
      <c r="C5" s="314" t="s">
        <v>157</v>
      </c>
      <c r="D5" s="7" t="s">
        <v>5</v>
      </c>
      <c r="E5" s="7" t="s">
        <v>178</v>
      </c>
      <c r="F5" s="7" t="s">
        <v>179</v>
      </c>
      <c r="G5" s="14">
        <v>85902</v>
      </c>
      <c r="H5" s="28"/>
      <c r="I5" s="29">
        <f t="shared" ref="I5:I68" si="0">H5*G5</f>
        <v>0</v>
      </c>
      <c r="J5" s="29">
        <v>100</v>
      </c>
      <c r="K5" s="29">
        <f>J5*G5</f>
        <v>8590200</v>
      </c>
      <c r="L5" s="28"/>
      <c r="M5" s="29">
        <f>L5*G5</f>
        <v>0</v>
      </c>
      <c r="N5" s="29">
        <f>H5+J5</f>
        <v>100</v>
      </c>
      <c r="O5" s="29">
        <f>I5+K5</f>
        <v>8590200</v>
      </c>
      <c r="P5" s="29">
        <f>SUM(H5,J5,L5)</f>
        <v>100</v>
      </c>
      <c r="Q5" s="29">
        <f>SUM(I5,K5,M5)</f>
        <v>8590200</v>
      </c>
    </row>
    <row r="6" spans="2:17" s="21" customFormat="1" ht="15" customHeight="1">
      <c r="B6" s="313"/>
      <c r="C6" s="314"/>
      <c r="D6" s="7" t="s">
        <v>6</v>
      </c>
      <c r="E6" s="7" t="s">
        <v>180</v>
      </c>
      <c r="F6" s="7" t="s">
        <v>7</v>
      </c>
      <c r="G6" s="15">
        <v>116802</v>
      </c>
      <c r="H6" s="28">
        <v>110</v>
      </c>
      <c r="I6" s="29">
        <f t="shared" si="0"/>
        <v>12848220</v>
      </c>
      <c r="J6" s="29">
        <v>100</v>
      </c>
      <c r="K6" s="29">
        <f t="shared" ref="K6:K69" si="1">J6*G6</f>
        <v>11680200</v>
      </c>
      <c r="L6" s="28"/>
      <c r="M6" s="29">
        <f t="shared" ref="M6:M69" si="2">L6*G6</f>
        <v>0</v>
      </c>
      <c r="N6" s="29">
        <f>H6+J6</f>
        <v>210</v>
      </c>
      <c r="O6" s="29">
        <f t="shared" ref="N6:O69" si="3">I6+K6</f>
        <v>24528420</v>
      </c>
      <c r="P6" s="29">
        <f t="shared" ref="P6:Q69" si="4">SUM(H6,J6,L6)</f>
        <v>210</v>
      </c>
      <c r="Q6" s="29">
        <f t="shared" si="4"/>
        <v>24528420</v>
      </c>
    </row>
    <row r="7" spans="2:17" s="21" customFormat="1" ht="15" customHeight="1">
      <c r="B7" s="313"/>
      <c r="C7" s="314"/>
      <c r="D7" s="7" t="s">
        <v>8</v>
      </c>
      <c r="E7" s="7" t="s">
        <v>181</v>
      </c>
      <c r="F7" s="7" t="s">
        <v>9</v>
      </c>
      <c r="G7" s="15">
        <v>122982</v>
      </c>
      <c r="H7" s="28">
        <v>200</v>
      </c>
      <c r="I7" s="29">
        <f t="shared" si="0"/>
        <v>24596400</v>
      </c>
      <c r="J7" s="29">
        <v>100</v>
      </c>
      <c r="K7" s="29">
        <f t="shared" si="1"/>
        <v>12298200</v>
      </c>
      <c r="L7" s="28"/>
      <c r="M7" s="29">
        <f t="shared" si="2"/>
        <v>0</v>
      </c>
      <c r="N7" s="29">
        <f t="shared" si="3"/>
        <v>300</v>
      </c>
      <c r="O7" s="29">
        <f t="shared" si="3"/>
        <v>36894600</v>
      </c>
      <c r="P7" s="29">
        <f t="shared" si="4"/>
        <v>300</v>
      </c>
      <c r="Q7" s="29">
        <f t="shared" si="4"/>
        <v>36894600</v>
      </c>
    </row>
    <row r="8" spans="2:17" s="21" customFormat="1" ht="15" customHeight="1">
      <c r="B8" s="313"/>
      <c r="C8" s="314"/>
      <c r="D8" s="7" t="s">
        <v>10</v>
      </c>
      <c r="E8" s="7" t="s">
        <v>180</v>
      </c>
      <c r="F8" s="7" t="s">
        <v>11</v>
      </c>
      <c r="G8" s="15">
        <v>160062</v>
      </c>
      <c r="H8" s="28">
        <v>200</v>
      </c>
      <c r="I8" s="29">
        <f t="shared" si="0"/>
        <v>32012400</v>
      </c>
      <c r="J8" s="29">
        <v>0</v>
      </c>
      <c r="K8" s="29">
        <f t="shared" si="1"/>
        <v>0</v>
      </c>
      <c r="L8" s="28"/>
      <c r="M8" s="29">
        <f t="shared" si="2"/>
        <v>0</v>
      </c>
      <c r="N8" s="29">
        <f t="shared" si="3"/>
        <v>200</v>
      </c>
      <c r="O8" s="29">
        <f t="shared" si="3"/>
        <v>32012400</v>
      </c>
      <c r="P8" s="29">
        <f t="shared" si="4"/>
        <v>200</v>
      </c>
      <c r="Q8" s="29">
        <f t="shared" si="4"/>
        <v>32012400</v>
      </c>
    </row>
    <row r="9" spans="2:17" s="21" customFormat="1" ht="15" customHeight="1">
      <c r="B9" s="313"/>
      <c r="C9" s="314"/>
      <c r="D9" s="7" t="s">
        <v>12</v>
      </c>
      <c r="E9" s="7" t="s">
        <v>181</v>
      </c>
      <c r="F9" s="7" t="s">
        <v>13</v>
      </c>
      <c r="G9" s="15">
        <v>141522</v>
      </c>
      <c r="H9" s="28">
        <v>250</v>
      </c>
      <c r="I9" s="29">
        <f t="shared" si="0"/>
        <v>35380500</v>
      </c>
      <c r="J9" s="29">
        <v>0</v>
      </c>
      <c r="K9" s="29">
        <f t="shared" si="1"/>
        <v>0</v>
      </c>
      <c r="L9" s="28"/>
      <c r="M9" s="29">
        <f t="shared" si="2"/>
        <v>0</v>
      </c>
      <c r="N9" s="29">
        <f t="shared" si="3"/>
        <v>250</v>
      </c>
      <c r="O9" s="29">
        <f t="shared" si="3"/>
        <v>35380500</v>
      </c>
      <c r="P9" s="29">
        <f t="shared" si="4"/>
        <v>250</v>
      </c>
      <c r="Q9" s="29">
        <f t="shared" si="4"/>
        <v>35380500</v>
      </c>
    </row>
    <row r="10" spans="2:17" s="21" customFormat="1" ht="15" customHeight="1">
      <c r="B10" s="313"/>
      <c r="C10" s="314"/>
      <c r="D10" s="7" t="s">
        <v>182</v>
      </c>
      <c r="E10" s="7" t="s">
        <v>180</v>
      </c>
      <c r="F10" s="7" t="s">
        <v>14</v>
      </c>
      <c r="G10" s="15">
        <v>184782</v>
      </c>
      <c r="H10" s="28">
        <v>100</v>
      </c>
      <c r="I10" s="29">
        <f t="shared" si="0"/>
        <v>18478200</v>
      </c>
      <c r="J10" s="29">
        <v>0</v>
      </c>
      <c r="K10" s="29">
        <f t="shared" si="1"/>
        <v>0</v>
      </c>
      <c r="L10" s="28"/>
      <c r="M10" s="29">
        <f t="shared" si="2"/>
        <v>0</v>
      </c>
      <c r="N10" s="29">
        <f t="shared" si="3"/>
        <v>100</v>
      </c>
      <c r="O10" s="29">
        <f t="shared" si="3"/>
        <v>18478200</v>
      </c>
      <c r="P10" s="29">
        <f t="shared" si="4"/>
        <v>100</v>
      </c>
      <c r="Q10" s="29">
        <f t="shared" si="4"/>
        <v>18478200</v>
      </c>
    </row>
    <row r="11" spans="2:17" s="21" customFormat="1" ht="15" customHeight="1">
      <c r="B11" s="313"/>
      <c r="C11" s="314"/>
      <c r="D11" s="7" t="s">
        <v>15</v>
      </c>
      <c r="E11" s="7" t="s">
        <v>181</v>
      </c>
      <c r="F11" s="7" t="s">
        <v>16</v>
      </c>
      <c r="G11" s="15">
        <v>172422</v>
      </c>
      <c r="H11" s="28">
        <v>150</v>
      </c>
      <c r="I11" s="29">
        <f t="shared" si="0"/>
        <v>25863300</v>
      </c>
      <c r="J11" s="29">
        <v>100</v>
      </c>
      <c r="K11" s="29">
        <f t="shared" si="1"/>
        <v>17242200</v>
      </c>
      <c r="L11" s="28"/>
      <c r="M11" s="29">
        <f t="shared" si="2"/>
        <v>0</v>
      </c>
      <c r="N11" s="29">
        <f t="shared" si="3"/>
        <v>250</v>
      </c>
      <c r="O11" s="29">
        <f t="shared" si="3"/>
        <v>43105500</v>
      </c>
      <c r="P11" s="29">
        <f t="shared" si="4"/>
        <v>250</v>
      </c>
      <c r="Q11" s="29">
        <f t="shared" si="4"/>
        <v>43105500</v>
      </c>
    </row>
    <row r="12" spans="2:17" s="21" customFormat="1" ht="15" customHeight="1">
      <c r="B12" s="313"/>
      <c r="C12" s="314"/>
      <c r="D12" s="7" t="s">
        <v>17</v>
      </c>
      <c r="E12" s="7" t="s">
        <v>180</v>
      </c>
      <c r="F12" s="7" t="s">
        <v>18</v>
      </c>
      <c r="G12" s="15">
        <v>215682</v>
      </c>
      <c r="H12" s="28">
        <v>250</v>
      </c>
      <c r="I12" s="29">
        <f t="shared" si="0"/>
        <v>53920500</v>
      </c>
      <c r="J12" s="29">
        <v>0</v>
      </c>
      <c r="K12" s="29">
        <f t="shared" si="1"/>
        <v>0</v>
      </c>
      <c r="L12" s="28"/>
      <c r="M12" s="29">
        <f t="shared" si="2"/>
        <v>0</v>
      </c>
      <c r="N12" s="29">
        <f t="shared" si="3"/>
        <v>250</v>
      </c>
      <c r="O12" s="29">
        <f t="shared" si="3"/>
        <v>53920500</v>
      </c>
      <c r="P12" s="29">
        <f t="shared" si="4"/>
        <v>250</v>
      </c>
      <c r="Q12" s="29">
        <f t="shared" si="4"/>
        <v>53920500</v>
      </c>
    </row>
    <row r="13" spans="2:17" s="21" customFormat="1" ht="15" customHeight="1">
      <c r="B13" s="313"/>
      <c r="C13" s="314" t="s">
        <v>158</v>
      </c>
      <c r="D13" s="7" t="s">
        <v>19</v>
      </c>
      <c r="E13" s="7" t="s">
        <v>183</v>
      </c>
      <c r="F13" s="7" t="s">
        <v>20</v>
      </c>
      <c r="G13" s="15">
        <v>129162</v>
      </c>
      <c r="H13" s="28"/>
      <c r="I13" s="29">
        <f t="shared" si="0"/>
        <v>0</v>
      </c>
      <c r="J13" s="29">
        <v>0</v>
      </c>
      <c r="K13" s="29">
        <f t="shared" si="1"/>
        <v>0</v>
      </c>
      <c r="L13" s="28"/>
      <c r="M13" s="29">
        <f t="shared" si="2"/>
        <v>0</v>
      </c>
      <c r="N13" s="29">
        <f t="shared" si="3"/>
        <v>0</v>
      </c>
      <c r="O13" s="29">
        <f t="shared" si="3"/>
        <v>0</v>
      </c>
      <c r="P13" s="29">
        <f t="shared" si="4"/>
        <v>0</v>
      </c>
      <c r="Q13" s="29">
        <f t="shared" si="4"/>
        <v>0</v>
      </c>
    </row>
    <row r="14" spans="2:17" s="21" customFormat="1" ht="15" customHeight="1">
      <c r="B14" s="313"/>
      <c r="C14" s="314"/>
      <c r="D14" s="7" t="s">
        <v>21</v>
      </c>
      <c r="E14" s="7" t="s">
        <v>181</v>
      </c>
      <c r="F14" s="7" t="s">
        <v>22</v>
      </c>
      <c r="G14" s="15">
        <v>141522</v>
      </c>
      <c r="H14" s="28"/>
      <c r="I14" s="29">
        <f t="shared" si="0"/>
        <v>0</v>
      </c>
      <c r="J14" s="29">
        <v>0</v>
      </c>
      <c r="K14" s="29">
        <f t="shared" si="1"/>
        <v>0</v>
      </c>
      <c r="L14" s="28"/>
      <c r="M14" s="29">
        <f t="shared" si="2"/>
        <v>0</v>
      </c>
      <c r="N14" s="29">
        <f t="shared" si="3"/>
        <v>0</v>
      </c>
      <c r="O14" s="29">
        <f t="shared" si="3"/>
        <v>0</v>
      </c>
      <c r="P14" s="29">
        <f t="shared" si="4"/>
        <v>0</v>
      </c>
      <c r="Q14" s="29">
        <f t="shared" si="4"/>
        <v>0</v>
      </c>
    </row>
    <row r="15" spans="2:17" s="21" customFormat="1" ht="15" customHeight="1">
      <c r="B15" s="313"/>
      <c r="C15" s="314"/>
      <c r="D15" s="7" t="s">
        <v>23</v>
      </c>
      <c r="E15" s="7" t="s">
        <v>180</v>
      </c>
      <c r="F15" s="7" t="s">
        <v>24</v>
      </c>
      <c r="G15" s="15">
        <v>178602</v>
      </c>
      <c r="H15" s="28"/>
      <c r="I15" s="29">
        <f t="shared" si="0"/>
        <v>0</v>
      </c>
      <c r="J15" s="29">
        <v>0</v>
      </c>
      <c r="K15" s="29">
        <f t="shared" si="1"/>
        <v>0</v>
      </c>
      <c r="L15" s="28"/>
      <c r="M15" s="29">
        <f t="shared" si="2"/>
        <v>0</v>
      </c>
      <c r="N15" s="29">
        <f t="shared" si="3"/>
        <v>0</v>
      </c>
      <c r="O15" s="29">
        <f t="shared" si="3"/>
        <v>0</v>
      </c>
      <c r="P15" s="29">
        <f t="shared" si="4"/>
        <v>0</v>
      </c>
      <c r="Q15" s="29">
        <f t="shared" si="4"/>
        <v>0</v>
      </c>
    </row>
    <row r="16" spans="2:17" s="21" customFormat="1" ht="15" customHeight="1">
      <c r="B16" s="313"/>
      <c r="C16" s="314"/>
      <c r="D16" s="7" t="s">
        <v>25</v>
      </c>
      <c r="E16" s="7" t="s">
        <v>183</v>
      </c>
      <c r="F16" s="7" t="s">
        <v>26</v>
      </c>
      <c r="G16" s="15">
        <v>160062</v>
      </c>
      <c r="H16" s="28"/>
      <c r="I16" s="29">
        <f t="shared" si="0"/>
        <v>0</v>
      </c>
      <c r="J16" s="29">
        <v>0</v>
      </c>
      <c r="K16" s="29">
        <f t="shared" si="1"/>
        <v>0</v>
      </c>
      <c r="L16" s="28"/>
      <c r="M16" s="29">
        <f t="shared" si="2"/>
        <v>0</v>
      </c>
      <c r="N16" s="29">
        <f t="shared" si="3"/>
        <v>0</v>
      </c>
      <c r="O16" s="29">
        <f t="shared" si="3"/>
        <v>0</v>
      </c>
      <c r="P16" s="29">
        <f t="shared" si="4"/>
        <v>0</v>
      </c>
      <c r="Q16" s="29">
        <f t="shared" si="4"/>
        <v>0</v>
      </c>
    </row>
    <row r="17" spans="2:18" s="21" customFormat="1" ht="15" customHeight="1">
      <c r="B17" s="313"/>
      <c r="C17" s="314"/>
      <c r="D17" s="7" t="s">
        <v>27</v>
      </c>
      <c r="E17" s="7" t="s">
        <v>181</v>
      </c>
      <c r="F17" s="7" t="s">
        <v>28</v>
      </c>
      <c r="G17" s="15">
        <v>172422</v>
      </c>
      <c r="H17" s="28"/>
      <c r="I17" s="29">
        <f t="shared" si="0"/>
        <v>0</v>
      </c>
      <c r="J17" s="29">
        <v>0</v>
      </c>
      <c r="K17" s="29">
        <f t="shared" si="1"/>
        <v>0</v>
      </c>
      <c r="L17" s="28"/>
      <c r="M17" s="29">
        <f t="shared" si="2"/>
        <v>0</v>
      </c>
      <c r="N17" s="29">
        <f t="shared" si="3"/>
        <v>0</v>
      </c>
      <c r="O17" s="29">
        <f t="shared" si="3"/>
        <v>0</v>
      </c>
      <c r="P17" s="29">
        <f t="shared" si="4"/>
        <v>0</v>
      </c>
      <c r="Q17" s="29">
        <f t="shared" si="4"/>
        <v>0</v>
      </c>
    </row>
    <row r="18" spans="2:18" s="21" customFormat="1" ht="15" customHeight="1">
      <c r="B18" s="313"/>
      <c r="C18" s="314"/>
      <c r="D18" s="7" t="s">
        <v>29</v>
      </c>
      <c r="E18" s="7" t="s">
        <v>180</v>
      </c>
      <c r="F18" s="7" t="s">
        <v>30</v>
      </c>
      <c r="G18" s="15">
        <v>215682</v>
      </c>
      <c r="H18" s="28">
        <v>100</v>
      </c>
      <c r="I18" s="29">
        <f t="shared" si="0"/>
        <v>21568200</v>
      </c>
      <c r="J18" s="29">
        <v>0</v>
      </c>
      <c r="K18" s="29">
        <f t="shared" si="1"/>
        <v>0</v>
      </c>
      <c r="L18" s="28"/>
      <c r="M18" s="29">
        <f t="shared" si="2"/>
        <v>0</v>
      </c>
      <c r="N18" s="29">
        <f t="shared" si="3"/>
        <v>100</v>
      </c>
      <c r="O18" s="29">
        <f t="shared" si="3"/>
        <v>21568200</v>
      </c>
      <c r="P18" s="29">
        <f t="shared" si="4"/>
        <v>100</v>
      </c>
      <c r="Q18" s="29">
        <f t="shared" si="4"/>
        <v>21568200</v>
      </c>
    </row>
    <row r="19" spans="2:18" s="21" customFormat="1" ht="15" customHeight="1">
      <c r="B19" s="313"/>
      <c r="C19" s="314"/>
      <c r="D19" s="7" t="s">
        <v>31</v>
      </c>
      <c r="E19" s="7" t="s">
        <v>181</v>
      </c>
      <c r="F19" s="7" t="s">
        <v>32</v>
      </c>
      <c r="G19" s="15">
        <v>203322</v>
      </c>
      <c r="H19" s="28"/>
      <c r="I19" s="29">
        <f t="shared" si="0"/>
        <v>0</v>
      </c>
      <c r="J19" s="29">
        <v>0</v>
      </c>
      <c r="K19" s="29">
        <f t="shared" si="1"/>
        <v>0</v>
      </c>
      <c r="L19" s="28"/>
      <c r="M19" s="29">
        <f t="shared" si="2"/>
        <v>0</v>
      </c>
      <c r="N19" s="29">
        <f t="shared" si="3"/>
        <v>0</v>
      </c>
      <c r="O19" s="29">
        <f t="shared" si="3"/>
        <v>0</v>
      </c>
      <c r="P19" s="29">
        <f t="shared" si="4"/>
        <v>0</v>
      </c>
      <c r="Q19" s="29">
        <f t="shared" si="4"/>
        <v>0</v>
      </c>
    </row>
    <row r="20" spans="2:18" s="21" customFormat="1" ht="15" customHeight="1">
      <c r="B20" s="313"/>
      <c r="C20" s="314"/>
      <c r="D20" s="7" t="s">
        <v>33</v>
      </c>
      <c r="E20" s="7" t="s">
        <v>180</v>
      </c>
      <c r="F20" s="7" t="s">
        <v>34</v>
      </c>
      <c r="G20" s="15">
        <v>246582</v>
      </c>
      <c r="H20" s="28"/>
      <c r="I20" s="29">
        <f t="shared" si="0"/>
        <v>0</v>
      </c>
      <c r="J20" s="29">
        <v>0</v>
      </c>
      <c r="K20" s="29">
        <f t="shared" si="1"/>
        <v>0</v>
      </c>
      <c r="L20" s="28"/>
      <c r="M20" s="29">
        <f t="shared" si="2"/>
        <v>0</v>
      </c>
      <c r="N20" s="29">
        <f t="shared" si="3"/>
        <v>0</v>
      </c>
      <c r="O20" s="29">
        <f t="shared" si="3"/>
        <v>0</v>
      </c>
      <c r="P20" s="29">
        <f t="shared" si="4"/>
        <v>0</v>
      </c>
      <c r="Q20" s="29">
        <f t="shared" si="4"/>
        <v>0</v>
      </c>
    </row>
    <row r="21" spans="2:18" s="21" customFormat="1" ht="15" customHeight="1">
      <c r="B21" s="313"/>
      <c r="C21" s="317" t="s">
        <v>159</v>
      </c>
      <c r="D21" s="7" t="s">
        <v>35</v>
      </c>
      <c r="E21" s="7" t="s">
        <v>184</v>
      </c>
      <c r="F21" s="7" t="s">
        <v>36</v>
      </c>
      <c r="G21" s="15">
        <v>184782</v>
      </c>
      <c r="H21" s="28"/>
      <c r="I21" s="29">
        <f t="shared" si="0"/>
        <v>0</v>
      </c>
      <c r="J21" s="29">
        <v>0</v>
      </c>
      <c r="K21" s="29">
        <f t="shared" si="1"/>
        <v>0</v>
      </c>
      <c r="L21" s="28"/>
      <c r="M21" s="29">
        <f t="shared" si="2"/>
        <v>0</v>
      </c>
      <c r="N21" s="29">
        <f t="shared" si="3"/>
        <v>0</v>
      </c>
      <c r="O21" s="29">
        <f t="shared" si="3"/>
        <v>0</v>
      </c>
      <c r="P21" s="29">
        <f t="shared" si="4"/>
        <v>0</v>
      </c>
      <c r="Q21" s="29">
        <f t="shared" si="4"/>
        <v>0</v>
      </c>
    </row>
    <row r="22" spans="2:18" s="21" customFormat="1" ht="15" customHeight="1">
      <c r="B22" s="313"/>
      <c r="C22" s="322"/>
      <c r="D22" s="7" t="s">
        <v>37</v>
      </c>
      <c r="E22" s="7" t="s">
        <v>185</v>
      </c>
      <c r="F22" s="7" t="s">
        <v>38</v>
      </c>
      <c r="G22" s="15">
        <v>228042</v>
      </c>
      <c r="H22" s="28"/>
      <c r="I22" s="29">
        <f t="shared" si="0"/>
        <v>0</v>
      </c>
      <c r="J22" s="29">
        <v>0</v>
      </c>
      <c r="K22" s="29">
        <f t="shared" si="1"/>
        <v>0</v>
      </c>
      <c r="L22" s="28"/>
      <c r="M22" s="29">
        <f t="shared" si="2"/>
        <v>0</v>
      </c>
      <c r="N22" s="29">
        <f t="shared" si="3"/>
        <v>0</v>
      </c>
      <c r="O22" s="29">
        <f t="shared" si="3"/>
        <v>0</v>
      </c>
      <c r="P22" s="29">
        <f t="shared" si="4"/>
        <v>0</v>
      </c>
      <c r="Q22" s="29">
        <f t="shared" si="4"/>
        <v>0</v>
      </c>
    </row>
    <row r="23" spans="2:18" s="21" customFormat="1" ht="15" customHeight="1">
      <c r="B23" s="313"/>
      <c r="C23" s="322"/>
      <c r="D23" s="7" t="s">
        <v>39</v>
      </c>
      <c r="E23" s="7" t="s">
        <v>184</v>
      </c>
      <c r="F23" s="7" t="s">
        <v>40</v>
      </c>
      <c r="G23" s="15">
        <v>215682</v>
      </c>
      <c r="H23" s="28"/>
      <c r="I23" s="29">
        <f t="shared" si="0"/>
        <v>0</v>
      </c>
      <c r="J23" s="29">
        <v>0</v>
      </c>
      <c r="K23" s="29">
        <f t="shared" si="1"/>
        <v>0</v>
      </c>
      <c r="L23" s="28"/>
      <c r="M23" s="29">
        <f t="shared" si="2"/>
        <v>0</v>
      </c>
      <c r="N23" s="29">
        <f t="shared" si="3"/>
        <v>0</v>
      </c>
      <c r="O23" s="29">
        <f t="shared" si="3"/>
        <v>0</v>
      </c>
      <c r="P23" s="29">
        <f t="shared" si="4"/>
        <v>0</v>
      </c>
      <c r="Q23" s="29">
        <f t="shared" si="4"/>
        <v>0</v>
      </c>
    </row>
    <row r="24" spans="2:18" s="21" customFormat="1" ht="15" customHeight="1">
      <c r="B24" s="313"/>
      <c r="C24" s="322"/>
      <c r="D24" s="7" t="s">
        <v>41</v>
      </c>
      <c r="E24" s="7" t="s">
        <v>185</v>
      </c>
      <c r="F24" s="7" t="s">
        <v>42</v>
      </c>
      <c r="G24" s="15">
        <v>271302</v>
      </c>
      <c r="H24" s="28"/>
      <c r="I24" s="29">
        <f t="shared" si="0"/>
        <v>0</v>
      </c>
      <c r="J24" s="29">
        <v>0</v>
      </c>
      <c r="K24" s="29">
        <f t="shared" si="1"/>
        <v>0</v>
      </c>
      <c r="L24" s="28"/>
      <c r="M24" s="29">
        <f t="shared" si="2"/>
        <v>0</v>
      </c>
      <c r="N24" s="29">
        <f t="shared" si="3"/>
        <v>0</v>
      </c>
      <c r="O24" s="29">
        <f t="shared" si="3"/>
        <v>0</v>
      </c>
      <c r="P24" s="29">
        <f t="shared" si="4"/>
        <v>0</v>
      </c>
      <c r="Q24" s="29">
        <f t="shared" si="4"/>
        <v>0</v>
      </c>
    </row>
    <row r="25" spans="2:18" s="21" customFormat="1" ht="15" customHeight="1">
      <c r="B25" s="313"/>
      <c r="C25" s="322"/>
      <c r="D25" s="7" t="s">
        <v>217</v>
      </c>
      <c r="E25" s="7" t="s">
        <v>184</v>
      </c>
      <c r="F25" s="7" t="s">
        <v>215</v>
      </c>
      <c r="G25" s="15">
        <v>234222</v>
      </c>
      <c r="H25" s="28"/>
      <c r="I25" s="29">
        <f t="shared" si="0"/>
        <v>0</v>
      </c>
      <c r="J25" s="29">
        <v>0</v>
      </c>
      <c r="K25" s="29">
        <f t="shared" si="1"/>
        <v>0</v>
      </c>
      <c r="L25" s="28"/>
      <c r="M25" s="29">
        <f t="shared" si="2"/>
        <v>0</v>
      </c>
      <c r="N25" s="29">
        <f t="shared" si="3"/>
        <v>0</v>
      </c>
      <c r="O25" s="29">
        <f t="shared" si="3"/>
        <v>0</v>
      </c>
      <c r="P25" s="29">
        <f t="shared" si="4"/>
        <v>0</v>
      </c>
      <c r="Q25" s="29">
        <f t="shared" si="4"/>
        <v>0</v>
      </c>
    </row>
    <row r="26" spans="2:18" s="21" customFormat="1" ht="15" customHeight="1">
      <c r="B26" s="313"/>
      <c r="C26" s="318"/>
      <c r="D26" s="7" t="s">
        <v>218</v>
      </c>
      <c r="E26" s="7" t="s">
        <v>185</v>
      </c>
      <c r="F26" s="7" t="s">
        <v>216</v>
      </c>
      <c r="G26" s="15">
        <v>277482</v>
      </c>
      <c r="H26" s="28"/>
      <c r="I26" s="29">
        <f t="shared" si="0"/>
        <v>0</v>
      </c>
      <c r="J26" s="29">
        <v>0</v>
      </c>
      <c r="K26" s="29">
        <f t="shared" si="1"/>
        <v>0</v>
      </c>
      <c r="L26" s="28"/>
      <c r="M26" s="29">
        <f t="shared" si="2"/>
        <v>0</v>
      </c>
      <c r="N26" s="29">
        <f t="shared" si="3"/>
        <v>0</v>
      </c>
      <c r="O26" s="29">
        <f t="shared" si="3"/>
        <v>0</v>
      </c>
      <c r="P26" s="29">
        <f t="shared" si="4"/>
        <v>0</v>
      </c>
      <c r="Q26" s="29">
        <f t="shared" si="4"/>
        <v>0</v>
      </c>
    </row>
    <row r="27" spans="2:18" s="21" customFormat="1" ht="15" customHeight="1">
      <c r="B27" s="313"/>
      <c r="C27" s="314" t="s">
        <v>160</v>
      </c>
      <c r="D27" s="7" t="s">
        <v>43</v>
      </c>
      <c r="E27" s="7" t="s">
        <v>184</v>
      </c>
      <c r="F27" s="7" t="s">
        <v>44</v>
      </c>
      <c r="G27" s="15">
        <v>190962</v>
      </c>
      <c r="H27" s="28">
        <v>100</v>
      </c>
      <c r="I27" s="29">
        <f t="shared" si="0"/>
        <v>19096200</v>
      </c>
      <c r="J27" s="29">
        <v>0</v>
      </c>
      <c r="K27" s="29">
        <f t="shared" si="1"/>
        <v>0</v>
      </c>
      <c r="L27" s="28">
        <v>15</v>
      </c>
      <c r="M27" s="29">
        <f t="shared" si="2"/>
        <v>2864430</v>
      </c>
      <c r="N27" s="29">
        <f t="shared" si="3"/>
        <v>100</v>
      </c>
      <c r="O27" s="29">
        <f t="shared" si="3"/>
        <v>19096200</v>
      </c>
      <c r="P27" s="29">
        <f t="shared" si="4"/>
        <v>115</v>
      </c>
      <c r="Q27" s="29">
        <f t="shared" si="4"/>
        <v>21960630</v>
      </c>
    </row>
    <row r="28" spans="2:18" s="21" customFormat="1" ht="15" customHeight="1">
      <c r="B28" s="313"/>
      <c r="C28" s="314"/>
      <c r="D28" s="7" t="s">
        <v>45</v>
      </c>
      <c r="E28" s="7" t="s">
        <v>184</v>
      </c>
      <c r="F28" s="7" t="s">
        <v>46</v>
      </c>
      <c r="G28" s="15">
        <v>234222</v>
      </c>
      <c r="H28" s="28"/>
      <c r="I28" s="29">
        <f t="shared" si="0"/>
        <v>0</v>
      </c>
      <c r="J28" s="29">
        <v>0</v>
      </c>
      <c r="K28" s="29">
        <f t="shared" si="1"/>
        <v>0</v>
      </c>
      <c r="L28" s="28"/>
      <c r="M28" s="29">
        <f t="shared" si="2"/>
        <v>0</v>
      </c>
      <c r="N28" s="29">
        <f t="shared" si="3"/>
        <v>0</v>
      </c>
      <c r="O28" s="29">
        <f t="shared" si="3"/>
        <v>0</v>
      </c>
      <c r="P28" s="29">
        <f t="shared" si="4"/>
        <v>0</v>
      </c>
      <c r="Q28" s="29">
        <f t="shared" si="4"/>
        <v>0</v>
      </c>
    </row>
    <row r="29" spans="2:18" s="21" customFormat="1" ht="15" customHeight="1">
      <c r="B29" s="313"/>
      <c r="C29" s="314"/>
      <c r="D29" s="7" t="s">
        <v>47</v>
      </c>
      <c r="E29" s="7" t="s">
        <v>185</v>
      </c>
      <c r="F29" s="7" t="s">
        <v>48</v>
      </c>
      <c r="G29" s="15">
        <v>277482</v>
      </c>
      <c r="H29" s="28"/>
      <c r="I29" s="29">
        <f t="shared" si="0"/>
        <v>0</v>
      </c>
      <c r="J29" s="29">
        <v>100</v>
      </c>
      <c r="K29" s="29">
        <f t="shared" si="1"/>
        <v>27748200</v>
      </c>
      <c r="L29" s="28"/>
      <c r="M29" s="29">
        <f t="shared" si="2"/>
        <v>0</v>
      </c>
      <c r="N29" s="29">
        <f t="shared" si="3"/>
        <v>100</v>
      </c>
      <c r="O29" s="29">
        <f t="shared" si="3"/>
        <v>27748200</v>
      </c>
      <c r="P29" s="29">
        <f t="shared" si="4"/>
        <v>100</v>
      </c>
      <c r="Q29" s="29">
        <f t="shared" si="4"/>
        <v>27748200</v>
      </c>
    </row>
    <row r="30" spans="2:18" s="21" customFormat="1" ht="15" customHeight="1">
      <c r="B30" s="313"/>
      <c r="C30" s="314"/>
      <c r="D30" s="7" t="s">
        <v>49</v>
      </c>
      <c r="E30" s="7" t="s">
        <v>186</v>
      </c>
      <c r="F30" s="7" t="s">
        <v>50</v>
      </c>
      <c r="G30" s="15">
        <v>296022</v>
      </c>
      <c r="H30" s="28"/>
      <c r="I30" s="29">
        <f t="shared" si="0"/>
        <v>0</v>
      </c>
      <c r="J30" s="29">
        <v>0</v>
      </c>
      <c r="K30" s="29">
        <f t="shared" si="1"/>
        <v>0</v>
      </c>
      <c r="L30" s="28"/>
      <c r="M30" s="29">
        <f t="shared" si="2"/>
        <v>0</v>
      </c>
      <c r="N30" s="29">
        <f t="shared" si="3"/>
        <v>0</v>
      </c>
      <c r="O30" s="29">
        <f t="shared" si="3"/>
        <v>0</v>
      </c>
      <c r="P30" s="29">
        <f t="shared" si="4"/>
        <v>0</v>
      </c>
      <c r="Q30" s="29">
        <f t="shared" si="4"/>
        <v>0</v>
      </c>
    </row>
    <row r="31" spans="2:18" s="21" customFormat="1" ht="15" customHeight="1">
      <c r="B31" s="313"/>
      <c r="C31" s="314"/>
      <c r="D31" s="7" t="s">
        <v>51</v>
      </c>
      <c r="E31" s="7" t="s">
        <v>185</v>
      </c>
      <c r="F31" s="7" t="s">
        <v>52</v>
      </c>
      <c r="G31" s="15">
        <v>296022</v>
      </c>
      <c r="H31" s="28"/>
      <c r="I31" s="29">
        <f t="shared" si="0"/>
        <v>0</v>
      </c>
      <c r="J31" s="29">
        <v>100</v>
      </c>
      <c r="K31" s="29">
        <f t="shared" si="1"/>
        <v>29602200</v>
      </c>
      <c r="L31" s="28"/>
      <c r="M31" s="29">
        <f t="shared" si="2"/>
        <v>0</v>
      </c>
      <c r="N31" s="29">
        <f t="shared" si="3"/>
        <v>100</v>
      </c>
      <c r="O31" s="29">
        <f t="shared" si="3"/>
        <v>29602200</v>
      </c>
      <c r="P31" s="29">
        <f t="shared" si="4"/>
        <v>100</v>
      </c>
      <c r="Q31" s="29">
        <f t="shared" si="4"/>
        <v>29602200</v>
      </c>
    </row>
    <row r="32" spans="2:18" s="21" customFormat="1" ht="15" customHeight="1" thickBot="1">
      <c r="B32" s="328"/>
      <c r="C32" s="329"/>
      <c r="D32" s="35" t="s">
        <v>53</v>
      </c>
      <c r="E32" s="35" t="s">
        <v>186</v>
      </c>
      <c r="F32" s="35" t="s">
        <v>54</v>
      </c>
      <c r="G32" s="36">
        <v>320742</v>
      </c>
      <c r="H32" s="37"/>
      <c r="I32" s="38">
        <f t="shared" si="0"/>
        <v>0</v>
      </c>
      <c r="J32" s="38">
        <v>0</v>
      </c>
      <c r="K32" s="38">
        <f t="shared" si="1"/>
        <v>0</v>
      </c>
      <c r="L32" s="37"/>
      <c r="M32" s="38">
        <f t="shared" si="2"/>
        <v>0</v>
      </c>
      <c r="N32" s="38">
        <f t="shared" si="3"/>
        <v>0</v>
      </c>
      <c r="O32" s="38">
        <f t="shared" si="3"/>
        <v>0</v>
      </c>
      <c r="P32" s="38">
        <f t="shared" si="4"/>
        <v>0</v>
      </c>
      <c r="Q32" s="38">
        <f t="shared" si="4"/>
        <v>0</v>
      </c>
      <c r="R32" s="30">
        <f>SUM(P5:P32)</f>
        <v>2075</v>
      </c>
    </row>
    <row r="33" spans="2:18" s="21" customFormat="1" ht="15" customHeight="1" thickTop="1">
      <c r="B33" s="324" t="s">
        <v>161</v>
      </c>
      <c r="C33" s="326" t="s">
        <v>55</v>
      </c>
      <c r="D33" s="39" t="s">
        <v>56</v>
      </c>
      <c r="E33" s="39" t="s">
        <v>57</v>
      </c>
      <c r="F33" s="39" t="s">
        <v>58</v>
      </c>
      <c r="G33" s="40">
        <v>85902</v>
      </c>
      <c r="H33" s="41"/>
      <c r="I33" s="42">
        <f t="shared" si="0"/>
        <v>0</v>
      </c>
      <c r="J33" s="42">
        <v>0</v>
      </c>
      <c r="K33" s="42">
        <f t="shared" si="1"/>
        <v>0</v>
      </c>
      <c r="L33" s="41"/>
      <c r="M33" s="42">
        <f t="shared" si="2"/>
        <v>0</v>
      </c>
      <c r="N33" s="42">
        <f t="shared" si="3"/>
        <v>0</v>
      </c>
      <c r="O33" s="42">
        <f t="shared" si="3"/>
        <v>0</v>
      </c>
      <c r="P33" s="42">
        <f t="shared" si="4"/>
        <v>0</v>
      </c>
      <c r="Q33" s="42">
        <f t="shared" si="4"/>
        <v>0</v>
      </c>
    </row>
    <row r="34" spans="2:18" s="21" customFormat="1" ht="15" customHeight="1">
      <c r="B34" s="320"/>
      <c r="C34" s="314"/>
      <c r="D34" s="7" t="s">
        <v>59</v>
      </c>
      <c r="E34" s="7" t="s">
        <v>60</v>
      </c>
      <c r="F34" s="7" t="s">
        <v>61</v>
      </c>
      <c r="G34" s="15">
        <v>110622</v>
      </c>
      <c r="H34" s="28"/>
      <c r="I34" s="29">
        <f t="shared" si="0"/>
        <v>0</v>
      </c>
      <c r="J34" s="29">
        <v>0</v>
      </c>
      <c r="K34" s="29">
        <f t="shared" si="1"/>
        <v>0</v>
      </c>
      <c r="L34" s="28"/>
      <c r="M34" s="29">
        <f t="shared" si="2"/>
        <v>0</v>
      </c>
      <c r="N34" s="29">
        <f t="shared" si="3"/>
        <v>0</v>
      </c>
      <c r="O34" s="29">
        <f t="shared" si="3"/>
        <v>0</v>
      </c>
      <c r="P34" s="29">
        <f t="shared" si="4"/>
        <v>0</v>
      </c>
      <c r="Q34" s="29">
        <f t="shared" si="4"/>
        <v>0</v>
      </c>
    </row>
    <row r="35" spans="2:18" s="21" customFormat="1" ht="15" customHeight="1">
      <c r="B35" s="320"/>
      <c r="C35" s="314"/>
      <c r="D35" s="7" t="s">
        <v>62</v>
      </c>
      <c r="E35" s="7" t="s">
        <v>57</v>
      </c>
      <c r="F35" s="7" t="s">
        <v>63</v>
      </c>
      <c r="G35" s="15">
        <v>104442</v>
      </c>
      <c r="H35" s="28"/>
      <c r="I35" s="29">
        <f t="shared" si="0"/>
        <v>0</v>
      </c>
      <c r="J35" s="29">
        <v>0</v>
      </c>
      <c r="K35" s="29">
        <f t="shared" si="1"/>
        <v>0</v>
      </c>
      <c r="L35" s="28"/>
      <c r="M35" s="29">
        <f t="shared" si="2"/>
        <v>0</v>
      </c>
      <c r="N35" s="29">
        <f t="shared" si="3"/>
        <v>0</v>
      </c>
      <c r="O35" s="29">
        <f t="shared" si="3"/>
        <v>0</v>
      </c>
      <c r="P35" s="29">
        <f t="shared" si="4"/>
        <v>0</v>
      </c>
      <c r="Q35" s="29">
        <f t="shared" si="4"/>
        <v>0</v>
      </c>
    </row>
    <row r="36" spans="2:18" s="21" customFormat="1" ht="15" customHeight="1">
      <c r="B36" s="320"/>
      <c r="C36" s="314"/>
      <c r="D36" s="7" t="s">
        <v>64</v>
      </c>
      <c r="E36" s="7" t="s">
        <v>60</v>
      </c>
      <c r="F36" s="7" t="s">
        <v>65</v>
      </c>
      <c r="G36" s="15">
        <v>135342</v>
      </c>
      <c r="H36" s="28"/>
      <c r="I36" s="29">
        <f t="shared" si="0"/>
        <v>0</v>
      </c>
      <c r="J36" s="29">
        <v>0</v>
      </c>
      <c r="K36" s="29">
        <f t="shared" si="1"/>
        <v>0</v>
      </c>
      <c r="L36" s="28"/>
      <c r="M36" s="29">
        <f t="shared" si="2"/>
        <v>0</v>
      </c>
      <c r="N36" s="29">
        <f t="shared" si="3"/>
        <v>0</v>
      </c>
      <c r="O36" s="29">
        <f t="shared" si="3"/>
        <v>0</v>
      </c>
      <c r="P36" s="29">
        <f t="shared" si="4"/>
        <v>0</v>
      </c>
      <c r="Q36" s="29">
        <f t="shared" si="4"/>
        <v>0</v>
      </c>
    </row>
    <row r="37" spans="2:18" s="21" customFormat="1" ht="15" customHeight="1">
      <c r="B37" s="320"/>
      <c r="C37" s="314"/>
      <c r="D37" s="7" t="s">
        <v>66</v>
      </c>
      <c r="E37" s="7" t="s">
        <v>57</v>
      </c>
      <c r="F37" s="7" t="s">
        <v>67</v>
      </c>
      <c r="G37" s="15">
        <v>122982</v>
      </c>
      <c r="H37" s="28"/>
      <c r="I37" s="29">
        <f t="shared" si="0"/>
        <v>0</v>
      </c>
      <c r="J37" s="29">
        <v>0</v>
      </c>
      <c r="K37" s="29">
        <f t="shared" si="1"/>
        <v>0</v>
      </c>
      <c r="L37" s="28"/>
      <c r="M37" s="29">
        <f t="shared" si="2"/>
        <v>0</v>
      </c>
      <c r="N37" s="29">
        <f t="shared" si="3"/>
        <v>0</v>
      </c>
      <c r="O37" s="29">
        <f t="shared" si="3"/>
        <v>0</v>
      </c>
      <c r="P37" s="29">
        <f t="shared" si="4"/>
        <v>0</v>
      </c>
      <c r="Q37" s="29">
        <f t="shared" si="4"/>
        <v>0</v>
      </c>
    </row>
    <row r="38" spans="2:18" s="21" customFormat="1" ht="15" customHeight="1">
      <c r="B38" s="320"/>
      <c r="C38" s="314"/>
      <c r="D38" s="7" t="s">
        <v>68</v>
      </c>
      <c r="E38" s="7" t="s">
        <v>60</v>
      </c>
      <c r="F38" s="7" t="s">
        <v>69</v>
      </c>
      <c r="G38" s="15">
        <v>153882</v>
      </c>
      <c r="H38" s="28"/>
      <c r="I38" s="29">
        <f t="shared" si="0"/>
        <v>0</v>
      </c>
      <c r="J38" s="29">
        <v>0</v>
      </c>
      <c r="K38" s="29">
        <f t="shared" si="1"/>
        <v>0</v>
      </c>
      <c r="L38" s="28"/>
      <c r="M38" s="29">
        <f t="shared" si="2"/>
        <v>0</v>
      </c>
      <c r="N38" s="29">
        <f t="shared" si="3"/>
        <v>0</v>
      </c>
      <c r="O38" s="29">
        <f t="shared" si="3"/>
        <v>0</v>
      </c>
      <c r="P38" s="29">
        <f t="shared" si="4"/>
        <v>0</v>
      </c>
      <c r="Q38" s="29">
        <f t="shared" si="4"/>
        <v>0</v>
      </c>
    </row>
    <row r="39" spans="2:18" s="21" customFormat="1" ht="15" customHeight="1">
      <c r="B39" s="320"/>
      <c r="C39" s="314" t="s">
        <v>70</v>
      </c>
      <c r="D39" s="7" t="s">
        <v>71</v>
      </c>
      <c r="E39" s="7" t="s">
        <v>187</v>
      </c>
      <c r="F39" s="7" t="s">
        <v>72</v>
      </c>
      <c r="G39" s="15">
        <v>135342</v>
      </c>
      <c r="H39" s="28"/>
      <c r="I39" s="29">
        <f t="shared" si="0"/>
        <v>0</v>
      </c>
      <c r="J39" s="29">
        <v>0</v>
      </c>
      <c r="K39" s="29">
        <f t="shared" si="1"/>
        <v>0</v>
      </c>
      <c r="L39" s="28"/>
      <c r="M39" s="29">
        <f t="shared" si="2"/>
        <v>0</v>
      </c>
      <c r="N39" s="29">
        <f t="shared" si="3"/>
        <v>0</v>
      </c>
      <c r="O39" s="29">
        <f t="shared" si="3"/>
        <v>0</v>
      </c>
      <c r="P39" s="29">
        <f t="shared" si="4"/>
        <v>0</v>
      </c>
      <c r="Q39" s="29">
        <f t="shared" si="4"/>
        <v>0</v>
      </c>
    </row>
    <row r="40" spans="2:18" s="21" customFormat="1" ht="15" customHeight="1">
      <c r="B40" s="320"/>
      <c r="C40" s="314"/>
      <c r="D40" s="7" t="s">
        <v>73</v>
      </c>
      <c r="E40" s="7" t="s">
        <v>188</v>
      </c>
      <c r="F40" s="7" t="s">
        <v>74</v>
      </c>
      <c r="G40" s="15">
        <v>166242</v>
      </c>
      <c r="H40" s="28"/>
      <c r="I40" s="29">
        <f t="shared" si="0"/>
        <v>0</v>
      </c>
      <c r="J40" s="29">
        <v>0</v>
      </c>
      <c r="K40" s="29">
        <f t="shared" si="1"/>
        <v>0</v>
      </c>
      <c r="L40" s="28"/>
      <c r="M40" s="29">
        <f t="shared" si="2"/>
        <v>0</v>
      </c>
      <c r="N40" s="29">
        <f t="shared" si="3"/>
        <v>0</v>
      </c>
      <c r="O40" s="29">
        <f t="shared" si="3"/>
        <v>0</v>
      </c>
      <c r="P40" s="29">
        <f t="shared" si="4"/>
        <v>0</v>
      </c>
      <c r="Q40" s="29">
        <f t="shared" si="4"/>
        <v>0</v>
      </c>
    </row>
    <row r="41" spans="2:18" s="21" customFormat="1" ht="15" customHeight="1">
      <c r="B41" s="320"/>
      <c r="C41" s="314"/>
      <c r="D41" s="7" t="s">
        <v>75</v>
      </c>
      <c r="E41" s="7" t="s">
        <v>189</v>
      </c>
      <c r="F41" s="7" t="s">
        <v>76</v>
      </c>
      <c r="G41" s="15">
        <v>184782</v>
      </c>
      <c r="H41" s="28"/>
      <c r="I41" s="29">
        <f t="shared" si="0"/>
        <v>0</v>
      </c>
      <c r="J41" s="29">
        <v>0</v>
      </c>
      <c r="K41" s="29">
        <f t="shared" si="1"/>
        <v>0</v>
      </c>
      <c r="L41" s="28"/>
      <c r="M41" s="29">
        <f t="shared" si="2"/>
        <v>0</v>
      </c>
      <c r="N41" s="29">
        <f t="shared" si="3"/>
        <v>0</v>
      </c>
      <c r="O41" s="29">
        <f t="shared" si="3"/>
        <v>0</v>
      </c>
      <c r="P41" s="29">
        <f t="shared" si="4"/>
        <v>0</v>
      </c>
      <c r="Q41" s="29">
        <f t="shared" si="4"/>
        <v>0</v>
      </c>
    </row>
    <row r="42" spans="2:18" s="21" customFormat="1" ht="15" customHeight="1">
      <c r="B42" s="320"/>
      <c r="C42" s="314"/>
      <c r="D42" s="7" t="s">
        <v>77</v>
      </c>
      <c r="E42" s="7" t="s">
        <v>187</v>
      </c>
      <c r="F42" s="7" t="s">
        <v>78</v>
      </c>
      <c r="G42" s="15">
        <v>141522</v>
      </c>
      <c r="H42" s="28"/>
      <c r="I42" s="29">
        <f t="shared" si="0"/>
        <v>0</v>
      </c>
      <c r="J42" s="29">
        <v>0</v>
      </c>
      <c r="K42" s="29">
        <f t="shared" si="1"/>
        <v>0</v>
      </c>
      <c r="L42" s="28"/>
      <c r="M42" s="29">
        <f t="shared" si="2"/>
        <v>0</v>
      </c>
      <c r="N42" s="29">
        <f t="shared" si="3"/>
        <v>0</v>
      </c>
      <c r="O42" s="29">
        <f t="shared" si="3"/>
        <v>0</v>
      </c>
      <c r="P42" s="29">
        <f t="shared" si="4"/>
        <v>0</v>
      </c>
      <c r="Q42" s="29">
        <f t="shared" si="4"/>
        <v>0</v>
      </c>
    </row>
    <row r="43" spans="2:18" s="21" customFormat="1" ht="15" customHeight="1">
      <c r="B43" s="320"/>
      <c r="C43" s="314"/>
      <c r="D43" s="7" t="s">
        <v>79</v>
      </c>
      <c r="E43" s="7" t="s">
        <v>188</v>
      </c>
      <c r="F43" s="7" t="s">
        <v>80</v>
      </c>
      <c r="G43" s="15">
        <v>178602</v>
      </c>
      <c r="H43" s="28"/>
      <c r="I43" s="29">
        <f t="shared" si="0"/>
        <v>0</v>
      </c>
      <c r="J43" s="29">
        <v>0</v>
      </c>
      <c r="K43" s="29">
        <f t="shared" si="1"/>
        <v>0</v>
      </c>
      <c r="L43" s="28"/>
      <c r="M43" s="29">
        <f t="shared" si="2"/>
        <v>0</v>
      </c>
      <c r="N43" s="29">
        <f t="shared" si="3"/>
        <v>0</v>
      </c>
      <c r="O43" s="29">
        <f t="shared" si="3"/>
        <v>0</v>
      </c>
      <c r="P43" s="29">
        <f t="shared" si="4"/>
        <v>0</v>
      </c>
      <c r="Q43" s="29">
        <f t="shared" si="4"/>
        <v>0</v>
      </c>
    </row>
    <row r="44" spans="2:18" s="21" customFormat="1" ht="15" customHeight="1">
      <c r="B44" s="320"/>
      <c r="C44" s="314"/>
      <c r="D44" s="7" t="s">
        <v>81</v>
      </c>
      <c r="E44" s="7" t="s">
        <v>189</v>
      </c>
      <c r="F44" s="7" t="s">
        <v>82</v>
      </c>
      <c r="G44" s="15">
        <v>203322</v>
      </c>
      <c r="H44" s="28"/>
      <c r="I44" s="29">
        <f t="shared" si="0"/>
        <v>0</v>
      </c>
      <c r="J44" s="29">
        <v>0</v>
      </c>
      <c r="K44" s="29">
        <f t="shared" si="1"/>
        <v>0</v>
      </c>
      <c r="L44" s="28"/>
      <c r="M44" s="29">
        <f t="shared" si="2"/>
        <v>0</v>
      </c>
      <c r="N44" s="29">
        <f t="shared" si="3"/>
        <v>0</v>
      </c>
      <c r="O44" s="29">
        <f t="shared" si="3"/>
        <v>0</v>
      </c>
      <c r="P44" s="29">
        <f t="shared" si="4"/>
        <v>0</v>
      </c>
      <c r="Q44" s="29">
        <f t="shared" si="4"/>
        <v>0</v>
      </c>
    </row>
    <row r="45" spans="2:18" s="21" customFormat="1" ht="15" customHeight="1">
      <c r="B45" s="320"/>
      <c r="C45" s="317" t="s">
        <v>159</v>
      </c>
      <c r="D45" s="7" t="s">
        <v>83</v>
      </c>
      <c r="E45" s="7" t="s">
        <v>188</v>
      </c>
      <c r="F45" s="7" t="s">
        <v>84</v>
      </c>
      <c r="G45" s="15">
        <v>215682</v>
      </c>
      <c r="H45" s="28"/>
      <c r="I45" s="29">
        <f t="shared" si="0"/>
        <v>0</v>
      </c>
      <c r="J45" s="29">
        <v>0</v>
      </c>
      <c r="K45" s="29">
        <f t="shared" si="1"/>
        <v>0</v>
      </c>
      <c r="L45" s="28"/>
      <c r="M45" s="29">
        <f t="shared" si="2"/>
        <v>0</v>
      </c>
      <c r="N45" s="29">
        <f t="shared" si="3"/>
        <v>0</v>
      </c>
      <c r="O45" s="29">
        <f t="shared" si="3"/>
        <v>0</v>
      </c>
      <c r="P45" s="29">
        <f t="shared" si="4"/>
        <v>0</v>
      </c>
      <c r="Q45" s="29">
        <f t="shared" si="4"/>
        <v>0</v>
      </c>
    </row>
    <row r="46" spans="2:18" s="21" customFormat="1" ht="15" customHeight="1">
      <c r="B46" s="320"/>
      <c r="C46" s="322"/>
      <c r="D46" s="7" t="s">
        <v>219</v>
      </c>
      <c r="E46" s="7" t="s">
        <v>57</v>
      </c>
      <c r="F46" s="7" t="s">
        <v>221</v>
      </c>
      <c r="G46" s="15">
        <v>234222</v>
      </c>
      <c r="H46" s="28"/>
      <c r="I46" s="29">
        <f t="shared" si="0"/>
        <v>0</v>
      </c>
      <c r="J46" s="29">
        <v>0</v>
      </c>
      <c r="K46" s="29">
        <f t="shared" si="1"/>
        <v>0</v>
      </c>
      <c r="L46" s="28"/>
      <c r="M46" s="29">
        <f t="shared" si="2"/>
        <v>0</v>
      </c>
      <c r="N46" s="29">
        <f t="shared" si="3"/>
        <v>0</v>
      </c>
      <c r="O46" s="29">
        <f t="shared" si="3"/>
        <v>0</v>
      </c>
      <c r="P46" s="29">
        <f t="shared" si="4"/>
        <v>0</v>
      </c>
      <c r="Q46" s="29">
        <f t="shared" si="4"/>
        <v>0</v>
      </c>
    </row>
    <row r="47" spans="2:18" s="21" customFormat="1" ht="15" customHeight="1" thickBot="1">
      <c r="B47" s="325"/>
      <c r="C47" s="327"/>
      <c r="D47" s="35" t="s">
        <v>220</v>
      </c>
      <c r="E47" s="35" t="s">
        <v>60</v>
      </c>
      <c r="F47" s="35" t="s">
        <v>222</v>
      </c>
      <c r="G47" s="36">
        <v>277482</v>
      </c>
      <c r="H47" s="37"/>
      <c r="I47" s="38">
        <f t="shared" si="0"/>
        <v>0</v>
      </c>
      <c r="J47" s="38">
        <v>0</v>
      </c>
      <c r="K47" s="38">
        <f t="shared" si="1"/>
        <v>0</v>
      </c>
      <c r="L47" s="37"/>
      <c r="M47" s="38">
        <f t="shared" si="2"/>
        <v>0</v>
      </c>
      <c r="N47" s="38">
        <f t="shared" si="3"/>
        <v>0</v>
      </c>
      <c r="O47" s="38">
        <f t="shared" si="3"/>
        <v>0</v>
      </c>
      <c r="P47" s="38">
        <f t="shared" si="4"/>
        <v>0</v>
      </c>
      <c r="Q47" s="38">
        <f t="shared" si="4"/>
        <v>0</v>
      </c>
      <c r="R47" s="30">
        <f>SUM(P33:P47)</f>
        <v>0</v>
      </c>
    </row>
    <row r="48" spans="2:18" s="21" customFormat="1" ht="15.75" customHeight="1" thickTop="1">
      <c r="B48" s="324" t="s">
        <v>165</v>
      </c>
      <c r="C48" s="330" t="s">
        <v>157</v>
      </c>
      <c r="D48" s="39" t="s">
        <v>85</v>
      </c>
      <c r="E48" s="39" t="s">
        <v>184</v>
      </c>
      <c r="F48" s="39" t="s">
        <v>86</v>
      </c>
      <c r="G48" s="40">
        <v>48822</v>
      </c>
      <c r="H48" s="41">
        <v>200</v>
      </c>
      <c r="I48" s="42">
        <f t="shared" si="0"/>
        <v>9764400</v>
      </c>
      <c r="J48" s="42">
        <v>0</v>
      </c>
      <c r="K48" s="42">
        <f t="shared" si="1"/>
        <v>0</v>
      </c>
      <c r="L48" s="41"/>
      <c r="M48" s="42">
        <f t="shared" si="2"/>
        <v>0</v>
      </c>
      <c r="N48" s="42">
        <f t="shared" si="3"/>
        <v>200</v>
      </c>
      <c r="O48" s="42">
        <f t="shared" si="3"/>
        <v>9764400</v>
      </c>
      <c r="P48" s="42">
        <f t="shared" si="4"/>
        <v>200</v>
      </c>
      <c r="Q48" s="42">
        <f t="shared" si="4"/>
        <v>9764400</v>
      </c>
    </row>
    <row r="49" spans="2:18" s="21" customFormat="1" ht="15" customHeight="1">
      <c r="B49" s="320"/>
      <c r="C49" s="314"/>
      <c r="D49" s="7" t="s">
        <v>87</v>
      </c>
      <c r="E49" s="7" t="s">
        <v>185</v>
      </c>
      <c r="F49" s="7" t="s">
        <v>88</v>
      </c>
      <c r="G49" s="15">
        <v>61182</v>
      </c>
      <c r="H49" s="28">
        <v>200</v>
      </c>
      <c r="I49" s="29">
        <f t="shared" si="0"/>
        <v>12236400</v>
      </c>
      <c r="J49" s="29">
        <v>0</v>
      </c>
      <c r="K49" s="29">
        <f t="shared" si="1"/>
        <v>0</v>
      </c>
      <c r="L49" s="28"/>
      <c r="M49" s="29">
        <f t="shared" si="2"/>
        <v>0</v>
      </c>
      <c r="N49" s="29">
        <f t="shared" si="3"/>
        <v>200</v>
      </c>
      <c r="O49" s="29">
        <f t="shared" si="3"/>
        <v>12236400</v>
      </c>
      <c r="P49" s="29">
        <f t="shared" si="4"/>
        <v>200</v>
      </c>
      <c r="Q49" s="29">
        <f t="shared" si="4"/>
        <v>12236400</v>
      </c>
    </row>
    <row r="50" spans="2:18" s="21" customFormat="1" ht="15" customHeight="1">
      <c r="B50" s="320"/>
      <c r="C50" s="314"/>
      <c r="D50" s="7" t="s">
        <v>89</v>
      </c>
      <c r="E50" s="7" t="s">
        <v>178</v>
      </c>
      <c r="F50" s="7" t="s">
        <v>90</v>
      </c>
      <c r="G50" s="15">
        <v>61182</v>
      </c>
      <c r="H50" s="28">
        <v>200</v>
      </c>
      <c r="I50" s="29">
        <f t="shared" si="0"/>
        <v>12236400</v>
      </c>
      <c r="J50" s="29">
        <v>0</v>
      </c>
      <c r="K50" s="29">
        <f t="shared" si="1"/>
        <v>0</v>
      </c>
      <c r="L50" s="28"/>
      <c r="M50" s="29">
        <f t="shared" si="2"/>
        <v>0</v>
      </c>
      <c r="N50" s="29">
        <f t="shared" si="3"/>
        <v>200</v>
      </c>
      <c r="O50" s="29">
        <f t="shared" si="3"/>
        <v>12236400</v>
      </c>
      <c r="P50" s="29">
        <f t="shared" si="4"/>
        <v>200</v>
      </c>
      <c r="Q50" s="29">
        <f t="shared" si="4"/>
        <v>12236400</v>
      </c>
    </row>
    <row r="51" spans="2:18" s="21" customFormat="1" ht="15" customHeight="1">
      <c r="B51" s="320"/>
      <c r="C51" s="314"/>
      <c r="D51" s="7" t="s">
        <v>91</v>
      </c>
      <c r="E51" s="7" t="s">
        <v>184</v>
      </c>
      <c r="F51" s="7" t="s">
        <v>92</v>
      </c>
      <c r="G51" s="15">
        <v>73542</v>
      </c>
      <c r="H51" s="28">
        <v>120</v>
      </c>
      <c r="I51" s="29">
        <f t="shared" si="0"/>
        <v>8825040</v>
      </c>
      <c r="J51" s="29">
        <v>0</v>
      </c>
      <c r="K51" s="29">
        <f t="shared" si="1"/>
        <v>0</v>
      </c>
      <c r="L51" s="28"/>
      <c r="M51" s="29">
        <f t="shared" si="2"/>
        <v>0</v>
      </c>
      <c r="N51" s="29">
        <f t="shared" si="3"/>
        <v>120</v>
      </c>
      <c r="O51" s="29">
        <f t="shared" si="3"/>
        <v>8825040</v>
      </c>
      <c r="P51" s="29">
        <f t="shared" si="4"/>
        <v>120</v>
      </c>
      <c r="Q51" s="29">
        <f t="shared" si="4"/>
        <v>8825040</v>
      </c>
    </row>
    <row r="52" spans="2:18" s="21" customFormat="1" ht="15" customHeight="1">
      <c r="B52" s="320"/>
      <c r="C52" s="314"/>
      <c r="D52" s="7" t="s">
        <v>93</v>
      </c>
      <c r="E52" s="7" t="s">
        <v>185</v>
      </c>
      <c r="F52" s="7" t="s">
        <v>94</v>
      </c>
      <c r="G52" s="15">
        <v>98262</v>
      </c>
      <c r="H52" s="28">
        <v>200</v>
      </c>
      <c r="I52" s="29">
        <f t="shared" si="0"/>
        <v>19652400</v>
      </c>
      <c r="J52" s="29">
        <v>0</v>
      </c>
      <c r="K52" s="29">
        <f t="shared" si="1"/>
        <v>0</v>
      </c>
      <c r="L52" s="28"/>
      <c r="M52" s="29">
        <f t="shared" si="2"/>
        <v>0</v>
      </c>
      <c r="N52" s="29">
        <f t="shared" si="3"/>
        <v>200</v>
      </c>
      <c r="O52" s="29">
        <f t="shared" si="3"/>
        <v>19652400</v>
      </c>
      <c r="P52" s="29">
        <f t="shared" si="4"/>
        <v>200</v>
      </c>
      <c r="Q52" s="29">
        <f t="shared" si="4"/>
        <v>19652400</v>
      </c>
    </row>
    <row r="53" spans="2:18" s="21" customFormat="1" ht="15" customHeight="1">
      <c r="B53" s="320"/>
      <c r="C53" s="314"/>
      <c r="D53" s="7" t="s">
        <v>95</v>
      </c>
      <c r="E53" s="7" t="s">
        <v>186</v>
      </c>
      <c r="F53" s="7" t="s">
        <v>96</v>
      </c>
      <c r="G53" s="15">
        <v>110622</v>
      </c>
      <c r="H53" s="28"/>
      <c r="I53" s="29">
        <f t="shared" si="0"/>
        <v>0</v>
      </c>
      <c r="J53" s="29">
        <v>0</v>
      </c>
      <c r="K53" s="29">
        <f t="shared" si="1"/>
        <v>0</v>
      </c>
      <c r="L53" s="28"/>
      <c r="M53" s="29">
        <f t="shared" si="2"/>
        <v>0</v>
      </c>
      <c r="N53" s="29">
        <f t="shared" si="3"/>
        <v>0</v>
      </c>
      <c r="O53" s="29">
        <f t="shared" si="3"/>
        <v>0</v>
      </c>
      <c r="P53" s="29">
        <f t="shared" si="4"/>
        <v>0</v>
      </c>
      <c r="Q53" s="29">
        <f t="shared" si="4"/>
        <v>0</v>
      </c>
    </row>
    <row r="54" spans="2:18" s="21" customFormat="1" ht="15" customHeight="1">
      <c r="B54" s="320"/>
      <c r="C54" s="314" t="s">
        <v>158</v>
      </c>
      <c r="D54" s="7" t="s">
        <v>97</v>
      </c>
      <c r="E54" s="7" t="s">
        <v>184</v>
      </c>
      <c r="F54" s="7" t="s">
        <v>98</v>
      </c>
      <c r="G54" s="15">
        <v>61182</v>
      </c>
      <c r="H54" s="28"/>
      <c r="I54" s="29">
        <f t="shared" si="0"/>
        <v>0</v>
      </c>
      <c r="J54" s="29">
        <v>0</v>
      </c>
      <c r="K54" s="29">
        <f t="shared" si="1"/>
        <v>0</v>
      </c>
      <c r="L54" s="28"/>
      <c r="M54" s="29">
        <f t="shared" si="2"/>
        <v>0</v>
      </c>
      <c r="N54" s="29">
        <f t="shared" si="3"/>
        <v>0</v>
      </c>
      <c r="O54" s="29">
        <f t="shared" si="3"/>
        <v>0</v>
      </c>
      <c r="P54" s="29">
        <f t="shared" si="4"/>
        <v>0</v>
      </c>
      <c r="Q54" s="29">
        <f t="shared" si="4"/>
        <v>0</v>
      </c>
    </row>
    <row r="55" spans="2:18" s="21" customFormat="1" ht="15" customHeight="1">
      <c r="B55" s="320"/>
      <c r="C55" s="314"/>
      <c r="D55" s="7" t="s">
        <v>99</v>
      </c>
      <c r="E55" s="7" t="s">
        <v>185</v>
      </c>
      <c r="F55" s="7" t="s">
        <v>100</v>
      </c>
      <c r="G55" s="15">
        <v>79722</v>
      </c>
      <c r="H55" s="28"/>
      <c r="I55" s="29">
        <f t="shared" si="0"/>
        <v>0</v>
      </c>
      <c r="J55" s="29">
        <v>0</v>
      </c>
      <c r="K55" s="29">
        <f t="shared" si="1"/>
        <v>0</v>
      </c>
      <c r="L55" s="28"/>
      <c r="M55" s="29">
        <f t="shared" si="2"/>
        <v>0</v>
      </c>
      <c r="N55" s="29">
        <f t="shared" si="3"/>
        <v>0</v>
      </c>
      <c r="O55" s="29">
        <f t="shared" si="3"/>
        <v>0</v>
      </c>
      <c r="P55" s="29">
        <f t="shared" si="4"/>
        <v>0</v>
      </c>
      <c r="Q55" s="29">
        <f t="shared" si="4"/>
        <v>0</v>
      </c>
    </row>
    <row r="56" spans="2:18" s="21" customFormat="1" ht="15" customHeight="1">
      <c r="B56" s="320"/>
      <c r="C56" s="314"/>
      <c r="D56" s="7" t="s">
        <v>101</v>
      </c>
      <c r="E56" s="7" t="s">
        <v>184</v>
      </c>
      <c r="F56" s="7" t="s">
        <v>102</v>
      </c>
      <c r="G56" s="15">
        <v>85902</v>
      </c>
      <c r="H56" s="28">
        <v>150</v>
      </c>
      <c r="I56" s="29">
        <f t="shared" si="0"/>
        <v>12885300</v>
      </c>
      <c r="J56" s="29">
        <v>0</v>
      </c>
      <c r="K56" s="29">
        <f t="shared" si="1"/>
        <v>0</v>
      </c>
      <c r="L56" s="28"/>
      <c r="M56" s="29">
        <f t="shared" si="2"/>
        <v>0</v>
      </c>
      <c r="N56" s="29">
        <f t="shared" si="3"/>
        <v>150</v>
      </c>
      <c r="O56" s="29">
        <f t="shared" si="3"/>
        <v>12885300</v>
      </c>
      <c r="P56" s="29">
        <f t="shared" si="4"/>
        <v>150</v>
      </c>
      <c r="Q56" s="29">
        <f t="shared" si="4"/>
        <v>12885300</v>
      </c>
    </row>
    <row r="57" spans="2:18" s="21" customFormat="1" ht="15" customHeight="1">
      <c r="B57" s="320"/>
      <c r="C57" s="314"/>
      <c r="D57" s="7" t="s">
        <v>103</v>
      </c>
      <c r="E57" s="7" t="s">
        <v>185</v>
      </c>
      <c r="F57" s="7" t="s">
        <v>104</v>
      </c>
      <c r="G57" s="15">
        <v>110622</v>
      </c>
      <c r="H57" s="28">
        <v>100</v>
      </c>
      <c r="I57" s="29">
        <f t="shared" si="0"/>
        <v>11062200</v>
      </c>
      <c r="J57" s="29">
        <v>0</v>
      </c>
      <c r="K57" s="29">
        <f t="shared" si="1"/>
        <v>0</v>
      </c>
      <c r="L57" s="28"/>
      <c r="M57" s="29">
        <f t="shared" si="2"/>
        <v>0</v>
      </c>
      <c r="N57" s="29">
        <f t="shared" si="3"/>
        <v>100</v>
      </c>
      <c r="O57" s="29">
        <f t="shared" si="3"/>
        <v>11062200</v>
      </c>
      <c r="P57" s="29">
        <f t="shared" si="4"/>
        <v>100</v>
      </c>
      <c r="Q57" s="29">
        <f t="shared" si="4"/>
        <v>11062200</v>
      </c>
    </row>
    <row r="58" spans="2:18" s="21" customFormat="1" ht="15" customHeight="1">
      <c r="B58" s="320"/>
      <c r="C58" s="317" t="s">
        <v>159</v>
      </c>
      <c r="D58" s="7" t="s">
        <v>105</v>
      </c>
      <c r="E58" s="7" t="s">
        <v>184</v>
      </c>
      <c r="F58" s="7" t="s">
        <v>106</v>
      </c>
      <c r="G58" s="15">
        <v>61182</v>
      </c>
      <c r="H58" s="28"/>
      <c r="I58" s="29">
        <f t="shared" si="0"/>
        <v>0</v>
      </c>
      <c r="J58" s="29">
        <v>0</v>
      </c>
      <c r="K58" s="29">
        <f t="shared" si="1"/>
        <v>0</v>
      </c>
      <c r="L58" s="28"/>
      <c r="M58" s="29">
        <f t="shared" si="2"/>
        <v>0</v>
      </c>
      <c r="N58" s="29">
        <f t="shared" si="3"/>
        <v>0</v>
      </c>
      <c r="O58" s="29">
        <f t="shared" si="3"/>
        <v>0</v>
      </c>
      <c r="P58" s="29">
        <f t="shared" si="4"/>
        <v>0</v>
      </c>
      <c r="Q58" s="29">
        <f t="shared" si="4"/>
        <v>0</v>
      </c>
    </row>
    <row r="59" spans="2:18" s="21" customFormat="1" ht="15" customHeight="1">
      <c r="B59" s="320"/>
      <c r="C59" s="322"/>
      <c r="D59" s="7" t="s">
        <v>107</v>
      </c>
      <c r="E59" s="7" t="s">
        <v>185</v>
      </c>
      <c r="F59" s="7" t="s">
        <v>108</v>
      </c>
      <c r="G59" s="15">
        <v>79722</v>
      </c>
      <c r="H59" s="28"/>
      <c r="I59" s="29">
        <f t="shared" si="0"/>
        <v>0</v>
      </c>
      <c r="J59" s="29">
        <v>0</v>
      </c>
      <c r="K59" s="29">
        <f t="shared" si="1"/>
        <v>0</v>
      </c>
      <c r="L59" s="28"/>
      <c r="M59" s="29">
        <f t="shared" si="2"/>
        <v>0</v>
      </c>
      <c r="N59" s="29">
        <f t="shared" si="3"/>
        <v>0</v>
      </c>
      <c r="O59" s="29">
        <f t="shared" si="3"/>
        <v>0</v>
      </c>
      <c r="P59" s="29">
        <f t="shared" si="4"/>
        <v>0</v>
      </c>
      <c r="Q59" s="29">
        <f t="shared" si="4"/>
        <v>0</v>
      </c>
    </row>
    <row r="60" spans="2:18" s="21" customFormat="1" ht="15" customHeight="1">
      <c r="B60" s="320"/>
      <c r="C60" s="322"/>
      <c r="D60" s="7" t="s">
        <v>195</v>
      </c>
      <c r="E60" s="7" t="s">
        <v>198</v>
      </c>
      <c r="F60" s="7" t="s">
        <v>199</v>
      </c>
      <c r="G60" s="15">
        <v>80000</v>
      </c>
      <c r="H60" s="28"/>
      <c r="I60" s="29">
        <f t="shared" si="0"/>
        <v>0</v>
      </c>
      <c r="J60" s="29">
        <v>0</v>
      </c>
      <c r="K60" s="29">
        <f t="shared" si="1"/>
        <v>0</v>
      </c>
      <c r="L60" s="28"/>
      <c r="M60" s="29">
        <f t="shared" si="2"/>
        <v>0</v>
      </c>
      <c r="N60" s="29">
        <f t="shared" si="3"/>
        <v>0</v>
      </c>
      <c r="O60" s="29">
        <f t="shared" si="3"/>
        <v>0</v>
      </c>
      <c r="P60" s="29">
        <f t="shared" si="4"/>
        <v>0</v>
      </c>
      <c r="Q60" s="29">
        <f t="shared" si="4"/>
        <v>0</v>
      </c>
    </row>
    <row r="61" spans="2:18" s="21" customFormat="1" ht="15" customHeight="1">
      <c r="B61" s="320"/>
      <c r="C61" s="322"/>
      <c r="D61" s="7" t="s">
        <v>196</v>
      </c>
      <c r="E61" s="7" t="s">
        <v>57</v>
      </c>
      <c r="F61" s="7" t="s">
        <v>200</v>
      </c>
      <c r="G61" s="15">
        <v>92000</v>
      </c>
      <c r="H61" s="28"/>
      <c r="I61" s="29">
        <f t="shared" si="0"/>
        <v>0</v>
      </c>
      <c r="J61" s="29">
        <v>0</v>
      </c>
      <c r="K61" s="29">
        <f t="shared" si="1"/>
        <v>0</v>
      </c>
      <c r="L61" s="28"/>
      <c r="M61" s="29">
        <f t="shared" si="2"/>
        <v>0</v>
      </c>
      <c r="N61" s="29">
        <f t="shared" si="3"/>
        <v>0</v>
      </c>
      <c r="O61" s="29">
        <f t="shared" si="3"/>
        <v>0</v>
      </c>
      <c r="P61" s="29">
        <f t="shared" si="4"/>
        <v>0</v>
      </c>
      <c r="Q61" s="29">
        <f t="shared" si="4"/>
        <v>0</v>
      </c>
    </row>
    <row r="62" spans="2:18" s="21" customFormat="1" ht="15" customHeight="1" thickBot="1">
      <c r="B62" s="325"/>
      <c r="C62" s="327"/>
      <c r="D62" s="35" t="s">
        <v>197</v>
      </c>
      <c r="E62" s="35" t="s">
        <v>60</v>
      </c>
      <c r="F62" s="35" t="s">
        <v>201</v>
      </c>
      <c r="G62" s="36">
        <v>120000</v>
      </c>
      <c r="H62" s="37"/>
      <c r="I62" s="38">
        <f t="shared" si="0"/>
        <v>0</v>
      </c>
      <c r="J62" s="38">
        <v>0</v>
      </c>
      <c r="K62" s="38">
        <f t="shared" si="1"/>
        <v>0</v>
      </c>
      <c r="L62" s="37"/>
      <c r="M62" s="38">
        <f t="shared" si="2"/>
        <v>0</v>
      </c>
      <c r="N62" s="38">
        <f t="shared" si="3"/>
        <v>0</v>
      </c>
      <c r="O62" s="38">
        <f t="shared" si="3"/>
        <v>0</v>
      </c>
      <c r="P62" s="38">
        <f t="shared" si="4"/>
        <v>0</v>
      </c>
      <c r="Q62" s="38">
        <f t="shared" si="4"/>
        <v>0</v>
      </c>
      <c r="R62" s="30">
        <f>SUM(P48:P62)</f>
        <v>1170</v>
      </c>
    </row>
    <row r="63" spans="2:18" s="21" customFormat="1" ht="15" customHeight="1" thickTop="1">
      <c r="B63" s="321" t="s">
        <v>166</v>
      </c>
      <c r="C63" s="318" t="s">
        <v>167</v>
      </c>
      <c r="D63" s="31" t="s">
        <v>109</v>
      </c>
      <c r="E63" s="31" t="s">
        <v>190</v>
      </c>
      <c r="F63" s="31" t="s">
        <v>110</v>
      </c>
      <c r="G63" s="32">
        <v>67362</v>
      </c>
      <c r="H63" s="33"/>
      <c r="I63" s="34">
        <f t="shared" si="0"/>
        <v>0</v>
      </c>
      <c r="J63" s="34">
        <v>0</v>
      </c>
      <c r="K63" s="34">
        <f t="shared" si="1"/>
        <v>0</v>
      </c>
      <c r="L63" s="33"/>
      <c r="M63" s="34">
        <f t="shared" si="2"/>
        <v>0</v>
      </c>
      <c r="N63" s="34">
        <f t="shared" si="3"/>
        <v>0</v>
      </c>
      <c r="O63" s="34">
        <f t="shared" si="3"/>
        <v>0</v>
      </c>
      <c r="P63" s="34">
        <f t="shared" si="4"/>
        <v>0</v>
      </c>
      <c r="Q63" s="34">
        <f t="shared" si="4"/>
        <v>0</v>
      </c>
    </row>
    <row r="64" spans="2:18" s="21" customFormat="1" ht="15" customHeight="1">
      <c r="B64" s="313"/>
      <c r="C64" s="314"/>
      <c r="D64" s="7" t="s">
        <v>111</v>
      </c>
      <c r="E64" s="7" t="s">
        <v>191</v>
      </c>
      <c r="F64" s="7" t="s">
        <v>112</v>
      </c>
      <c r="G64" s="15">
        <v>73542</v>
      </c>
      <c r="H64" s="28">
        <v>100</v>
      </c>
      <c r="I64" s="29">
        <f t="shared" si="0"/>
        <v>7354200</v>
      </c>
      <c r="J64" s="29">
        <v>0</v>
      </c>
      <c r="K64" s="29">
        <f t="shared" si="1"/>
        <v>0</v>
      </c>
      <c r="L64" s="28"/>
      <c r="M64" s="29">
        <f t="shared" si="2"/>
        <v>0</v>
      </c>
      <c r="N64" s="29">
        <f t="shared" si="3"/>
        <v>100</v>
      </c>
      <c r="O64" s="29">
        <f t="shared" si="3"/>
        <v>7354200</v>
      </c>
      <c r="P64" s="29">
        <f t="shared" si="4"/>
        <v>100</v>
      </c>
      <c r="Q64" s="29">
        <f t="shared" si="4"/>
        <v>7354200</v>
      </c>
    </row>
    <row r="65" spans="2:17" s="21" customFormat="1" ht="15" customHeight="1">
      <c r="B65" s="313"/>
      <c r="C65" s="314"/>
      <c r="D65" s="7" t="s">
        <v>113</v>
      </c>
      <c r="E65" s="7" t="s">
        <v>192</v>
      </c>
      <c r="F65" s="7" t="s">
        <v>114</v>
      </c>
      <c r="G65" s="15">
        <v>92082</v>
      </c>
      <c r="H65" s="28"/>
      <c r="I65" s="29">
        <f t="shared" si="0"/>
        <v>0</v>
      </c>
      <c r="J65" s="29">
        <v>0</v>
      </c>
      <c r="K65" s="29">
        <f t="shared" si="1"/>
        <v>0</v>
      </c>
      <c r="L65" s="28"/>
      <c r="M65" s="29">
        <f t="shared" si="2"/>
        <v>0</v>
      </c>
      <c r="N65" s="29">
        <f t="shared" si="3"/>
        <v>0</v>
      </c>
      <c r="O65" s="29">
        <f t="shared" si="3"/>
        <v>0</v>
      </c>
      <c r="P65" s="29">
        <f t="shared" si="4"/>
        <v>0</v>
      </c>
      <c r="Q65" s="29">
        <f t="shared" si="4"/>
        <v>0</v>
      </c>
    </row>
    <row r="66" spans="2:17" s="21" customFormat="1" ht="15" customHeight="1">
      <c r="B66" s="313"/>
      <c r="C66" s="319" t="s">
        <v>168</v>
      </c>
      <c r="D66" s="7" t="s">
        <v>115</v>
      </c>
      <c r="E66" s="7" t="s">
        <v>191</v>
      </c>
      <c r="F66" s="7" t="s">
        <v>116</v>
      </c>
      <c r="G66" s="15">
        <v>92082</v>
      </c>
      <c r="H66" s="28"/>
      <c r="I66" s="29">
        <f t="shared" si="0"/>
        <v>0</v>
      </c>
      <c r="J66" s="29">
        <v>0</v>
      </c>
      <c r="K66" s="29">
        <f t="shared" si="1"/>
        <v>0</v>
      </c>
      <c r="L66" s="28"/>
      <c r="M66" s="29">
        <f t="shared" si="2"/>
        <v>0</v>
      </c>
      <c r="N66" s="29">
        <f t="shared" si="3"/>
        <v>0</v>
      </c>
      <c r="O66" s="29">
        <f t="shared" si="3"/>
        <v>0</v>
      </c>
      <c r="P66" s="29">
        <f t="shared" si="4"/>
        <v>0</v>
      </c>
      <c r="Q66" s="29">
        <f t="shared" si="4"/>
        <v>0</v>
      </c>
    </row>
    <row r="67" spans="2:17" s="21" customFormat="1" ht="15" customHeight="1">
      <c r="B67" s="313"/>
      <c r="C67" s="320"/>
      <c r="D67" s="7" t="s">
        <v>117</v>
      </c>
      <c r="E67" s="7" t="s">
        <v>192</v>
      </c>
      <c r="F67" s="7" t="s">
        <v>118</v>
      </c>
      <c r="G67" s="15">
        <v>110622</v>
      </c>
      <c r="H67" s="28"/>
      <c r="I67" s="29">
        <f t="shared" si="0"/>
        <v>0</v>
      </c>
      <c r="J67" s="29">
        <v>0</v>
      </c>
      <c r="K67" s="29">
        <f t="shared" si="1"/>
        <v>0</v>
      </c>
      <c r="L67" s="28"/>
      <c r="M67" s="29">
        <f t="shared" si="2"/>
        <v>0</v>
      </c>
      <c r="N67" s="29">
        <f t="shared" si="3"/>
        <v>0</v>
      </c>
      <c r="O67" s="29">
        <f t="shared" si="3"/>
        <v>0</v>
      </c>
      <c r="P67" s="29">
        <f t="shared" si="4"/>
        <v>0</v>
      </c>
      <c r="Q67" s="29">
        <f t="shared" si="4"/>
        <v>0</v>
      </c>
    </row>
    <row r="68" spans="2:17" s="21" customFormat="1" ht="15" customHeight="1">
      <c r="B68" s="313"/>
      <c r="C68" s="320"/>
      <c r="D68" s="7" t="s">
        <v>119</v>
      </c>
      <c r="E68" s="7" t="s">
        <v>57</v>
      </c>
      <c r="F68" s="7" t="s">
        <v>120</v>
      </c>
      <c r="G68" s="15">
        <v>92082</v>
      </c>
      <c r="H68" s="28">
        <v>100</v>
      </c>
      <c r="I68" s="29">
        <f t="shared" si="0"/>
        <v>9208200</v>
      </c>
      <c r="J68" s="29">
        <v>0</v>
      </c>
      <c r="K68" s="29">
        <f t="shared" si="1"/>
        <v>0</v>
      </c>
      <c r="L68" s="28"/>
      <c r="M68" s="29">
        <f t="shared" si="2"/>
        <v>0</v>
      </c>
      <c r="N68" s="29">
        <f t="shared" si="3"/>
        <v>100</v>
      </c>
      <c r="O68" s="29">
        <f t="shared" si="3"/>
        <v>9208200</v>
      </c>
      <c r="P68" s="29">
        <f t="shared" si="4"/>
        <v>100</v>
      </c>
      <c r="Q68" s="29">
        <f t="shared" si="4"/>
        <v>9208200</v>
      </c>
    </row>
    <row r="69" spans="2:17" s="21" customFormat="1" ht="15" customHeight="1">
      <c r="B69" s="313"/>
      <c r="C69" s="320"/>
      <c r="D69" s="7" t="s">
        <v>121</v>
      </c>
      <c r="E69" s="7" t="s">
        <v>60</v>
      </c>
      <c r="F69" s="7" t="s">
        <v>122</v>
      </c>
      <c r="G69" s="15">
        <v>110622</v>
      </c>
      <c r="H69" s="28"/>
      <c r="I69" s="29">
        <f t="shared" ref="I69:I92" si="5">H69*G69</f>
        <v>0</v>
      </c>
      <c r="J69" s="29">
        <v>0</v>
      </c>
      <c r="K69" s="29">
        <f t="shared" si="1"/>
        <v>0</v>
      </c>
      <c r="L69" s="28"/>
      <c r="M69" s="29">
        <f t="shared" si="2"/>
        <v>0</v>
      </c>
      <c r="N69" s="29">
        <f t="shared" si="3"/>
        <v>0</v>
      </c>
      <c r="O69" s="29">
        <f t="shared" si="3"/>
        <v>0</v>
      </c>
      <c r="P69" s="29">
        <f t="shared" si="4"/>
        <v>0</v>
      </c>
      <c r="Q69" s="29">
        <f t="shared" si="4"/>
        <v>0</v>
      </c>
    </row>
    <row r="70" spans="2:17" s="21" customFormat="1" ht="15" customHeight="1">
      <c r="B70" s="313"/>
      <c r="C70" s="320"/>
      <c r="D70" s="7" t="s">
        <v>123</v>
      </c>
      <c r="E70" s="7" t="s">
        <v>57</v>
      </c>
      <c r="F70" s="7" t="s">
        <v>124</v>
      </c>
      <c r="G70" s="15">
        <v>104442</v>
      </c>
      <c r="H70" s="28"/>
      <c r="I70" s="29"/>
      <c r="J70" s="29">
        <v>0</v>
      </c>
      <c r="K70" s="29">
        <f t="shared" ref="K70:K90" si="6">J70*G70</f>
        <v>0</v>
      </c>
      <c r="L70" s="28"/>
      <c r="M70" s="29">
        <f t="shared" ref="M70:M92" si="7">L70*G70</f>
        <v>0</v>
      </c>
      <c r="N70" s="29">
        <f t="shared" ref="N70:O85" si="8">H70+J70</f>
        <v>0</v>
      </c>
      <c r="O70" s="29">
        <f t="shared" si="8"/>
        <v>0</v>
      </c>
      <c r="P70" s="29">
        <f t="shared" ref="P70:Q92" si="9">SUM(H70,J70,L70)</f>
        <v>0</v>
      </c>
      <c r="Q70" s="29">
        <f t="shared" si="9"/>
        <v>0</v>
      </c>
    </row>
    <row r="71" spans="2:17" s="21" customFormat="1" ht="15" customHeight="1">
      <c r="B71" s="313"/>
      <c r="C71" s="320"/>
      <c r="D71" s="7" t="s">
        <v>125</v>
      </c>
      <c r="E71" s="7" t="s">
        <v>180</v>
      </c>
      <c r="F71" s="7" t="s">
        <v>126</v>
      </c>
      <c r="G71" s="15">
        <v>122982</v>
      </c>
      <c r="H71" s="28"/>
      <c r="I71" s="29">
        <f t="shared" si="5"/>
        <v>0</v>
      </c>
      <c r="J71" s="29">
        <v>0</v>
      </c>
      <c r="K71" s="29">
        <f t="shared" si="6"/>
        <v>0</v>
      </c>
      <c r="L71" s="28"/>
      <c r="M71" s="29">
        <f t="shared" si="7"/>
        <v>0</v>
      </c>
      <c r="N71" s="29">
        <f t="shared" si="8"/>
        <v>0</v>
      </c>
      <c r="O71" s="29">
        <f t="shared" si="8"/>
        <v>0</v>
      </c>
      <c r="P71" s="29">
        <f t="shared" si="9"/>
        <v>0</v>
      </c>
      <c r="Q71" s="29">
        <f t="shared" si="9"/>
        <v>0</v>
      </c>
    </row>
    <row r="72" spans="2:17" s="21" customFormat="1" ht="15" customHeight="1">
      <c r="B72" s="313"/>
      <c r="C72" s="320"/>
      <c r="D72" s="7" t="s">
        <v>127</v>
      </c>
      <c r="E72" s="7" t="s">
        <v>57</v>
      </c>
      <c r="F72" s="7" t="s">
        <v>128</v>
      </c>
      <c r="G72" s="15">
        <v>141522</v>
      </c>
      <c r="H72" s="28">
        <v>100</v>
      </c>
      <c r="I72" s="29">
        <f t="shared" si="5"/>
        <v>14152200</v>
      </c>
      <c r="J72" s="29">
        <v>0</v>
      </c>
      <c r="K72" s="29">
        <f t="shared" si="6"/>
        <v>0</v>
      </c>
      <c r="L72" s="28"/>
      <c r="M72" s="29">
        <f t="shared" si="7"/>
        <v>0</v>
      </c>
      <c r="N72" s="29">
        <f t="shared" si="8"/>
        <v>100</v>
      </c>
      <c r="O72" s="29">
        <f t="shared" si="8"/>
        <v>14152200</v>
      </c>
      <c r="P72" s="29">
        <f t="shared" si="9"/>
        <v>100</v>
      </c>
      <c r="Q72" s="29">
        <f t="shared" si="9"/>
        <v>14152200</v>
      </c>
    </row>
    <row r="73" spans="2:17" s="21" customFormat="1" ht="15" customHeight="1">
      <c r="B73" s="313"/>
      <c r="C73" s="320"/>
      <c r="D73" s="7" t="s">
        <v>129</v>
      </c>
      <c r="E73" s="7" t="s">
        <v>60</v>
      </c>
      <c r="F73" s="7" t="s">
        <v>130</v>
      </c>
      <c r="G73" s="15">
        <v>153882</v>
      </c>
      <c r="H73" s="28">
        <v>100</v>
      </c>
      <c r="I73" s="29">
        <f t="shared" si="5"/>
        <v>15388200</v>
      </c>
      <c r="J73" s="29">
        <v>0</v>
      </c>
      <c r="K73" s="29">
        <f t="shared" si="6"/>
        <v>0</v>
      </c>
      <c r="L73" s="28"/>
      <c r="M73" s="29">
        <f t="shared" si="7"/>
        <v>0</v>
      </c>
      <c r="N73" s="29">
        <f t="shared" si="8"/>
        <v>100</v>
      </c>
      <c r="O73" s="29">
        <f t="shared" si="8"/>
        <v>15388200</v>
      </c>
      <c r="P73" s="29">
        <f t="shared" si="9"/>
        <v>100</v>
      </c>
      <c r="Q73" s="29">
        <f t="shared" si="9"/>
        <v>15388200</v>
      </c>
    </row>
    <row r="74" spans="2:17" s="21" customFormat="1" ht="15" customHeight="1">
      <c r="B74" s="313"/>
      <c r="C74" s="320"/>
      <c r="D74" s="7" t="s">
        <v>131</v>
      </c>
      <c r="E74" s="7" t="s">
        <v>57</v>
      </c>
      <c r="F74" s="7" t="s">
        <v>132</v>
      </c>
      <c r="G74" s="15">
        <v>172422</v>
      </c>
      <c r="H74" s="28"/>
      <c r="I74" s="29">
        <f t="shared" si="5"/>
        <v>0</v>
      </c>
      <c r="J74" s="29">
        <v>0</v>
      </c>
      <c r="K74" s="29">
        <f t="shared" si="6"/>
        <v>0</v>
      </c>
      <c r="L74" s="28"/>
      <c r="M74" s="29">
        <f t="shared" si="7"/>
        <v>0</v>
      </c>
      <c r="N74" s="29">
        <f t="shared" si="8"/>
        <v>0</v>
      </c>
      <c r="O74" s="29">
        <f t="shared" si="8"/>
        <v>0</v>
      </c>
      <c r="P74" s="29">
        <f t="shared" si="9"/>
        <v>0</v>
      </c>
      <c r="Q74" s="29">
        <f t="shared" si="9"/>
        <v>0</v>
      </c>
    </row>
    <row r="75" spans="2:17" s="21" customFormat="1" ht="15" customHeight="1">
      <c r="B75" s="313"/>
      <c r="C75" s="320"/>
      <c r="D75" s="7" t="s">
        <v>207</v>
      </c>
      <c r="E75" s="7" t="s">
        <v>57</v>
      </c>
      <c r="F75" s="7" t="s">
        <v>211</v>
      </c>
      <c r="G75" s="16">
        <v>92082</v>
      </c>
      <c r="H75" s="28">
        <v>100</v>
      </c>
      <c r="I75" s="29">
        <f t="shared" si="5"/>
        <v>9208200</v>
      </c>
      <c r="J75" s="29">
        <v>0</v>
      </c>
      <c r="K75" s="29">
        <f t="shared" si="6"/>
        <v>0</v>
      </c>
      <c r="L75" s="28"/>
      <c r="M75" s="29">
        <f t="shared" si="7"/>
        <v>0</v>
      </c>
      <c r="N75" s="29">
        <f t="shared" si="8"/>
        <v>100</v>
      </c>
      <c r="O75" s="29">
        <f t="shared" si="8"/>
        <v>9208200</v>
      </c>
      <c r="P75" s="29">
        <f t="shared" si="9"/>
        <v>100</v>
      </c>
      <c r="Q75" s="29">
        <f t="shared" si="9"/>
        <v>9208200</v>
      </c>
    </row>
    <row r="76" spans="2:17" s="21" customFormat="1" ht="15" customHeight="1">
      <c r="B76" s="313"/>
      <c r="C76" s="320"/>
      <c r="D76" s="7" t="s">
        <v>208</v>
      </c>
      <c r="E76" s="7" t="s">
        <v>60</v>
      </c>
      <c r="F76" s="7" t="s">
        <v>212</v>
      </c>
      <c r="G76" s="16">
        <v>110622</v>
      </c>
      <c r="H76" s="28">
        <v>100</v>
      </c>
      <c r="I76" s="29">
        <f t="shared" si="5"/>
        <v>11062200</v>
      </c>
      <c r="J76" s="29">
        <v>0</v>
      </c>
      <c r="K76" s="29">
        <f t="shared" si="6"/>
        <v>0</v>
      </c>
      <c r="L76" s="28"/>
      <c r="M76" s="29">
        <f t="shared" si="7"/>
        <v>0</v>
      </c>
      <c r="N76" s="29">
        <f t="shared" si="8"/>
        <v>100</v>
      </c>
      <c r="O76" s="29">
        <f t="shared" si="8"/>
        <v>11062200</v>
      </c>
      <c r="P76" s="29">
        <f t="shared" si="9"/>
        <v>100</v>
      </c>
      <c r="Q76" s="29">
        <f t="shared" si="9"/>
        <v>11062200</v>
      </c>
    </row>
    <row r="77" spans="2:17" s="21" customFormat="1" ht="15" customHeight="1">
      <c r="B77" s="313"/>
      <c r="C77" s="320"/>
      <c r="D77" s="7" t="s">
        <v>209</v>
      </c>
      <c r="E77" s="7" t="s">
        <v>57</v>
      </c>
      <c r="F77" s="7" t="s">
        <v>213</v>
      </c>
      <c r="G77" s="16">
        <v>92082</v>
      </c>
      <c r="H77" s="28">
        <v>100</v>
      </c>
      <c r="I77" s="29">
        <f t="shared" si="5"/>
        <v>9208200</v>
      </c>
      <c r="J77" s="29">
        <v>0</v>
      </c>
      <c r="K77" s="29">
        <f t="shared" si="6"/>
        <v>0</v>
      </c>
      <c r="L77" s="28"/>
      <c r="M77" s="29">
        <f t="shared" si="7"/>
        <v>0</v>
      </c>
      <c r="N77" s="29">
        <f t="shared" si="8"/>
        <v>100</v>
      </c>
      <c r="O77" s="29">
        <f t="shared" si="8"/>
        <v>9208200</v>
      </c>
      <c r="P77" s="29">
        <f t="shared" si="9"/>
        <v>100</v>
      </c>
      <c r="Q77" s="29">
        <f t="shared" si="9"/>
        <v>9208200</v>
      </c>
    </row>
    <row r="78" spans="2:17" s="21" customFormat="1" ht="15" customHeight="1">
      <c r="B78" s="313"/>
      <c r="C78" s="320"/>
      <c r="D78" s="7" t="s">
        <v>210</v>
      </c>
      <c r="E78" s="7" t="s">
        <v>60</v>
      </c>
      <c r="F78" s="7" t="s">
        <v>214</v>
      </c>
      <c r="G78" s="16">
        <v>110622</v>
      </c>
      <c r="H78" s="28">
        <v>100</v>
      </c>
      <c r="I78" s="29">
        <f t="shared" si="5"/>
        <v>11062200</v>
      </c>
      <c r="J78" s="29">
        <v>0</v>
      </c>
      <c r="K78" s="29">
        <f t="shared" si="6"/>
        <v>0</v>
      </c>
      <c r="L78" s="28"/>
      <c r="M78" s="29">
        <f t="shared" si="7"/>
        <v>0</v>
      </c>
      <c r="N78" s="29">
        <f t="shared" si="8"/>
        <v>100</v>
      </c>
      <c r="O78" s="29">
        <f t="shared" si="8"/>
        <v>11062200</v>
      </c>
      <c r="P78" s="29">
        <f t="shared" si="9"/>
        <v>100</v>
      </c>
      <c r="Q78" s="29">
        <f t="shared" si="9"/>
        <v>11062200</v>
      </c>
    </row>
    <row r="79" spans="2:17" ht="15" customHeight="1">
      <c r="B79" s="313"/>
      <c r="C79" s="313" t="s">
        <v>169</v>
      </c>
      <c r="D79" s="7" t="s">
        <v>133</v>
      </c>
      <c r="E79" s="7" t="s">
        <v>60</v>
      </c>
      <c r="F79" s="7" t="s">
        <v>134</v>
      </c>
      <c r="G79" s="16">
        <v>160062</v>
      </c>
      <c r="H79" s="28"/>
      <c r="I79" s="29">
        <f t="shared" si="5"/>
        <v>0</v>
      </c>
      <c r="J79" s="29">
        <v>0</v>
      </c>
      <c r="K79" s="29">
        <f t="shared" si="6"/>
        <v>0</v>
      </c>
      <c r="L79" s="28"/>
      <c r="M79" s="29">
        <f t="shared" si="7"/>
        <v>0</v>
      </c>
      <c r="N79" s="29">
        <f t="shared" si="8"/>
        <v>0</v>
      </c>
      <c r="O79" s="29">
        <f t="shared" si="8"/>
        <v>0</v>
      </c>
      <c r="P79" s="29">
        <f t="shared" si="9"/>
        <v>0</v>
      </c>
      <c r="Q79" s="29">
        <f t="shared" si="9"/>
        <v>0</v>
      </c>
    </row>
    <row r="80" spans="2:17" ht="17.25" thickBot="1">
      <c r="B80" s="328"/>
      <c r="C80" s="328"/>
      <c r="D80" s="35" t="s">
        <v>135</v>
      </c>
      <c r="E80" s="35" t="s">
        <v>57</v>
      </c>
      <c r="F80" s="35" t="s">
        <v>136</v>
      </c>
      <c r="G80" s="49">
        <v>184782</v>
      </c>
      <c r="H80" s="37"/>
      <c r="I80" s="38">
        <f t="shared" si="5"/>
        <v>0</v>
      </c>
      <c r="J80" s="38">
        <v>0</v>
      </c>
      <c r="K80" s="38">
        <f t="shared" si="6"/>
        <v>0</v>
      </c>
      <c r="L80" s="37"/>
      <c r="M80" s="38">
        <f t="shared" si="7"/>
        <v>0</v>
      </c>
      <c r="N80" s="38">
        <f t="shared" si="8"/>
        <v>0</v>
      </c>
      <c r="O80" s="38">
        <f t="shared" si="8"/>
        <v>0</v>
      </c>
      <c r="P80" s="38">
        <f t="shared" si="9"/>
        <v>0</v>
      </c>
      <c r="Q80" s="38">
        <f t="shared" si="9"/>
        <v>0</v>
      </c>
    </row>
    <row r="81" spans="2:18" ht="17.25" hidden="1" thickTop="1">
      <c r="B81" s="321"/>
      <c r="C81" s="321"/>
      <c r="D81" s="44" t="s">
        <v>137</v>
      </c>
      <c r="E81" s="44" t="s">
        <v>60</v>
      </c>
      <c r="F81" s="44" t="s">
        <v>138</v>
      </c>
      <c r="G81" s="45">
        <v>122982</v>
      </c>
      <c r="H81" s="46">
        <v>0</v>
      </c>
      <c r="I81" s="47">
        <f t="shared" si="5"/>
        <v>0</v>
      </c>
      <c r="J81" s="47">
        <v>0</v>
      </c>
      <c r="K81" s="47">
        <f t="shared" si="6"/>
        <v>0</v>
      </c>
      <c r="L81" s="46"/>
      <c r="M81" s="47">
        <f t="shared" si="7"/>
        <v>0</v>
      </c>
      <c r="N81" s="47">
        <f t="shared" si="8"/>
        <v>0</v>
      </c>
      <c r="O81" s="47">
        <f t="shared" si="8"/>
        <v>0</v>
      </c>
      <c r="P81" s="47">
        <f t="shared" si="9"/>
        <v>0</v>
      </c>
      <c r="Q81" s="47">
        <f t="shared" si="9"/>
        <v>0</v>
      </c>
    </row>
    <row r="82" spans="2:18" ht="17.25" hidden="1" thickTop="1">
      <c r="B82" s="313"/>
      <c r="C82" s="313"/>
      <c r="D82" s="19" t="s">
        <v>139</v>
      </c>
      <c r="E82" s="19" t="s">
        <v>193</v>
      </c>
      <c r="F82" s="19" t="s">
        <v>140</v>
      </c>
      <c r="G82" s="20">
        <v>147702</v>
      </c>
      <c r="H82" s="22">
        <v>0</v>
      </c>
      <c r="I82" s="18">
        <f t="shared" si="5"/>
        <v>0</v>
      </c>
      <c r="J82" s="18">
        <v>0</v>
      </c>
      <c r="K82" s="18">
        <f t="shared" si="6"/>
        <v>0</v>
      </c>
      <c r="L82" s="22"/>
      <c r="M82" s="18">
        <f t="shared" si="7"/>
        <v>0</v>
      </c>
      <c r="N82" s="18">
        <f t="shared" si="8"/>
        <v>0</v>
      </c>
      <c r="O82" s="18">
        <f t="shared" si="8"/>
        <v>0</v>
      </c>
      <c r="P82" s="18">
        <f t="shared" si="9"/>
        <v>0</v>
      </c>
      <c r="Q82" s="18">
        <f t="shared" si="9"/>
        <v>0</v>
      </c>
    </row>
    <row r="83" spans="2:18" ht="18" thickTop="1" thickBot="1">
      <c r="B83" s="328"/>
      <c r="C83" s="50" t="s">
        <v>170</v>
      </c>
      <c r="D83" s="35" t="s">
        <v>141</v>
      </c>
      <c r="E83" s="35" t="s">
        <v>198</v>
      </c>
      <c r="F83" s="35" t="s">
        <v>194</v>
      </c>
      <c r="G83" s="49">
        <v>215682</v>
      </c>
      <c r="H83" s="37"/>
      <c r="I83" s="38">
        <f t="shared" si="5"/>
        <v>0</v>
      </c>
      <c r="J83" s="38">
        <v>0</v>
      </c>
      <c r="K83" s="38">
        <f t="shared" si="6"/>
        <v>0</v>
      </c>
      <c r="L83" s="37"/>
      <c r="M83" s="38">
        <f t="shared" si="7"/>
        <v>0</v>
      </c>
      <c r="N83" s="38">
        <f t="shared" si="8"/>
        <v>0</v>
      </c>
      <c r="O83" s="38">
        <f t="shared" si="8"/>
        <v>0</v>
      </c>
      <c r="P83" s="38">
        <f t="shared" si="9"/>
        <v>0</v>
      </c>
      <c r="Q83" s="38">
        <f t="shared" si="9"/>
        <v>0</v>
      </c>
      <c r="R83" s="43">
        <f>SUM(P63:P83)</f>
        <v>800</v>
      </c>
    </row>
    <row r="84" spans="2:18" ht="15" customHeight="1" thickTop="1">
      <c r="B84" s="321" t="s">
        <v>171</v>
      </c>
      <c r="C84" s="321" t="s">
        <v>172</v>
      </c>
      <c r="D84" s="31" t="s">
        <v>142</v>
      </c>
      <c r="E84" s="31"/>
      <c r="F84" s="31" t="s">
        <v>143</v>
      </c>
      <c r="G84" s="48">
        <v>122982</v>
      </c>
      <c r="H84" s="33"/>
      <c r="I84" s="34">
        <f t="shared" si="5"/>
        <v>0</v>
      </c>
      <c r="J84" s="34">
        <v>0</v>
      </c>
      <c r="K84" s="34">
        <f t="shared" si="6"/>
        <v>0</v>
      </c>
      <c r="L84" s="33"/>
      <c r="M84" s="34">
        <f t="shared" si="7"/>
        <v>0</v>
      </c>
      <c r="N84" s="34">
        <f t="shared" si="8"/>
        <v>0</v>
      </c>
      <c r="O84" s="34">
        <f t="shared" si="8"/>
        <v>0</v>
      </c>
      <c r="P84" s="34">
        <f t="shared" si="9"/>
        <v>0</v>
      </c>
      <c r="Q84" s="34">
        <f t="shared" si="9"/>
        <v>0</v>
      </c>
    </row>
    <row r="85" spans="2:18" ht="15" customHeight="1">
      <c r="B85" s="313"/>
      <c r="C85" s="313"/>
      <c r="D85" s="7" t="s">
        <v>144</v>
      </c>
      <c r="E85" s="7"/>
      <c r="F85" s="7" t="s">
        <v>145</v>
      </c>
      <c r="G85" s="16">
        <v>73542</v>
      </c>
      <c r="H85" s="28"/>
      <c r="I85" s="29">
        <f t="shared" si="5"/>
        <v>0</v>
      </c>
      <c r="J85" s="29">
        <v>0</v>
      </c>
      <c r="K85" s="29">
        <f t="shared" si="6"/>
        <v>0</v>
      </c>
      <c r="L85" s="28"/>
      <c r="M85" s="29">
        <f t="shared" si="7"/>
        <v>0</v>
      </c>
      <c r="N85" s="29">
        <f t="shared" si="8"/>
        <v>0</v>
      </c>
      <c r="O85" s="29">
        <f t="shared" si="8"/>
        <v>0</v>
      </c>
      <c r="P85" s="29">
        <f t="shared" si="9"/>
        <v>0</v>
      </c>
      <c r="Q85" s="29">
        <f t="shared" si="9"/>
        <v>0</v>
      </c>
    </row>
    <row r="86" spans="2:18" ht="15" customHeight="1">
      <c r="B86" s="313" t="s">
        <v>173</v>
      </c>
      <c r="C86" s="313" t="s">
        <v>174</v>
      </c>
      <c r="D86" s="7" t="s">
        <v>146</v>
      </c>
      <c r="E86" s="7"/>
      <c r="F86" s="7" t="s">
        <v>147</v>
      </c>
      <c r="G86" s="16">
        <v>30838</v>
      </c>
      <c r="H86" s="28"/>
      <c r="I86" s="29">
        <f t="shared" si="5"/>
        <v>0</v>
      </c>
      <c r="J86" s="29">
        <v>0</v>
      </c>
      <c r="K86" s="29">
        <f t="shared" si="6"/>
        <v>0</v>
      </c>
      <c r="L86" s="28"/>
      <c r="M86" s="29">
        <f t="shared" si="7"/>
        <v>0</v>
      </c>
      <c r="N86" s="29">
        <f t="shared" ref="N86:O92" si="10">H86+J86</f>
        <v>0</v>
      </c>
      <c r="O86" s="29">
        <f t="shared" si="10"/>
        <v>0</v>
      </c>
      <c r="P86" s="29">
        <f t="shared" si="9"/>
        <v>0</v>
      </c>
      <c r="Q86" s="29">
        <f t="shared" si="9"/>
        <v>0</v>
      </c>
    </row>
    <row r="87" spans="2:18" ht="15" customHeight="1">
      <c r="B87" s="313"/>
      <c r="C87" s="313"/>
      <c r="D87" s="7" t="s">
        <v>148</v>
      </c>
      <c r="E87" s="7"/>
      <c r="F87" s="7" t="s">
        <v>149</v>
      </c>
      <c r="G87" s="16">
        <v>24658</v>
      </c>
      <c r="H87" s="28"/>
      <c r="I87" s="29">
        <f t="shared" si="5"/>
        <v>0</v>
      </c>
      <c r="J87" s="29">
        <v>0</v>
      </c>
      <c r="K87" s="29">
        <f t="shared" si="6"/>
        <v>0</v>
      </c>
      <c r="L87" s="28"/>
      <c r="M87" s="29">
        <f t="shared" si="7"/>
        <v>0</v>
      </c>
      <c r="N87" s="29">
        <f t="shared" si="10"/>
        <v>0</v>
      </c>
      <c r="O87" s="29">
        <f t="shared" si="10"/>
        <v>0</v>
      </c>
      <c r="P87" s="29">
        <f t="shared" si="9"/>
        <v>0</v>
      </c>
      <c r="Q87" s="29">
        <f t="shared" si="9"/>
        <v>0</v>
      </c>
    </row>
    <row r="88" spans="2:18" ht="15" customHeight="1">
      <c r="B88" s="313"/>
      <c r="C88" s="314" t="s">
        <v>175</v>
      </c>
      <c r="D88" s="7" t="s">
        <v>150</v>
      </c>
      <c r="E88" s="7"/>
      <c r="F88" s="7" t="s">
        <v>151</v>
      </c>
      <c r="G88" s="16">
        <v>18478</v>
      </c>
      <c r="H88" s="28"/>
      <c r="I88" s="29">
        <f t="shared" si="5"/>
        <v>0</v>
      </c>
      <c r="J88" s="29">
        <v>0</v>
      </c>
      <c r="K88" s="29">
        <f t="shared" si="6"/>
        <v>0</v>
      </c>
      <c r="L88" s="28"/>
      <c r="M88" s="29">
        <f t="shared" si="7"/>
        <v>0</v>
      </c>
      <c r="N88" s="29">
        <f t="shared" si="10"/>
        <v>0</v>
      </c>
      <c r="O88" s="29">
        <f t="shared" si="10"/>
        <v>0</v>
      </c>
      <c r="P88" s="29">
        <f t="shared" si="9"/>
        <v>0</v>
      </c>
      <c r="Q88" s="29">
        <f t="shared" si="9"/>
        <v>0</v>
      </c>
    </row>
    <row r="89" spans="2:18" ht="15" customHeight="1">
      <c r="B89" s="313"/>
      <c r="C89" s="314"/>
      <c r="D89" s="7" t="s">
        <v>152</v>
      </c>
      <c r="E89" s="7"/>
      <c r="F89" s="7" t="s">
        <v>153</v>
      </c>
      <c r="G89" s="16">
        <v>15388</v>
      </c>
      <c r="H89" s="28"/>
      <c r="I89" s="29">
        <f t="shared" si="5"/>
        <v>0</v>
      </c>
      <c r="J89" s="29">
        <v>0</v>
      </c>
      <c r="K89" s="29">
        <f t="shared" si="6"/>
        <v>0</v>
      </c>
      <c r="L89" s="28"/>
      <c r="M89" s="29">
        <f t="shared" si="7"/>
        <v>0</v>
      </c>
      <c r="N89" s="29">
        <f t="shared" si="10"/>
        <v>0</v>
      </c>
      <c r="O89" s="29">
        <f t="shared" si="10"/>
        <v>0</v>
      </c>
      <c r="P89" s="29">
        <f t="shared" si="9"/>
        <v>0</v>
      </c>
      <c r="Q89" s="29">
        <f t="shared" si="9"/>
        <v>0</v>
      </c>
    </row>
    <row r="90" spans="2:18" ht="15" customHeight="1">
      <c r="B90" s="313"/>
      <c r="C90" s="314"/>
      <c r="D90" s="7" t="s">
        <v>154</v>
      </c>
      <c r="E90" s="7"/>
      <c r="F90" s="7" t="s">
        <v>155</v>
      </c>
      <c r="G90" s="16">
        <v>40108</v>
      </c>
      <c r="H90" s="28"/>
      <c r="I90" s="29">
        <f t="shared" si="5"/>
        <v>0</v>
      </c>
      <c r="J90" s="29">
        <v>0</v>
      </c>
      <c r="K90" s="29">
        <f t="shared" si="6"/>
        <v>0</v>
      </c>
      <c r="L90" s="28"/>
      <c r="M90" s="29">
        <f t="shared" si="7"/>
        <v>0</v>
      </c>
      <c r="N90" s="29">
        <f t="shared" si="10"/>
        <v>0</v>
      </c>
      <c r="O90" s="29">
        <f t="shared" si="10"/>
        <v>0</v>
      </c>
      <c r="P90" s="29">
        <f t="shared" si="9"/>
        <v>0</v>
      </c>
      <c r="Q90" s="29">
        <f t="shared" si="9"/>
        <v>0</v>
      </c>
    </row>
    <row r="91" spans="2:18" ht="15" customHeight="1">
      <c r="B91" s="317" t="s">
        <v>223</v>
      </c>
      <c r="C91" s="12" t="s">
        <v>224</v>
      </c>
      <c r="D91" s="7" t="s">
        <v>226</v>
      </c>
      <c r="E91" s="7" t="s">
        <v>57</v>
      </c>
      <c r="F91" s="7" t="s">
        <v>228</v>
      </c>
      <c r="G91" s="16">
        <v>116802</v>
      </c>
      <c r="H91" s="28">
        <v>100</v>
      </c>
      <c r="I91" s="29">
        <f t="shared" si="5"/>
        <v>11680200</v>
      </c>
      <c r="J91" s="29"/>
      <c r="K91" s="29"/>
      <c r="L91" s="28"/>
      <c r="M91" s="29">
        <f t="shared" si="7"/>
        <v>0</v>
      </c>
      <c r="N91" s="29">
        <f t="shared" si="10"/>
        <v>100</v>
      </c>
      <c r="O91" s="29">
        <f t="shared" si="10"/>
        <v>11680200</v>
      </c>
      <c r="P91" s="29">
        <f t="shared" si="9"/>
        <v>100</v>
      </c>
      <c r="Q91" s="29">
        <f t="shared" si="9"/>
        <v>11680200</v>
      </c>
    </row>
    <row r="92" spans="2:18" ht="15" customHeight="1">
      <c r="B92" s="318"/>
      <c r="C92" s="23" t="s">
        <v>225</v>
      </c>
      <c r="D92" s="7" t="s">
        <v>227</v>
      </c>
      <c r="E92" s="7" t="s">
        <v>57</v>
      </c>
      <c r="F92" s="7" t="s">
        <v>229</v>
      </c>
      <c r="G92" s="16">
        <v>67980</v>
      </c>
      <c r="H92" s="28"/>
      <c r="I92" s="29">
        <f t="shared" si="5"/>
        <v>0</v>
      </c>
      <c r="J92" s="29"/>
      <c r="K92" s="29"/>
      <c r="L92" s="28"/>
      <c r="M92" s="29">
        <f t="shared" si="7"/>
        <v>0</v>
      </c>
      <c r="N92" s="29">
        <f t="shared" si="10"/>
        <v>0</v>
      </c>
      <c r="O92" s="29">
        <f t="shared" si="10"/>
        <v>0</v>
      </c>
      <c r="P92" s="29">
        <f t="shared" si="9"/>
        <v>0</v>
      </c>
      <c r="Q92" s="29">
        <f t="shared" si="9"/>
        <v>0</v>
      </c>
    </row>
    <row r="93" spans="2:18" ht="17.25">
      <c r="B93" s="8"/>
      <c r="C93" s="8"/>
      <c r="D93" s="9" t="s">
        <v>156</v>
      </c>
      <c r="E93" s="9"/>
      <c r="F93" s="10"/>
      <c r="G93" s="17"/>
      <c r="H93" s="11">
        <f>SUM(H5:H92)</f>
        <v>3530</v>
      </c>
      <c r="I93" s="11">
        <f t="shared" ref="I93:Q93" si="11">SUM(I5:I92)</f>
        <v>428749860</v>
      </c>
      <c r="J93" s="11">
        <f t="shared" si="11"/>
        <v>600</v>
      </c>
      <c r="K93" s="11">
        <f t="shared" si="11"/>
        <v>107161200</v>
      </c>
      <c r="L93" s="11">
        <f t="shared" si="11"/>
        <v>15</v>
      </c>
      <c r="M93" s="11">
        <f t="shared" si="11"/>
        <v>2864430</v>
      </c>
      <c r="N93" s="11">
        <f t="shared" si="11"/>
        <v>4130</v>
      </c>
      <c r="O93" s="11">
        <f t="shared" si="11"/>
        <v>535911060</v>
      </c>
      <c r="P93" s="11">
        <f t="shared" si="11"/>
        <v>4145</v>
      </c>
      <c r="Q93" s="11">
        <f t="shared" si="11"/>
        <v>538775490</v>
      </c>
    </row>
    <row r="94" spans="2:18">
      <c r="I94" s="27">
        <f>I93/1.1</f>
        <v>389772599.99999994</v>
      </c>
      <c r="J94" s="3"/>
      <c r="K94" s="27">
        <f>K93/1.1</f>
        <v>97419272.727272719</v>
      </c>
      <c r="M94" s="4"/>
      <c r="N94" s="4"/>
      <c r="O94" s="27">
        <f>O93/1.1</f>
        <v>487191872.72727269</v>
      </c>
      <c r="Q94" s="27">
        <f>Q93/1.1</f>
        <v>489795899.99999994</v>
      </c>
    </row>
    <row r="95" spans="2:18">
      <c r="I95" s="24"/>
      <c r="K95" s="24"/>
      <c r="M95" s="24"/>
      <c r="Q95" s="24"/>
    </row>
    <row r="96" spans="2:18">
      <c r="I96" s="4"/>
    </row>
    <row r="97" spans="9:11">
      <c r="I97" s="24"/>
      <c r="K97" s="24"/>
    </row>
    <row r="98" spans="9:11">
      <c r="I98" s="4"/>
    </row>
    <row r="99" spans="9:11">
      <c r="I99" s="4"/>
      <c r="K99" s="4"/>
    </row>
    <row r="100" spans="9:11">
      <c r="I100" s="4"/>
    </row>
    <row r="101" spans="9:11">
      <c r="I101" s="4"/>
    </row>
    <row r="102" spans="9:11">
      <c r="I102" s="4"/>
    </row>
    <row r="103" spans="9:11">
      <c r="I103" s="4"/>
    </row>
    <row r="104" spans="9:11">
      <c r="I104" s="4"/>
    </row>
    <row r="105" spans="9:11">
      <c r="I105" s="4"/>
    </row>
    <row r="106" spans="9:11">
      <c r="I106" s="4"/>
    </row>
  </sheetData>
  <autoFilter ref="B4:M94" xr:uid="{00000000-0009-0000-0000-000003000000}">
    <filterColumn colId="6">
      <customFilters>
        <customFilter operator="notEqual" val=" "/>
      </customFilters>
    </filterColumn>
  </autoFilter>
  <mergeCells count="28">
    <mergeCell ref="B86:B90"/>
    <mergeCell ref="C86:C87"/>
    <mergeCell ref="C88:C90"/>
    <mergeCell ref="B91:B92"/>
    <mergeCell ref="B63:B83"/>
    <mergeCell ref="C63:C65"/>
    <mergeCell ref="C66:C78"/>
    <mergeCell ref="C79:C82"/>
    <mergeCell ref="B84:B85"/>
    <mergeCell ref="C84:C85"/>
    <mergeCell ref="B33:B47"/>
    <mergeCell ref="C33:C38"/>
    <mergeCell ref="C39:C44"/>
    <mergeCell ref="C45:C47"/>
    <mergeCell ref="B48:B62"/>
    <mergeCell ref="C48:C53"/>
    <mergeCell ref="C54:C57"/>
    <mergeCell ref="C58:C62"/>
    <mergeCell ref="H3:I3"/>
    <mergeCell ref="J3:K3"/>
    <mergeCell ref="L3:M3"/>
    <mergeCell ref="N3:O3"/>
    <mergeCell ref="P3:Q3"/>
    <mergeCell ref="B5:B32"/>
    <mergeCell ref="C5:C12"/>
    <mergeCell ref="C13:C20"/>
    <mergeCell ref="C21:C26"/>
    <mergeCell ref="C27:C32"/>
  </mergeCells>
  <phoneticPr fontId="3" type="noConversion"/>
  <pageMargins left="0.31496062992125984" right="0.31496062992125984" top="0.35433070866141736" bottom="0.35433070866141736" header="0.31496062992125984" footer="0.31496062992125984"/>
  <pageSetup paperSize="8" scale="5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 filterMode="1">
    <pageSetUpPr fitToPage="1"/>
  </sheetPr>
  <dimension ref="B3:R106"/>
  <sheetViews>
    <sheetView workbookViewId="0"/>
  </sheetViews>
  <sheetFormatPr defaultRowHeight="16.5"/>
  <cols>
    <col min="1" max="1" width="0.75" customWidth="1"/>
    <col min="2" max="2" width="11.25" customWidth="1"/>
    <col min="3" max="3" width="20" customWidth="1"/>
    <col min="4" max="4" width="59.75" customWidth="1"/>
    <col min="5" max="5" width="8.625" customWidth="1"/>
    <col min="6" max="6" width="12.375" customWidth="1"/>
    <col min="7" max="7" width="10" customWidth="1"/>
    <col min="8" max="8" width="13" style="3" hidden="1" customWidth="1"/>
    <col min="9" max="9" width="18.625" style="1" hidden="1" customWidth="1"/>
    <col min="10" max="10" width="11.125" customWidth="1"/>
    <col min="11" max="11" width="18.625" customWidth="1"/>
    <col min="12" max="12" width="11.125" customWidth="1"/>
    <col min="13" max="13" width="18.625" customWidth="1"/>
    <col min="14" max="14" width="6.875" customWidth="1"/>
    <col min="15" max="15" width="14" customWidth="1"/>
    <col min="16" max="16" width="6.75" customWidth="1"/>
    <col min="17" max="17" width="14" customWidth="1"/>
  </cols>
  <sheetData>
    <row r="3" spans="2:17" ht="26.1" customHeight="1">
      <c r="B3" s="26" t="s">
        <v>248</v>
      </c>
      <c r="C3" s="26"/>
      <c r="D3" s="26"/>
      <c r="E3" s="26"/>
      <c r="F3" s="26"/>
      <c r="H3" s="312" t="s">
        <v>245</v>
      </c>
      <c r="I3" s="312"/>
      <c r="J3" s="312" t="s">
        <v>245</v>
      </c>
      <c r="K3" s="312"/>
      <c r="L3" s="312" t="s">
        <v>245</v>
      </c>
      <c r="M3" s="312"/>
      <c r="N3" s="323" t="s">
        <v>246</v>
      </c>
      <c r="O3" s="323"/>
      <c r="P3" s="312" t="s">
        <v>247</v>
      </c>
      <c r="Q3" s="312"/>
    </row>
    <row r="4" spans="2:17" s="2" customFormat="1">
      <c r="B4" s="5" t="s">
        <v>163</v>
      </c>
      <c r="C4" s="5" t="s">
        <v>164</v>
      </c>
      <c r="D4" s="5" t="s">
        <v>0</v>
      </c>
      <c r="E4" s="5" t="s">
        <v>1</v>
      </c>
      <c r="F4" s="5" t="s">
        <v>2</v>
      </c>
      <c r="G4" s="13" t="s">
        <v>3</v>
      </c>
      <c r="H4" s="6" t="s">
        <v>176</v>
      </c>
      <c r="I4" s="6" t="s">
        <v>177</v>
      </c>
      <c r="J4" s="6" t="s">
        <v>203</v>
      </c>
      <c r="K4" s="6" t="s">
        <v>177</v>
      </c>
      <c r="L4" s="6" t="s">
        <v>204</v>
      </c>
      <c r="M4" s="6" t="s">
        <v>177</v>
      </c>
      <c r="N4" s="6" t="s">
        <v>206</v>
      </c>
      <c r="O4" s="6" t="s">
        <v>177</v>
      </c>
      <c r="P4" s="6" t="s">
        <v>205</v>
      </c>
      <c r="Q4" s="6" t="s">
        <v>177</v>
      </c>
    </row>
    <row r="5" spans="2:17" ht="15" customHeight="1">
      <c r="B5" s="313" t="s">
        <v>4</v>
      </c>
      <c r="C5" s="314" t="s">
        <v>157</v>
      </c>
      <c r="D5" s="7" t="s">
        <v>5</v>
      </c>
      <c r="E5" s="7" t="s">
        <v>178</v>
      </c>
      <c r="F5" s="7" t="s">
        <v>179</v>
      </c>
      <c r="G5" s="14">
        <v>85902</v>
      </c>
      <c r="H5" s="28"/>
      <c r="I5" s="29">
        <f t="shared" ref="I5:I68" si="0">H5*G5</f>
        <v>0</v>
      </c>
      <c r="J5" s="29">
        <v>200</v>
      </c>
      <c r="K5" s="29">
        <f>J5*G5</f>
        <v>17180400</v>
      </c>
      <c r="L5" s="28"/>
      <c r="M5" s="29">
        <f>L5*G5</f>
        <v>0</v>
      </c>
      <c r="N5" s="29">
        <f>H5+J5</f>
        <v>200</v>
      </c>
      <c r="O5" s="29">
        <f>I5+K5</f>
        <v>17180400</v>
      </c>
      <c r="P5" s="29">
        <f>SUM(H5,J5,L5)</f>
        <v>200</v>
      </c>
      <c r="Q5" s="29">
        <f>SUM(I5,K5,M5)</f>
        <v>17180400</v>
      </c>
    </row>
    <row r="6" spans="2:17" s="21" customFormat="1" ht="15" customHeight="1">
      <c r="B6" s="313"/>
      <c r="C6" s="314"/>
      <c r="D6" s="7" t="s">
        <v>6</v>
      </c>
      <c r="E6" s="7" t="s">
        <v>180</v>
      </c>
      <c r="F6" s="7" t="s">
        <v>7</v>
      </c>
      <c r="G6" s="15">
        <v>116802</v>
      </c>
      <c r="H6" s="28"/>
      <c r="I6" s="29">
        <f t="shared" si="0"/>
        <v>0</v>
      </c>
      <c r="J6" s="29">
        <v>100</v>
      </c>
      <c r="K6" s="29">
        <f t="shared" ref="K6:K69" si="1">J6*G6</f>
        <v>11680200</v>
      </c>
      <c r="L6" s="28"/>
      <c r="M6" s="29">
        <f t="shared" ref="M6:M69" si="2">L6*G6</f>
        <v>0</v>
      </c>
      <c r="N6" s="29">
        <f>H6+J6</f>
        <v>100</v>
      </c>
      <c r="O6" s="29">
        <f t="shared" ref="N6:O69" si="3">I6+K6</f>
        <v>11680200</v>
      </c>
      <c r="P6" s="29">
        <f t="shared" ref="P6:Q69" si="4">SUM(H6,J6,L6)</f>
        <v>100</v>
      </c>
      <c r="Q6" s="29">
        <f t="shared" si="4"/>
        <v>11680200</v>
      </c>
    </row>
    <row r="7" spans="2:17" s="21" customFormat="1" ht="15" customHeight="1">
      <c r="B7" s="313"/>
      <c r="C7" s="314"/>
      <c r="D7" s="7" t="s">
        <v>8</v>
      </c>
      <c r="E7" s="7" t="s">
        <v>181</v>
      </c>
      <c r="F7" s="7" t="s">
        <v>9</v>
      </c>
      <c r="G7" s="15">
        <v>122982</v>
      </c>
      <c r="H7" s="28"/>
      <c r="I7" s="29">
        <f t="shared" si="0"/>
        <v>0</v>
      </c>
      <c r="J7" s="29">
        <v>600</v>
      </c>
      <c r="K7" s="29">
        <f t="shared" si="1"/>
        <v>73789200</v>
      </c>
      <c r="L7" s="28"/>
      <c r="M7" s="29">
        <f t="shared" si="2"/>
        <v>0</v>
      </c>
      <c r="N7" s="29">
        <f t="shared" si="3"/>
        <v>600</v>
      </c>
      <c r="O7" s="29">
        <f t="shared" si="3"/>
        <v>73789200</v>
      </c>
      <c r="P7" s="29">
        <f t="shared" si="4"/>
        <v>600</v>
      </c>
      <c r="Q7" s="29">
        <f t="shared" si="4"/>
        <v>73789200</v>
      </c>
    </row>
    <row r="8" spans="2:17" s="21" customFormat="1" ht="15" customHeight="1">
      <c r="B8" s="313"/>
      <c r="C8" s="314"/>
      <c r="D8" s="7" t="s">
        <v>10</v>
      </c>
      <c r="E8" s="7" t="s">
        <v>180</v>
      </c>
      <c r="F8" s="7" t="s">
        <v>11</v>
      </c>
      <c r="G8" s="15">
        <v>160062</v>
      </c>
      <c r="H8" s="28"/>
      <c r="I8" s="29">
        <f t="shared" si="0"/>
        <v>0</v>
      </c>
      <c r="J8" s="29">
        <v>100</v>
      </c>
      <c r="K8" s="29">
        <f t="shared" si="1"/>
        <v>16006200</v>
      </c>
      <c r="L8" s="28"/>
      <c r="M8" s="29">
        <f t="shared" si="2"/>
        <v>0</v>
      </c>
      <c r="N8" s="29">
        <f t="shared" si="3"/>
        <v>100</v>
      </c>
      <c r="O8" s="29">
        <f t="shared" si="3"/>
        <v>16006200</v>
      </c>
      <c r="P8" s="29">
        <f t="shared" si="4"/>
        <v>100</v>
      </c>
      <c r="Q8" s="29">
        <f t="shared" si="4"/>
        <v>16006200</v>
      </c>
    </row>
    <row r="9" spans="2:17" s="21" customFormat="1" ht="15" customHeight="1">
      <c r="B9" s="313"/>
      <c r="C9" s="314"/>
      <c r="D9" s="7" t="s">
        <v>12</v>
      </c>
      <c r="E9" s="7" t="s">
        <v>181</v>
      </c>
      <c r="F9" s="7" t="s">
        <v>13</v>
      </c>
      <c r="G9" s="15">
        <v>141522</v>
      </c>
      <c r="H9" s="28"/>
      <c r="I9" s="29">
        <f t="shared" si="0"/>
        <v>0</v>
      </c>
      <c r="J9" s="29">
        <v>350</v>
      </c>
      <c r="K9" s="29">
        <f t="shared" si="1"/>
        <v>49532700</v>
      </c>
      <c r="L9" s="28"/>
      <c r="M9" s="29">
        <f t="shared" si="2"/>
        <v>0</v>
      </c>
      <c r="N9" s="29">
        <f t="shared" si="3"/>
        <v>350</v>
      </c>
      <c r="O9" s="29">
        <f t="shared" si="3"/>
        <v>49532700</v>
      </c>
      <c r="P9" s="29">
        <f t="shared" si="4"/>
        <v>350</v>
      </c>
      <c r="Q9" s="29">
        <f t="shared" si="4"/>
        <v>49532700</v>
      </c>
    </row>
    <row r="10" spans="2:17" s="21" customFormat="1" ht="15" customHeight="1">
      <c r="B10" s="313"/>
      <c r="C10" s="314"/>
      <c r="D10" s="7" t="s">
        <v>182</v>
      </c>
      <c r="E10" s="7" t="s">
        <v>180</v>
      </c>
      <c r="F10" s="7" t="s">
        <v>14</v>
      </c>
      <c r="G10" s="15">
        <v>184782</v>
      </c>
      <c r="H10" s="28"/>
      <c r="I10" s="29">
        <f t="shared" si="0"/>
        <v>0</v>
      </c>
      <c r="J10" s="29">
        <v>250</v>
      </c>
      <c r="K10" s="29">
        <f t="shared" si="1"/>
        <v>46195500</v>
      </c>
      <c r="L10" s="28"/>
      <c r="M10" s="29">
        <f t="shared" si="2"/>
        <v>0</v>
      </c>
      <c r="N10" s="29">
        <f t="shared" si="3"/>
        <v>250</v>
      </c>
      <c r="O10" s="29">
        <f t="shared" si="3"/>
        <v>46195500</v>
      </c>
      <c r="P10" s="29">
        <f t="shared" si="4"/>
        <v>250</v>
      </c>
      <c r="Q10" s="29">
        <f t="shared" si="4"/>
        <v>46195500</v>
      </c>
    </row>
    <row r="11" spans="2:17" s="21" customFormat="1" ht="15" customHeight="1">
      <c r="B11" s="313"/>
      <c r="C11" s="314"/>
      <c r="D11" s="7" t="s">
        <v>15</v>
      </c>
      <c r="E11" s="7" t="s">
        <v>181</v>
      </c>
      <c r="F11" s="7" t="s">
        <v>16</v>
      </c>
      <c r="G11" s="15">
        <v>172422</v>
      </c>
      <c r="H11" s="28"/>
      <c r="I11" s="29">
        <f t="shared" si="0"/>
        <v>0</v>
      </c>
      <c r="J11" s="29">
        <v>100</v>
      </c>
      <c r="K11" s="29">
        <f t="shared" si="1"/>
        <v>17242200</v>
      </c>
      <c r="L11" s="28"/>
      <c r="M11" s="29">
        <f t="shared" si="2"/>
        <v>0</v>
      </c>
      <c r="N11" s="29">
        <f t="shared" si="3"/>
        <v>100</v>
      </c>
      <c r="O11" s="29">
        <f t="shared" si="3"/>
        <v>17242200</v>
      </c>
      <c r="P11" s="29">
        <f t="shared" si="4"/>
        <v>100</v>
      </c>
      <c r="Q11" s="29">
        <f t="shared" si="4"/>
        <v>17242200</v>
      </c>
    </row>
    <row r="12" spans="2:17" s="21" customFormat="1" ht="15" customHeight="1">
      <c r="B12" s="313"/>
      <c r="C12" s="314"/>
      <c r="D12" s="7" t="s">
        <v>17</v>
      </c>
      <c r="E12" s="7" t="s">
        <v>180</v>
      </c>
      <c r="F12" s="7" t="s">
        <v>18</v>
      </c>
      <c r="G12" s="15">
        <v>215682</v>
      </c>
      <c r="H12" s="28"/>
      <c r="I12" s="29">
        <f t="shared" si="0"/>
        <v>0</v>
      </c>
      <c r="J12" s="29">
        <v>150</v>
      </c>
      <c r="K12" s="29">
        <f t="shared" si="1"/>
        <v>32352300</v>
      </c>
      <c r="L12" s="28"/>
      <c r="M12" s="29">
        <f t="shared" si="2"/>
        <v>0</v>
      </c>
      <c r="N12" s="29">
        <f t="shared" si="3"/>
        <v>150</v>
      </c>
      <c r="O12" s="29">
        <f t="shared" si="3"/>
        <v>32352300</v>
      </c>
      <c r="P12" s="29">
        <f t="shared" si="4"/>
        <v>150</v>
      </c>
      <c r="Q12" s="29">
        <f t="shared" si="4"/>
        <v>32352300</v>
      </c>
    </row>
    <row r="13" spans="2:17" s="21" customFormat="1" ht="15" customHeight="1">
      <c r="B13" s="313"/>
      <c r="C13" s="314" t="s">
        <v>158</v>
      </c>
      <c r="D13" s="7" t="s">
        <v>19</v>
      </c>
      <c r="E13" s="7" t="s">
        <v>183</v>
      </c>
      <c r="F13" s="7" t="s">
        <v>20</v>
      </c>
      <c r="G13" s="15">
        <v>129162</v>
      </c>
      <c r="H13" s="28"/>
      <c r="I13" s="29">
        <f t="shared" si="0"/>
        <v>0</v>
      </c>
      <c r="J13" s="29">
        <v>100</v>
      </c>
      <c r="K13" s="29">
        <f t="shared" si="1"/>
        <v>12916200</v>
      </c>
      <c r="L13" s="28"/>
      <c r="M13" s="29">
        <f t="shared" si="2"/>
        <v>0</v>
      </c>
      <c r="N13" s="29">
        <f t="shared" si="3"/>
        <v>100</v>
      </c>
      <c r="O13" s="29">
        <f t="shared" si="3"/>
        <v>12916200</v>
      </c>
      <c r="P13" s="29">
        <f t="shared" si="4"/>
        <v>100</v>
      </c>
      <c r="Q13" s="29">
        <f t="shared" si="4"/>
        <v>12916200</v>
      </c>
    </row>
    <row r="14" spans="2:17" s="21" customFormat="1" ht="15" customHeight="1">
      <c r="B14" s="313"/>
      <c r="C14" s="314"/>
      <c r="D14" s="7" t="s">
        <v>21</v>
      </c>
      <c r="E14" s="7" t="s">
        <v>181</v>
      </c>
      <c r="F14" s="7" t="s">
        <v>22</v>
      </c>
      <c r="G14" s="15">
        <v>141522</v>
      </c>
      <c r="H14" s="28"/>
      <c r="I14" s="29">
        <f t="shared" si="0"/>
        <v>0</v>
      </c>
      <c r="J14" s="29">
        <v>0</v>
      </c>
      <c r="K14" s="29">
        <f t="shared" si="1"/>
        <v>0</v>
      </c>
      <c r="L14" s="28"/>
      <c r="M14" s="29">
        <f t="shared" si="2"/>
        <v>0</v>
      </c>
      <c r="N14" s="29">
        <f t="shared" si="3"/>
        <v>0</v>
      </c>
      <c r="O14" s="29">
        <f t="shared" si="3"/>
        <v>0</v>
      </c>
      <c r="P14" s="29">
        <f t="shared" si="4"/>
        <v>0</v>
      </c>
      <c r="Q14" s="29">
        <f t="shared" si="4"/>
        <v>0</v>
      </c>
    </row>
    <row r="15" spans="2:17" s="21" customFormat="1" ht="15" customHeight="1">
      <c r="B15" s="313"/>
      <c r="C15" s="314"/>
      <c r="D15" s="7" t="s">
        <v>23</v>
      </c>
      <c r="E15" s="7" t="s">
        <v>180</v>
      </c>
      <c r="F15" s="7" t="s">
        <v>24</v>
      </c>
      <c r="G15" s="15">
        <v>178602</v>
      </c>
      <c r="H15" s="28"/>
      <c r="I15" s="29">
        <f t="shared" si="0"/>
        <v>0</v>
      </c>
      <c r="J15" s="29">
        <v>0</v>
      </c>
      <c r="K15" s="29">
        <f t="shared" si="1"/>
        <v>0</v>
      </c>
      <c r="L15" s="28"/>
      <c r="M15" s="29">
        <f t="shared" si="2"/>
        <v>0</v>
      </c>
      <c r="N15" s="29">
        <f t="shared" si="3"/>
        <v>0</v>
      </c>
      <c r="O15" s="29">
        <f t="shared" si="3"/>
        <v>0</v>
      </c>
      <c r="P15" s="29">
        <f t="shared" si="4"/>
        <v>0</v>
      </c>
      <c r="Q15" s="29">
        <f t="shared" si="4"/>
        <v>0</v>
      </c>
    </row>
    <row r="16" spans="2:17" s="21" customFormat="1" ht="15" customHeight="1">
      <c r="B16" s="313"/>
      <c r="C16" s="314"/>
      <c r="D16" s="7" t="s">
        <v>25</v>
      </c>
      <c r="E16" s="7" t="s">
        <v>183</v>
      </c>
      <c r="F16" s="7" t="s">
        <v>26</v>
      </c>
      <c r="G16" s="15">
        <v>160062</v>
      </c>
      <c r="H16" s="28"/>
      <c r="I16" s="29">
        <f t="shared" si="0"/>
        <v>0</v>
      </c>
      <c r="J16" s="29">
        <v>100</v>
      </c>
      <c r="K16" s="29">
        <f t="shared" si="1"/>
        <v>16006200</v>
      </c>
      <c r="L16" s="28"/>
      <c r="M16" s="29">
        <f t="shared" si="2"/>
        <v>0</v>
      </c>
      <c r="N16" s="29">
        <f t="shared" si="3"/>
        <v>100</v>
      </c>
      <c r="O16" s="29">
        <f t="shared" si="3"/>
        <v>16006200</v>
      </c>
      <c r="P16" s="29">
        <f t="shared" si="4"/>
        <v>100</v>
      </c>
      <c r="Q16" s="29">
        <f t="shared" si="4"/>
        <v>16006200</v>
      </c>
    </row>
    <row r="17" spans="2:18" s="21" customFormat="1" ht="15" customHeight="1">
      <c r="B17" s="313"/>
      <c r="C17" s="314"/>
      <c r="D17" s="7" t="s">
        <v>27</v>
      </c>
      <c r="E17" s="7" t="s">
        <v>181</v>
      </c>
      <c r="F17" s="7" t="s">
        <v>28</v>
      </c>
      <c r="G17" s="15">
        <v>172422</v>
      </c>
      <c r="H17" s="28"/>
      <c r="I17" s="29">
        <f t="shared" si="0"/>
        <v>0</v>
      </c>
      <c r="J17" s="29">
        <v>100</v>
      </c>
      <c r="K17" s="29">
        <f t="shared" si="1"/>
        <v>17242200</v>
      </c>
      <c r="L17" s="28"/>
      <c r="M17" s="29">
        <f t="shared" si="2"/>
        <v>0</v>
      </c>
      <c r="N17" s="29">
        <f t="shared" si="3"/>
        <v>100</v>
      </c>
      <c r="O17" s="29">
        <f t="shared" si="3"/>
        <v>17242200</v>
      </c>
      <c r="P17" s="29">
        <f t="shared" si="4"/>
        <v>100</v>
      </c>
      <c r="Q17" s="29">
        <f t="shared" si="4"/>
        <v>17242200</v>
      </c>
    </row>
    <row r="18" spans="2:18" s="21" customFormat="1" ht="15" customHeight="1">
      <c r="B18" s="313"/>
      <c r="C18" s="314"/>
      <c r="D18" s="7" t="s">
        <v>29</v>
      </c>
      <c r="E18" s="7" t="s">
        <v>180</v>
      </c>
      <c r="F18" s="7" t="s">
        <v>30</v>
      </c>
      <c r="G18" s="15">
        <v>215682</v>
      </c>
      <c r="H18" s="28"/>
      <c r="I18" s="29">
        <f t="shared" si="0"/>
        <v>0</v>
      </c>
      <c r="J18" s="29">
        <v>0</v>
      </c>
      <c r="K18" s="29">
        <f t="shared" si="1"/>
        <v>0</v>
      </c>
      <c r="L18" s="28"/>
      <c r="M18" s="29">
        <f t="shared" si="2"/>
        <v>0</v>
      </c>
      <c r="N18" s="29">
        <f t="shared" si="3"/>
        <v>0</v>
      </c>
      <c r="O18" s="29">
        <f t="shared" si="3"/>
        <v>0</v>
      </c>
      <c r="P18" s="29">
        <f t="shared" si="4"/>
        <v>0</v>
      </c>
      <c r="Q18" s="29">
        <f t="shared" si="4"/>
        <v>0</v>
      </c>
    </row>
    <row r="19" spans="2:18" s="21" customFormat="1" ht="15" customHeight="1">
      <c r="B19" s="313"/>
      <c r="C19" s="314"/>
      <c r="D19" s="7" t="s">
        <v>31</v>
      </c>
      <c r="E19" s="7" t="s">
        <v>181</v>
      </c>
      <c r="F19" s="7" t="s">
        <v>32</v>
      </c>
      <c r="G19" s="15">
        <v>203322</v>
      </c>
      <c r="H19" s="28"/>
      <c r="I19" s="29">
        <f t="shared" si="0"/>
        <v>0</v>
      </c>
      <c r="J19" s="29">
        <v>0</v>
      </c>
      <c r="K19" s="29">
        <f t="shared" si="1"/>
        <v>0</v>
      </c>
      <c r="L19" s="28"/>
      <c r="M19" s="29">
        <f t="shared" si="2"/>
        <v>0</v>
      </c>
      <c r="N19" s="29">
        <f t="shared" si="3"/>
        <v>0</v>
      </c>
      <c r="O19" s="29">
        <f t="shared" si="3"/>
        <v>0</v>
      </c>
      <c r="P19" s="29">
        <f t="shared" si="4"/>
        <v>0</v>
      </c>
      <c r="Q19" s="29">
        <f t="shared" si="4"/>
        <v>0</v>
      </c>
    </row>
    <row r="20" spans="2:18" s="21" customFormat="1" ht="15" customHeight="1">
      <c r="B20" s="313"/>
      <c r="C20" s="314"/>
      <c r="D20" s="7" t="s">
        <v>33</v>
      </c>
      <c r="E20" s="7" t="s">
        <v>180</v>
      </c>
      <c r="F20" s="7" t="s">
        <v>34</v>
      </c>
      <c r="G20" s="15">
        <v>246582</v>
      </c>
      <c r="H20" s="28"/>
      <c r="I20" s="29">
        <f t="shared" si="0"/>
        <v>0</v>
      </c>
      <c r="J20" s="29">
        <v>0</v>
      </c>
      <c r="K20" s="29">
        <f t="shared" si="1"/>
        <v>0</v>
      </c>
      <c r="L20" s="28"/>
      <c r="M20" s="29">
        <f t="shared" si="2"/>
        <v>0</v>
      </c>
      <c r="N20" s="29">
        <f t="shared" si="3"/>
        <v>0</v>
      </c>
      <c r="O20" s="29">
        <f t="shared" si="3"/>
        <v>0</v>
      </c>
      <c r="P20" s="29">
        <f t="shared" si="4"/>
        <v>0</v>
      </c>
      <c r="Q20" s="29">
        <f t="shared" si="4"/>
        <v>0</v>
      </c>
    </row>
    <row r="21" spans="2:18" s="21" customFormat="1" ht="15" customHeight="1">
      <c r="B21" s="313"/>
      <c r="C21" s="317" t="s">
        <v>159</v>
      </c>
      <c r="D21" s="7" t="s">
        <v>35</v>
      </c>
      <c r="E21" s="7" t="s">
        <v>184</v>
      </c>
      <c r="F21" s="7" t="s">
        <v>36</v>
      </c>
      <c r="G21" s="15">
        <v>184782</v>
      </c>
      <c r="H21" s="28"/>
      <c r="I21" s="29">
        <f t="shared" si="0"/>
        <v>0</v>
      </c>
      <c r="J21" s="29">
        <v>100</v>
      </c>
      <c r="K21" s="29">
        <f t="shared" si="1"/>
        <v>18478200</v>
      </c>
      <c r="L21" s="28"/>
      <c r="M21" s="29">
        <f t="shared" si="2"/>
        <v>0</v>
      </c>
      <c r="N21" s="29">
        <f t="shared" si="3"/>
        <v>100</v>
      </c>
      <c r="O21" s="29">
        <f t="shared" si="3"/>
        <v>18478200</v>
      </c>
      <c r="P21" s="29">
        <f t="shared" si="4"/>
        <v>100</v>
      </c>
      <c r="Q21" s="29">
        <f t="shared" si="4"/>
        <v>18478200</v>
      </c>
    </row>
    <row r="22" spans="2:18" s="21" customFormat="1" ht="15" customHeight="1">
      <c r="B22" s="313"/>
      <c r="C22" s="322"/>
      <c r="D22" s="7" t="s">
        <v>37</v>
      </c>
      <c r="E22" s="7" t="s">
        <v>185</v>
      </c>
      <c r="F22" s="7" t="s">
        <v>38</v>
      </c>
      <c r="G22" s="15">
        <v>228042</v>
      </c>
      <c r="H22" s="28"/>
      <c r="I22" s="29">
        <f t="shared" si="0"/>
        <v>0</v>
      </c>
      <c r="J22" s="29">
        <v>0</v>
      </c>
      <c r="K22" s="29">
        <f t="shared" si="1"/>
        <v>0</v>
      </c>
      <c r="L22" s="28"/>
      <c r="M22" s="29">
        <f t="shared" si="2"/>
        <v>0</v>
      </c>
      <c r="N22" s="29">
        <f t="shared" si="3"/>
        <v>0</v>
      </c>
      <c r="O22" s="29">
        <f t="shared" si="3"/>
        <v>0</v>
      </c>
      <c r="P22" s="29">
        <f t="shared" si="4"/>
        <v>0</v>
      </c>
      <c r="Q22" s="29">
        <f t="shared" si="4"/>
        <v>0</v>
      </c>
    </row>
    <row r="23" spans="2:18" s="21" customFormat="1" ht="15" customHeight="1">
      <c r="B23" s="313"/>
      <c r="C23" s="322"/>
      <c r="D23" s="7" t="s">
        <v>39</v>
      </c>
      <c r="E23" s="7" t="s">
        <v>184</v>
      </c>
      <c r="F23" s="7" t="s">
        <v>40</v>
      </c>
      <c r="G23" s="15">
        <v>215682</v>
      </c>
      <c r="H23" s="28"/>
      <c r="I23" s="29">
        <f t="shared" si="0"/>
        <v>0</v>
      </c>
      <c r="J23" s="29">
        <v>0</v>
      </c>
      <c r="K23" s="29">
        <f t="shared" si="1"/>
        <v>0</v>
      </c>
      <c r="L23" s="28"/>
      <c r="M23" s="29">
        <f t="shared" si="2"/>
        <v>0</v>
      </c>
      <c r="N23" s="29">
        <f t="shared" si="3"/>
        <v>0</v>
      </c>
      <c r="O23" s="29">
        <f t="shared" si="3"/>
        <v>0</v>
      </c>
      <c r="P23" s="29">
        <f t="shared" si="4"/>
        <v>0</v>
      </c>
      <c r="Q23" s="29">
        <f t="shared" si="4"/>
        <v>0</v>
      </c>
    </row>
    <row r="24" spans="2:18" s="21" customFormat="1" ht="15" customHeight="1">
      <c r="B24" s="313"/>
      <c r="C24" s="322"/>
      <c r="D24" s="7" t="s">
        <v>41</v>
      </c>
      <c r="E24" s="7" t="s">
        <v>185</v>
      </c>
      <c r="F24" s="7" t="s">
        <v>42</v>
      </c>
      <c r="G24" s="15">
        <v>271302</v>
      </c>
      <c r="H24" s="28"/>
      <c r="I24" s="29">
        <f t="shared" si="0"/>
        <v>0</v>
      </c>
      <c r="J24" s="29">
        <v>0</v>
      </c>
      <c r="K24" s="29">
        <f t="shared" si="1"/>
        <v>0</v>
      </c>
      <c r="L24" s="28"/>
      <c r="M24" s="29">
        <f t="shared" si="2"/>
        <v>0</v>
      </c>
      <c r="N24" s="29">
        <f t="shared" si="3"/>
        <v>0</v>
      </c>
      <c r="O24" s="29">
        <f t="shared" si="3"/>
        <v>0</v>
      </c>
      <c r="P24" s="29">
        <f t="shared" si="4"/>
        <v>0</v>
      </c>
      <c r="Q24" s="29">
        <f t="shared" si="4"/>
        <v>0</v>
      </c>
    </row>
    <row r="25" spans="2:18" s="21" customFormat="1" ht="15" customHeight="1">
      <c r="B25" s="313"/>
      <c r="C25" s="322"/>
      <c r="D25" s="7" t="s">
        <v>217</v>
      </c>
      <c r="E25" s="7" t="s">
        <v>184</v>
      </c>
      <c r="F25" s="7" t="s">
        <v>215</v>
      </c>
      <c r="G25" s="15">
        <v>234222</v>
      </c>
      <c r="H25" s="28"/>
      <c r="I25" s="29">
        <f t="shared" si="0"/>
        <v>0</v>
      </c>
      <c r="J25" s="29">
        <v>0</v>
      </c>
      <c r="K25" s="29">
        <f t="shared" si="1"/>
        <v>0</v>
      </c>
      <c r="L25" s="28"/>
      <c r="M25" s="29">
        <f t="shared" si="2"/>
        <v>0</v>
      </c>
      <c r="N25" s="29">
        <f t="shared" si="3"/>
        <v>0</v>
      </c>
      <c r="O25" s="29">
        <f t="shared" si="3"/>
        <v>0</v>
      </c>
      <c r="P25" s="29">
        <f t="shared" si="4"/>
        <v>0</v>
      </c>
      <c r="Q25" s="29">
        <f t="shared" si="4"/>
        <v>0</v>
      </c>
    </row>
    <row r="26" spans="2:18" s="21" customFormat="1" ht="15" customHeight="1">
      <c r="B26" s="313"/>
      <c r="C26" s="318"/>
      <c r="D26" s="7" t="s">
        <v>218</v>
      </c>
      <c r="E26" s="7" t="s">
        <v>185</v>
      </c>
      <c r="F26" s="7" t="s">
        <v>216</v>
      </c>
      <c r="G26" s="15">
        <v>277482</v>
      </c>
      <c r="H26" s="28"/>
      <c r="I26" s="29">
        <f t="shared" si="0"/>
        <v>0</v>
      </c>
      <c r="J26" s="29">
        <v>0</v>
      </c>
      <c r="K26" s="29">
        <f t="shared" si="1"/>
        <v>0</v>
      </c>
      <c r="L26" s="28"/>
      <c r="M26" s="29">
        <f t="shared" si="2"/>
        <v>0</v>
      </c>
      <c r="N26" s="29">
        <f t="shared" si="3"/>
        <v>0</v>
      </c>
      <c r="O26" s="29">
        <f t="shared" si="3"/>
        <v>0</v>
      </c>
      <c r="P26" s="29">
        <f t="shared" si="4"/>
        <v>0</v>
      </c>
      <c r="Q26" s="29">
        <f t="shared" si="4"/>
        <v>0</v>
      </c>
    </row>
    <row r="27" spans="2:18" s="21" customFormat="1" ht="15" customHeight="1">
      <c r="B27" s="313"/>
      <c r="C27" s="314" t="s">
        <v>160</v>
      </c>
      <c r="D27" s="7" t="s">
        <v>43</v>
      </c>
      <c r="E27" s="7" t="s">
        <v>184</v>
      </c>
      <c r="F27" s="7" t="s">
        <v>44</v>
      </c>
      <c r="G27" s="15">
        <v>190962</v>
      </c>
      <c r="H27" s="28"/>
      <c r="I27" s="29">
        <f t="shared" si="0"/>
        <v>0</v>
      </c>
      <c r="J27" s="29">
        <v>200</v>
      </c>
      <c r="K27" s="29">
        <f t="shared" si="1"/>
        <v>38192400</v>
      </c>
      <c r="L27" s="28"/>
      <c r="M27" s="29">
        <f t="shared" si="2"/>
        <v>0</v>
      </c>
      <c r="N27" s="29">
        <f t="shared" si="3"/>
        <v>200</v>
      </c>
      <c r="O27" s="29">
        <f t="shared" si="3"/>
        <v>38192400</v>
      </c>
      <c r="P27" s="29">
        <f t="shared" si="4"/>
        <v>200</v>
      </c>
      <c r="Q27" s="29">
        <f t="shared" si="4"/>
        <v>38192400</v>
      </c>
    </row>
    <row r="28" spans="2:18" s="21" customFormat="1" ht="15" customHeight="1">
      <c r="B28" s="313"/>
      <c r="C28" s="314"/>
      <c r="D28" s="7" t="s">
        <v>45</v>
      </c>
      <c r="E28" s="7" t="s">
        <v>184</v>
      </c>
      <c r="F28" s="7" t="s">
        <v>46</v>
      </c>
      <c r="G28" s="15">
        <v>234222</v>
      </c>
      <c r="H28" s="28"/>
      <c r="I28" s="29">
        <f t="shared" si="0"/>
        <v>0</v>
      </c>
      <c r="J28" s="29">
        <v>150</v>
      </c>
      <c r="K28" s="29">
        <f t="shared" si="1"/>
        <v>35133300</v>
      </c>
      <c r="L28" s="28"/>
      <c r="M28" s="29">
        <f t="shared" si="2"/>
        <v>0</v>
      </c>
      <c r="N28" s="29">
        <f t="shared" si="3"/>
        <v>150</v>
      </c>
      <c r="O28" s="29">
        <f t="shared" si="3"/>
        <v>35133300</v>
      </c>
      <c r="P28" s="29">
        <f t="shared" si="4"/>
        <v>150</v>
      </c>
      <c r="Q28" s="29">
        <f t="shared" si="4"/>
        <v>35133300</v>
      </c>
    </row>
    <row r="29" spans="2:18" s="21" customFormat="1" ht="15" customHeight="1">
      <c r="B29" s="313"/>
      <c r="C29" s="314"/>
      <c r="D29" s="7" t="s">
        <v>47</v>
      </c>
      <c r="E29" s="7" t="s">
        <v>185</v>
      </c>
      <c r="F29" s="7" t="s">
        <v>48</v>
      </c>
      <c r="G29" s="15">
        <v>277482</v>
      </c>
      <c r="H29" s="28"/>
      <c r="I29" s="29">
        <f t="shared" si="0"/>
        <v>0</v>
      </c>
      <c r="J29" s="29">
        <v>100</v>
      </c>
      <c r="K29" s="29">
        <f t="shared" si="1"/>
        <v>27748200</v>
      </c>
      <c r="L29" s="28"/>
      <c r="M29" s="29">
        <f t="shared" si="2"/>
        <v>0</v>
      </c>
      <c r="N29" s="29">
        <f t="shared" si="3"/>
        <v>100</v>
      </c>
      <c r="O29" s="29">
        <f t="shared" si="3"/>
        <v>27748200</v>
      </c>
      <c r="P29" s="29">
        <f t="shared" si="4"/>
        <v>100</v>
      </c>
      <c r="Q29" s="29">
        <f t="shared" si="4"/>
        <v>27748200</v>
      </c>
    </row>
    <row r="30" spans="2:18" s="21" customFormat="1" ht="15" customHeight="1">
      <c r="B30" s="313"/>
      <c r="C30" s="314"/>
      <c r="D30" s="7" t="s">
        <v>49</v>
      </c>
      <c r="E30" s="7" t="s">
        <v>186</v>
      </c>
      <c r="F30" s="7" t="s">
        <v>50</v>
      </c>
      <c r="G30" s="15">
        <v>296022</v>
      </c>
      <c r="H30" s="28"/>
      <c r="I30" s="29">
        <f t="shared" si="0"/>
        <v>0</v>
      </c>
      <c r="J30" s="29">
        <v>0</v>
      </c>
      <c r="K30" s="29">
        <f t="shared" si="1"/>
        <v>0</v>
      </c>
      <c r="L30" s="28"/>
      <c r="M30" s="29">
        <f t="shared" si="2"/>
        <v>0</v>
      </c>
      <c r="N30" s="29">
        <f t="shared" si="3"/>
        <v>0</v>
      </c>
      <c r="O30" s="29">
        <f t="shared" si="3"/>
        <v>0</v>
      </c>
      <c r="P30" s="29">
        <f t="shared" si="4"/>
        <v>0</v>
      </c>
      <c r="Q30" s="29">
        <f t="shared" si="4"/>
        <v>0</v>
      </c>
    </row>
    <row r="31" spans="2:18" s="21" customFormat="1" ht="15" customHeight="1">
      <c r="B31" s="313"/>
      <c r="C31" s="314"/>
      <c r="D31" s="7" t="s">
        <v>51</v>
      </c>
      <c r="E31" s="7" t="s">
        <v>185</v>
      </c>
      <c r="F31" s="7" t="s">
        <v>52</v>
      </c>
      <c r="G31" s="15">
        <v>296022</v>
      </c>
      <c r="H31" s="28"/>
      <c r="I31" s="29">
        <f t="shared" si="0"/>
        <v>0</v>
      </c>
      <c r="J31" s="29">
        <v>100</v>
      </c>
      <c r="K31" s="29">
        <f t="shared" si="1"/>
        <v>29602200</v>
      </c>
      <c r="L31" s="28"/>
      <c r="M31" s="29">
        <f t="shared" si="2"/>
        <v>0</v>
      </c>
      <c r="N31" s="29">
        <f t="shared" si="3"/>
        <v>100</v>
      </c>
      <c r="O31" s="29">
        <f t="shared" si="3"/>
        <v>29602200</v>
      </c>
      <c r="P31" s="29">
        <f t="shared" si="4"/>
        <v>100</v>
      </c>
      <c r="Q31" s="29">
        <f t="shared" si="4"/>
        <v>29602200</v>
      </c>
    </row>
    <row r="32" spans="2:18" s="21" customFormat="1" ht="15" customHeight="1" thickBot="1">
      <c r="B32" s="328"/>
      <c r="C32" s="329"/>
      <c r="D32" s="35" t="s">
        <v>53</v>
      </c>
      <c r="E32" s="35" t="s">
        <v>186</v>
      </c>
      <c r="F32" s="35" t="s">
        <v>54</v>
      </c>
      <c r="G32" s="36">
        <v>320742</v>
      </c>
      <c r="H32" s="37"/>
      <c r="I32" s="38">
        <f t="shared" si="0"/>
        <v>0</v>
      </c>
      <c r="J32" s="53">
        <v>100</v>
      </c>
      <c r="K32" s="38">
        <f t="shared" si="1"/>
        <v>32074200</v>
      </c>
      <c r="L32" s="37"/>
      <c r="M32" s="38">
        <f t="shared" si="2"/>
        <v>0</v>
      </c>
      <c r="N32" s="38">
        <f t="shared" si="3"/>
        <v>100</v>
      </c>
      <c r="O32" s="38">
        <f t="shared" si="3"/>
        <v>32074200</v>
      </c>
      <c r="P32" s="38">
        <f t="shared" si="4"/>
        <v>100</v>
      </c>
      <c r="Q32" s="38">
        <f t="shared" si="4"/>
        <v>32074200</v>
      </c>
      <c r="R32" s="30">
        <f>SUM(P5:P32)</f>
        <v>2900</v>
      </c>
    </row>
    <row r="33" spans="2:18" s="21" customFormat="1" ht="15" customHeight="1" thickTop="1">
      <c r="B33" s="324" t="s">
        <v>161</v>
      </c>
      <c r="C33" s="326" t="s">
        <v>55</v>
      </c>
      <c r="D33" s="39" t="s">
        <v>56</v>
      </c>
      <c r="E33" s="39" t="s">
        <v>57</v>
      </c>
      <c r="F33" s="39" t="s">
        <v>58</v>
      </c>
      <c r="G33" s="40">
        <v>85902</v>
      </c>
      <c r="H33" s="41"/>
      <c r="I33" s="42">
        <f t="shared" si="0"/>
        <v>0</v>
      </c>
      <c r="J33" s="42">
        <v>100</v>
      </c>
      <c r="K33" s="42">
        <f t="shared" si="1"/>
        <v>8590200</v>
      </c>
      <c r="L33" s="41"/>
      <c r="M33" s="42">
        <f t="shared" si="2"/>
        <v>0</v>
      </c>
      <c r="N33" s="42">
        <f t="shared" si="3"/>
        <v>100</v>
      </c>
      <c r="O33" s="42">
        <f t="shared" si="3"/>
        <v>8590200</v>
      </c>
      <c r="P33" s="42">
        <f t="shared" si="4"/>
        <v>100</v>
      </c>
      <c r="Q33" s="42">
        <f t="shared" si="4"/>
        <v>8590200</v>
      </c>
    </row>
    <row r="34" spans="2:18" s="21" customFormat="1" ht="15" customHeight="1">
      <c r="B34" s="320"/>
      <c r="C34" s="314"/>
      <c r="D34" s="7" t="s">
        <v>59</v>
      </c>
      <c r="E34" s="7" t="s">
        <v>60</v>
      </c>
      <c r="F34" s="7" t="s">
        <v>61</v>
      </c>
      <c r="G34" s="15">
        <v>110622</v>
      </c>
      <c r="H34" s="28"/>
      <c r="I34" s="29">
        <f t="shared" si="0"/>
        <v>0</v>
      </c>
      <c r="J34" s="29">
        <v>0</v>
      </c>
      <c r="K34" s="29">
        <f t="shared" si="1"/>
        <v>0</v>
      </c>
      <c r="L34" s="28"/>
      <c r="M34" s="29">
        <f t="shared" si="2"/>
        <v>0</v>
      </c>
      <c r="N34" s="29">
        <f t="shared" si="3"/>
        <v>0</v>
      </c>
      <c r="O34" s="29">
        <f t="shared" si="3"/>
        <v>0</v>
      </c>
      <c r="P34" s="29">
        <f t="shared" si="4"/>
        <v>0</v>
      </c>
      <c r="Q34" s="29">
        <f t="shared" si="4"/>
        <v>0</v>
      </c>
    </row>
    <row r="35" spans="2:18" s="21" customFormat="1" ht="15" customHeight="1">
      <c r="B35" s="320"/>
      <c r="C35" s="314"/>
      <c r="D35" s="7" t="s">
        <v>62</v>
      </c>
      <c r="E35" s="7" t="s">
        <v>57</v>
      </c>
      <c r="F35" s="7" t="s">
        <v>63</v>
      </c>
      <c r="G35" s="15">
        <v>104442</v>
      </c>
      <c r="H35" s="28"/>
      <c r="I35" s="29">
        <f t="shared" si="0"/>
        <v>0</v>
      </c>
      <c r="J35" s="29">
        <v>100</v>
      </c>
      <c r="K35" s="29">
        <f t="shared" si="1"/>
        <v>10444200</v>
      </c>
      <c r="L35" s="28"/>
      <c r="M35" s="29">
        <f t="shared" si="2"/>
        <v>0</v>
      </c>
      <c r="N35" s="29">
        <f t="shared" si="3"/>
        <v>100</v>
      </c>
      <c r="O35" s="29">
        <f t="shared" si="3"/>
        <v>10444200</v>
      </c>
      <c r="P35" s="29">
        <f t="shared" si="4"/>
        <v>100</v>
      </c>
      <c r="Q35" s="29">
        <f t="shared" si="4"/>
        <v>10444200</v>
      </c>
    </row>
    <row r="36" spans="2:18" s="21" customFormat="1" ht="15" customHeight="1">
      <c r="B36" s="320"/>
      <c r="C36" s="314"/>
      <c r="D36" s="7" t="s">
        <v>64</v>
      </c>
      <c r="E36" s="7" t="s">
        <v>60</v>
      </c>
      <c r="F36" s="7" t="s">
        <v>65</v>
      </c>
      <c r="G36" s="15">
        <v>135342</v>
      </c>
      <c r="H36" s="28"/>
      <c r="I36" s="29">
        <f t="shared" si="0"/>
        <v>0</v>
      </c>
      <c r="J36" s="29">
        <v>100</v>
      </c>
      <c r="K36" s="29">
        <f t="shared" si="1"/>
        <v>13534200</v>
      </c>
      <c r="L36" s="28"/>
      <c r="M36" s="29">
        <f t="shared" si="2"/>
        <v>0</v>
      </c>
      <c r="N36" s="29">
        <f t="shared" si="3"/>
        <v>100</v>
      </c>
      <c r="O36" s="29">
        <f t="shared" si="3"/>
        <v>13534200</v>
      </c>
      <c r="P36" s="29">
        <f t="shared" si="4"/>
        <v>100</v>
      </c>
      <c r="Q36" s="29">
        <f t="shared" si="4"/>
        <v>13534200</v>
      </c>
    </row>
    <row r="37" spans="2:18" s="21" customFormat="1" ht="15" customHeight="1">
      <c r="B37" s="320"/>
      <c r="C37" s="314"/>
      <c r="D37" s="7" t="s">
        <v>66</v>
      </c>
      <c r="E37" s="7" t="s">
        <v>57</v>
      </c>
      <c r="F37" s="7" t="s">
        <v>67</v>
      </c>
      <c r="G37" s="15">
        <v>122982</v>
      </c>
      <c r="H37" s="28"/>
      <c r="I37" s="29">
        <f t="shared" si="0"/>
        <v>0</v>
      </c>
      <c r="J37" s="29">
        <v>0</v>
      </c>
      <c r="K37" s="29">
        <f t="shared" si="1"/>
        <v>0</v>
      </c>
      <c r="L37" s="28"/>
      <c r="M37" s="29">
        <f t="shared" si="2"/>
        <v>0</v>
      </c>
      <c r="N37" s="29">
        <f t="shared" si="3"/>
        <v>0</v>
      </c>
      <c r="O37" s="29">
        <f t="shared" si="3"/>
        <v>0</v>
      </c>
      <c r="P37" s="29">
        <f t="shared" si="4"/>
        <v>0</v>
      </c>
      <c r="Q37" s="29">
        <f t="shared" si="4"/>
        <v>0</v>
      </c>
    </row>
    <row r="38" spans="2:18" s="21" customFormat="1" ht="15" customHeight="1">
      <c r="B38" s="320"/>
      <c r="C38" s="314"/>
      <c r="D38" s="7" t="s">
        <v>68</v>
      </c>
      <c r="E38" s="7" t="s">
        <v>60</v>
      </c>
      <c r="F38" s="7" t="s">
        <v>69</v>
      </c>
      <c r="G38" s="15">
        <v>153882</v>
      </c>
      <c r="H38" s="28"/>
      <c r="I38" s="29">
        <f t="shared" si="0"/>
        <v>0</v>
      </c>
      <c r="J38" s="29">
        <v>100</v>
      </c>
      <c r="K38" s="29">
        <f t="shared" si="1"/>
        <v>15388200</v>
      </c>
      <c r="L38" s="28"/>
      <c r="M38" s="29">
        <f t="shared" si="2"/>
        <v>0</v>
      </c>
      <c r="N38" s="29">
        <f t="shared" si="3"/>
        <v>100</v>
      </c>
      <c r="O38" s="29">
        <f t="shared" si="3"/>
        <v>15388200</v>
      </c>
      <c r="P38" s="29">
        <f t="shared" si="4"/>
        <v>100</v>
      </c>
      <c r="Q38" s="29">
        <f t="shared" si="4"/>
        <v>15388200</v>
      </c>
    </row>
    <row r="39" spans="2:18" s="21" customFormat="1" ht="15" customHeight="1">
      <c r="B39" s="320"/>
      <c r="C39" s="314" t="s">
        <v>70</v>
      </c>
      <c r="D39" s="7" t="s">
        <v>71</v>
      </c>
      <c r="E39" s="7" t="s">
        <v>187</v>
      </c>
      <c r="F39" s="7" t="s">
        <v>72</v>
      </c>
      <c r="G39" s="15">
        <v>135342</v>
      </c>
      <c r="H39" s="28"/>
      <c r="I39" s="29">
        <f t="shared" si="0"/>
        <v>0</v>
      </c>
      <c r="J39" s="29">
        <v>0</v>
      </c>
      <c r="K39" s="29">
        <f t="shared" si="1"/>
        <v>0</v>
      </c>
      <c r="L39" s="28"/>
      <c r="M39" s="29">
        <f t="shared" si="2"/>
        <v>0</v>
      </c>
      <c r="N39" s="29">
        <f t="shared" si="3"/>
        <v>0</v>
      </c>
      <c r="O39" s="29">
        <f t="shared" si="3"/>
        <v>0</v>
      </c>
      <c r="P39" s="29">
        <f t="shared" si="4"/>
        <v>0</v>
      </c>
      <c r="Q39" s="29">
        <f t="shared" si="4"/>
        <v>0</v>
      </c>
    </row>
    <row r="40" spans="2:18" s="21" customFormat="1" ht="15" customHeight="1">
      <c r="B40" s="320"/>
      <c r="C40" s="314"/>
      <c r="D40" s="7" t="s">
        <v>73</v>
      </c>
      <c r="E40" s="7" t="s">
        <v>188</v>
      </c>
      <c r="F40" s="7" t="s">
        <v>74</v>
      </c>
      <c r="G40" s="15">
        <v>166242</v>
      </c>
      <c r="H40" s="28"/>
      <c r="I40" s="29">
        <f t="shared" si="0"/>
        <v>0</v>
      </c>
      <c r="J40" s="29">
        <v>0</v>
      </c>
      <c r="K40" s="29">
        <f t="shared" si="1"/>
        <v>0</v>
      </c>
      <c r="L40" s="28"/>
      <c r="M40" s="29">
        <f t="shared" si="2"/>
        <v>0</v>
      </c>
      <c r="N40" s="29">
        <f t="shared" si="3"/>
        <v>0</v>
      </c>
      <c r="O40" s="29">
        <f t="shared" si="3"/>
        <v>0</v>
      </c>
      <c r="P40" s="29">
        <f t="shared" si="4"/>
        <v>0</v>
      </c>
      <c r="Q40" s="29">
        <f t="shared" si="4"/>
        <v>0</v>
      </c>
    </row>
    <row r="41" spans="2:18" s="21" customFormat="1" ht="15" customHeight="1">
      <c r="B41" s="320"/>
      <c r="C41" s="314"/>
      <c r="D41" s="7" t="s">
        <v>75</v>
      </c>
      <c r="E41" s="7" t="s">
        <v>189</v>
      </c>
      <c r="F41" s="7" t="s">
        <v>76</v>
      </c>
      <c r="G41" s="15">
        <v>184782</v>
      </c>
      <c r="H41" s="28"/>
      <c r="I41" s="29">
        <f t="shared" si="0"/>
        <v>0</v>
      </c>
      <c r="J41" s="29">
        <v>0</v>
      </c>
      <c r="K41" s="29">
        <f t="shared" si="1"/>
        <v>0</v>
      </c>
      <c r="L41" s="28"/>
      <c r="M41" s="29">
        <f t="shared" si="2"/>
        <v>0</v>
      </c>
      <c r="N41" s="29">
        <f t="shared" si="3"/>
        <v>0</v>
      </c>
      <c r="O41" s="29">
        <f t="shared" si="3"/>
        <v>0</v>
      </c>
      <c r="P41" s="29">
        <f t="shared" si="4"/>
        <v>0</v>
      </c>
      <c r="Q41" s="29">
        <f t="shared" si="4"/>
        <v>0</v>
      </c>
    </row>
    <row r="42" spans="2:18" s="21" customFormat="1" ht="15" customHeight="1">
      <c r="B42" s="320"/>
      <c r="C42" s="314"/>
      <c r="D42" s="7" t="s">
        <v>77</v>
      </c>
      <c r="E42" s="7" t="s">
        <v>187</v>
      </c>
      <c r="F42" s="7" t="s">
        <v>78</v>
      </c>
      <c r="G42" s="15">
        <v>141522</v>
      </c>
      <c r="H42" s="28"/>
      <c r="I42" s="29">
        <f t="shared" si="0"/>
        <v>0</v>
      </c>
      <c r="J42" s="29">
        <v>200</v>
      </c>
      <c r="K42" s="29">
        <f t="shared" si="1"/>
        <v>28304400</v>
      </c>
      <c r="L42" s="28"/>
      <c r="M42" s="29">
        <f t="shared" si="2"/>
        <v>0</v>
      </c>
      <c r="N42" s="29">
        <f t="shared" si="3"/>
        <v>200</v>
      </c>
      <c r="O42" s="29">
        <f t="shared" si="3"/>
        <v>28304400</v>
      </c>
      <c r="P42" s="29">
        <f t="shared" si="4"/>
        <v>200</v>
      </c>
      <c r="Q42" s="29">
        <f t="shared" si="4"/>
        <v>28304400</v>
      </c>
    </row>
    <row r="43" spans="2:18" s="21" customFormat="1" ht="15" customHeight="1">
      <c r="B43" s="320"/>
      <c r="C43" s="314"/>
      <c r="D43" s="7" t="s">
        <v>79</v>
      </c>
      <c r="E43" s="7" t="s">
        <v>188</v>
      </c>
      <c r="F43" s="7" t="s">
        <v>80</v>
      </c>
      <c r="G43" s="15">
        <v>178602</v>
      </c>
      <c r="H43" s="28"/>
      <c r="I43" s="29">
        <f t="shared" si="0"/>
        <v>0</v>
      </c>
      <c r="J43" s="29">
        <v>100</v>
      </c>
      <c r="K43" s="29">
        <f t="shared" si="1"/>
        <v>17860200</v>
      </c>
      <c r="L43" s="28"/>
      <c r="M43" s="29">
        <f t="shared" si="2"/>
        <v>0</v>
      </c>
      <c r="N43" s="29">
        <f t="shared" si="3"/>
        <v>100</v>
      </c>
      <c r="O43" s="29">
        <f t="shared" si="3"/>
        <v>17860200</v>
      </c>
      <c r="P43" s="29">
        <f t="shared" si="4"/>
        <v>100</v>
      </c>
      <c r="Q43" s="29">
        <f t="shared" si="4"/>
        <v>17860200</v>
      </c>
    </row>
    <row r="44" spans="2:18" s="21" customFormat="1" ht="15" customHeight="1">
      <c r="B44" s="320"/>
      <c r="C44" s="314"/>
      <c r="D44" s="7" t="s">
        <v>81</v>
      </c>
      <c r="E44" s="7" t="s">
        <v>189</v>
      </c>
      <c r="F44" s="7" t="s">
        <v>82</v>
      </c>
      <c r="G44" s="15">
        <v>203322</v>
      </c>
      <c r="H44" s="28"/>
      <c r="I44" s="29">
        <f t="shared" si="0"/>
        <v>0</v>
      </c>
      <c r="J44" s="29">
        <v>0</v>
      </c>
      <c r="K44" s="29">
        <f t="shared" si="1"/>
        <v>0</v>
      </c>
      <c r="L44" s="28"/>
      <c r="M44" s="29">
        <f t="shared" si="2"/>
        <v>0</v>
      </c>
      <c r="N44" s="29">
        <f t="shared" si="3"/>
        <v>0</v>
      </c>
      <c r="O44" s="29">
        <f t="shared" si="3"/>
        <v>0</v>
      </c>
      <c r="P44" s="29">
        <f t="shared" si="4"/>
        <v>0</v>
      </c>
      <c r="Q44" s="29">
        <f t="shared" si="4"/>
        <v>0</v>
      </c>
    </row>
    <row r="45" spans="2:18" s="21" customFormat="1" ht="15" customHeight="1">
      <c r="B45" s="320"/>
      <c r="C45" s="317" t="s">
        <v>159</v>
      </c>
      <c r="D45" s="7" t="s">
        <v>83</v>
      </c>
      <c r="E45" s="7" t="s">
        <v>188</v>
      </c>
      <c r="F45" s="7" t="s">
        <v>84</v>
      </c>
      <c r="G45" s="15">
        <v>215682</v>
      </c>
      <c r="H45" s="28"/>
      <c r="I45" s="29">
        <f t="shared" si="0"/>
        <v>0</v>
      </c>
      <c r="J45" s="29">
        <v>0</v>
      </c>
      <c r="K45" s="29">
        <f t="shared" si="1"/>
        <v>0</v>
      </c>
      <c r="L45" s="28"/>
      <c r="M45" s="29">
        <f t="shared" si="2"/>
        <v>0</v>
      </c>
      <c r="N45" s="29">
        <f t="shared" si="3"/>
        <v>0</v>
      </c>
      <c r="O45" s="29">
        <f t="shared" si="3"/>
        <v>0</v>
      </c>
      <c r="P45" s="29">
        <f t="shared" si="4"/>
        <v>0</v>
      </c>
      <c r="Q45" s="29">
        <f t="shared" si="4"/>
        <v>0</v>
      </c>
    </row>
    <row r="46" spans="2:18" s="21" customFormat="1" ht="15" customHeight="1">
      <c r="B46" s="320"/>
      <c r="C46" s="322"/>
      <c r="D46" s="7" t="s">
        <v>219</v>
      </c>
      <c r="E46" s="7" t="s">
        <v>57</v>
      </c>
      <c r="F46" s="7" t="s">
        <v>221</v>
      </c>
      <c r="G46" s="15">
        <v>234222</v>
      </c>
      <c r="H46" s="28"/>
      <c r="I46" s="29">
        <f t="shared" si="0"/>
        <v>0</v>
      </c>
      <c r="J46" s="29">
        <v>0</v>
      </c>
      <c r="K46" s="29">
        <f t="shared" si="1"/>
        <v>0</v>
      </c>
      <c r="L46" s="28"/>
      <c r="M46" s="29">
        <f t="shared" si="2"/>
        <v>0</v>
      </c>
      <c r="N46" s="29">
        <f t="shared" si="3"/>
        <v>0</v>
      </c>
      <c r="O46" s="29">
        <f t="shared" si="3"/>
        <v>0</v>
      </c>
      <c r="P46" s="29">
        <f t="shared" si="4"/>
        <v>0</v>
      </c>
      <c r="Q46" s="29">
        <f t="shared" si="4"/>
        <v>0</v>
      </c>
    </row>
    <row r="47" spans="2:18" s="21" customFormat="1" ht="15" customHeight="1" thickBot="1">
      <c r="B47" s="325"/>
      <c r="C47" s="327"/>
      <c r="D47" s="35" t="s">
        <v>220</v>
      </c>
      <c r="E47" s="35" t="s">
        <v>60</v>
      </c>
      <c r="F47" s="35" t="s">
        <v>222</v>
      </c>
      <c r="G47" s="36">
        <v>277482</v>
      </c>
      <c r="H47" s="37"/>
      <c r="I47" s="38">
        <f t="shared" si="0"/>
        <v>0</v>
      </c>
      <c r="J47" s="53">
        <v>0</v>
      </c>
      <c r="K47" s="38">
        <f t="shared" si="1"/>
        <v>0</v>
      </c>
      <c r="L47" s="37"/>
      <c r="M47" s="38">
        <f t="shared" si="2"/>
        <v>0</v>
      </c>
      <c r="N47" s="38">
        <f t="shared" si="3"/>
        <v>0</v>
      </c>
      <c r="O47" s="38">
        <f t="shared" si="3"/>
        <v>0</v>
      </c>
      <c r="P47" s="38">
        <f t="shared" si="4"/>
        <v>0</v>
      </c>
      <c r="Q47" s="38">
        <f t="shared" si="4"/>
        <v>0</v>
      </c>
      <c r="R47" s="30">
        <f>SUM(P33:P47)</f>
        <v>700</v>
      </c>
    </row>
    <row r="48" spans="2:18" s="21" customFormat="1" ht="15.75" customHeight="1" thickTop="1">
      <c r="B48" s="324" t="s">
        <v>165</v>
      </c>
      <c r="C48" s="330" t="s">
        <v>157</v>
      </c>
      <c r="D48" s="39" t="s">
        <v>85</v>
      </c>
      <c r="E48" s="39" t="s">
        <v>184</v>
      </c>
      <c r="F48" s="39" t="s">
        <v>86</v>
      </c>
      <c r="G48" s="40">
        <v>48822</v>
      </c>
      <c r="H48" s="41"/>
      <c r="I48" s="42">
        <f t="shared" si="0"/>
        <v>0</v>
      </c>
      <c r="J48" s="42">
        <v>0</v>
      </c>
      <c r="K48" s="42">
        <f t="shared" si="1"/>
        <v>0</v>
      </c>
      <c r="L48" s="41"/>
      <c r="M48" s="42">
        <f t="shared" si="2"/>
        <v>0</v>
      </c>
      <c r="N48" s="42">
        <f t="shared" si="3"/>
        <v>0</v>
      </c>
      <c r="O48" s="42">
        <f t="shared" si="3"/>
        <v>0</v>
      </c>
      <c r="P48" s="42">
        <f t="shared" si="4"/>
        <v>0</v>
      </c>
      <c r="Q48" s="42">
        <f t="shared" si="4"/>
        <v>0</v>
      </c>
    </row>
    <row r="49" spans="2:18" s="21" customFormat="1" ht="15" customHeight="1">
      <c r="B49" s="320"/>
      <c r="C49" s="314"/>
      <c r="D49" s="7" t="s">
        <v>87</v>
      </c>
      <c r="E49" s="7" t="s">
        <v>185</v>
      </c>
      <c r="F49" s="7" t="s">
        <v>88</v>
      </c>
      <c r="G49" s="15">
        <v>61182</v>
      </c>
      <c r="H49" s="28"/>
      <c r="I49" s="29">
        <f t="shared" si="0"/>
        <v>0</v>
      </c>
      <c r="J49" s="29">
        <v>100</v>
      </c>
      <c r="K49" s="29">
        <f t="shared" si="1"/>
        <v>6118200</v>
      </c>
      <c r="L49" s="28"/>
      <c r="M49" s="29">
        <f t="shared" si="2"/>
        <v>0</v>
      </c>
      <c r="N49" s="29">
        <f t="shared" si="3"/>
        <v>100</v>
      </c>
      <c r="O49" s="29">
        <f t="shared" si="3"/>
        <v>6118200</v>
      </c>
      <c r="P49" s="29">
        <f t="shared" si="4"/>
        <v>100</v>
      </c>
      <c r="Q49" s="29">
        <f t="shared" si="4"/>
        <v>6118200</v>
      </c>
    </row>
    <row r="50" spans="2:18" s="21" customFormat="1" ht="15" customHeight="1">
      <c r="B50" s="320"/>
      <c r="C50" s="314"/>
      <c r="D50" s="7" t="s">
        <v>89</v>
      </c>
      <c r="E50" s="7" t="s">
        <v>178</v>
      </c>
      <c r="F50" s="7" t="s">
        <v>90</v>
      </c>
      <c r="G50" s="15">
        <v>61182</v>
      </c>
      <c r="H50" s="28"/>
      <c r="I50" s="29">
        <f t="shared" si="0"/>
        <v>0</v>
      </c>
      <c r="J50" s="29">
        <v>260</v>
      </c>
      <c r="K50" s="29">
        <f t="shared" si="1"/>
        <v>15907320</v>
      </c>
      <c r="L50" s="28">
        <v>10</v>
      </c>
      <c r="M50" s="29">
        <f t="shared" si="2"/>
        <v>611820</v>
      </c>
      <c r="N50" s="29">
        <f t="shared" si="3"/>
        <v>260</v>
      </c>
      <c r="O50" s="29">
        <f t="shared" si="3"/>
        <v>15907320</v>
      </c>
      <c r="P50" s="29">
        <f t="shared" si="4"/>
        <v>270</v>
      </c>
      <c r="Q50" s="29">
        <f t="shared" si="4"/>
        <v>16519140</v>
      </c>
    </row>
    <row r="51" spans="2:18" s="21" customFormat="1" ht="15" customHeight="1">
      <c r="B51" s="320"/>
      <c r="C51" s="314"/>
      <c r="D51" s="7" t="s">
        <v>91</v>
      </c>
      <c r="E51" s="7" t="s">
        <v>184</v>
      </c>
      <c r="F51" s="7" t="s">
        <v>92</v>
      </c>
      <c r="G51" s="15">
        <v>73542</v>
      </c>
      <c r="H51" s="28"/>
      <c r="I51" s="29">
        <f t="shared" si="0"/>
        <v>0</v>
      </c>
      <c r="J51" s="29">
        <v>300</v>
      </c>
      <c r="K51" s="29">
        <f t="shared" si="1"/>
        <v>22062600</v>
      </c>
      <c r="L51" s="28"/>
      <c r="M51" s="29">
        <f t="shared" si="2"/>
        <v>0</v>
      </c>
      <c r="N51" s="29">
        <f t="shared" si="3"/>
        <v>300</v>
      </c>
      <c r="O51" s="29">
        <f t="shared" si="3"/>
        <v>22062600</v>
      </c>
      <c r="P51" s="29">
        <f t="shared" si="4"/>
        <v>300</v>
      </c>
      <c r="Q51" s="29">
        <f t="shared" si="4"/>
        <v>22062600</v>
      </c>
    </row>
    <row r="52" spans="2:18" s="21" customFormat="1" ht="15" customHeight="1">
      <c r="B52" s="320"/>
      <c r="C52" s="314"/>
      <c r="D52" s="7" t="s">
        <v>93</v>
      </c>
      <c r="E52" s="7" t="s">
        <v>185</v>
      </c>
      <c r="F52" s="7" t="s">
        <v>94</v>
      </c>
      <c r="G52" s="15">
        <v>98262</v>
      </c>
      <c r="H52" s="28"/>
      <c r="I52" s="29">
        <f t="shared" si="0"/>
        <v>0</v>
      </c>
      <c r="J52" s="29">
        <v>100</v>
      </c>
      <c r="K52" s="29">
        <f t="shared" si="1"/>
        <v>9826200</v>
      </c>
      <c r="L52" s="28"/>
      <c r="M52" s="29">
        <f t="shared" si="2"/>
        <v>0</v>
      </c>
      <c r="N52" s="29">
        <f t="shared" si="3"/>
        <v>100</v>
      </c>
      <c r="O52" s="29">
        <f t="shared" si="3"/>
        <v>9826200</v>
      </c>
      <c r="P52" s="29">
        <f t="shared" si="4"/>
        <v>100</v>
      </c>
      <c r="Q52" s="29">
        <f t="shared" si="4"/>
        <v>9826200</v>
      </c>
    </row>
    <row r="53" spans="2:18" s="21" customFormat="1" ht="15" customHeight="1">
      <c r="B53" s="320"/>
      <c r="C53" s="314"/>
      <c r="D53" s="7" t="s">
        <v>95</v>
      </c>
      <c r="E53" s="7" t="s">
        <v>186</v>
      </c>
      <c r="F53" s="7" t="s">
        <v>96</v>
      </c>
      <c r="G53" s="15">
        <v>110622</v>
      </c>
      <c r="H53" s="28"/>
      <c r="I53" s="29">
        <f t="shared" si="0"/>
        <v>0</v>
      </c>
      <c r="J53" s="29">
        <v>100</v>
      </c>
      <c r="K53" s="29">
        <f t="shared" si="1"/>
        <v>11062200</v>
      </c>
      <c r="L53" s="28"/>
      <c r="M53" s="29">
        <f t="shared" si="2"/>
        <v>0</v>
      </c>
      <c r="N53" s="29">
        <f t="shared" si="3"/>
        <v>100</v>
      </c>
      <c r="O53" s="29">
        <f t="shared" si="3"/>
        <v>11062200</v>
      </c>
      <c r="P53" s="29">
        <f t="shared" si="4"/>
        <v>100</v>
      </c>
      <c r="Q53" s="29">
        <f t="shared" si="4"/>
        <v>11062200</v>
      </c>
    </row>
    <row r="54" spans="2:18" s="21" customFormat="1" ht="15" customHeight="1">
      <c r="B54" s="320"/>
      <c r="C54" s="314" t="s">
        <v>158</v>
      </c>
      <c r="D54" s="7" t="s">
        <v>97</v>
      </c>
      <c r="E54" s="7" t="s">
        <v>184</v>
      </c>
      <c r="F54" s="7" t="s">
        <v>98</v>
      </c>
      <c r="G54" s="15">
        <v>61182</v>
      </c>
      <c r="H54" s="28"/>
      <c r="I54" s="29">
        <f t="shared" si="0"/>
        <v>0</v>
      </c>
      <c r="J54" s="29">
        <v>0</v>
      </c>
      <c r="K54" s="29">
        <f t="shared" si="1"/>
        <v>0</v>
      </c>
      <c r="L54" s="28"/>
      <c r="M54" s="29">
        <f t="shared" si="2"/>
        <v>0</v>
      </c>
      <c r="N54" s="29">
        <f t="shared" si="3"/>
        <v>0</v>
      </c>
      <c r="O54" s="29">
        <f t="shared" si="3"/>
        <v>0</v>
      </c>
      <c r="P54" s="29">
        <f t="shared" si="4"/>
        <v>0</v>
      </c>
      <c r="Q54" s="29">
        <f t="shared" si="4"/>
        <v>0</v>
      </c>
    </row>
    <row r="55" spans="2:18" s="21" customFormat="1" ht="15" customHeight="1">
      <c r="B55" s="320"/>
      <c r="C55" s="314"/>
      <c r="D55" s="7" t="s">
        <v>99</v>
      </c>
      <c r="E55" s="7" t="s">
        <v>185</v>
      </c>
      <c r="F55" s="7" t="s">
        <v>100</v>
      </c>
      <c r="G55" s="15">
        <v>79722</v>
      </c>
      <c r="H55" s="28"/>
      <c r="I55" s="29">
        <f t="shared" si="0"/>
        <v>0</v>
      </c>
      <c r="J55" s="29">
        <v>0</v>
      </c>
      <c r="K55" s="29">
        <f t="shared" si="1"/>
        <v>0</v>
      </c>
      <c r="L55" s="28"/>
      <c r="M55" s="29">
        <f t="shared" si="2"/>
        <v>0</v>
      </c>
      <c r="N55" s="29">
        <f t="shared" si="3"/>
        <v>0</v>
      </c>
      <c r="O55" s="29">
        <f t="shared" si="3"/>
        <v>0</v>
      </c>
      <c r="P55" s="29">
        <f t="shared" si="4"/>
        <v>0</v>
      </c>
      <c r="Q55" s="29">
        <f t="shared" si="4"/>
        <v>0</v>
      </c>
    </row>
    <row r="56" spans="2:18" s="21" customFormat="1" ht="15" customHeight="1">
      <c r="B56" s="320"/>
      <c r="C56" s="314"/>
      <c r="D56" s="7" t="s">
        <v>101</v>
      </c>
      <c r="E56" s="7" t="s">
        <v>184</v>
      </c>
      <c r="F56" s="7" t="s">
        <v>102</v>
      </c>
      <c r="G56" s="15">
        <v>85902</v>
      </c>
      <c r="H56" s="28"/>
      <c r="I56" s="29">
        <f t="shared" si="0"/>
        <v>0</v>
      </c>
      <c r="J56" s="29">
        <v>0</v>
      </c>
      <c r="K56" s="29">
        <f t="shared" si="1"/>
        <v>0</v>
      </c>
      <c r="L56" s="28"/>
      <c r="M56" s="29">
        <f t="shared" si="2"/>
        <v>0</v>
      </c>
      <c r="N56" s="29">
        <f t="shared" si="3"/>
        <v>0</v>
      </c>
      <c r="O56" s="29">
        <f t="shared" si="3"/>
        <v>0</v>
      </c>
      <c r="P56" s="29">
        <f t="shared" si="4"/>
        <v>0</v>
      </c>
      <c r="Q56" s="29">
        <f t="shared" si="4"/>
        <v>0</v>
      </c>
    </row>
    <row r="57" spans="2:18" s="21" customFormat="1" ht="15" customHeight="1">
      <c r="B57" s="320"/>
      <c r="C57" s="314"/>
      <c r="D57" s="7" t="s">
        <v>103</v>
      </c>
      <c r="E57" s="7" t="s">
        <v>185</v>
      </c>
      <c r="F57" s="7" t="s">
        <v>104</v>
      </c>
      <c r="G57" s="15">
        <v>110622</v>
      </c>
      <c r="H57" s="28"/>
      <c r="I57" s="29">
        <f t="shared" si="0"/>
        <v>0</v>
      </c>
      <c r="J57" s="29">
        <v>100</v>
      </c>
      <c r="K57" s="29">
        <f t="shared" si="1"/>
        <v>11062200</v>
      </c>
      <c r="L57" s="28"/>
      <c r="M57" s="29">
        <f t="shared" si="2"/>
        <v>0</v>
      </c>
      <c r="N57" s="29">
        <f t="shared" si="3"/>
        <v>100</v>
      </c>
      <c r="O57" s="29">
        <f t="shared" si="3"/>
        <v>11062200</v>
      </c>
      <c r="P57" s="29">
        <f t="shared" si="4"/>
        <v>100</v>
      </c>
      <c r="Q57" s="29">
        <f t="shared" si="4"/>
        <v>11062200</v>
      </c>
    </row>
    <row r="58" spans="2:18" s="21" customFormat="1" ht="15" customHeight="1">
      <c r="B58" s="320"/>
      <c r="C58" s="317" t="s">
        <v>159</v>
      </c>
      <c r="D58" s="7" t="s">
        <v>105</v>
      </c>
      <c r="E58" s="7" t="s">
        <v>184</v>
      </c>
      <c r="F58" s="7" t="s">
        <v>106</v>
      </c>
      <c r="G58" s="15">
        <v>61182</v>
      </c>
      <c r="H58" s="28"/>
      <c r="I58" s="29">
        <f t="shared" si="0"/>
        <v>0</v>
      </c>
      <c r="J58" s="29">
        <v>0</v>
      </c>
      <c r="K58" s="29">
        <f t="shared" si="1"/>
        <v>0</v>
      </c>
      <c r="L58" s="28"/>
      <c r="M58" s="29">
        <f t="shared" si="2"/>
        <v>0</v>
      </c>
      <c r="N58" s="29">
        <f t="shared" si="3"/>
        <v>0</v>
      </c>
      <c r="O58" s="29">
        <f t="shared" si="3"/>
        <v>0</v>
      </c>
      <c r="P58" s="29">
        <f t="shared" si="4"/>
        <v>0</v>
      </c>
      <c r="Q58" s="29">
        <f t="shared" si="4"/>
        <v>0</v>
      </c>
    </row>
    <row r="59" spans="2:18" s="21" customFormat="1" ht="15" customHeight="1">
      <c r="B59" s="320"/>
      <c r="C59" s="322"/>
      <c r="D59" s="7" t="s">
        <v>107</v>
      </c>
      <c r="E59" s="7" t="s">
        <v>185</v>
      </c>
      <c r="F59" s="7" t="s">
        <v>108</v>
      </c>
      <c r="G59" s="15">
        <v>79722</v>
      </c>
      <c r="H59" s="28"/>
      <c r="I59" s="29">
        <f t="shared" si="0"/>
        <v>0</v>
      </c>
      <c r="J59" s="29">
        <v>0</v>
      </c>
      <c r="K59" s="29">
        <f t="shared" si="1"/>
        <v>0</v>
      </c>
      <c r="L59" s="28"/>
      <c r="M59" s="29">
        <f t="shared" si="2"/>
        <v>0</v>
      </c>
      <c r="N59" s="29">
        <f t="shared" si="3"/>
        <v>0</v>
      </c>
      <c r="O59" s="29">
        <f t="shared" si="3"/>
        <v>0</v>
      </c>
      <c r="P59" s="29">
        <f t="shared" si="4"/>
        <v>0</v>
      </c>
      <c r="Q59" s="29">
        <f t="shared" si="4"/>
        <v>0</v>
      </c>
    </row>
    <row r="60" spans="2:18" s="21" customFormat="1" ht="15" customHeight="1">
      <c r="B60" s="320"/>
      <c r="C60" s="322"/>
      <c r="D60" s="7" t="s">
        <v>195</v>
      </c>
      <c r="E60" s="7" t="s">
        <v>198</v>
      </c>
      <c r="F60" s="7" t="s">
        <v>199</v>
      </c>
      <c r="G60" s="15">
        <v>80000</v>
      </c>
      <c r="H60" s="28"/>
      <c r="I60" s="29">
        <f t="shared" si="0"/>
        <v>0</v>
      </c>
      <c r="J60" s="29">
        <v>0</v>
      </c>
      <c r="K60" s="29">
        <f t="shared" si="1"/>
        <v>0</v>
      </c>
      <c r="L60" s="28"/>
      <c r="M60" s="29">
        <f t="shared" si="2"/>
        <v>0</v>
      </c>
      <c r="N60" s="29">
        <f t="shared" si="3"/>
        <v>0</v>
      </c>
      <c r="O60" s="29">
        <f t="shared" si="3"/>
        <v>0</v>
      </c>
      <c r="P60" s="29">
        <f t="shared" si="4"/>
        <v>0</v>
      </c>
      <c r="Q60" s="29">
        <f t="shared" si="4"/>
        <v>0</v>
      </c>
    </row>
    <row r="61" spans="2:18" s="21" customFormat="1" ht="15" customHeight="1">
      <c r="B61" s="320"/>
      <c r="C61" s="322"/>
      <c r="D61" s="7" t="s">
        <v>196</v>
      </c>
      <c r="E61" s="7" t="s">
        <v>57</v>
      </c>
      <c r="F61" s="7" t="s">
        <v>200</v>
      </c>
      <c r="G61" s="15">
        <v>92000</v>
      </c>
      <c r="H61" s="28"/>
      <c r="I61" s="29">
        <f t="shared" si="0"/>
        <v>0</v>
      </c>
      <c r="J61" s="29">
        <v>0</v>
      </c>
      <c r="K61" s="29">
        <f t="shared" si="1"/>
        <v>0</v>
      </c>
      <c r="L61" s="28"/>
      <c r="M61" s="29">
        <f t="shared" si="2"/>
        <v>0</v>
      </c>
      <c r="N61" s="29">
        <f t="shared" si="3"/>
        <v>0</v>
      </c>
      <c r="O61" s="29">
        <f t="shared" si="3"/>
        <v>0</v>
      </c>
      <c r="P61" s="29">
        <f t="shared" si="4"/>
        <v>0</v>
      </c>
      <c r="Q61" s="29">
        <f t="shared" si="4"/>
        <v>0</v>
      </c>
    </row>
    <row r="62" spans="2:18" s="21" customFormat="1" ht="15" customHeight="1" thickBot="1">
      <c r="B62" s="325"/>
      <c r="C62" s="327"/>
      <c r="D62" s="35" t="s">
        <v>197</v>
      </c>
      <c r="E62" s="35" t="s">
        <v>60</v>
      </c>
      <c r="F62" s="35" t="s">
        <v>201</v>
      </c>
      <c r="G62" s="36">
        <v>120000</v>
      </c>
      <c r="H62" s="37"/>
      <c r="I62" s="38">
        <f t="shared" si="0"/>
        <v>0</v>
      </c>
      <c r="J62" s="53">
        <v>0</v>
      </c>
      <c r="K62" s="38">
        <f t="shared" si="1"/>
        <v>0</v>
      </c>
      <c r="L62" s="37"/>
      <c r="M62" s="38">
        <f t="shared" si="2"/>
        <v>0</v>
      </c>
      <c r="N62" s="38">
        <f t="shared" si="3"/>
        <v>0</v>
      </c>
      <c r="O62" s="38">
        <f t="shared" si="3"/>
        <v>0</v>
      </c>
      <c r="P62" s="38">
        <f t="shared" si="4"/>
        <v>0</v>
      </c>
      <c r="Q62" s="38">
        <f t="shared" si="4"/>
        <v>0</v>
      </c>
      <c r="R62" s="30">
        <f>SUM(P48:P62)</f>
        <v>970</v>
      </c>
    </row>
    <row r="63" spans="2:18" s="21" customFormat="1" ht="15" customHeight="1" thickTop="1">
      <c r="B63" s="321" t="s">
        <v>166</v>
      </c>
      <c r="C63" s="318" t="s">
        <v>167</v>
      </c>
      <c r="D63" s="31" t="s">
        <v>109</v>
      </c>
      <c r="E63" s="31" t="s">
        <v>190</v>
      </c>
      <c r="F63" s="31" t="s">
        <v>110</v>
      </c>
      <c r="G63" s="32">
        <v>67362</v>
      </c>
      <c r="H63" s="33"/>
      <c r="I63" s="34">
        <f t="shared" si="0"/>
        <v>0</v>
      </c>
      <c r="J63" s="42">
        <v>100</v>
      </c>
      <c r="K63" s="34">
        <f t="shared" si="1"/>
        <v>6736200</v>
      </c>
      <c r="L63" s="33"/>
      <c r="M63" s="34">
        <f t="shared" si="2"/>
        <v>0</v>
      </c>
      <c r="N63" s="34">
        <f t="shared" si="3"/>
        <v>100</v>
      </c>
      <c r="O63" s="34">
        <f t="shared" si="3"/>
        <v>6736200</v>
      </c>
      <c r="P63" s="34">
        <f t="shared" si="4"/>
        <v>100</v>
      </c>
      <c r="Q63" s="34">
        <f t="shared" si="4"/>
        <v>6736200</v>
      </c>
    </row>
    <row r="64" spans="2:18" s="21" customFormat="1" ht="15" customHeight="1">
      <c r="B64" s="313"/>
      <c r="C64" s="314"/>
      <c r="D64" s="7" t="s">
        <v>111</v>
      </c>
      <c r="E64" s="7" t="s">
        <v>191</v>
      </c>
      <c r="F64" s="7" t="s">
        <v>112</v>
      </c>
      <c r="G64" s="15">
        <v>73542</v>
      </c>
      <c r="H64" s="28"/>
      <c r="I64" s="29">
        <f t="shared" si="0"/>
        <v>0</v>
      </c>
      <c r="J64" s="29">
        <v>210</v>
      </c>
      <c r="K64" s="29">
        <f t="shared" si="1"/>
        <v>15443820</v>
      </c>
      <c r="L64" s="28"/>
      <c r="M64" s="29">
        <f t="shared" si="2"/>
        <v>0</v>
      </c>
      <c r="N64" s="29">
        <f t="shared" si="3"/>
        <v>210</v>
      </c>
      <c r="O64" s="29">
        <f t="shared" si="3"/>
        <v>15443820</v>
      </c>
      <c r="P64" s="29">
        <f t="shared" si="4"/>
        <v>210</v>
      </c>
      <c r="Q64" s="29">
        <f t="shared" si="4"/>
        <v>15443820</v>
      </c>
    </row>
    <row r="65" spans="2:17" s="21" customFormat="1" ht="15" customHeight="1">
      <c r="B65" s="313"/>
      <c r="C65" s="314"/>
      <c r="D65" s="7" t="s">
        <v>113</v>
      </c>
      <c r="E65" s="7" t="s">
        <v>192</v>
      </c>
      <c r="F65" s="7" t="s">
        <v>114</v>
      </c>
      <c r="G65" s="15">
        <v>92082</v>
      </c>
      <c r="H65" s="28"/>
      <c r="I65" s="29">
        <f t="shared" si="0"/>
        <v>0</v>
      </c>
      <c r="J65" s="29">
        <v>0</v>
      </c>
      <c r="K65" s="29">
        <f t="shared" si="1"/>
        <v>0</v>
      </c>
      <c r="L65" s="28"/>
      <c r="M65" s="29">
        <f t="shared" si="2"/>
        <v>0</v>
      </c>
      <c r="N65" s="29">
        <f t="shared" si="3"/>
        <v>0</v>
      </c>
      <c r="O65" s="29">
        <f t="shared" si="3"/>
        <v>0</v>
      </c>
      <c r="P65" s="29">
        <f t="shared" si="4"/>
        <v>0</v>
      </c>
      <c r="Q65" s="29">
        <f t="shared" si="4"/>
        <v>0</v>
      </c>
    </row>
    <row r="66" spans="2:17" s="21" customFormat="1" ht="15" customHeight="1">
      <c r="B66" s="313"/>
      <c r="C66" s="319" t="s">
        <v>168</v>
      </c>
      <c r="D66" s="7" t="s">
        <v>115</v>
      </c>
      <c r="E66" s="7" t="s">
        <v>191</v>
      </c>
      <c r="F66" s="7" t="s">
        <v>116</v>
      </c>
      <c r="G66" s="15">
        <v>92082</v>
      </c>
      <c r="H66" s="28"/>
      <c r="I66" s="29">
        <f t="shared" si="0"/>
        <v>0</v>
      </c>
      <c r="J66" s="29">
        <v>100</v>
      </c>
      <c r="K66" s="29">
        <f t="shared" si="1"/>
        <v>9208200</v>
      </c>
      <c r="L66" s="28"/>
      <c r="M66" s="29">
        <f t="shared" si="2"/>
        <v>0</v>
      </c>
      <c r="N66" s="29">
        <f t="shared" si="3"/>
        <v>100</v>
      </c>
      <c r="O66" s="29">
        <f t="shared" si="3"/>
        <v>9208200</v>
      </c>
      <c r="P66" s="29">
        <f t="shared" si="4"/>
        <v>100</v>
      </c>
      <c r="Q66" s="29">
        <f t="shared" si="4"/>
        <v>9208200</v>
      </c>
    </row>
    <row r="67" spans="2:17" s="21" customFormat="1" ht="15" customHeight="1">
      <c r="B67" s="313"/>
      <c r="C67" s="320"/>
      <c r="D67" s="7" t="s">
        <v>117</v>
      </c>
      <c r="E67" s="7" t="s">
        <v>192</v>
      </c>
      <c r="F67" s="7" t="s">
        <v>118</v>
      </c>
      <c r="G67" s="15">
        <v>110622</v>
      </c>
      <c r="H67" s="28"/>
      <c r="I67" s="29">
        <f t="shared" si="0"/>
        <v>0</v>
      </c>
      <c r="J67" s="29">
        <v>0</v>
      </c>
      <c r="K67" s="29">
        <f t="shared" si="1"/>
        <v>0</v>
      </c>
      <c r="L67" s="28"/>
      <c r="M67" s="29">
        <f t="shared" si="2"/>
        <v>0</v>
      </c>
      <c r="N67" s="29">
        <f t="shared" si="3"/>
        <v>0</v>
      </c>
      <c r="O67" s="29">
        <f t="shared" si="3"/>
        <v>0</v>
      </c>
      <c r="P67" s="29">
        <f t="shared" si="4"/>
        <v>0</v>
      </c>
      <c r="Q67" s="29">
        <f t="shared" si="4"/>
        <v>0</v>
      </c>
    </row>
    <row r="68" spans="2:17" s="21" customFormat="1" ht="15" customHeight="1">
      <c r="B68" s="313"/>
      <c r="C68" s="320"/>
      <c r="D68" s="7" t="s">
        <v>119</v>
      </c>
      <c r="E68" s="7" t="s">
        <v>57</v>
      </c>
      <c r="F68" s="7" t="s">
        <v>120</v>
      </c>
      <c r="G68" s="15">
        <v>92082</v>
      </c>
      <c r="H68" s="28"/>
      <c r="I68" s="29">
        <f t="shared" si="0"/>
        <v>0</v>
      </c>
      <c r="J68" s="29">
        <v>100</v>
      </c>
      <c r="K68" s="29">
        <f t="shared" si="1"/>
        <v>9208200</v>
      </c>
      <c r="L68" s="28"/>
      <c r="M68" s="29">
        <f t="shared" si="2"/>
        <v>0</v>
      </c>
      <c r="N68" s="29">
        <f t="shared" si="3"/>
        <v>100</v>
      </c>
      <c r="O68" s="29">
        <f t="shared" si="3"/>
        <v>9208200</v>
      </c>
      <c r="P68" s="29">
        <f t="shared" si="4"/>
        <v>100</v>
      </c>
      <c r="Q68" s="29">
        <f t="shared" si="4"/>
        <v>9208200</v>
      </c>
    </row>
    <row r="69" spans="2:17" s="21" customFormat="1" ht="15" customHeight="1">
      <c r="B69" s="313"/>
      <c r="C69" s="320"/>
      <c r="D69" s="7" t="s">
        <v>121</v>
      </c>
      <c r="E69" s="7" t="s">
        <v>60</v>
      </c>
      <c r="F69" s="7" t="s">
        <v>122</v>
      </c>
      <c r="G69" s="15">
        <v>110622</v>
      </c>
      <c r="H69" s="28"/>
      <c r="I69" s="29">
        <f t="shared" ref="I69:I92" si="5">H69*G69</f>
        <v>0</v>
      </c>
      <c r="J69" s="29">
        <v>100</v>
      </c>
      <c r="K69" s="29">
        <f t="shared" si="1"/>
        <v>11062200</v>
      </c>
      <c r="L69" s="28"/>
      <c r="M69" s="29">
        <f t="shared" si="2"/>
        <v>0</v>
      </c>
      <c r="N69" s="29">
        <f t="shared" si="3"/>
        <v>100</v>
      </c>
      <c r="O69" s="29">
        <f t="shared" si="3"/>
        <v>11062200</v>
      </c>
      <c r="P69" s="29">
        <f t="shared" si="4"/>
        <v>100</v>
      </c>
      <c r="Q69" s="29">
        <f t="shared" si="4"/>
        <v>11062200</v>
      </c>
    </row>
    <row r="70" spans="2:17" s="21" customFormat="1" ht="15" customHeight="1">
      <c r="B70" s="313"/>
      <c r="C70" s="320"/>
      <c r="D70" s="7" t="s">
        <v>123</v>
      </c>
      <c r="E70" s="7" t="s">
        <v>57</v>
      </c>
      <c r="F70" s="7" t="s">
        <v>124</v>
      </c>
      <c r="G70" s="15">
        <v>104442</v>
      </c>
      <c r="H70" s="28"/>
      <c r="I70" s="29"/>
      <c r="J70" s="29">
        <v>0</v>
      </c>
      <c r="K70" s="29">
        <f t="shared" ref="K70:K90" si="6">J70*G70</f>
        <v>0</v>
      </c>
      <c r="L70" s="28"/>
      <c r="M70" s="29">
        <f t="shared" ref="M70:M92" si="7">L70*G70</f>
        <v>0</v>
      </c>
      <c r="N70" s="29">
        <f t="shared" ref="N70:O85" si="8">H70+J70</f>
        <v>0</v>
      </c>
      <c r="O70" s="29">
        <f t="shared" si="8"/>
        <v>0</v>
      </c>
      <c r="P70" s="29">
        <f t="shared" ref="P70:Q92" si="9">SUM(H70,J70,L70)</f>
        <v>0</v>
      </c>
      <c r="Q70" s="29">
        <f t="shared" si="9"/>
        <v>0</v>
      </c>
    </row>
    <row r="71" spans="2:17" s="21" customFormat="1" ht="15" customHeight="1">
      <c r="B71" s="313"/>
      <c r="C71" s="320"/>
      <c r="D71" s="7" t="s">
        <v>125</v>
      </c>
      <c r="E71" s="7" t="s">
        <v>180</v>
      </c>
      <c r="F71" s="7" t="s">
        <v>126</v>
      </c>
      <c r="G71" s="15">
        <v>122982</v>
      </c>
      <c r="H71" s="28"/>
      <c r="I71" s="29">
        <f t="shared" si="5"/>
        <v>0</v>
      </c>
      <c r="J71" s="29">
        <v>0</v>
      </c>
      <c r="K71" s="29">
        <f t="shared" si="6"/>
        <v>0</v>
      </c>
      <c r="L71" s="28"/>
      <c r="M71" s="29">
        <f t="shared" si="7"/>
        <v>0</v>
      </c>
      <c r="N71" s="29">
        <f t="shared" si="8"/>
        <v>0</v>
      </c>
      <c r="O71" s="29">
        <f t="shared" si="8"/>
        <v>0</v>
      </c>
      <c r="P71" s="29">
        <f t="shared" si="9"/>
        <v>0</v>
      </c>
      <c r="Q71" s="29">
        <f t="shared" si="9"/>
        <v>0</v>
      </c>
    </row>
    <row r="72" spans="2:17" s="21" customFormat="1" ht="15" customHeight="1">
      <c r="B72" s="313"/>
      <c r="C72" s="320"/>
      <c r="D72" s="7" t="s">
        <v>127</v>
      </c>
      <c r="E72" s="7" t="s">
        <v>57</v>
      </c>
      <c r="F72" s="7" t="s">
        <v>128</v>
      </c>
      <c r="G72" s="15">
        <v>141522</v>
      </c>
      <c r="H72" s="28"/>
      <c r="I72" s="29">
        <f t="shared" si="5"/>
        <v>0</v>
      </c>
      <c r="J72" s="29">
        <v>100</v>
      </c>
      <c r="K72" s="29">
        <f t="shared" si="6"/>
        <v>14152200</v>
      </c>
      <c r="L72" s="28">
        <v>10</v>
      </c>
      <c r="M72" s="29">
        <f t="shared" si="7"/>
        <v>1415220</v>
      </c>
      <c r="N72" s="29">
        <f t="shared" si="8"/>
        <v>100</v>
      </c>
      <c r="O72" s="29">
        <f t="shared" si="8"/>
        <v>14152200</v>
      </c>
      <c r="P72" s="29">
        <f t="shared" si="9"/>
        <v>110</v>
      </c>
      <c r="Q72" s="29">
        <f t="shared" si="9"/>
        <v>15567420</v>
      </c>
    </row>
    <row r="73" spans="2:17" s="21" customFormat="1" ht="15" customHeight="1">
      <c r="B73" s="313"/>
      <c r="C73" s="320"/>
      <c r="D73" s="7" t="s">
        <v>129</v>
      </c>
      <c r="E73" s="7" t="s">
        <v>60</v>
      </c>
      <c r="F73" s="7" t="s">
        <v>130</v>
      </c>
      <c r="G73" s="15">
        <v>153882</v>
      </c>
      <c r="H73" s="28"/>
      <c r="I73" s="29">
        <f t="shared" si="5"/>
        <v>0</v>
      </c>
      <c r="J73" s="29">
        <v>0</v>
      </c>
      <c r="K73" s="29">
        <f t="shared" si="6"/>
        <v>0</v>
      </c>
      <c r="L73" s="28"/>
      <c r="M73" s="29">
        <f t="shared" si="7"/>
        <v>0</v>
      </c>
      <c r="N73" s="29">
        <f t="shared" si="8"/>
        <v>0</v>
      </c>
      <c r="O73" s="29">
        <f t="shared" si="8"/>
        <v>0</v>
      </c>
      <c r="P73" s="29">
        <f t="shared" si="9"/>
        <v>0</v>
      </c>
      <c r="Q73" s="29">
        <f t="shared" si="9"/>
        <v>0</v>
      </c>
    </row>
    <row r="74" spans="2:17" s="21" customFormat="1" ht="15" customHeight="1">
      <c r="B74" s="313"/>
      <c r="C74" s="320"/>
      <c r="D74" s="7" t="s">
        <v>131</v>
      </c>
      <c r="E74" s="7" t="s">
        <v>57</v>
      </c>
      <c r="F74" s="7" t="s">
        <v>132</v>
      </c>
      <c r="G74" s="15">
        <v>172422</v>
      </c>
      <c r="H74" s="28"/>
      <c r="I74" s="29">
        <f t="shared" si="5"/>
        <v>0</v>
      </c>
      <c r="J74" s="29">
        <v>0</v>
      </c>
      <c r="K74" s="29">
        <f t="shared" si="6"/>
        <v>0</v>
      </c>
      <c r="L74" s="28"/>
      <c r="M74" s="29">
        <f t="shared" si="7"/>
        <v>0</v>
      </c>
      <c r="N74" s="29">
        <f t="shared" si="8"/>
        <v>0</v>
      </c>
      <c r="O74" s="29">
        <f t="shared" si="8"/>
        <v>0</v>
      </c>
      <c r="P74" s="29">
        <f t="shared" si="9"/>
        <v>0</v>
      </c>
      <c r="Q74" s="29">
        <f t="shared" si="9"/>
        <v>0</v>
      </c>
    </row>
    <row r="75" spans="2:17" s="21" customFormat="1" ht="15" customHeight="1">
      <c r="B75" s="313"/>
      <c r="C75" s="320"/>
      <c r="D75" s="7" t="s">
        <v>207</v>
      </c>
      <c r="E75" s="7" t="s">
        <v>57</v>
      </c>
      <c r="F75" s="7" t="s">
        <v>211</v>
      </c>
      <c r="G75" s="16">
        <v>92082</v>
      </c>
      <c r="H75" s="28"/>
      <c r="I75" s="29">
        <f t="shared" si="5"/>
        <v>0</v>
      </c>
      <c r="J75" s="29">
        <v>0</v>
      </c>
      <c r="K75" s="29">
        <f t="shared" si="6"/>
        <v>0</v>
      </c>
      <c r="L75" s="28"/>
      <c r="M75" s="29">
        <f t="shared" si="7"/>
        <v>0</v>
      </c>
      <c r="N75" s="29">
        <f t="shared" si="8"/>
        <v>0</v>
      </c>
      <c r="O75" s="29">
        <f t="shared" si="8"/>
        <v>0</v>
      </c>
      <c r="P75" s="29">
        <f t="shared" si="9"/>
        <v>0</v>
      </c>
      <c r="Q75" s="29">
        <f t="shared" si="9"/>
        <v>0</v>
      </c>
    </row>
    <row r="76" spans="2:17" s="21" customFormat="1" ht="15" customHeight="1">
      <c r="B76" s="313"/>
      <c r="C76" s="320"/>
      <c r="D76" s="7" t="s">
        <v>208</v>
      </c>
      <c r="E76" s="7" t="s">
        <v>60</v>
      </c>
      <c r="F76" s="7" t="s">
        <v>212</v>
      </c>
      <c r="G76" s="16">
        <v>110622</v>
      </c>
      <c r="H76" s="28"/>
      <c r="I76" s="29">
        <f t="shared" si="5"/>
        <v>0</v>
      </c>
      <c r="J76" s="29">
        <v>0</v>
      </c>
      <c r="K76" s="29">
        <f t="shared" si="6"/>
        <v>0</v>
      </c>
      <c r="L76" s="28"/>
      <c r="M76" s="29">
        <f t="shared" si="7"/>
        <v>0</v>
      </c>
      <c r="N76" s="29">
        <f t="shared" si="8"/>
        <v>0</v>
      </c>
      <c r="O76" s="29">
        <f t="shared" si="8"/>
        <v>0</v>
      </c>
      <c r="P76" s="29">
        <f t="shared" si="9"/>
        <v>0</v>
      </c>
      <c r="Q76" s="29">
        <f t="shared" si="9"/>
        <v>0</v>
      </c>
    </row>
    <row r="77" spans="2:17" s="21" customFormat="1" ht="15" customHeight="1">
      <c r="B77" s="313"/>
      <c r="C77" s="320"/>
      <c r="D77" s="7" t="s">
        <v>209</v>
      </c>
      <c r="E77" s="7" t="s">
        <v>57</v>
      </c>
      <c r="F77" s="7" t="s">
        <v>213</v>
      </c>
      <c r="G77" s="16">
        <v>92082</v>
      </c>
      <c r="H77" s="28"/>
      <c r="I77" s="29">
        <f t="shared" si="5"/>
        <v>0</v>
      </c>
      <c r="J77" s="29">
        <v>0</v>
      </c>
      <c r="K77" s="29">
        <f t="shared" si="6"/>
        <v>0</v>
      </c>
      <c r="L77" s="28"/>
      <c r="M77" s="29">
        <f t="shared" si="7"/>
        <v>0</v>
      </c>
      <c r="N77" s="29">
        <f t="shared" si="8"/>
        <v>0</v>
      </c>
      <c r="O77" s="29">
        <f t="shared" si="8"/>
        <v>0</v>
      </c>
      <c r="P77" s="29">
        <f t="shared" si="9"/>
        <v>0</v>
      </c>
      <c r="Q77" s="29">
        <f t="shared" si="9"/>
        <v>0</v>
      </c>
    </row>
    <row r="78" spans="2:17" s="21" customFormat="1" ht="15" customHeight="1">
      <c r="B78" s="313"/>
      <c r="C78" s="320"/>
      <c r="D78" s="7" t="s">
        <v>210</v>
      </c>
      <c r="E78" s="7" t="s">
        <v>60</v>
      </c>
      <c r="F78" s="7" t="s">
        <v>214</v>
      </c>
      <c r="G78" s="16">
        <v>110622</v>
      </c>
      <c r="H78" s="28"/>
      <c r="I78" s="29">
        <f t="shared" si="5"/>
        <v>0</v>
      </c>
      <c r="J78" s="29">
        <v>0</v>
      </c>
      <c r="K78" s="29">
        <f t="shared" si="6"/>
        <v>0</v>
      </c>
      <c r="L78" s="28"/>
      <c r="M78" s="29">
        <f t="shared" si="7"/>
        <v>0</v>
      </c>
      <c r="N78" s="29">
        <f t="shared" si="8"/>
        <v>0</v>
      </c>
      <c r="O78" s="29">
        <f t="shared" si="8"/>
        <v>0</v>
      </c>
      <c r="P78" s="29">
        <f t="shared" si="9"/>
        <v>0</v>
      </c>
      <c r="Q78" s="29">
        <f t="shared" si="9"/>
        <v>0</v>
      </c>
    </row>
    <row r="79" spans="2:17" ht="15" customHeight="1">
      <c r="B79" s="313"/>
      <c r="C79" s="313" t="s">
        <v>169</v>
      </c>
      <c r="D79" s="7" t="s">
        <v>133</v>
      </c>
      <c r="E79" s="7" t="s">
        <v>60</v>
      </c>
      <c r="F79" s="7" t="s">
        <v>134</v>
      </c>
      <c r="G79" s="16">
        <v>160062</v>
      </c>
      <c r="H79" s="28"/>
      <c r="I79" s="29">
        <f t="shared" si="5"/>
        <v>0</v>
      </c>
      <c r="J79" s="29">
        <v>0</v>
      </c>
      <c r="K79" s="29">
        <f t="shared" si="6"/>
        <v>0</v>
      </c>
      <c r="L79" s="28"/>
      <c r="M79" s="29">
        <f t="shared" si="7"/>
        <v>0</v>
      </c>
      <c r="N79" s="29">
        <f t="shared" si="8"/>
        <v>0</v>
      </c>
      <c r="O79" s="29">
        <f t="shared" si="8"/>
        <v>0</v>
      </c>
      <c r="P79" s="29">
        <f t="shared" si="9"/>
        <v>0</v>
      </c>
      <c r="Q79" s="29">
        <f t="shared" si="9"/>
        <v>0</v>
      </c>
    </row>
    <row r="80" spans="2:17" ht="17.25" thickBot="1">
      <c r="B80" s="328"/>
      <c r="C80" s="328"/>
      <c r="D80" s="35" t="s">
        <v>135</v>
      </c>
      <c r="E80" s="35" t="s">
        <v>57</v>
      </c>
      <c r="F80" s="35" t="s">
        <v>136</v>
      </c>
      <c r="G80" s="49">
        <v>184782</v>
      </c>
      <c r="H80" s="37"/>
      <c r="I80" s="38">
        <f t="shared" si="5"/>
        <v>0</v>
      </c>
      <c r="J80" s="29">
        <v>0</v>
      </c>
      <c r="K80" s="38">
        <f t="shared" si="6"/>
        <v>0</v>
      </c>
      <c r="L80" s="37"/>
      <c r="M80" s="38">
        <f t="shared" si="7"/>
        <v>0</v>
      </c>
      <c r="N80" s="38">
        <f t="shared" si="8"/>
        <v>0</v>
      </c>
      <c r="O80" s="38">
        <f t="shared" si="8"/>
        <v>0</v>
      </c>
      <c r="P80" s="38">
        <f t="shared" si="9"/>
        <v>0</v>
      </c>
      <c r="Q80" s="38">
        <f t="shared" si="9"/>
        <v>0</v>
      </c>
    </row>
    <row r="81" spans="2:18" ht="17.25" hidden="1" thickTop="1">
      <c r="B81" s="321"/>
      <c r="C81" s="321"/>
      <c r="D81" s="44" t="s">
        <v>137</v>
      </c>
      <c r="E81" s="44" t="s">
        <v>60</v>
      </c>
      <c r="F81" s="44" t="s">
        <v>138</v>
      </c>
      <c r="G81" s="45">
        <v>122982</v>
      </c>
      <c r="H81" s="46">
        <v>0</v>
      </c>
      <c r="I81" s="47">
        <f t="shared" si="5"/>
        <v>0</v>
      </c>
      <c r="J81" s="47">
        <v>0</v>
      </c>
      <c r="K81" s="47">
        <f t="shared" si="6"/>
        <v>0</v>
      </c>
      <c r="L81" s="46"/>
      <c r="M81" s="47">
        <f t="shared" si="7"/>
        <v>0</v>
      </c>
      <c r="N81" s="47">
        <f t="shared" si="8"/>
        <v>0</v>
      </c>
      <c r="O81" s="47">
        <f t="shared" si="8"/>
        <v>0</v>
      </c>
      <c r="P81" s="47">
        <f t="shared" si="9"/>
        <v>0</v>
      </c>
      <c r="Q81" s="47">
        <f t="shared" si="9"/>
        <v>0</v>
      </c>
    </row>
    <row r="82" spans="2:18" ht="17.25" hidden="1" thickTop="1">
      <c r="B82" s="313"/>
      <c r="C82" s="313"/>
      <c r="D82" s="19" t="s">
        <v>139</v>
      </c>
      <c r="E82" s="19" t="s">
        <v>193</v>
      </c>
      <c r="F82" s="19" t="s">
        <v>140</v>
      </c>
      <c r="G82" s="20">
        <v>147702</v>
      </c>
      <c r="H82" s="22">
        <v>0</v>
      </c>
      <c r="I82" s="18">
        <f t="shared" si="5"/>
        <v>0</v>
      </c>
      <c r="J82" s="51">
        <v>0</v>
      </c>
      <c r="K82" s="18">
        <f t="shared" si="6"/>
        <v>0</v>
      </c>
      <c r="L82" s="22"/>
      <c r="M82" s="18">
        <f t="shared" si="7"/>
        <v>0</v>
      </c>
      <c r="N82" s="18">
        <f t="shared" si="8"/>
        <v>0</v>
      </c>
      <c r="O82" s="18">
        <f t="shared" si="8"/>
        <v>0</v>
      </c>
      <c r="P82" s="18">
        <f t="shared" si="9"/>
        <v>0</v>
      </c>
      <c r="Q82" s="18">
        <f t="shared" si="9"/>
        <v>0</v>
      </c>
    </row>
    <row r="83" spans="2:18" ht="18" thickTop="1" thickBot="1">
      <c r="B83" s="328"/>
      <c r="C83" s="50" t="s">
        <v>170</v>
      </c>
      <c r="D83" s="35" t="s">
        <v>141</v>
      </c>
      <c r="E83" s="35" t="s">
        <v>198</v>
      </c>
      <c r="F83" s="35" t="s">
        <v>194</v>
      </c>
      <c r="G83" s="49">
        <v>215682</v>
      </c>
      <c r="H83" s="49"/>
      <c r="I83" s="49">
        <f t="shared" si="5"/>
        <v>0</v>
      </c>
      <c r="J83" s="52">
        <v>0</v>
      </c>
      <c r="K83" s="38">
        <f t="shared" si="6"/>
        <v>0</v>
      </c>
      <c r="L83" s="37"/>
      <c r="M83" s="38">
        <f t="shared" si="7"/>
        <v>0</v>
      </c>
      <c r="N83" s="38">
        <f t="shared" si="8"/>
        <v>0</v>
      </c>
      <c r="O83" s="38">
        <f t="shared" si="8"/>
        <v>0</v>
      </c>
      <c r="P83" s="38">
        <f t="shared" si="9"/>
        <v>0</v>
      </c>
      <c r="Q83" s="38">
        <f t="shared" si="9"/>
        <v>0</v>
      </c>
      <c r="R83" s="43">
        <f>SUM(P63:P83)</f>
        <v>720</v>
      </c>
    </row>
    <row r="84" spans="2:18" ht="15" customHeight="1" thickTop="1">
      <c r="B84" s="321" t="s">
        <v>171</v>
      </c>
      <c r="C84" s="321" t="s">
        <v>172</v>
      </c>
      <c r="D84" s="31" t="s">
        <v>142</v>
      </c>
      <c r="E84" s="31"/>
      <c r="F84" s="31" t="s">
        <v>143</v>
      </c>
      <c r="G84" s="48">
        <v>122982</v>
      </c>
      <c r="H84" s="33"/>
      <c r="I84" s="34">
        <f t="shared" si="5"/>
        <v>0</v>
      </c>
      <c r="J84" s="29">
        <v>0</v>
      </c>
      <c r="K84" s="34">
        <f t="shared" si="6"/>
        <v>0</v>
      </c>
      <c r="L84" s="33"/>
      <c r="M84" s="34">
        <f t="shared" si="7"/>
        <v>0</v>
      </c>
      <c r="N84" s="34">
        <f t="shared" si="8"/>
        <v>0</v>
      </c>
      <c r="O84" s="34">
        <f t="shared" si="8"/>
        <v>0</v>
      </c>
      <c r="P84" s="34">
        <f t="shared" si="9"/>
        <v>0</v>
      </c>
      <c r="Q84" s="34">
        <f t="shared" si="9"/>
        <v>0</v>
      </c>
    </row>
    <row r="85" spans="2:18" ht="15" customHeight="1">
      <c r="B85" s="313"/>
      <c r="C85" s="313"/>
      <c r="D85" s="7" t="s">
        <v>144</v>
      </c>
      <c r="E85" s="7"/>
      <c r="F85" s="7" t="s">
        <v>145</v>
      </c>
      <c r="G85" s="16">
        <v>73542</v>
      </c>
      <c r="H85" s="28"/>
      <c r="I85" s="29">
        <f t="shared" si="5"/>
        <v>0</v>
      </c>
      <c r="J85" s="29">
        <v>0</v>
      </c>
      <c r="K85" s="29">
        <f t="shared" si="6"/>
        <v>0</v>
      </c>
      <c r="L85" s="28"/>
      <c r="M85" s="29">
        <f t="shared" si="7"/>
        <v>0</v>
      </c>
      <c r="N85" s="29">
        <f t="shared" si="8"/>
        <v>0</v>
      </c>
      <c r="O85" s="29">
        <f t="shared" si="8"/>
        <v>0</v>
      </c>
      <c r="P85" s="29">
        <f t="shared" si="9"/>
        <v>0</v>
      </c>
      <c r="Q85" s="29">
        <f t="shared" si="9"/>
        <v>0</v>
      </c>
    </row>
    <row r="86" spans="2:18" ht="15" customHeight="1">
      <c r="B86" s="313" t="s">
        <v>173</v>
      </c>
      <c r="C86" s="313" t="s">
        <v>174</v>
      </c>
      <c r="D86" s="7" t="s">
        <v>146</v>
      </c>
      <c r="E86" s="7"/>
      <c r="F86" s="7" t="s">
        <v>147</v>
      </c>
      <c r="G86" s="16">
        <v>30838</v>
      </c>
      <c r="H86" s="28"/>
      <c r="I86" s="29">
        <f t="shared" si="5"/>
        <v>0</v>
      </c>
      <c r="J86" s="29">
        <v>0</v>
      </c>
      <c r="K86" s="29">
        <f t="shared" si="6"/>
        <v>0</v>
      </c>
      <c r="L86" s="28"/>
      <c r="M86" s="29">
        <f t="shared" si="7"/>
        <v>0</v>
      </c>
      <c r="N86" s="29">
        <f t="shared" ref="N86:O92" si="10">H86+J86</f>
        <v>0</v>
      </c>
      <c r="O86" s="29">
        <f t="shared" si="10"/>
        <v>0</v>
      </c>
      <c r="P86" s="29">
        <f t="shared" si="9"/>
        <v>0</v>
      </c>
      <c r="Q86" s="29">
        <f t="shared" si="9"/>
        <v>0</v>
      </c>
    </row>
    <row r="87" spans="2:18" ht="15" customHeight="1">
      <c r="B87" s="313"/>
      <c r="C87" s="313"/>
      <c r="D87" s="7" t="s">
        <v>148</v>
      </c>
      <c r="E87" s="7"/>
      <c r="F87" s="7" t="s">
        <v>149</v>
      </c>
      <c r="G87" s="16">
        <v>24658</v>
      </c>
      <c r="H87" s="28"/>
      <c r="I87" s="29">
        <f t="shared" si="5"/>
        <v>0</v>
      </c>
      <c r="J87" s="29">
        <v>0</v>
      </c>
      <c r="K87" s="29">
        <f t="shared" si="6"/>
        <v>0</v>
      </c>
      <c r="L87" s="28"/>
      <c r="M87" s="29">
        <f t="shared" si="7"/>
        <v>0</v>
      </c>
      <c r="N87" s="29">
        <f t="shared" si="10"/>
        <v>0</v>
      </c>
      <c r="O87" s="29">
        <f t="shared" si="10"/>
        <v>0</v>
      </c>
      <c r="P87" s="29">
        <f t="shared" si="9"/>
        <v>0</v>
      </c>
      <c r="Q87" s="29">
        <f t="shared" si="9"/>
        <v>0</v>
      </c>
    </row>
    <row r="88" spans="2:18" ht="15" customHeight="1">
      <c r="B88" s="313"/>
      <c r="C88" s="314" t="s">
        <v>175</v>
      </c>
      <c r="D88" s="7" t="s">
        <v>150</v>
      </c>
      <c r="E88" s="7"/>
      <c r="F88" s="7" t="s">
        <v>151</v>
      </c>
      <c r="G88" s="16">
        <v>18478</v>
      </c>
      <c r="H88" s="28"/>
      <c r="I88" s="29">
        <f t="shared" si="5"/>
        <v>0</v>
      </c>
      <c r="J88" s="29">
        <v>400</v>
      </c>
      <c r="K88" s="29">
        <f t="shared" si="6"/>
        <v>7391200</v>
      </c>
      <c r="L88" s="28"/>
      <c r="M88" s="29">
        <f t="shared" si="7"/>
        <v>0</v>
      </c>
      <c r="N88" s="29">
        <f t="shared" si="10"/>
        <v>400</v>
      </c>
      <c r="O88" s="29">
        <f t="shared" si="10"/>
        <v>7391200</v>
      </c>
      <c r="P88" s="29">
        <f t="shared" si="9"/>
        <v>400</v>
      </c>
      <c r="Q88" s="29">
        <f t="shared" si="9"/>
        <v>7391200</v>
      </c>
    </row>
    <row r="89" spans="2:18" ht="15" customHeight="1">
      <c r="B89" s="313"/>
      <c r="C89" s="314"/>
      <c r="D89" s="7" t="s">
        <v>152</v>
      </c>
      <c r="E89" s="7"/>
      <c r="F89" s="7" t="s">
        <v>153</v>
      </c>
      <c r="G89" s="16">
        <v>15388</v>
      </c>
      <c r="H89" s="28"/>
      <c r="I89" s="29">
        <f t="shared" si="5"/>
        <v>0</v>
      </c>
      <c r="J89" s="29">
        <v>0</v>
      </c>
      <c r="K89" s="29">
        <f t="shared" si="6"/>
        <v>0</v>
      </c>
      <c r="L89" s="28"/>
      <c r="M89" s="29">
        <f t="shared" si="7"/>
        <v>0</v>
      </c>
      <c r="N89" s="29">
        <f t="shared" si="10"/>
        <v>0</v>
      </c>
      <c r="O89" s="29">
        <f t="shared" si="10"/>
        <v>0</v>
      </c>
      <c r="P89" s="29">
        <f t="shared" si="9"/>
        <v>0</v>
      </c>
      <c r="Q89" s="29">
        <f t="shared" si="9"/>
        <v>0</v>
      </c>
    </row>
    <row r="90" spans="2:18" ht="15" customHeight="1">
      <c r="B90" s="313"/>
      <c r="C90" s="314"/>
      <c r="D90" s="7" t="s">
        <v>154</v>
      </c>
      <c r="E90" s="7"/>
      <c r="F90" s="7" t="s">
        <v>155</v>
      </c>
      <c r="G90" s="16">
        <v>40108</v>
      </c>
      <c r="H90" s="28"/>
      <c r="I90" s="29">
        <f t="shared" si="5"/>
        <v>0</v>
      </c>
      <c r="J90" s="29">
        <v>0</v>
      </c>
      <c r="K90" s="29">
        <f t="shared" si="6"/>
        <v>0</v>
      </c>
      <c r="L90" s="28"/>
      <c r="M90" s="29">
        <f t="shared" si="7"/>
        <v>0</v>
      </c>
      <c r="N90" s="29">
        <f t="shared" si="10"/>
        <v>0</v>
      </c>
      <c r="O90" s="29">
        <f t="shared" si="10"/>
        <v>0</v>
      </c>
      <c r="P90" s="29">
        <f t="shared" si="9"/>
        <v>0</v>
      </c>
      <c r="Q90" s="29">
        <f t="shared" si="9"/>
        <v>0</v>
      </c>
    </row>
    <row r="91" spans="2:18" ht="15" customHeight="1">
      <c r="B91" s="317" t="s">
        <v>223</v>
      </c>
      <c r="C91" s="12" t="s">
        <v>224</v>
      </c>
      <c r="D91" s="7" t="s">
        <v>226</v>
      </c>
      <c r="E91" s="7" t="s">
        <v>57</v>
      </c>
      <c r="F91" s="7" t="s">
        <v>228</v>
      </c>
      <c r="G91" s="16">
        <v>116802</v>
      </c>
      <c r="H91" s="28"/>
      <c r="I91" s="29">
        <f t="shared" si="5"/>
        <v>0</v>
      </c>
      <c r="J91" s="29"/>
      <c r="K91" s="29"/>
      <c r="L91" s="28"/>
      <c r="M91" s="29">
        <f t="shared" si="7"/>
        <v>0</v>
      </c>
      <c r="N91" s="29">
        <f t="shared" si="10"/>
        <v>0</v>
      </c>
      <c r="O91" s="29">
        <f t="shared" si="10"/>
        <v>0</v>
      </c>
      <c r="P91" s="29">
        <f t="shared" si="9"/>
        <v>0</v>
      </c>
      <c r="Q91" s="29">
        <f t="shared" si="9"/>
        <v>0</v>
      </c>
    </row>
    <row r="92" spans="2:18" ht="15" customHeight="1">
      <c r="B92" s="318"/>
      <c r="C92" s="23" t="s">
        <v>225</v>
      </c>
      <c r="D92" s="7" t="s">
        <v>227</v>
      </c>
      <c r="E92" s="7" t="s">
        <v>57</v>
      </c>
      <c r="F92" s="7" t="s">
        <v>229</v>
      </c>
      <c r="G92" s="16">
        <v>67980</v>
      </c>
      <c r="H92" s="28"/>
      <c r="I92" s="29">
        <f t="shared" si="5"/>
        <v>0</v>
      </c>
      <c r="J92" s="29"/>
      <c r="K92" s="29"/>
      <c r="L92" s="28"/>
      <c r="M92" s="29">
        <f t="shared" si="7"/>
        <v>0</v>
      </c>
      <c r="N92" s="29">
        <f t="shared" si="10"/>
        <v>0</v>
      </c>
      <c r="O92" s="29">
        <f t="shared" si="10"/>
        <v>0</v>
      </c>
      <c r="P92" s="29">
        <f t="shared" si="9"/>
        <v>0</v>
      </c>
      <c r="Q92" s="29">
        <f t="shared" si="9"/>
        <v>0</v>
      </c>
    </row>
    <row r="93" spans="2:18" ht="17.25">
      <c r="B93" s="8"/>
      <c r="C93" s="8"/>
      <c r="D93" s="9" t="s">
        <v>156</v>
      </c>
      <c r="E93" s="9"/>
      <c r="F93" s="10"/>
      <c r="G93" s="17"/>
      <c r="H93" s="11">
        <f>SUM(H5:H92)</f>
        <v>0</v>
      </c>
      <c r="I93" s="11">
        <f t="shared" ref="I93:Q93" si="11">SUM(I5:I92)</f>
        <v>0</v>
      </c>
      <c r="J93" s="11">
        <f t="shared" si="11"/>
        <v>5670</v>
      </c>
      <c r="K93" s="11">
        <f t="shared" si="11"/>
        <v>734733940</v>
      </c>
      <c r="L93" s="11">
        <f t="shared" si="11"/>
        <v>20</v>
      </c>
      <c r="M93" s="11">
        <f t="shared" si="11"/>
        <v>2027040</v>
      </c>
      <c r="N93" s="11">
        <f t="shared" si="11"/>
        <v>5670</v>
      </c>
      <c r="O93" s="11">
        <f t="shared" si="11"/>
        <v>734733940</v>
      </c>
      <c r="P93" s="11">
        <f t="shared" si="11"/>
        <v>5690</v>
      </c>
      <c r="Q93" s="11">
        <f t="shared" si="11"/>
        <v>736760980</v>
      </c>
    </row>
    <row r="94" spans="2:18">
      <c r="I94" s="27">
        <f>I93/1.1</f>
        <v>0</v>
      </c>
      <c r="J94" s="3"/>
      <c r="K94" s="27">
        <f>K93/1.1</f>
        <v>667939945.45454538</v>
      </c>
      <c r="M94" s="27"/>
      <c r="N94" s="4"/>
      <c r="O94" s="27">
        <f>O93/1.1</f>
        <v>667939945.45454538</v>
      </c>
      <c r="Q94" s="27">
        <f>Q93/1.1</f>
        <v>669782709.090909</v>
      </c>
    </row>
    <row r="95" spans="2:18">
      <c r="I95" s="24"/>
      <c r="K95" s="24"/>
      <c r="M95" s="24"/>
      <c r="Q95" s="24"/>
    </row>
    <row r="96" spans="2:18">
      <c r="I96" s="4"/>
    </row>
    <row r="97" spans="9:11">
      <c r="I97" s="24"/>
      <c r="K97" s="24"/>
    </row>
    <row r="98" spans="9:11">
      <c r="I98" s="4"/>
    </row>
    <row r="99" spans="9:11">
      <c r="I99" s="4"/>
      <c r="K99" s="4"/>
    </row>
    <row r="100" spans="9:11">
      <c r="I100" s="4"/>
    </row>
    <row r="101" spans="9:11">
      <c r="I101" s="4"/>
    </row>
    <row r="102" spans="9:11">
      <c r="I102" s="4"/>
    </row>
    <row r="103" spans="9:11">
      <c r="I103" s="4"/>
    </row>
    <row r="104" spans="9:11">
      <c r="I104" s="4"/>
    </row>
    <row r="105" spans="9:11">
      <c r="I105" s="4"/>
    </row>
    <row r="106" spans="9:11">
      <c r="I106" s="4"/>
    </row>
  </sheetData>
  <autoFilter ref="B4:M94" xr:uid="{00000000-0009-0000-0000-000004000000}">
    <filterColumn colId="6">
      <customFilters>
        <customFilter operator="notEqual" val=" "/>
      </customFilters>
    </filterColumn>
  </autoFilter>
  <mergeCells count="28">
    <mergeCell ref="B86:B90"/>
    <mergeCell ref="C86:C87"/>
    <mergeCell ref="C88:C90"/>
    <mergeCell ref="B91:B92"/>
    <mergeCell ref="B63:B83"/>
    <mergeCell ref="C63:C65"/>
    <mergeCell ref="C66:C78"/>
    <mergeCell ref="C79:C82"/>
    <mergeCell ref="B84:B85"/>
    <mergeCell ref="C84:C85"/>
    <mergeCell ref="B33:B47"/>
    <mergeCell ref="C33:C38"/>
    <mergeCell ref="C39:C44"/>
    <mergeCell ref="C45:C47"/>
    <mergeCell ref="B48:B62"/>
    <mergeCell ref="C48:C53"/>
    <mergeCell ref="C54:C57"/>
    <mergeCell ref="C58:C62"/>
    <mergeCell ref="H3:I3"/>
    <mergeCell ref="J3:K3"/>
    <mergeCell ref="L3:M3"/>
    <mergeCell ref="N3:O3"/>
    <mergeCell ref="P3:Q3"/>
    <mergeCell ref="B5:B32"/>
    <mergeCell ref="C5:C12"/>
    <mergeCell ref="C13:C20"/>
    <mergeCell ref="C21:C26"/>
    <mergeCell ref="C27:C32"/>
  </mergeCells>
  <phoneticPr fontId="3" type="noConversion"/>
  <pageMargins left="0.31496062992125984" right="0.31496062992125984" top="0.35433070866141736" bottom="0.35433070866141736" header="0.31496062992125984" footer="0.31496062992125984"/>
  <pageSetup paperSize="8" scale="5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 filterMode="1">
    <pageSetUpPr fitToPage="1"/>
  </sheetPr>
  <dimension ref="B3:R108"/>
  <sheetViews>
    <sheetView workbookViewId="0"/>
  </sheetViews>
  <sheetFormatPr defaultRowHeight="16.5"/>
  <cols>
    <col min="1" max="1" width="0.75" customWidth="1"/>
    <col min="2" max="2" width="11.25" customWidth="1"/>
    <col min="3" max="3" width="20" customWidth="1"/>
    <col min="4" max="4" width="59.75" customWidth="1"/>
    <col min="5" max="5" width="8.625" customWidth="1"/>
    <col min="6" max="6" width="12.375" customWidth="1"/>
    <col min="7" max="7" width="10" customWidth="1"/>
    <col min="8" max="8" width="13" style="3" bestFit="1" customWidth="1"/>
    <col min="9" max="9" width="18.625" style="1" bestFit="1" customWidth="1"/>
    <col min="10" max="10" width="11.125" customWidth="1"/>
    <col min="11" max="11" width="18.625" customWidth="1"/>
    <col min="12" max="12" width="11.125" customWidth="1"/>
    <col min="13" max="13" width="18.625" customWidth="1"/>
    <col min="14" max="14" width="6.875" customWidth="1"/>
    <col min="15" max="15" width="14" customWidth="1"/>
    <col min="16" max="16" width="6.75" customWidth="1"/>
    <col min="17" max="17" width="14" customWidth="1"/>
  </cols>
  <sheetData>
    <row r="3" spans="2:17" ht="26.1" customHeight="1">
      <c r="B3" s="26" t="s">
        <v>248</v>
      </c>
      <c r="C3" s="26"/>
      <c r="D3" s="26"/>
      <c r="E3" s="26"/>
      <c r="F3" s="26"/>
      <c r="H3" s="312" t="s">
        <v>249</v>
      </c>
      <c r="I3" s="312"/>
      <c r="J3" s="312" t="s">
        <v>249</v>
      </c>
      <c r="K3" s="312"/>
      <c r="L3" s="312" t="s">
        <v>249</v>
      </c>
      <c r="M3" s="312"/>
      <c r="N3" s="323" t="s">
        <v>250</v>
      </c>
      <c r="O3" s="323"/>
      <c r="P3" s="312" t="s">
        <v>251</v>
      </c>
      <c r="Q3" s="312"/>
    </row>
    <row r="4" spans="2:17" s="2" customFormat="1">
      <c r="B4" s="5" t="s">
        <v>163</v>
      </c>
      <c r="C4" s="5" t="s">
        <v>164</v>
      </c>
      <c r="D4" s="5" t="s">
        <v>0</v>
      </c>
      <c r="E4" s="5" t="s">
        <v>1</v>
      </c>
      <c r="F4" s="5" t="s">
        <v>2</v>
      </c>
      <c r="G4" s="13" t="s">
        <v>3</v>
      </c>
      <c r="H4" s="6" t="s">
        <v>176</v>
      </c>
      <c r="I4" s="6" t="s">
        <v>177</v>
      </c>
      <c r="J4" s="6" t="s">
        <v>203</v>
      </c>
      <c r="K4" s="6" t="s">
        <v>177</v>
      </c>
      <c r="L4" s="6" t="s">
        <v>204</v>
      </c>
      <c r="M4" s="6" t="s">
        <v>177</v>
      </c>
      <c r="N4" s="6" t="s">
        <v>206</v>
      </c>
      <c r="O4" s="6" t="s">
        <v>177</v>
      </c>
      <c r="P4" s="6" t="s">
        <v>205</v>
      </c>
      <c r="Q4" s="6" t="s">
        <v>177</v>
      </c>
    </row>
    <row r="5" spans="2:17" ht="15" customHeight="1">
      <c r="B5" s="313" t="s">
        <v>4</v>
      </c>
      <c r="C5" s="314" t="s">
        <v>157</v>
      </c>
      <c r="D5" s="7" t="s">
        <v>5</v>
      </c>
      <c r="E5" s="7" t="s">
        <v>178</v>
      </c>
      <c r="F5" s="7" t="s">
        <v>179</v>
      </c>
      <c r="G5" s="14">
        <v>85902</v>
      </c>
      <c r="H5" s="28">
        <v>100</v>
      </c>
      <c r="I5" s="29">
        <f t="shared" ref="I5:I68" si="0">H5*G5</f>
        <v>8590200</v>
      </c>
      <c r="J5" s="29">
        <v>50</v>
      </c>
      <c r="K5" s="29">
        <f>J5*G5</f>
        <v>4295100</v>
      </c>
      <c r="L5" s="28"/>
      <c r="M5" s="29">
        <f>L5*G5</f>
        <v>0</v>
      </c>
      <c r="N5" s="29">
        <f>H5+J5</f>
        <v>150</v>
      </c>
      <c r="O5" s="29">
        <f>I5+K5</f>
        <v>12885300</v>
      </c>
      <c r="P5" s="29">
        <f>SUM(H5,J5,L5)</f>
        <v>150</v>
      </c>
      <c r="Q5" s="29">
        <f>SUM(I5,K5,M5)</f>
        <v>12885300</v>
      </c>
    </row>
    <row r="6" spans="2:17" s="21" customFormat="1" ht="15" customHeight="1">
      <c r="B6" s="313"/>
      <c r="C6" s="314"/>
      <c r="D6" s="7" t="s">
        <v>6</v>
      </c>
      <c r="E6" s="7" t="s">
        <v>180</v>
      </c>
      <c r="F6" s="7" t="s">
        <v>7</v>
      </c>
      <c r="G6" s="15">
        <v>116802</v>
      </c>
      <c r="H6" s="28">
        <v>100</v>
      </c>
      <c r="I6" s="29">
        <f t="shared" si="0"/>
        <v>11680200</v>
      </c>
      <c r="J6" s="29">
        <v>30</v>
      </c>
      <c r="K6" s="29">
        <f t="shared" ref="K6:K69" si="1">J6*G6</f>
        <v>3504060</v>
      </c>
      <c r="L6" s="28"/>
      <c r="M6" s="29">
        <f t="shared" ref="M6:M69" si="2">L6*G6</f>
        <v>0</v>
      </c>
      <c r="N6" s="29">
        <f>H6+J6</f>
        <v>130</v>
      </c>
      <c r="O6" s="29">
        <f t="shared" ref="N6:O69" si="3">I6+K6</f>
        <v>15184260</v>
      </c>
      <c r="P6" s="29">
        <f t="shared" ref="P6:Q69" si="4">SUM(H6,J6,L6)</f>
        <v>130</v>
      </c>
      <c r="Q6" s="29">
        <f t="shared" si="4"/>
        <v>15184260</v>
      </c>
    </row>
    <row r="7" spans="2:17" s="21" customFormat="1" ht="15" customHeight="1">
      <c r="B7" s="313"/>
      <c r="C7" s="314"/>
      <c r="D7" s="7" t="s">
        <v>8</v>
      </c>
      <c r="E7" s="7" t="s">
        <v>181</v>
      </c>
      <c r="F7" s="7" t="s">
        <v>9</v>
      </c>
      <c r="G7" s="15">
        <v>122982</v>
      </c>
      <c r="H7" s="28">
        <v>100</v>
      </c>
      <c r="I7" s="29">
        <f t="shared" si="0"/>
        <v>12298200</v>
      </c>
      <c r="J7" s="29">
        <v>50</v>
      </c>
      <c r="K7" s="29">
        <f t="shared" si="1"/>
        <v>6149100</v>
      </c>
      <c r="L7" s="28"/>
      <c r="M7" s="29">
        <f t="shared" si="2"/>
        <v>0</v>
      </c>
      <c r="N7" s="29">
        <f t="shared" si="3"/>
        <v>150</v>
      </c>
      <c r="O7" s="29">
        <f t="shared" si="3"/>
        <v>18447300</v>
      </c>
      <c r="P7" s="29">
        <f t="shared" si="4"/>
        <v>150</v>
      </c>
      <c r="Q7" s="29">
        <f t="shared" si="4"/>
        <v>18447300</v>
      </c>
    </row>
    <row r="8" spans="2:17" s="21" customFormat="1" ht="15" customHeight="1">
      <c r="B8" s="313"/>
      <c r="C8" s="314"/>
      <c r="D8" s="7" t="s">
        <v>10</v>
      </c>
      <c r="E8" s="7" t="s">
        <v>180</v>
      </c>
      <c r="F8" s="7" t="s">
        <v>11</v>
      </c>
      <c r="G8" s="15">
        <v>160062</v>
      </c>
      <c r="H8" s="28">
        <v>200</v>
      </c>
      <c r="I8" s="29">
        <f t="shared" si="0"/>
        <v>32012400</v>
      </c>
      <c r="J8" s="29">
        <v>30</v>
      </c>
      <c r="K8" s="29">
        <f t="shared" si="1"/>
        <v>4801860</v>
      </c>
      <c r="L8" s="28"/>
      <c r="M8" s="29">
        <f t="shared" si="2"/>
        <v>0</v>
      </c>
      <c r="N8" s="29">
        <f t="shared" si="3"/>
        <v>230</v>
      </c>
      <c r="O8" s="29">
        <f t="shared" si="3"/>
        <v>36814260</v>
      </c>
      <c r="P8" s="29">
        <f t="shared" si="4"/>
        <v>230</v>
      </c>
      <c r="Q8" s="29">
        <f t="shared" si="4"/>
        <v>36814260</v>
      </c>
    </row>
    <row r="9" spans="2:17" s="21" customFormat="1" ht="15" customHeight="1">
      <c r="B9" s="313"/>
      <c r="C9" s="314"/>
      <c r="D9" s="7" t="s">
        <v>12</v>
      </c>
      <c r="E9" s="7" t="s">
        <v>181</v>
      </c>
      <c r="F9" s="7" t="s">
        <v>13</v>
      </c>
      <c r="G9" s="15">
        <v>141522</v>
      </c>
      <c r="H9" s="28">
        <v>0</v>
      </c>
      <c r="I9" s="29">
        <f t="shared" si="0"/>
        <v>0</v>
      </c>
      <c r="J9" s="29">
        <v>100</v>
      </c>
      <c r="K9" s="29">
        <f t="shared" si="1"/>
        <v>14152200</v>
      </c>
      <c r="L9" s="28"/>
      <c r="M9" s="29">
        <f t="shared" si="2"/>
        <v>0</v>
      </c>
      <c r="N9" s="29">
        <f t="shared" si="3"/>
        <v>100</v>
      </c>
      <c r="O9" s="29">
        <f t="shared" si="3"/>
        <v>14152200</v>
      </c>
      <c r="P9" s="29">
        <f t="shared" si="4"/>
        <v>100</v>
      </c>
      <c r="Q9" s="29">
        <f t="shared" si="4"/>
        <v>14152200</v>
      </c>
    </row>
    <row r="10" spans="2:17" s="21" customFormat="1" ht="15" customHeight="1">
      <c r="B10" s="313"/>
      <c r="C10" s="314"/>
      <c r="D10" s="7" t="s">
        <v>182</v>
      </c>
      <c r="E10" s="7" t="s">
        <v>180</v>
      </c>
      <c r="F10" s="7" t="s">
        <v>14</v>
      </c>
      <c r="G10" s="15">
        <v>184782</v>
      </c>
      <c r="H10" s="28">
        <v>100</v>
      </c>
      <c r="I10" s="29">
        <f t="shared" si="0"/>
        <v>18478200</v>
      </c>
      <c r="J10" s="29">
        <v>50</v>
      </c>
      <c r="K10" s="29">
        <f t="shared" si="1"/>
        <v>9239100</v>
      </c>
      <c r="L10" s="28"/>
      <c r="M10" s="29">
        <f t="shared" si="2"/>
        <v>0</v>
      </c>
      <c r="N10" s="29">
        <f t="shared" si="3"/>
        <v>150</v>
      </c>
      <c r="O10" s="29">
        <f t="shared" si="3"/>
        <v>27717300</v>
      </c>
      <c r="P10" s="29">
        <f t="shared" si="4"/>
        <v>150</v>
      </c>
      <c r="Q10" s="29">
        <f t="shared" si="4"/>
        <v>27717300</v>
      </c>
    </row>
    <row r="11" spans="2:17" s="21" customFormat="1" ht="15" customHeight="1">
      <c r="B11" s="313"/>
      <c r="C11" s="314"/>
      <c r="D11" s="7" t="s">
        <v>15</v>
      </c>
      <c r="E11" s="7" t="s">
        <v>181</v>
      </c>
      <c r="F11" s="7" t="s">
        <v>16</v>
      </c>
      <c r="G11" s="15">
        <v>172422</v>
      </c>
      <c r="H11" s="28">
        <v>100</v>
      </c>
      <c r="I11" s="29">
        <f t="shared" si="0"/>
        <v>17242200</v>
      </c>
      <c r="J11" s="29"/>
      <c r="K11" s="29">
        <f t="shared" si="1"/>
        <v>0</v>
      </c>
      <c r="L11" s="28"/>
      <c r="M11" s="29">
        <f t="shared" si="2"/>
        <v>0</v>
      </c>
      <c r="N11" s="29">
        <f t="shared" si="3"/>
        <v>100</v>
      </c>
      <c r="O11" s="29">
        <f t="shared" si="3"/>
        <v>17242200</v>
      </c>
      <c r="P11" s="29">
        <f t="shared" si="4"/>
        <v>100</v>
      </c>
      <c r="Q11" s="29">
        <f t="shared" si="4"/>
        <v>17242200</v>
      </c>
    </row>
    <row r="12" spans="2:17" s="21" customFormat="1" ht="15" customHeight="1">
      <c r="B12" s="313"/>
      <c r="C12" s="314"/>
      <c r="D12" s="7" t="s">
        <v>17</v>
      </c>
      <c r="E12" s="7" t="s">
        <v>180</v>
      </c>
      <c r="F12" s="7" t="s">
        <v>18</v>
      </c>
      <c r="G12" s="15">
        <v>215682</v>
      </c>
      <c r="H12" s="28">
        <v>0</v>
      </c>
      <c r="I12" s="29">
        <f t="shared" si="0"/>
        <v>0</v>
      </c>
      <c r="J12" s="29">
        <v>50</v>
      </c>
      <c r="K12" s="29">
        <f t="shared" si="1"/>
        <v>10784100</v>
      </c>
      <c r="L12" s="28"/>
      <c r="M12" s="29">
        <f t="shared" si="2"/>
        <v>0</v>
      </c>
      <c r="N12" s="29">
        <f t="shared" si="3"/>
        <v>50</v>
      </c>
      <c r="O12" s="29">
        <f t="shared" si="3"/>
        <v>10784100</v>
      </c>
      <c r="P12" s="29">
        <f t="shared" si="4"/>
        <v>50</v>
      </c>
      <c r="Q12" s="29">
        <f t="shared" si="4"/>
        <v>10784100</v>
      </c>
    </row>
    <row r="13" spans="2:17" s="21" customFormat="1" ht="15" customHeight="1">
      <c r="B13" s="313"/>
      <c r="C13" s="314" t="s">
        <v>158</v>
      </c>
      <c r="D13" s="7" t="s">
        <v>19</v>
      </c>
      <c r="E13" s="7" t="s">
        <v>183</v>
      </c>
      <c r="F13" s="7" t="s">
        <v>20</v>
      </c>
      <c r="G13" s="15">
        <v>129162</v>
      </c>
      <c r="H13" s="28">
        <v>100</v>
      </c>
      <c r="I13" s="29">
        <f t="shared" si="0"/>
        <v>12916200</v>
      </c>
      <c r="J13" s="29">
        <v>20</v>
      </c>
      <c r="K13" s="29">
        <f t="shared" si="1"/>
        <v>2583240</v>
      </c>
      <c r="L13" s="28"/>
      <c r="M13" s="29">
        <f t="shared" si="2"/>
        <v>0</v>
      </c>
      <c r="N13" s="29">
        <f t="shared" si="3"/>
        <v>120</v>
      </c>
      <c r="O13" s="29">
        <f t="shared" si="3"/>
        <v>15499440</v>
      </c>
      <c r="P13" s="29">
        <f t="shared" si="4"/>
        <v>120</v>
      </c>
      <c r="Q13" s="29">
        <f t="shared" si="4"/>
        <v>15499440</v>
      </c>
    </row>
    <row r="14" spans="2:17" s="21" customFormat="1" ht="15" customHeight="1">
      <c r="B14" s="313"/>
      <c r="C14" s="314"/>
      <c r="D14" s="7" t="s">
        <v>21</v>
      </c>
      <c r="E14" s="7" t="s">
        <v>181</v>
      </c>
      <c r="F14" s="7" t="s">
        <v>22</v>
      </c>
      <c r="G14" s="15">
        <v>141522</v>
      </c>
      <c r="H14" s="28">
        <v>100</v>
      </c>
      <c r="I14" s="29">
        <f t="shared" si="0"/>
        <v>14152200</v>
      </c>
      <c r="J14" s="29"/>
      <c r="K14" s="29">
        <f t="shared" si="1"/>
        <v>0</v>
      </c>
      <c r="L14" s="28"/>
      <c r="M14" s="29">
        <f t="shared" si="2"/>
        <v>0</v>
      </c>
      <c r="N14" s="29">
        <f t="shared" si="3"/>
        <v>100</v>
      </c>
      <c r="O14" s="29">
        <f t="shared" si="3"/>
        <v>14152200</v>
      </c>
      <c r="P14" s="29">
        <f t="shared" si="4"/>
        <v>100</v>
      </c>
      <c r="Q14" s="29">
        <f t="shared" si="4"/>
        <v>14152200</v>
      </c>
    </row>
    <row r="15" spans="2:17" s="21" customFormat="1" ht="15" customHeight="1">
      <c r="B15" s="313"/>
      <c r="C15" s="314"/>
      <c r="D15" s="7" t="s">
        <v>23</v>
      </c>
      <c r="E15" s="7" t="s">
        <v>180</v>
      </c>
      <c r="F15" s="7" t="s">
        <v>24</v>
      </c>
      <c r="G15" s="15">
        <v>178602</v>
      </c>
      <c r="H15" s="28">
        <v>0</v>
      </c>
      <c r="I15" s="29">
        <f t="shared" si="0"/>
        <v>0</v>
      </c>
      <c r="J15" s="29">
        <v>100</v>
      </c>
      <c r="K15" s="29">
        <f t="shared" si="1"/>
        <v>17860200</v>
      </c>
      <c r="L15" s="28"/>
      <c r="M15" s="29">
        <f t="shared" si="2"/>
        <v>0</v>
      </c>
      <c r="N15" s="29">
        <f t="shared" si="3"/>
        <v>100</v>
      </c>
      <c r="O15" s="29">
        <f t="shared" si="3"/>
        <v>17860200</v>
      </c>
      <c r="P15" s="29">
        <f t="shared" si="4"/>
        <v>100</v>
      </c>
      <c r="Q15" s="29">
        <f t="shared" si="4"/>
        <v>17860200</v>
      </c>
    </row>
    <row r="16" spans="2:17" s="21" customFormat="1" ht="15" customHeight="1">
      <c r="B16" s="313"/>
      <c r="C16" s="314"/>
      <c r="D16" s="7" t="s">
        <v>25</v>
      </c>
      <c r="E16" s="7" t="s">
        <v>183</v>
      </c>
      <c r="F16" s="7" t="s">
        <v>26</v>
      </c>
      <c r="G16" s="15">
        <v>160062</v>
      </c>
      <c r="H16" s="28">
        <v>0</v>
      </c>
      <c r="I16" s="29">
        <f t="shared" si="0"/>
        <v>0</v>
      </c>
      <c r="J16" s="29"/>
      <c r="K16" s="29">
        <f t="shared" si="1"/>
        <v>0</v>
      </c>
      <c r="L16" s="28"/>
      <c r="M16" s="29">
        <f t="shared" si="2"/>
        <v>0</v>
      </c>
      <c r="N16" s="29">
        <f t="shared" si="3"/>
        <v>0</v>
      </c>
      <c r="O16" s="29">
        <f t="shared" si="3"/>
        <v>0</v>
      </c>
      <c r="P16" s="29">
        <f t="shared" si="4"/>
        <v>0</v>
      </c>
      <c r="Q16" s="29">
        <f t="shared" si="4"/>
        <v>0</v>
      </c>
    </row>
    <row r="17" spans="2:18" s="21" customFormat="1" ht="15" customHeight="1">
      <c r="B17" s="313"/>
      <c r="C17" s="314"/>
      <c r="D17" s="7" t="s">
        <v>27</v>
      </c>
      <c r="E17" s="7" t="s">
        <v>181</v>
      </c>
      <c r="F17" s="7" t="s">
        <v>28</v>
      </c>
      <c r="G17" s="15">
        <v>172422</v>
      </c>
      <c r="H17" s="28">
        <v>100</v>
      </c>
      <c r="I17" s="29">
        <f t="shared" si="0"/>
        <v>17242200</v>
      </c>
      <c r="J17" s="29"/>
      <c r="K17" s="29">
        <f t="shared" si="1"/>
        <v>0</v>
      </c>
      <c r="L17" s="28"/>
      <c r="M17" s="29">
        <f t="shared" si="2"/>
        <v>0</v>
      </c>
      <c r="N17" s="29">
        <f t="shared" si="3"/>
        <v>100</v>
      </c>
      <c r="O17" s="29">
        <f t="shared" si="3"/>
        <v>17242200</v>
      </c>
      <c r="P17" s="29">
        <f t="shared" si="4"/>
        <v>100</v>
      </c>
      <c r="Q17" s="29">
        <f t="shared" si="4"/>
        <v>17242200</v>
      </c>
    </row>
    <row r="18" spans="2:18" s="21" customFormat="1" ht="15" customHeight="1">
      <c r="B18" s="313"/>
      <c r="C18" s="314"/>
      <c r="D18" s="7" t="s">
        <v>29</v>
      </c>
      <c r="E18" s="7" t="s">
        <v>180</v>
      </c>
      <c r="F18" s="7" t="s">
        <v>30</v>
      </c>
      <c r="G18" s="15">
        <v>215682</v>
      </c>
      <c r="H18" s="28">
        <v>0</v>
      </c>
      <c r="I18" s="29">
        <f t="shared" si="0"/>
        <v>0</v>
      </c>
      <c r="J18" s="29">
        <v>100</v>
      </c>
      <c r="K18" s="29">
        <f t="shared" si="1"/>
        <v>21568200</v>
      </c>
      <c r="L18" s="28"/>
      <c r="M18" s="29">
        <f t="shared" si="2"/>
        <v>0</v>
      </c>
      <c r="N18" s="29">
        <f t="shared" si="3"/>
        <v>100</v>
      </c>
      <c r="O18" s="29">
        <f t="shared" si="3"/>
        <v>21568200</v>
      </c>
      <c r="P18" s="29">
        <f t="shared" si="4"/>
        <v>100</v>
      </c>
      <c r="Q18" s="29">
        <f t="shared" si="4"/>
        <v>21568200</v>
      </c>
    </row>
    <row r="19" spans="2:18" s="21" customFormat="1" ht="15" customHeight="1">
      <c r="B19" s="313"/>
      <c r="C19" s="314"/>
      <c r="D19" s="7" t="s">
        <v>31</v>
      </c>
      <c r="E19" s="7" t="s">
        <v>181</v>
      </c>
      <c r="F19" s="7" t="s">
        <v>32</v>
      </c>
      <c r="G19" s="15">
        <v>203322</v>
      </c>
      <c r="H19" s="28">
        <v>0</v>
      </c>
      <c r="I19" s="29">
        <f t="shared" si="0"/>
        <v>0</v>
      </c>
      <c r="J19" s="29"/>
      <c r="K19" s="29">
        <f t="shared" si="1"/>
        <v>0</v>
      </c>
      <c r="L19" s="28"/>
      <c r="M19" s="29">
        <f t="shared" si="2"/>
        <v>0</v>
      </c>
      <c r="N19" s="29">
        <f t="shared" si="3"/>
        <v>0</v>
      </c>
      <c r="O19" s="29">
        <f t="shared" si="3"/>
        <v>0</v>
      </c>
      <c r="P19" s="29">
        <f t="shared" si="4"/>
        <v>0</v>
      </c>
      <c r="Q19" s="29">
        <f t="shared" si="4"/>
        <v>0</v>
      </c>
    </row>
    <row r="20" spans="2:18" s="21" customFormat="1" ht="15" customHeight="1">
      <c r="B20" s="313"/>
      <c r="C20" s="314"/>
      <c r="D20" s="7" t="s">
        <v>33</v>
      </c>
      <c r="E20" s="7" t="s">
        <v>180</v>
      </c>
      <c r="F20" s="7" t="s">
        <v>34</v>
      </c>
      <c r="G20" s="15">
        <v>246582</v>
      </c>
      <c r="H20" s="28">
        <v>0</v>
      </c>
      <c r="I20" s="29">
        <f t="shared" si="0"/>
        <v>0</v>
      </c>
      <c r="J20" s="29"/>
      <c r="K20" s="29">
        <f t="shared" si="1"/>
        <v>0</v>
      </c>
      <c r="L20" s="28"/>
      <c r="M20" s="29">
        <f t="shared" si="2"/>
        <v>0</v>
      </c>
      <c r="N20" s="29">
        <f t="shared" si="3"/>
        <v>0</v>
      </c>
      <c r="O20" s="29">
        <f t="shared" si="3"/>
        <v>0</v>
      </c>
      <c r="P20" s="29">
        <f t="shared" si="4"/>
        <v>0</v>
      </c>
      <c r="Q20" s="29">
        <f t="shared" si="4"/>
        <v>0</v>
      </c>
    </row>
    <row r="21" spans="2:18" s="21" customFormat="1" ht="15" customHeight="1">
      <c r="B21" s="313"/>
      <c r="C21" s="317" t="s">
        <v>159</v>
      </c>
      <c r="D21" s="7" t="s">
        <v>35</v>
      </c>
      <c r="E21" s="7" t="s">
        <v>184</v>
      </c>
      <c r="F21" s="7" t="s">
        <v>36</v>
      </c>
      <c r="G21" s="15">
        <v>184782</v>
      </c>
      <c r="H21" s="28">
        <v>0</v>
      </c>
      <c r="I21" s="29">
        <f t="shared" si="0"/>
        <v>0</v>
      </c>
      <c r="J21" s="29"/>
      <c r="K21" s="29">
        <f t="shared" si="1"/>
        <v>0</v>
      </c>
      <c r="L21" s="28"/>
      <c r="M21" s="29">
        <f t="shared" si="2"/>
        <v>0</v>
      </c>
      <c r="N21" s="29">
        <f t="shared" si="3"/>
        <v>0</v>
      </c>
      <c r="O21" s="29">
        <f t="shared" si="3"/>
        <v>0</v>
      </c>
      <c r="P21" s="29">
        <f t="shared" si="4"/>
        <v>0</v>
      </c>
      <c r="Q21" s="29">
        <f t="shared" si="4"/>
        <v>0</v>
      </c>
    </row>
    <row r="22" spans="2:18" s="21" customFormat="1" ht="15" customHeight="1">
      <c r="B22" s="313"/>
      <c r="C22" s="322"/>
      <c r="D22" s="7" t="s">
        <v>37</v>
      </c>
      <c r="E22" s="7" t="s">
        <v>185</v>
      </c>
      <c r="F22" s="7" t="s">
        <v>38</v>
      </c>
      <c r="G22" s="15">
        <v>228042</v>
      </c>
      <c r="H22" s="28">
        <v>0</v>
      </c>
      <c r="I22" s="29">
        <f t="shared" si="0"/>
        <v>0</v>
      </c>
      <c r="J22" s="29"/>
      <c r="K22" s="29">
        <f t="shared" si="1"/>
        <v>0</v>
      </c>
      <c r="L22" s="28"/>
      <c r="M22" s="29">
        <f t="shared" si="2"/>
        <v>0</v>
      </c>
      <c r="N22" s="29">
        <f t="shared" si="3"/>
        <v>0</v>
      </c>
      <c r="O22" s="29">
        <f t="shared" si="3"/>
        <v>0</v>
      </c>
      <c r="P22" s="29">
        <f t="shared" si="4"/>
        <v>0</v>
      </c>
      <c r="Q22" s="29">
        <f t="shared" si="4"/>
        <v>0</v>
      </c>
    </row>
    <row r="23" spans="2:18" s="21" customFormat="1" ht="15" customHeight="1">
      <c r="B23" s="313"/>
      <c r="C23" s="322"/>
      <c r="D23" s="7" t="s">
        <v>39</v>
      </c>
      <c r="E23" s="7" t="s">
        <v>184</v>
      </c>
      <c r="F23" s="7" t="s">
        <v>40</v>
      </c>
      <c r="G23" s="15">
        <v>215682</v>
      </c>
      <c r="H23" s="28">
        <v>0</v>
      </c>
      <c r="I23" s="29">
        <f t="shared" si="0"/>
        <v>0</v>
      </c>
      <c r="J23" s="29"/>
      <c r="K23" s="29">
        <f t="shared" si="1"/>
        <v>0</v>
      </c>
      <c r="L23" s="28"/>
      <c r="M23" s="29">
        <f t="shared" si="2"/>
        <v>0</v>
      </c>
      <c r="N23" s="29">
        <f t="shared" si="3"/>
        <v>0</v>
      </c>
      <c r="O23" s="29">
        <f t="shared" si="3"/>
        <v>0</v>
      </c>
      <c r="P23" s="29">
        <f t="shared" si="4"/>
        <v>0</v>
      </c>
      <c r="Q23" s="29">
        <f t="shared" si="4"/>
        <v>0</v>
      </c>
    </row>
    <row r="24" spans="2:18" s="21" customFormat="1" ht="15" customHeight="1">
      <c r="B24" s="313"/>
      <c r="C24" s="322"/>
      <c r="D24" s="7" t="s">
        <v>41</v>
      </c>
      <c r="E24" s="7" t="s">
        <v>185</v>
      </c>
      <c r="F24" s="7" t="s">
        <v>42</v>
      </c>
      <c r="G24" s="15">
        <v>271302</v>
      </c>
      <c r="H24" s="28">
        <v>0</v>
      </c>
      <c r="I24" s="29">
        <f t="shared" si="0"/>
        <v>0</v>
      </c>
      <c r="J24" s="29"/>
      <c r="K24" s="29">
        <f t="shared" si="1"/>
        <v>0</v>
      </c>
      <c r="L24" s="28"/>
      <c r="M24" s="29">
        <f t="shared" si="2"/>
        <v>0</v>
      </c>
      <c r="N24" s="29">
        <f t="shared" si="3"/>
        <v>0</v>
      </c>
      <c r="O24" s="29">
        <f t="shared" si="3"/>
        <v>0</v>
      </c>
      <c r="P24" s="29">
        <f t="shared" si="4"/>
        <v>0</v>
      </c>
      <c r="Q24" s="29">
        <f t="shared" si="4"/>
        <v>0</v>
      </c>
    </row>
    <row r="25" spans="2:18" s="21" customFormat="1" ht="15" customHeight="1">
      <c r="B25" s="313"/>
      <c r="C25" s="322"/>
      <c r="D25" s="7" t="s">
        <v>217</v>
      </c>
      <c r="E25" s="7" t="s">
        <v>184</v>
      </c>
      <c r="F25" s="7" t="s">
        <v>215</v>
      </c>
      <c r="G25" s="15">
        <v>234222</v>
      </c>
      <c r="H25" s="28">
        <v>100</v>
      </c>
      <c r="I25" s="29">
        <f t="shared" si="0"/>
        <v>23422200</v>
      </c>
      <c r="J25" s="29"/>
      <c r="K25" s="29">
        <f t="shared" si="1"/>
        <v>0</v>
      </c>
      <c r="L25" s="28"/>
      <c r="M25" s="29">
        <f t="shared" si="2"/>
        <v>0</v>
      </c>
      <c r="N25" s="29">
        <f t="shared" si="3"/>
        <v>100</v>
      </c>
      <c r="O25" s="29">
        <f t="shared" si="3"/>
        <v>23422200</v>
      </c>
      <c r="P25" s="29">
        <f t="shared" si="4"/>
        <v>100</v>
      </c>
      <c r="Q25" s="29">
        <f t="shared" si="4"/>
        <v>23422200</v>
      </c>
    </row>
    <row r="26" spans="2:18" s="21" customFormat="1" ht="15" customHeight="1">
      <c r="B26" s="313"/>
      <c r="C26" s="318"/>
      <c r="D26" s="7" t="s">
        <v>218</v>
      </c>
      <c r="E26" s="7" t="s">
        <v>185</v>
      </c>
      <c r="F26" s="7" t="s">
        <v>216</v>
      </c>
      <c r="G26" s="15">
        <v>277482</v>
      </c>
      <c r="H26" s="28">
        <v>100</v>
      </c>
      <c r="I26" s="29">
        <f t="shared" si="0"/>
        <v>27748200</v>
      </c>
      <c r="J26" s="29"/>
      <c r="K26" s="29">
        <f t="shared" si="1"/>
        <v>0</v>
      </c>
      <c r="L26" s="28"/>
      <c r="M26" s="29">
        <f t="shared" si="2"/>
        <v>0</v>
      </c>
      <c r="N26" s="29">
        <f t="shared" si="3"/>
        <v>100</v>
      </c>
      <c r="O26" s="29">
        <f t="shared" si="3"/>
        <v>27748200</v>
      </c>
      <c r="P26" s="29">
        <f t="shared" si="4"/>
        <v>100</v>
      </c>
      <c r="Q26" s="29">
        <f t="shared" si="4"/>
        <v>27748200</v>
      </c>
    </row>
    <row r="27" spans="2:18" s="21" customFormat="1" ht="15" customHeight="1">
      <c r="B27" s="313"/>
      <c r="C27" s="314" t="s">
        <v>160</v>
      </c>
      <c r="D27" s="7" t="s">
        <v>43</v>
      </c>
      <c r="E27" s="7" t="s">
        <v>184</v>
      </c>
      <c r="F27" s="7" t="s">
        <v>44</v>
      </c>
      <c r="G27" s="15">
        <v>190962</v>
      </c>
      <c r="H27" s="28">
        <v>0</v>
      </c>
      <c r="I27" s="29">
        <f t="shared" si="0"/>
        <v>0</v>
      </c>
      <c r="J27" s="29">
        <v>100</v>
      </c>
      <c r="K27" s="29">
        <f t="shared" si="1"/>
        <v>19096200</v>
      </c>
      <c r="L27" s="28"/>
      <c r="M27" s="29">
        <f t="shared" si="2"/>
        <v>0</v>
      </c>
      <c r="N27" s="29">
        <f t="shared" si="3"/>
        <v>100</v>
      </c>
      <c r="O27" s="29">
        <f t="shared" si="3"/>
        <v>19096200</v>
      </c>
      <c r="P27" s="29">
        <f t="shared" si="4"/>
        <v>100</v>
      </c>
      <c r="Q27" s="29">
        <f t="shared" si="4"/>
        <v>19096200</v>
      </c>
    </row>
    <row r="28" spans="2:18" s="21" customFormat="1" ht="15" customHeight="1">
      <c r="B28" s="313"/>
      <c r="C28" s="314"/>
      <c r="D28" s="7" t="s">
        <v>45</v>
      </c>
      <c r="E28" s="7" t="s">
        <v>184</v>
      </c>
      <c r="F28" s="7" t="s">
        <v>46</v>
      </c>
      <c r="G28" s="15">
        <v>234222</v>
      </c>
      <c r="H28" s="28">
        <v>0</v>
      </c>
      <c r="I28" s="29">
        <f t="shared" si="0"/>
        <v>0</v>
      </c>
      <c r="J28" s="29">
        <v>50</v>
      </c>
      <c r="K28" s="29">
        <f t="shared" si="1"/>
        <v>11711100</v>
      </c>
      <c r="L28" s="28"/>
      <c r="M28" s="29">
        <f t="shared" si="2"/>
        <v>0</v>
      </c>
      <c r="N28" s="29">
        <f t="shared" si="3"/>
        <v>50</v>
      </c>
      <c r="O28" s="29">
        <f t="shared" si="3"/>
        <v>11711100</v>
      </c>
      <c r="P28" s="29">
        <f t="shared" si="4"/>
        <v>50</v>
      </c>
      <c r="Q28" s="29">
        <f t="shared" si="4"/>
        <v>11711100</v>
      </c>
    </row>
    <row r="29" spans="2:18" s="21" customFormat="1" ht="15" customHeight="1">
      <c r="B29" s="313"/>
      <c r="C29" s="314"/>
      <c r="D29" s="7" t="s">
        <v>47</v>
      </c>
      <c r="E29" s="7" t="s">
        <v>185</v>
      </c>
      <c r="F29" s="7" t="s">
        <v>48</v>
      </c>
      <c r="G29" s="15">
        <v>277482</v>
      </c>
      <c r="H29" s="28">
        <v>0</v>
      </c>
      <c r="I29" s="29">
        <f t="shared" si="0"/>
        <v>0</v>
      </c>
      <c r="J29" s="29">
        <v>40</v>
      </c>
      <c r="K29" s="29">
        <f t="shared" si="1"/>
        <v>11099280</v>
      </c>
      <c r="L29" s="28"/>
      <c r="M29" s="29">
        <f t="shared" si="2"/>
        <v>0</v>
      </c>
      <c r="N29" s="29">
        <f t="shared" si="3"/>
        <v>40</v>
      </c>
      <c r="O29" s="29">
        <f t="shared" si="3"/>
        <v>11099280</v>
      </c>
      <c r="P29" s="29">
        <f t="shared" si="4"/>
        <v>40</v>
      </c>
      <c r="Q29" s="29">
        <f t="shared" si="4"/>
        <v>11099280</v>
      </c>
    </row>
    <row r="30" spans="2:18" s="21" customFormat="1" ht="15" customHeight="1">
      <c r="B30" s="313"/>
      <c r="C30" s="314"/>
      <c r="D30" s="7" t="s">
        <v>49</v>
      </c>
      <c r="E30" s="7" t="s">
        <v>186</v>
      </c>
      <c r="F30" s="7" t="s">
        <v>50</v>
      </c>
      <c r="G30" s="15">
        <v>296022</v>
      </c>
      <c r="H30" s="28">
        <v>0</v>
      </c>
      <c r="I30" s="29">
        <f t="shared" si="0"/>
        <v>0</v>
      </c>
      <c r="J30" s="29"/>
      <c r="K30" s="29">
        <f t="shared" si="1"/>
        <v>0</v>
      </c>
      <c r="L30" s="28"/>
      <c r="M30" s="29">
        <f t="shared" si="2"/>
        <v>0</v>
      </c>
      <c r="N30" s="29">
        <f t="shared" si="3"/>
        <v>0</v>
      </c>
      <c r="O30" s="29">
        <f t="shared" si="3"/>
        <v>0</v>
      </c>
      <c r="P30" s="29">
        <f t="shared" si="4"/>
        <v>0</v>
      </c>
      <c r="Q30" s="29">
        <f t="shared" si="4"/>
        <v>0</v>
      </c>
    </row>
    <row r="31" spans="2:18" s="21" customFormat="1" ht="15" customHeight="1">
      <c r="B31" s="313"/>
      <c r="C31" s="314"/>
      <c r="D31" s="7" t="s">
        <v>51</v>
      </c>
      <c r="E31" s="7" t="s">
        <v>185</v>
      </c>
      <c r="F31" s="7" t="s">
        <v>52</v>
      </c>
      <c r="G31" s="15">
        <v>296022</v>
      </c>
      <c r="H31" s="28">
        <v>100</v>
      </c>
      <c r="I31" s="29">
        <f t="shared" si="0"/>
        <v>29602200</v>
      </c>
      <c r="J31" s="29"/>
      <c r="K31" s="29">
        <f t="shared" si="1"/>
        <v>0</v>
      </c>
      <c r="L31" s="28"/>
      <c r="M31" s="29">
        <f t="shared" si="2"/>
        <v>0</v>
      </c>
      <c r="N31" s="29">
        <f t="shared" si="3"/>
        <v>100</v>
      </c>
      <c r="O31" s="29">
        <f t="shared" si="3"/>
        <v>29602200</v>
      </c>
      <c r="P31" s="29">
        <f t="shared" si="4"/>
        <v>100</v>
      </c>
      <c r="Q31" s="29">
        <f t="shared" si="4"/>
        <v>29602200</v>
      </c>
    </row>
    <row r="32" spans="2:18" s="21" customFormat="1" ht="15" customHeight="1" thickBot="1">
      <c r="B32" s="328"/>
      <c r="C32" s="329"/>
      <c r="D32" s="35" t="s">
        <v>53</v>
      </c>
      <c r="E32" s="35" t="s">
        <v>186</v>
      </c>
      <c r="F32" s="35" t="s">
        <v>54</v>
      </c>
      <c r="G32" s="36">
        <v>320742</v>
      </c>
      <c r="H32" s="37">
        <v>0</v>
      </c>
      <c r="I32" s="38">
        <f t="shared" si="0"/>
        <v>0</v>
      </c>
      <c r="J32" s="53"/>
      <c r="K32" s="38">
        <f t="shared" si="1"/>
        <v>0</v>
      </c>
      <c r="L32" s="37"/>
      <c r="M32" s="38">
        <f t="shared" si="2"/>
        <v>0</v>
      </c>
      <c r="N32" s="38">
        <f t="shared" si="3"/>
        <v>0</v>
      </c>
      <c r="O32" s="38">
        <f t="shared" si="3"/>
        <v>0</v>
      </c>
      <c r="P32" s="38">
        <f t="shared" si="4"/>
        <v>0</v>
      </c>
      <c r="Q32" s="38">
        <f t="shared" si="4"/>
        <v>0</v>
      </c>
      <c r="R32" s="30">
        <f>SUM(P5:P32)</f>
        <v>2070</v>
      </c>
    </row>
    <row r="33" spans="2:18" s="21" customFormat="1" ht="15" customHeight="1" thickTop="1">
      <c r="B33" s="324" t="s">
        <v>161</v>
      </c>
      <c r="C33" s="326" t="s">
        <v>55</v>
      </c>
      <c r="D33" s="39" t="s">
        <v>56</v>
      </c>
      <c r="E33" s="39" t="s">
        <v>57</v>
      </c>
      <c r="F33" s="39" t="s">
        <v>58</v>
      </c>
      <c r="G33" s="40">
        <v>85902</v>
      </c>
      <c r="H33" s="41">
        <v>0</v>
      </c>
      <c r="I33" s="42">
        <f t="shared" si="0"/>
        <v>0</v>
      </c>
      <c r="J33" s="42"/>
      <c r="K33" s="42">
        <f t="shared" si="1"/>
        <v>0</v>
      </c>
      <c r="L33" s="41"/>
      <c r="M33" s="42">
        <f t="shared" si="2"/>
        <v>0</v>
      </c>
      <c r="N33" s="42">
        <f t="shared" si="3"/>
        <v>0</v>
      </c>
      <c r="O33" s="42">
        <f t="shared" si="3"/>
        <v>0</v>
      </c>
      <c r="P33" s="42">
        <f t="shared" si="4"/>
        <v>0</v>
      </c>
      <c r="Q33" s="42">
        <f t="shared" si="4"/>
        <v>0</v>
      </c>
    </row>
    <row r="34" spans="2:18" s="21" customFormat="1" ht="15" customHeight="1">
      <c r="B34" s="320"/>
      <c r="C34" s="314"/>
      <c r="D34" s="7" t="s">
        <v>59</v>
      </c>
      <c r="E34" s="7" t="s">
        <v>60</v>
      </c>
      <c r="F34" s="7" t="s">
        <v>61</v>
      </c>
      <c r="G34" s="15">
        <v>110622</v>
      </c>
      <c r="H34" s="28">
        <v>0</v>
      </c>
      <c r="I34" s="29">
        <f t="shared" si="0"/>
        <v>0</v>
      </c>
      <c r="J34" s="29"/>
      <c r="K34" s="29">
        <f t="shared" si="1"/>
        <v>0</v>
      </c>
      <c r="L34" s="28"/>
      <c r="M34" s="29">
        <f t="shared" si="2"/>
        <v>0</v>
      </c>
      <c r="N34" s="29">
        <f t="shared" si="3"/>
        <v>0</v>
      </c>
      <c r="O34" s="29">
        <f t="shared" si="3"/>
        <v>0</v>
      </c>
      <c r="P34" s="29">
        <f t="shared" si="4"/>
        <v>0</v>
      </c>
      <c r="Q34" s="29">
        <f t="shared" si="4"/>
        <v>0</v>
      </c>
    </row>
    <row r="35" spans="2:18" s="21" customFormat="1" ht="15" customHeight="1">
      <c r="B35" s="320"/>
      <c r="C35" s="314"/>
      <c r="D35" s="7" t="s">
        <v>62</v>
      </c>
      <c r="E35" s="7" t="s">
        <v>57</v>
      </c>
      <c r="F35" s="7" t="s">
        <v>63</v>
      </c>
      <c r="G35" s="15">
        <v>104442</v>
      </c>
      <c r="H35" s="28">
        <v>0</v>
      </c>
      <c r="I35" s="29">
        <f t="shared" si="0"/>
        <v>0</v>
      </c>
      <c r="J35" s="29">
        <v>50</v>
      </c>
      <c r="K35" s="29">
        <f t="shared" si="1"/>
        <v>5222100</v>
      </c>
      <c r="L35" s="28"/>
      <c r="M35" s="29">
        <f t="shared" si="2"/>
        <v>0</v>
      </c>
      <c r="N35" s="29">
        <f t="shared" si="3"/>
        <v>50</v>
      </c>
      <c r="O35" s="29">
        <f t="shared" si="3"/>
        <v>5222100</v>
      </c>
      <c r="P35" s="29">
        <f t="shared" si="4"/>
        <v>50</v>
      </c>
      <c r="Q35" s="29">
        <f t="shared" si="4"/>
        <v>5222100</v>
      </c>
    </row>
    <row r="36" spans="2:18" s="21" customFormat="1" ht="15" customHeight="1">
      <c r="B36" s="320"/>
      <c r="C36" s="314"/>
      <c r="D36" s="7" t="s">
        <v>64</v>
      </c>
      <c r="E36" s="7" t="s">
        <v>60</v>
      </c>
      <c r="F36" s="7" t="s">
        <v>65</v>
      </c>
      <c r="G36" s="15">
        <v>135342</v>
      </c>
      <c r="H36" s="28">
        <v>100</v>
      </c>
      <c r="I36" s="29">
        <f t="shared" si="0"/>
        <v>13534200</v>
      </c>
      <c r="J36" s="29"/>
      <c r="K36" s="29">
        <f t="shared" si="1"/>
        <v>0</v>
      </c>
      <c r="L36" s="28"/>
      <c r="M36" s="29">
        <f t="shared" si="2"/>
        <v>0</v>
      </c>
      <c r="N36" s="29">
        <f t="shared" si="3"/>
        <v>100</v>
      </c>
      <c r="O36" s="29">
        <f t="shared" si="3"/>
        <v>13534200</v>
      </c>
      <c r="P36" s="29">
        <f t="shared" si="4"/>
        <v>100</v>
      </c>
      <c r="Q36" s="29">
        <f t="shared" si="4"/>
        <v>13534200</v>
      </c>
    </row>
    <row r="37" spans="2:18" s="21" customFormat="1" ht="15" customHeight="1">
      <c r="B37" s="320"/>
      <c r="C37" s="314"/>
      <c r="D37" s="7" t="s">
        <v>66</v>
      </c>
      <c r="E37" s="7" t="s">
        <v>57</v>
      </c>
      <c r="F37" s="7" t="s">
        <v>67</v>
      </c>
      <c r="G37" s="15">
        <v>122982</v>
      </c>
      <c r="H37" s="28">
        <v>0</v>
      </c>
      <c r="I37" s="29">
        <f t="shared" si="0"/>
        <v>0</v>
      </c>
      <c r="J37" s="29">
        <v>100</v>
      </c>
      <c r="K37" s="29">
        <f t="shared" si="1"/>
        <v>12298200</v>
      </c>
      <c r="L37" s="28"/>
      <c r="M37" s="29">
        <f t="shared" si="2"/>
        <v>0</v>
      </c>
      <c r="N37" s="29">
        <f t="shared" si="3"/>
        <v>100</v>
      </c>
      <c r="O37" s="29">
        <f t="shared" si="3"/>
        <v>12298200</v>
      </c>
      <c r="P37" s="29">
        <f t="shared" si="4"/>
        <v>100</v>
      </c>
      <c r="Q37" s="29">
        <f t="shared" si="4"/>
        <v>12298200</v>
      </c>
    </row>
    <row r="38" spans="2:18" s="21" customFormat="1" ht="15" customHeight="1">
      <c r="B38" s="320"/>
      <c r="C38" s="314"/>
      <c r="D38" s="7" t="s">
        <v>68</v>
      </c>
      <c r="E38" s="7" t="s">
        <v>60</v>
      </c>
      <c r="F38" s="7" t="s">
        <v>69</v>
      </c>
      <c r="G38" s="15">
        <v>153882</v>
      </c>
      <c r="H38" s="28">
        <v>0</v>
      </c>
      <c r="I38" s="29">
        <f t="shared" si="0"/>
        <v>0</v>
      </c>
      <c r="J38" s="29"/>
      <c r="K38" s="29">
        <f t="shared" si="1"/>
        <v>0</v>
      </c>
      <c r="L38" s="28"/>
      <c r="M38" s="29">
        <f t="shared" si="2"/>
        <v>0</v>
      </c>
      <c r="N38" s="29">
        <f t="shared" si="3"/>
        <v>0</v>
      </c>
      <c r="O38" s="29">
        <f t="shared" si="3"/>
        <v>0</v>
      </c>
      <c r="P38" s="29">
        <f t="shared" si="4"/>
        <v>0</v>
      </c>
      <c r="Q38" s="29">
        <f t="shared" si="4"/>
        <v>0</v>
      </c>
    </row>
    <row r="39" spans="2:18" s="21" customFormat="1" ht="15" customHeight="1">
      <c r="B39" s="320"/>
      <c r="C39" s="314" t="s">
        <v>70</v>
      </c>
      <c r="D39" s="7" t="s">
        <v>71</v>
      </c>
      <c r="E39" s="7" t="s">
        <v>187</v>
      </c>
      <c r="F39" s="7" t="s">
        <v>72</v>
      </c>
      <c r="G39" s="15">
        <v>135342</v>
      </c>
      <c r="H39" s="28">
        <v>0</v>
      </c>
      <c r="I39" s="29">
        <f t="shared" si="0"/>
        <v>0</v>
      </c>
      <c r="J39" s="29"/>
      <c r="K39" s="29">
        <f t="shared" si="1"/>
        <v>0</v>
      </c>
      <c r="L39" s="28"/>
      <c r="M39" s="29">
        <f t="shared" si="2"/>
        <v>0</v>
      </c>
      <c r="N39" s="29">
        <f t="shared" si="3"/>
        <v>0</v>
      </c>
      <c r="O39" s="29">
        <f t="shared" si="3"/>
        <v>0</v>
      </c>
      <c r="P39" s="29">
        <f t="shared" si="4"/>
        <v>0</v>
      </c>
      <c r="Q39" s="29">
        <f t="shared" si="4"/>
        <v>0</v>
      </c>
    </row>
    <row r="40" spans="2:18" s="21" customFormat="1" ht="15" customHeight="1">
      <c r="B40" s="320"/>
      <c r="C40" s="314"/>
      <c r="D40" s="7" t="s">
        <v>73</v>
      </c>
      <c r="E40" s="7" t="s">
        <v>188</v>
      </c>
      <c r="F40" s="7" t="s">
        <v>74</v>
      </c>
      <c r="G40" s="15">
        <v>166242</v>
      </c>
      <c r="H40" s="28">
        <v>0</v>
      </c>
      <c r="I40" s="29">
        <f t="shared" si="0"/>
        <v>0</v>
      </c>
      <c r="J40" s="29"/>
      <c r="K40" s="29">
        <f t="shared" si="1"/>
        <v>0</v>
      </c>
      <c r="L40" s="28"/>
      <c r="M40" s="29">
        <f t="shared" si="2"/>
        <v>0</v>
      </c>
      <c r="N40" s="29">
        <f t="shared" si="3"/>
        <v>0</v>
      </c>
      <c r="O40" s="29">
        <f t="shared" si="3"/>
        <v>0</v>
      </c>
      <c r="P40" s="29">
        <f t="shared" si="4"/>
        <v>0</v>
      </c>
      <c r="Q40" s="29">
        <f t="shared" si="4"/>
        <v>0</v>
      </c>
    </row>
    <row r="41" spans="2:18" s="21" customFormat="1" ht="15" customHeight="1">
      <c r="B41" s="320"/>
      <c r="C41" s="314"/>
      <c r="D41" s="7" t="s">
        <v>75</v>
      </c>
      <c r="E41" s="7" t="s">
        <v>189</v>
      </c>
      <c r="F41" s="7" t="s">
        <v>76</v>
      </c>
      <c r="G41" s="15">
        <v>184782</v>
      </c>
      <c r="H41" s="28">
        <v>0</v>
      </c>
      <c r="I41" s="29">
        <f t="shared" si="0"/>
        <v>0</v>
      </c>
      <c r="J41" s="29"/>
      <c r="K41" s="29">
        <f t="shared" si="1"/>
        <v>0</v>
      </c>
      <c r="L41" s="28"/>
      <c r="M41" s="29">
        <f t="shared" si="2"/>
        <v>0</v>
      </c>
      <c r="N41" s="29">
        <f t="shared" si="3"/>
        <v>0</v>
      </c>
      <c r="O41" s="29">
        <f t="shared" si="3"/>
        <v>0</v>
      </c>
      <c r="P41" s="29">
        <f t="shared" si="4"/>
        <v>0</v>
      </c>
      <c r="Q41" s="29">
        <f t="shared" si="4"/>
        <v>0</v>
      </c>
    </row>
    <row r="42" spans="2:18" s="21" customFormat="1" ht="15" customHeight="1">
      <c r="B42" s="320"/>
      <c r="C42" s="314"/>
      <c r="D42" s="7" t="s">
        <v>77</v>
      </c>
      <c r="E42" s="7" t="s">
        <v>187</v>
      </c>
      <c r="F42" s="7" t="s">
        <v>78</v>
      </c>
      <c r="G42" s="15">
        <v>141522</v>
      </c>
      <c r="H42" s="28">
        <v>100</v>
      </c>
      <c r="I42" s="29">
        <f t="shared" si="0"/>
        <v>14152200</v>
      </c>
      <c r="J42" s="29">
        <v>70</v>
      </c>
      <c r="K42" s="29">
        <f t="shared" si="1"/>
        <v>9906540</v>
      </c>
      <c r="L42" s="28"/>
      <c r="M42" s="29">
        <f t="shared" si="2"/>
        <v>0</v>
      </c>
      <c r="N42" s="29">
        <f t="shared" si="3"/>
        <v>170</v>
      </c>
      <c r="O42" s="29">
        <f t="shared" si="3"/>
        <v>24058740</v>
      </c>
      <c r="P42" s="29">
        <f t="shared" si="4"/>
        <v>170</v>
      </c>
      <c r="Q42" s="29">
        <f t="shared" si="4"/>
        <v>24058740</v>
      </c>
    </row>
    <row r="43" spans="2:18" s="21" customFormat="1" ht="15" customHeight="1">
      <c r="B43" s="320"/>
      <c r="C43" s="314"/>
      <c r="D43" s="7" t="s">
        <v>79</v>
      </c>
      <c r="E43" s="7" t="s">
        <v>188</v>
      </c>
      <c r="F43" s="7" t="s">
        <v>80</v>
      </c>
      <c r="G43" s="15">
        <v>178602</v>
      </c>
      <c r="H43" s="28">
        <v>100</v>
      </c>
      <c r="I43" s="29">
        <f t="shared" si="0"/>
        <v>17860200</v>
      </c>
      <c r="J43" s="29"/>
      <c r="K43" s="29">
        <f t="shared" si="1"/>
        <v>0</v>
      </c>
      <c r="L43" s="28"/>
      <c r="M43" s="29">
        <f t="shared" si="2"/>
        <v>0</v>
      </c>
      <c r="N43" s="29">
        <f t="shared" si="3"/>
        <v>100</v>
      </c>
      <c r="O43" s="29">
        <f t="shared" si="3"/>
        <v>17860200</v>
      </c>
      <c r="P43" s="29">
        <f t="shared" si="4"/>
        <v>100</v>
      </c>
      <c r="Q43" s="29">
        <f t="shared" si="4"/>
        <v>17860200</v>
      </c>
    </row>
    <row r="44" spans="2:18" s="21" customFormat="1" ht="15" customHeight="1">
      <c r="B44" s="320"/>
      <c r="C44" s="314"/>
      <c r="D44" s="7" t="s">
        <v>81</v>
      </c>
      <c r="E44" s="7" t="s">
        <v>189</v>
      </c>
      <c r="F44" s="7" t="s">
        <v>82</v>
      </c>
      <c r="G44" s="15">
        <v>203322</v>
      </c>
      <c r="H44" s="28">
        <v>0</v>
      </c>
      <c r="I44" s="29">
        <f t="shared" si="0"/>
        <v>0</v>
      </c>
      <c r="J44" s="29"/>
      <c r="K44" s="29">
        <f t="shared" si="1"/>
        <v>0</v>
      </c>
      <c r="L44" s="28"/>
      <c r="M44" s="29">
        <f t="shared" si="2"/>
        <v>0</v>
      </c>
      <c r="N44" s="29">
        <f t="shared" si="3"/>
        <v>0</v>
      </c>
      <c r="O44" s="29">
        <f t="shared" si="3"/>
        <v>0</v>
      </c>
      <c r="P44" s="29">
        <f t="shared" si="4"/>
        <v>0</v>
      </c>
      <c r="Q44" s="29">
        <f t="shared" si="4"/>
        <v>0</v>
      </c>
    </row>
    <row r="45" spans="2:18" s="21" customFormat="1" ht="15" customHeight="1">
      <c r="B45" s="320"/>
      <c r="C45" s="317" t="s">
        <v>159</v>
      </c>
      <c r="D45" s="7" t="s">
        <v>83</v>
      </c>
      <c r="E45" s="7" t="s">
        <v>188</v>
      </c>
      <c r="F45" s="7" t="s">
        <v>84</v>
      </c>
      <c r="G45" s="15">
        <v>215682</v>
      </c>
      <c r="H45" s="28">
        <v>0</v>
      </c>
      <c r="I45" s="29">
        <f t="shared" si="0"/>
        <v>0</v>
      </c>
      <c r="J45" s="29">
        <v>100</v>
      </c>
      <c r="K45" s="29">
        <f t="shared" si="1"/>
        <v>21568200</v>
      </c>
      <c r="L45" s="28"/>
      <c r="M45" s="29">
        <f t="shared" si="2"/>
        <v>0</v>
      </c>
      <c r="N45" s="29">
        <f t="shared" si="3"/>
        <v>100</v>
      </c>
      <c r="O45" s="29">
        <f t="shared" si="3"/>
        <v>21568200</v>
      </c>
      <c r="P45" s="29">
        <f t="shared" si="4"/>
        <v>100</v>
      </c>
      <c r="Q45" s="29">
        <f t="shared" si="4"/>
        <v>21568200</v>
      </c>
    </row>
    <row r="46" spans="2:18" s="21" customFormat="1" ht="15" customHeight="1">
      <c r="B46" s="320"/>
      <c r="C46" s="322"/>
      <c r="D46" s="7" t="s">
        <v>219</v>
      </c>
      <c r="E46" s="7" t="s">
        <v>57</v>
      </c>
      <c r="F46" s="7" t="s">
        <v>221</v>
      </c>
      <c r="G46" s="15">
        <v>234222</v>
      </c>
      <c r="H46" s="28">
        <v>0</v>
      </c>
      <c r="I46" s="29">
        <f t="shared" si="0"/>
        <v>0</v>
      </c>
      <c r="J46" s="29"/>
      <c r="K46" s="29">
        <f t="shared" si="1"/>
        <v>0</v>
      </c>
      <c r="L46" s="28"/>
      <c r="M46" s="29">
        <f t="shared" si="2"/>
        <v>0</v>
      </c>
      <c r="N46" s="29">
        <f t="shared" si="3"/>
        <v>0</v>
      </c>
      <c r="O46" s="29">
        <f t="shared" si="3"/>
        <v>0</v>
      </c>
      <c r="P46" s="29">
        <f t="shared" si="4"/>
        <v>0</v>
      </c>
      <c r="Q46" s="29">
        <f t="shared" si="4"/>
        <v>0</v>
      </c>
    </row>
    <row r="47" spans="2:18" s="21" customFormat="1" ht="15" customHeight="1" thickBot="1">
      <c r="B47" s="325"/>
      <c r="C47" s="327"/>
      <c r="D47" s="35" t="s">
        <v>220</v>
      </c>
      <c r="E47" s="35" t="s">
        <v>60</v>
      </c>
      <c r="F47" s="35" t="s">
        <v>222</v>
      </c>
      <c r="G47" s="36">
        <v>277482</v>
      </c>
      <c r="H47" s="37">
        <v>0</v>
      </c>
      <c r="I47" s="38">
        <f t="shared" si="0"/>
        <v>0</v>
      </c>
      <c r="J47" s="53"/>
      <c r="K47" s="38">
        <f t="shared" si="1"/>
        <v>0</v>
      </c>
      <c r="L47" s="37"/>
      <c r="M47" s="38">
        <f t="shared" si="2"/>
        <v>0</v>
      </c>
      <c r="N47" s="38">
        <f t="shared" si="3"/>
        <v>0</v>
      </c>
      <c r="O47" s="38">
        <f t="shared" si="3"/>
        <v>0</v>
      </c>
      <c r="P47" s="38">
        <f t="shared" si="4"/>
        <v>0</v>
      </c>
      <c r="Q47" s="38">
        <f t="shared" si="4"/>
        <v>0</v>
      </c>
      <c r="R47" s="30">
        <f>SUM(P33:P47)</f>
        <v>620</v>
      </c>
    </row>
    <row r="48" spans="2:18" s="21" customFormat="1" ht="15.75" customHeight="1" thickTop="1">
      <c r="B48" s="324" t="s">
        <v>165</v>
      </c>
      <c r="C48" s="330" t="s">
        <v>157</v>
      </c>
      <c r="D48" s="39" t="s">
        <v>85</v>
      </c>
      <c r="E48" s="39" t="s">
        <v>184</v>
      </c>
      <c r="F48" s="39" t="s">
        <v>86</v>
      </c>
      <c r="G48" s="40">
        <v>48822</v>
      </c>
      <c r="H48" s="41">
        <v>200</v>
      </c>
      <c r="I48" s="42">
        <f t="shared" si="0"/>
        <v>9764400</v>
      </c>
      <c r="J48" s="42"/>
      <c r="K48" s="42">
        <f t="shared" si="1"/>
        <v>0</v>
      </c>
      <c r="L48" s="41"/>
      <c r="M48" s="42">
        <f t="shared" si="2"/>
        <v>0</v>
      </c>
      <c r="N48" s="42">
        <f t="shared" si="3"/>
        <v>200</v>
      </c>
      <c r="O48" s="42">
        <f t="shared" si="3"/>
        <v>9764400</v>
      </c>
      <c r="P48" s="42">
        <f t="shared" si="4"/>
        <v>200</v>
      </c>
      <c r="Q48" s="42">
        <f t="shared" si="4"/>
        <v>9764400</v>
      </c>
    </row>
    <row r="49" spans="2:18" s="21" customFormat="1" ht="15" customHeight="1">
      <c r="B49" s="320"/>
      <c r="C49" s="314"/>
      <c r="D49" s="7" t="s">
        <v>87</v>
      </c>
      <c r="E49" s="7" t="s">
        <v>185</v>
      </c>
      <c r="F49" s="7" t="s">
        <v>88</v>
      </c>
      <c r="G49" s="15">
        <v>61182</v>
      </c>
      <c r="H49" s="28">
        <v>100</v>
      </c>
      <c r="I49" s="29">
        <f t="shared" si="0"/>
        <v>6118200</v>
      </c>
      <c r="J49" s="29"/>
      <c r="K49" s="29">
        <f t="shared" si="1"/>
        <v>0</v>
      </c>
      <c r="L49" s="28"/>
      <c r="M49" s="29">
        <f t="shared" si="2"/>
        <v>0</v>
      </c>
      <c r="N49" s="29">
        <f t="shared" si="3"/>
        <v>100</v>
      </c>
      <c r="O49" s="29">
        <f t="shared" si="3"/>
        <v>6118200</v>
      </c>
      <c r="P49" s="29">
        <f t="shared" si="4"/>
        <v>100</v>
      </c>
      <c r="Q49" s="29">
        <f t="shared" si="4"/>
        <v>6118200</v>
      </c>
    </row>
    <row r="50" spans="2:18" s="21" customFormat="1" ht="15" customHeight="1">
      <c r="B50" s="320"/>
      <c r="C50" s="314"/>
      <c r="D50" s="7" t="s">
        <v>89</v>
      </c>
      <c r="E50" s="7" t="s">
        <v>178</v>
      </c>
      <c r="F50" s="7" t="s">
        <v>90</v>
      </c>
      <c r="G50" s="15">
        <v>61182</v>
      </c>
      <c r="H50" s="28">
        <v>100</v>
      </c>
      <c r="I50" s="29">
        <f t="shared" si="0"/>
        <v>6118200</v>
      </c>
      <c r="J50" s="29">
        <v>50</v>
      </c>
      <c r="K50" s="29">
        <f t="shared" si="1"/>
        <v>3059100</v>
      </c>
      <c r="L50" s="28"/>
      <c r="M50" s="29">
        <f t="shared" si="2"/>
        <v>0</v>
      </c>
      <c r="N50" s="29">
        <f t="shared" si="3"/>
        <v>150</v>
      </c>
      <c r="O50" s="29">
        <f t="shared" si="3"/>
        <v>9177300</v>
      </c>
      <c r="P50" s="29">
        <f t="shared" si="4"/>
        <v>150</v>
      </c>
      <c r="Q50" s="29">
        <f t="shared" si="4"/>
        <v>9177300</v>
      </c>
    </row>
    <row r="51" spans="2:18" s="21" customFormat="1" ht="15" customHeight="1">
      <c r="B51" s="320"/>
      <c r="C51" s="314"/>
      <c r="D51" s="7" t="s">
        <v>91</v>
      </c>
      <c r="E51" s="7" t="s">
        <v>184</v>
      </c>
      <c r="F51" s="7" t="s">
        <v>92</v>
      </c>
      <c r="G51" s="15">
        <v>73542</v>
      </c>
      <c r="H51" s="28">
        <v>200</v>
      </c>
      <c r="I51" s="29">
        <f t="shared" si="0"/>
        <v>14708400</v>
      </c>
      <c r="J51" s="29">
        <v>50</v>
      </c>
      <c r="K51" s="29">
        <f t="shared" si="1"/>
        <v>3677100</v>
      </c>
      <c r="L51" s="28"/>
      <c r="M51" s="29">
        <f t="shared" si="2"/>
        <v>0</v>
      </c>
      <c r="N51" s="29">
        <f t="shared" si="3"/>
        <v>250</v>
      </c>
      <c r="O51" s="29">
        <f t="shared" si="3"/>
        <v>18385500</v>
      </c>
      <c r="P51" s="29">
        <f t="shared" si="4"/>
        <v>250</v>
      </c>
      <c r="Q51" s="29">
        <f t="shared" si="4"/>
        <v>18385500</v>
      </c>
    </row>
    <row r="52" spans="2:18" s="21" customFormat="1" ht="15" customHeight="1">
      <c r="B52" s="320"/>
      <c r="C52" s="314"/>
      <c r="D52" s="7" t="s">
        <v>93</v>
      </c>
      <c r="E52" s="7" t="s">
        <v>185</v>
      </c>
      <c r="F52" s="7" t="s">
        <v>94</v>
      </c>
      <c r="G52" s="15">
        <v>98262</v>
      </c>
      <c r="H52" s="28">
        <v>200</v>
      </c>
      <c r="I52" s="29">
        <f t="shared" si="0"/>
        <v>19652400</v>
      </c>
      <c r="J52" s="29">
        <v>0</v>
      </c>
      <c r="K52" s="29">
        <f t="shared" si="1"/>
        <v>0</v>
      </c>
      <c r="L52" s="28"/>
      <c r="M52" s="29">
        <f t="shared" si="2"/>
        <v>0</v>
      </c>
      <c r="N52" s="29">
        <f t="shared" si="3"/>
        <v>200</v>
      </c>
      <c r="O52" s="29">
        <f t="shared" si="3"/>
        <v>19652400</v>
      </c>
      <c r="P52" s="29">
        <f t="shared" si="4"/>
        <v>200</v>
      </c>
      <c r="Q52" s="29">
        <f t="shared" si="4"/>
        <v>19652400</v>
      </c>
    </row>
    <row r="53" spans="2:18" s="21" customFormat="1" ht="15" customHeight="1">
      <c r="B53" s="320"/>
      <c r="C53" s="314"/>
      <c r="D53" s="7" t="s">
        <v>95</v>
      </c>
      <c r="E53" s="7" t="s">
        <v>186</v>
      </c>
      <c r="F53" s="7" t="s">
        <v>96</v>
      </c>
      <c r="G53" s="15">
        <v>110622</v>
      </c>
      <c r="H53" s="28">
        <v>0</v>
      </c>
      <c r="I53" s="29">
        <f t="shared" si="0"/>
        <v>0</v>
      </c>
      <c r="J53" s="29">
        <v>0</v>
      </c>
      <c r="K53" s="29">
        <f t="shared" si="1"/>
        <v>0</v>
      </c>
      <c r="L53" s="28"/>
      <c r="M53" s="29">
        <f t="shared" si="2"/>
        <v>0</v>
      </c>
      <c r="N53" s="29">
        <f t="shared" si="3"/>
        <v>0</v>
      </c>
      <c r="O53" s="29">
        <f t="shared" si="3"/>
        <v>0</v>
      </c>
      <c r="P53" s="29">
        <f t="shared" si="4"/>
        <v>0</v>
      </c>
      <c r="Q53" s="29">
        <f t="shared" si="4"/>
        <v>0</v>
      </c>
    </row>
    <row r="54" spans="2:18" s="21" customFormat="1" ht="15" customHeight="1">
      <c r="B54" s="320"/>
      <c r="C54" s="314" t="s">
        <v>158</v>
      </c>
      <c r="D54" s="7" t="s">
        <v>97</v>
      </c>
      <c r="E54" s="7" t="s">
        <v>184</v>
      </c>
      <c r="F54" s="7" t="s">
        <v>98</v>
      </c>
      <c r="G54" s="15">
        <v>61182</v>
      </c>
      <c r="H54" s="28">
        <v>0</v>
      </c>
      <c r="I54" s="29">
        <f t="shared" si="0"/>
        <v>0</v>
      </c>
      <c r="J54" s="29">
        <v>0</v>
      </c>
      <c r="K54" s="29">
        <f t="shared" si="1"/>
        <v>0</v>
      </c>
      <c r="L54" s="28"/>
      <c r="M54" s="29">
        <f t="shared" si="2"/>
        <v>0</v>
      </c>
      <c r="N54" s="29">
        <f t="shared" si="3"/>
        <v>0</v>
      </c>
      <c r="O54" s="29">
        <f t="shared" si="3"/>
        <v>0</v>
      </c>
      <c r="P54" s="29">
        <f t="shared" si="4"/>
        <v>0</v>
      </c>
      <c r="Q54" s="29">
        <f t="shared" si="4"/>
        <v>0</v>
      </c>
    </row>
    <row r="55" spans="2:18" s="21" customFormat="1" ht="15" customHeight="1">
      <c r="B55" s="320"/>
      <c r="C55" s="314"/>
      <c r="D55" s="7" t="s">
        <v>99</v>
      </c>
      <c r="E55" s="7" t="s">
        <v>185</v>
      </c>
      <c r="F55" s="7" t="s">
        <v>100</v>
      </c>
      <c r="G55" s="15">
        <v>79722</v>
      </c>
      <c r="H55" s="28">
        <v>0</v>
      </c>
      <c r="I55" s="29">
        <f t="shared" si="0"/>
        <v>0</v>
      </c>
      <c r="J55" s="29">
        <v>0</v>
      </c>
      <c r="K55" s="29">
        <f t="shared" si="1"/>
        <v>0</v>
      </c>
      <c r="L55" s="28"/>
      <c r="M55" s="29">
        <f t="shared" si="2"/>
        <v>0</v>
      </c>
      <c r="N55" s="29">
        <f t="shared" si="3"/>
        <v>0</v>
      </c>
      <c r="O55" s="29">
        <f t="shared" si="3"/>
        <v>0</v>
      </c>
      <c r="P55" s="29">
        <f t="shared" si="4"/>
        <v>0</v>
      </c>
      <c r="Q55" s="29">
        <f t="shared" si="4"/>
        <v>0</v>
      </c>
    </row>
    <row r="56" spans="2:18" s="21" customFormat="1" ht="15" customHeight="1">
      <c r="B56" s="320"/>
      <c r="C56" s="314"/>
      <c r="D56" s="7" t="s">
        <v>101</v>
      </c>
      <c r="E56" s="7" t="s">
        <v>184</v>
      </c>
      <c r="F56" s="7" t="s">
        <v>102</v>
      </c>
      <c r="G56" s="15">
        <v>85902</v>
      </c>
      <c r="H56" s="28">
        <v>100</v>
      </c>
      <c r="I56" s="29">
        <f t="shared" si="0"/>
        <v>8590200</v>
      </c>
      <c r="J56" s="29">
        <v>0</v>
      </c>
      <c r="K56" s="29">
        <f t="shared" si="1"/>
        <v>0</v>
      </c>
      <c r="L56" s="28"/>
      <c r="M56" s="29">
        <f t="shared" si="2"/>
        <v>0</v>
      </c>
      <c r="N56" s="29">
        <f t="shared" si="3"/>
        <v>100</v>
      </c>
      <c r="O56" s="29">
        <f t="shared" si="3"/>
        <v>8590200</v>
      </c>
      <c r="P56" s="29">
        <f t="shared" si="4"/>
        <v>100</v>
      </c>
      <c r="Q56" s="29">
        <f t="shared" si="4"/>
        <v>8590200</v>
      </c>
    </row>
    <row r="57" spans="2:18" s="21" customFormat="1" ht="15" customHeight="1">
      <c r="B57" s="320"/>
      <c r="C57" s="314"/>
      <c r="D57" s="7" t="s">
        <v>103</v>
      </c>
      <c r="E57" s="7" t="s">
        <v>185</v>
      </c>
      <c r="F57" s="7" t="s">
        <v>104</v>
      </c>
      <c r="G57" s="15">
        <v>110622</v>
      </c>
      <c r="H57" s="28">
        <v>0</v>
      </c>
      <c r="I57" s="29">
        <f t="shared" si="0"/>
        <v>0</v>
      </c>
      <c r="J57" s="29">
        <v>0</v>
      </c>
      <c r="K57" s="29">
        <f t="shared" si="1"/>
        <v>0</v>
      </c>
      <c r="L57" s="28"/>
      <c r="M57" s="29">
        <f t="shared" si="2"/>
        <v>0</v>
      </c>
      <c r="N57" s="29">
        <f t="shared" si="3"/>
        <v>0</v>
      </c>
      <c r="O57" s="29">
        <f t="shared" si="3"/>
        <v>0</v>
      </c>
      <c r="P57" s="29">
        <f t="shared" si="4"/>
        <v>0</v>
      </c>
      <c r="Q57" s="29">
        <f t="shared" si="4"/>
        <v>0</v>
      </c>
    </row>
    <row r="58" spans="2:18" s="21" customFormat="1" ht="15" customHeight="1">
      <c r="B58" s="320"/>
      <c r="C58" s="317" t="s">
        <v>159</v>
      </c>
      <c r="D58" s="7" t="s">
        <v>105</v>
      </c>
      <c r="E58" s="7" t="s">
        <v>184</v>
      </c>
      <c r="F58" s="7" t="s">
        <v>106</v>
      </c>
      <c r="G58" s="15">
        <v>61182</v>
      </c>
      <c r="H58" s="28">
        <v>0</v>
      </c>
      <c r="I58" s="29">
        <f t="shared" si="0"/>
        <v>0</v>
      </c>
      <c r="J58" s="29">
        <v>0</v>
      </c>
      <c r="K58" s="29">
        <f t="shared" si="1"/>
        <v>0</v>
      </c>
      <c r="L58" s="28"/>
      <c r="M58" s="29">
        <f t="shared" si="2"/>
        <v>0</v>
      </c>
      <c r="N58" s="29">
        <f t="shared" si="3"/>
        <v>0</v>
      </c>
      <c r="O58" s="29">
        <f t="shared" si="3"/>
        <v>0</v>
      </c>
      <c r="P58" s="29">
        <f t="shared" si="4"/>
        <v>0</v>
      </c>
      <c r="Q58" s="29">
        <f t="shared" si="4"/>
        <v>0</v>
      </c>
    </row>
    <row r="59" spans="2:18" s="21" customFormat="1" ht="15" customHeight="1">
      <c r="B59" s="320"/>
      <c r="C59" s="322"/>
      <c r="D59" s="7" t="s">
        <v>107</v>
      </c>
      <c r="E59" s="7" t="s">
        <v>185</v>
      </c>
      <c r="F59" s="7" t="s">
        <v>108</v>
      </c>
      <c r="G59" s="15">
        <v>79722</v>
      </c>
      <c r="H59" s="28">
        <v>0</v>
      </c>
      <c r="I59" s="29">
        <f t="shared" si="0"/>
        <v>0</v>
      </c>
      <c r="J59" s="29">
        <v>0</v>
      </c>
      <c r="K59" s="29">
        <f t="shared" si="1"/>
        <v>0</v>
      </c>
      <c r="L59" s="28"/>
      <c r="M59" s="29">
        <f t="shared" si="2"/>
        <v>0</v>
      </c>
      <c r="N59" s="29">
        <f t="shared" si="3"/>
        <v>0</v>
      </c>
      <c r="O59" s="29">
        <f t="shared" si="3"/>
        <v>0</v>
      </c>
      <c r="P59" s="29">
        <f t="shared" si="4"/>
        <v>0</v>
      </c>
      <c r="Q59" s="29">
        <f t="shared" si="4"/>
        <v>0</v>
      </c>
    </row>
    <row r="60" spans="2:18" s="21" customFormat="1" ht="15" customHeight="1">
      <c r="B60" s="320"/>
      <c r="C60" s="322"/>
      <c r="D60" s="7" t="s">
        <v>195</v>
      </c>
      <c r="E60" s="7" t="s">
        <v>198</v>
      </c>
      <c r="F60" s="7" t="s">
        <v>199</v>
      </c>
      <c r="G60" s="15">
        <v>80000</v>
      </c>
      <c r="H60" s="28">
        <v>0</v>
      </c>
      <c r="I60" s="29">
        <f t="shared" si="0"/>
        <v>0</v>
      </c>
      <c r="J60" s="29">
        <v>0</v>
      </c>
      <c r="K60" s="29">
        <f t="shared" si="1"/>
        <v>0</v>
      </c>
      <c r="L60" s="28"/>
      <c r="M60" s="29">
        <f t="shared" si="2"/>
        <v>0</v>
      </c>
      <c r="N60" s="29">
        <f t="shared" si="3"/>
        <v>0</v>
      </c>
      <c r="O60" s="29">
        <f t="shared" si="3"/>
        <v>0</v>
      </c>
      <c r="P60" s="29">
        <f t="shared" si="4"/>
        <v>0</v>
      </c>
      <c r="Q60" s="29">
        <f t="shared" si="4"/>
        <v>0</v>
      </c>
    </row>
    <row r="61" spans="2:18" s="21" customFormat="1" ht="15" customHeight="1">
      <c r="B61" s="320"/>
      <c r="C61" s="322"/>
      <c r="D61" s="7" t="s">
        <v>196</v>
      </c>
      <c r="E61" s="7" t="s">
        <v>57</v>
      </c>
      <c r="F61" s="7" t="s">
        <v>200</v>
      </c>
      <c r="G61" s="15">
        <v>92000</v>
      </c>
      <c r="H61" s="28">
        <v>0</v>
      </c>
      <c r="I61" s="29">
        <f t="shared" si="0"/>
        <v>0</v>
      </c>
      <c r="J61" s="29">
        <v>0</v>
      </c>
      <c r="K61" s="29">
        <f t="shared" si="1"/>
        <v>0</v>
      </c>
      <c r="L61" s="28"/>
      <c r="M61" s="29">
        <f t="shared" si="2"/>
        <v>0</v>
      </c>
      <c r="N61" s="29">
        <f t="shared" si="3"/>
        <v>0</v>
      </c>
      <c r="O61" s="29">
        <f t="shared" si="3"/>
        <v>0</v>
      </c>
      <c r="P61" s="29">
        <f t="shared" si="4"/>
        <v>0</v>
      </c>
      <c r="Q61" s="29">
        <f t="shared" si="4"/>
        <v>0</v>
      </c>
    </row>
    <row r="62" spans="2:18" s="21" customFormat="1" ht="15" customHeight="1" thickBot="1">
      <c r="B62" s="325"/>
      <c r="C62" s="327"/>
      <c r="D62" s="35" t="s">
        <v>197</v>
      </c>
      <c r="E62" s="35" t="s">
        <v>60</v>
      </c>
      <c r="F62" s="35" t="s">
        <v>201</v>
      </c>
      <c r="G62" s="36">
        <v>120000</v>
      </c>
      <c r="H62" s="37">
        <v>0</v>
      </c>
      <c r="I62" s="38">
        <f t="shared" si="0"/>
        <v>0</v>
      </c>
      <c r="J62" s="53">
        <v>0</v>
      </c>
      <c r="K62" s="38">
        <f t="shared" si="1"/>
        <v>0</v>
      </c>
      <c r="L62" s="37"/>
      <c r="M62" s="38">
        <f t="shared" si="2"/>
        <v>0</v>
      </c>
      <c r="N62" s="38">
        <f t="shared" si="3"/>
        <v>0</v>
      </c>
      <c r="O62" s="38">
        <f t="shared" si="3"/>
        <v>0</v>
      </c>
      <c r="P62" s="38">
        <f t="shared" si="4"/>
        <v>0</v>
      </c>
      <c r="Q62" s="38">
        <f t="shared" si="4"/>
        <v>0</v>
      </c>
      <c r="R62" s="30">
        <f>SUM(P48:P62)</f>
        <v>1000</v>
      </c>
    </row>
    <row r="63" spans="2:18" s="21" customFormat="1" ht="15" customHeight="1" thickTop="1">
      <c r="B63" s="321" t="s">
        <v>166</v>
      </c>
      <c r="C63" s="318" t="s">
        <v>167</v>
      </c>
      <c r="D63" s="31" t="s">
        <v>109</v>
      </c>
      <c r="E63" s="31" t="s">
        <v>190</v>
      </c>
      <c r="F63" s="31" t="s">
        <v>110</v>
      </c>
      <c r="G63" s="32">
        <v>67362</v>
      </c>
      <c r="H63" s="33">
        <v>0</v>
      </c>
      <c r="I63" s="34">
        <f t="shared" si="0"/>
        <v>0</v>
      </c>
      <c r="J63" s="42">
        <v>0</v>
      </c>
      <c r="K63" s="34">
        <f t="shared" si="1"/>
        <v>0</v>
      </c>
      <c r="L63" s="33"/>
      <c r="M63" s="34">
        <f t="shared" si="2"/>
        <v>0</v>
      </c>
      <c r="N63" s="34">
        <f t="shared" si="3"/>
        <v>0</v>
      </c>
      <c r="O63" s="34">
        <f t="shared" si="3"/>
        <v>0</v>
      </c>
      <c r="P63" s="34">
        <f t="shared" si="4"/>
        <v>0</v>
      </c>
      <c r="Q63" s="34">
        <f t="shared" si="4"/>
        <v>0</v>
      </c>
    </row>
    <row r="64" spans="2:18" s="21" customFormat="1" ht="15" customHeight="1">
      <c r="B64" s="313"/>
      <c r="C64" s="314"/>
      <c r="D64" s="7" t="s">
        <v>111</v>
      </c>
      <c r="E64" s="7" t="s">
        <v>191</v>
      </c>
      <c r="F64" s="7" t="s">
        <v>112</v>
      </c>
      <c r="G64" s="15">
        <v>73542</v>
      </c>
      <c r="H64" s="28">
        <v>0</v>
      </c>
      <c r="I64" s="29">
        <f t="shared" si="0"/>
        <v>0</v>
      </c>
      <c r="J64" s="29">
        <v>100</v>
      </c>
      <c r="K64" s="29">
        <f t="shared" si="1"/>
        <v>7354200</v>
      </c>
      <c r="L64" s="28"/>
      <c r="M64" s="29">
        <f t="shared" si="2"/>
        <v>0</v>
      </c>
      <c r="N64" s="29">
        <f t="shared" si="3"/>
        <v>100</v>
      </c>
      <c r="O64" s="29">
        <f t="shared" si="3"/>
        <v>7354200</v>
      </c>
      <c r="P64" s="29">
        <f t="shared" si="4"/>
        <v>100</v>
      </c>
      <c r="Q64" s="29">
        <f t="shared" si="4"/>
        <v>7354200</v>
      </c>
    </row>
    <row r="65" spans="2:17" s="21" customFormat="1" ht="15" customHeight="1">
      <c r="B65" s="313"/>
      <c r="C65" s="314"/>
      <c r="D65" s="7" t="s">
        <v>113</v>
      </c>
      <c r="E65" s="7" t="s">
        <v>192</v>
      </c>
      <c r="F65" s="7" t="s">
        <v>114</v>
      </c>
      <c r="G65" s="15">
        <v>92082</v>
      </c>
      <c r="H65" s="28">
        <v>100</v>
      </c>
      <c r="I65" s="29">
        <f t="shared" si="0"/>
        <v>9208200</v>
      </c>
      <c r="J65" s="29">
        <v>100</v>
      </c>
      <c r="K65" s="29">
        <f t="shared" si="1"/>
        <v>9208200</v>
      </c>
      <c r="L65" s="28"/>
      <c r="M65" s="29">
        <f t="shared" si="2"/>
        <v>0</v>
      </c>
      <c r="N65" s="29">
        <f t="shared" si="3"/>
        <v>200</v>
      </c>
      <c r="O65" s="29">
        <f t="shared" si="3"/>
        <v>18416400</v>
      </c>
      <c r="P65" s="29">
        <f t="shared" si="4"/>
        <v>200</v>
      </c>
      <c r="Q65" s="29">
        <f t="shared" si="4"/>
        <v>18416400</v>
      </c>
    </row>
    <row r="66" spans="2:17" s="21" customFormat="1" ht="15" customHeight="1">
      <c r="B66" s="313"/>
      <c r="C66" s="319" t="s">
        <v>168</v>
      </c>
      <c r="D66" s="7" t="s">
        <v>115</v>
      </c>
      <c r="E66" s="7" t="s">
        <v>191</v>
      </c>
      <c r="F66" s="7" t="s">
        <v>116</v>
      </c>
      <c r="G66" s="15">
        <v>92082</v>
      </c>
      <c r="H66" s="28">
        <v>0</v>
      </c>
      <c r="I66" s="29">
        <f t="shared" si="0"/>
        <v>0</v>
      </c>
      <c r="J66" s="29">
        <v>50</v>
      </c>
      <c r="K66" s="29">
        <f t="shared" si="1"/>
        <v>4604100</v>
      </c>
      <c r="L66" s="28"/>
      <c r="M66" s="29">
        <f t="shared" si="2"/>
        <v>0</v>
      </c>
      <c r="N66" s="29">
        <f t="shared" si="3"/>
        <v>50</v>
      </c>
      <c r="O66" s="29">
        <f t="shared" si="3"/>
        <v>4604100</v>
      </c>
      <c r="P66" s="29">
        <f t="shared" si="4"/>
        <v>50</v>
      </c>
      <c r="Q66" s="29">
        <f t="shared" si="4"/>
        <v>4604100</v>
      </c>
    </row>
    <row r="67" spans="2:17" s="21" customFormat="1" ht="15" customHeight="1">
      <c r="B67" s="313"/>
      <c r="C67" s="320"/>
      <c r="D67" s="7" t="s">
        <v>117</v>
      </c>
      <c r="E67" s="7" t="s">
        <v>192</v>
      </c>
      <c r="F67" s="7" t="s">
        <v>118</v>
      </c>
      <c r="G67" s="15">
        <v>110622</v>
      </c>
      <c r="H67" s="28">
        <v>0</v>
      </c>
      <c r="I67" s="29">
        <f t="shared" si="0"/>
        <v>0</v>
      </c>
      <c r="J67" s="29">
        <v>100</v>
      </c>
      <c r="K67" s="29">
        <f t="shared" si="1"/>
        <v>11062200</v>
      </c>
      <c r="L67" s="28"/>
      <c r="M67" s="29">
        <f t="shared" si="2"/>
        <v>0</v>
      </c>
      <c r="N67" s="29">
        <f t="shared" si="3"/>
        <v>100</v>
      </c>
      <c r="O67" s="29">
        <f t="shared" si="3"/>
        <v>11062200</v>
      </c>
      <c r="P67" s="29">
        <f t="shared" si="4"/>
        <v>100</v>
      </c>
      <c r="Q67" s="29">
        <f t="shared" si="4"/>
        <v>11062200</v>
      </c>
    </row>
    <row r="68" spans="2:17" s="21" customFormat="1" ht="15" customHeight="1">
      <c r="B68" s="313"/>
      <c r="C68" s="320"/>
      <c r="D68" s="7" t="s">
        <v>119</v>
      </c>
      <c r="E68" s="7" t="s">
        <v>57</v>
      </c>
      <c r="F68" s="7" t="s">
        <v>120</v>
      </c>
      <c r="G68" s="15">
        <v>92082</v>
      </c>
      <c r="H68" s="28">
        <v>0</v>
      </c>
      <c r="I68" s="29">
        <f t="shared" si="0"/>
        <v>0</v>
      </c>
      <c r="J68" s="29">
        <v>50</v>
      </c>
      <c r="K68" s="29">
        <f t="shared" si="1"/>
        <v>4604100</v>
      </c>
      <c r="L68" s="28"/>
      <c r="M68" s="29">
        <f t="shared" si="2"/>
        <v>0</v>
      </c>
      <c r="N68" s="29">
        <f t="shared" si="3"/>
        <v>50</v>
      </c>
      <c r="O68" s="29">
        <f t="shared" si="3"/>
        <v>4604100</v>
      </c>
      <c r="P68" s="29">
        <f t="shared" si="4"/>
        <v>50</v>
      </c>
      <c r="Q68" s="29">
        <f t="shared" si="4"/>
        <v>4604100</v>
      </c>
    </row>
    <row r="69" spans="2:17" s="21" customFormat="1" ht="15" customHeight="1">
      <c r="B69" s="313"/>
      <c r="C69" s="320"/>
      <c r="D69" s="7" t="s">
        <v>121</v>
      </c>
      <c r="E69" s="7" t="s">
        <v>60</v>
      </c>
      <c r="F69" s="7" t="s">
        <v>122</v>
      </c>
      <c r="G69" s="15">
        <v>110622</v>
      </c>
      <c r="H69" s="28">
        <v>100</v>
      </c>
      <c r="I69" s="29">
        <f t="shared" ref="I69:I93" si="5">H69*G69</f>
        <v>11062200</v>
      </c>
      <c r="J69" s="29">
        <v>0</v>
      </c>
      <c r="K69" s="29">
        <f t="shared" si="1"/>
        <v>0</v>
      </c>
      <c r="L69" s="28"/>
      <c r="M69" s="29">
        <f t="shared" si="2"/>
        <v>0</v>
      </c>
      <c r="N69" s="29">
        <f t="shared" si="3"/>
        <v>100</v>
      </c>
      <c r="O69" s="29">
        <f t="shared" si="3"/>
        <v>11062200</v>
      </c>
      <c r="P69" s="29">
        <f t="shared" si="4"/>
        <v>100</v>
      </c>
      <c r="Q69" s="29">
        <f t="shared" si="4"/>
        <v>11062200</v>
      </c>
    </row>
    <row r="70" spans="2:17" s="21" customFormat="1" ht="15" customHeight="1">
      <c r="B70" s="313"/>
      <c r="C70" s="320"/>
      <c r="D70" s="7" t="s">
        <v>123</v>
      </c>
      <c r="E70" s="7" t="s">
        <v>57</v>
      </c>
      <c r="F70" s="7" t="s">
        <v>124</v>
      </c>
      <c r="G70" s="15">
        <v>104442</v>
      </c>
      <c r="H70" s="28">
        <v>100</v>
      </c>
      <c r="I70" s="29">
        <f t="shared" si="5"/>
        <v>10444200</v>
      </c>
      <c r="J70" s="29">
        <v>0</v>
      </c>
      <c r="K70" s="29">
        <f t="shared" ref="K70:K90" si="6">J70*G70</f>
        <v>0</v>
      </c>
      <c r="L70" s="28"/>
      <c r="M70" s="29">
        <f t="shared" ref="M70:M91" si="7">L70*G70</f>
        <v>0</v>
      </c>
      <c r="N70" s="29">
        <f t="shared" ref="N70:O85" si="8">H70+J70</f>
        <v>100</v>
      </c>
      <c r="O70" s="29">
        <f t="shared" si="8"/>
        <v>10444200</v>
      </c>
      <c r="P70" s="29">
        <f t="shared" ref="P70:Q92" si="9">SUM(H70,J70,L70)</f>
        <v>100</v>
      </c>
      <c r="Q70" s="29">
        <f t="shared" si="9"/>
        <v>10444200</v>
      </c>
    </row>
    <row r="71" spans="2:17" s="21" customFormat="1" ht="15" customHeight="1">
      <c r="B71" s="313"/>
      <c r="C71" s="320"/>
      <c r="D71" s="7" t="s">
        <v>125</v>
      </c>
      <c r="E71" s="7" t="s">
        <v>180</v>
      </c>
      <c r="F71" s="7" t="s">
        <v>126</v>
      </c>
      <c r="G71" s="15">
        <v>122982</v>
      </c>
      <c r="H71" s="28">
        <v>0</v>
      </c>
      <c r="I71" s="29">
        <f t="shared" si="5"/>
        <v>0</v>
      </c>
      <c r="J71" s="29">
        <v>0</v>
      </c>
      <c r="K71" s="29">
        <f t="shared" si="6"/>
        <v>0</v>
      </c>
      <c r="L71" s="28"/>
      <c r="M71" s="29">
        <f t="shared" si="7"/>
        <v>0</v>
      </c>
      <c r="N71" s="29">
        <f t="shared" si="8"/>
        <v>0</v>
      </c>
      <c r="O71" s="29">
        <f t="shared" si="8"/>
        <v>0</v>
      </c>
      <c r="P71" s="29">
        <f t="shared" si="9"/>
        <v>0</v>
      </c>
      <c r="Q71" s="29">
        <f t="shared" si="9"/>
        <v>0</v>
      </c>
    </row>
    <row r="72" spans="2:17" s="21" customFormat="1" ht="15" customHeight="1">
      <c r="B72" s="313"/>
      <c r="C72" s="320"/>
      <c r="D72" s="7" t="s">
        <v>127</v>
      </c>
      <c r="E72" s="7" t="s">
        <v>57</v>
      </c>
      <c r="F72" s="7" t="s">
        <v>128</v>
      </c>
      <c r="G72" s="15">
        <v>141522</v>
      </c>
      <c r="H72" s="28">
        <v>0</v>
      </c>
      <c r="I72" s="29">
        <f t="shared" si="5"/>
        <v>0</v>
      </c>
      <c r="J72" s="29">
        <v>0</v>
      </c>
      <c r="K72" s="29">
        <f t="shared" si="6"/>
        <v>0</v>
      </c>
      <c r="L72" s="28"/>
      <c r="M72" s="29">
        <f t="shared" si="7"/>
        <v>0</v>
      </c>
      <c r="N72" s="29">
        <f t="shared" si="8"/>
        <v>0</v>
      </c>
      <c r="O72" s="29">
        <f t="shared" si="8"/>
        <v>0</v>
      </c>
      <c r="P72" s="29">
        <f t="shared" si="9"/>
        <v>0</v>
      </c>
      <c r="Q72" s="29">
        <f t="shared" si="9"/>
        <v>0</v>
      </c>
    </row>
    <row r="73" spans="2:17" s="21" customFormat="1" ht="15" customHeight="1">
      <c r="B73" s="313"/>
      <c r="C73" s="320"/>
      <c r="D73" s="7" t="s">
        <v>129</v>
      </c>
      <c r="E73" s="7" t="s">
        <v>60</v>
      </c>
      <c r="F73" s="7" t="s">
        <v>130</v>
      </c>
      <c r="G73" s="15">
        <v>153882</v>
      </c>
      <c r="H73" s="28">
        <v>0</v>
      </c>
      <c r="I73" s="29">
        <f t="shared" si="5"/>
        <v>0</v>
      </c>
      <c r="J73" s="29">
        <v>100</v>
      </c>
      <c r="K73" s="29">
        <f t="shared" si="6"/>
        <v>15388200</v>
      </c>
      <c r="L73" s="28"/>
      <c r="M73" s="29">
        <f t="shared" si="7"/>
        <v>0</v>
      </c>
      <c r="N73" s="29">
        <f t="shared" si="8"/>
        <v>100</v>
      </c>
      <c r="O73" s="29">
        <f t="shared" si="8"/>
        <v>15388200</v>
      </c>
      <c r="P73" s="29">
        <f t="shared" si="9"/>
        <v>100</v>
      </c>
      <c r="Q73" s="29">
        <f t="shared" si="9"/>
        <v>15388200</v>
      </c>
    </row>
    <row r="74" spans="2:17" s="21" customFormat="1" ht="15" customHeight="1">
      <c r="B74" s="313"/>
      <c r="C74" s="320"/>
      <c r="D74" s="7" t="s">
        <v>131</v>
      </c>
      <c r="E74" s="7" t="s">
        <v>57</v>
      </c>
      <c r="F74" s="7" t="s">
        <v>132</v>
      </c>
      <c r="G74" s="15">
        <v>172422</v>
      </c>
      <c r="H74" s="28">
        <v>0</v>
      </c>
      <c r="I74" s="29">
        <f t="shared" si="5"/>
        <v>0</v>
      </c>
      <c r="J74" s="29"/>
      <c r="K74" s="29">
        <f t="shared" si="6"/>
        <v>0</v>
      </c>
      <c r="L74" s="28"/>
      <c r="M74" s="29">
        <f t="shared" si="7"/>
        <v>0</v>
      </c>
      <c r="N74" s="29">
        <f t="shared" si="8"/>
        <v>0</v>
      </c>
      <c r="O74" s="29">
        <f t="shared" si="8"/>
        <v>0</v>
      </c>
      <c r="P74" s="29">
        <f t="shared" si="9"/>
        <v>0</v>
      </c>
      <c r="Q74" s="29">
        <f t="shared" si="9"/>
        <v>0</v>
      </c>
    </row>
    <row r="75" spans="2:17" s="21" customFormat="1" ht="15" customHeight="1">
      <c r="B75" s="313"/>
      <c r="C75" s="320"/>
      <c r="D75" s="7" t="s">
        <v>207</v>
      </c>
      <c r="E75" s="7" t="s">
        <v>57</v>
      </c>
      <c r="F75" s="7" t="s">
        <v>211</v>
      </c>
      <c r="G75" s="16">
        <v>92082</v>
      </c>
      <c r="H75" s="28">
        <v>0</v>
      </c>
      <c r="I75" s="29">
        <f t="shared" si="5"/>
        <v>0</v>
      </c>
      <c r="J75" s="29"/>
      <c r="K75" s="29">
        <f t="shared" si="6"/>
        <v>0</v>
      </c>
      <c r="L75" s="28"/>
      <c r="M75" s="29">
        <f t="shared" si="7"/>
        <v>0</v>
      </c>
      <c r="N75" s="29">
        <f t="shared" si="8"/>
        <v>0</v>
      </c>
      <c r="O75" s="29">
        <f t="shared" si="8"/>
        <v>0</v>
      </c>
      <c r="P75" s="29">
        <f t="shared" si="9"/>
        <v>0</v>
      </c>
      <c r="Q75" s="29">
        <f t="shared" si="9"/>
        <v>0</v>
      </c>
    </row>
    <row r="76" spans="2:17" s="21" customFormat="1" ht="15" customHeight="1">
      <c r="B76" s="313"/>
      <c r="C76" s="320"/>
      <c r="D76" s="7" t="s">
        <v>208</v>
      </c>
      <c r="E76" s="7" t="s">
        <v>60</v>
      </c>
      <c r="F76" s="7" t="s">
        <v>212</v>
      </c>
      <c r="G76" s="16">
        <v>110622</v>
      </c>
      <c r="H76" s="28">
        <v>0</v>
      </c>
      <c r="I76" s="29">
        <f t="shared" si="5"/>
        <v>0</v>
      </c>
      <c r="J76" s="29"/>
      <c r="K76" s="29">
        <f t="shared" si="6"/>
        <v>0</v>
      </c>
      <c r="L76" s="28"/>
      <c r="M76" s="29">
        <f t="shared" si="7"/>
        <v>0</v>
      </c>
      <c r="N76" s="29">
        <f t="shared" si="8"/>
        <v>0</v>
      </c>
      <c r="O76" s="29">
        <f t="shared" si="8"/>
        <v>0</v>
      </c>
      <c r="P76" s="29">
        <f t="shared" si="9"/>
        <v>0</v>
      </c>
      <c r="Q76" s="29">
        <f t="shared" si="9"/>
        <v>0</v>
      </c>
    </row>
    <row r="77" spans="2:17" s="21" customFormat="1" ht="15" customHeight="1">
      <c r="B77" s="313"/>
      <c r="C77" s="320"/>
      <c r="D77" s="7" t="s">
        <v>209</v>
      </c>
      <c r="E77" s="7" t="s">
        <v>57</v>
      </c>
      <c r="F77" s="7" t="s">
        <v>213</v>
      </c>
      <c r="G77" s="16">
        <v>92082</v>
      </c>
      <c r="H77" s="28">
        <v>0</v>
      </c>
      <c r="I77" s="29">
        <f t="shared" si="5"/>
        <v>0</v>
      </c>
      <c r="J77" s="29"/>
      <c r="K77" s="29">
        <f t="shared" si="6"/>
        <v>0</v>
      </c>
      <c r="L77" s="28"/>
      <c r="M77" s="29">
        <f t="shared" si="7"/>
        <v>0</v>
      </c>
      <c r="N77" s="29">
        <f t="shared" si="8"/>
        <v>0</v>
      </c>
      <c r="O77" s="29">
        <f t="shared" si="8"/>
        <v>0</v>
      </c>
      <c r="P77" s="29">
        <f t="shared" si="9"/>
        <v>0</v>
      </c>
      <c r="Q77" s="29">
        <f t="shared" si="9"/>
        <v>0</v>
      </c>
    </row>
    <row r="78" spans="2:17" s="21" customFormat="1" ht="15" customHeight="1">
      <c r="B78" s="313"/>
      <c r="C78" s="320"/>
      <c r="D78" s="7" t="s">
        <v>210</v>
      </c>
      <c r="E78" s="7" t="s">
        <v>60</v>
      </c>
      <c r="F78" s="7" t="s">
        <v>214</v>
      </c>
      <c r="G78" s="16">
        <v>110622</v>
      </c>
      <c r="H78" s="28">
        <v>0</v>
      </c>
      <c r="I78" s="29">
        <f t="shared" si="5"/>
        <v>0</v>
      </c>
      <c r="J78" s="29"/>
      <c r="K78" s="29">
        <f t="shared" si="6"/>
        <v>0</v>
      </c>
      <c r="L78" s="28"/>
      <c r="M78" s="29">
        <f t="shared" si="7"/>
        <v>0</v>
      </c>
      <c r="N78" s="29">
        <f t="shared" si="8"/>
        <v>0</v>
      </c>
      <c r="O78" s="29">
        <f t="shared" si="8"/>
        <v>0</v>
      </c>
      <c r="P78" s="29">
        <f t="shared" si="9"/>
        <v>0</v>
      </c>
      <c r="Q78" s="29">
        <f t="shared" si="9"/>
        <v>0</v>
      </c>
    </row>
    <row r="79" spans="2:17" ht="15" customHeight="1">
      <c r="B79" s="313"/>
      <c r="C79" s="313" t="s">
        <v>169</v>
      </c>
      <c r="D79" s="7" t="s">
        <v>133</v>
      </c>
      <c r="E79" s="7" t="s">
        <v>60</v>
      </c>
      <c r="F79" s="7" t="s">
        <v>134</v>
      </c>
      <c r="G79" s="16">
        <v>160062</v>
      </c>
      <c r="H79" s="28">
        <v>0</v>
      </c>
      <c r="I79" s="29">
        <f t="shared" si="5"/>
        <v>0</v>
      </c>
      <c r="J79" s="29"/>
      <c r="K79" s="29">
        <f t="shared" si="6"/>
        <v>0</v>
      </c>
      <c r="L79" s="28"/>
      <c r="M79" s="29">
        <f t="shared" si="7"/>
        <v>0</v>
      </c>
      <c r="N79" s="29">
        <f t="shared" si="8"/>
        <v>0</v>
      </c>
      <c r="O79" s="29">
        <f t="shared" si="8"/>
        <v>0</v>
      </c>
      <c r="P79" s="29">
        <f t="shared" si="9"/>
        <v>0</v>
      </c>
      <c r="Q79" s="29">
        <f t="shared" si="9"/>
        <v>0</v>
      </c>
    </row>
    <row r="80" spans="2:17" ht="17.25" thickBot="1">
      <c r="B80" s="328"/>
      <c r="C80" s="328"/>
      <c r="D80" s="35" t="s">
        <v>135</v>
      </c>
      <c r="E80" s="35" t="s">
        <v>57</v>
      </c>
      <c r="F80" s="35" t="s">
        <v>136</v>
      </c>
      <c r="G80" s="49">
        <v>184782</v>
      </c>
      <c r="H80" s="37">
        <v>0</v>
      </c>
      <c r="I80" s="38">
        <f t="shared" si="5"/>
        <v>0</v>
      </c>
      <c r="J80" s="29"/>
      <c r="K80" s="38">
        <f t="shared" si="6"/>
        <v>0</v>
      </c>
      <c r="L80" s="37"/>
      <c r="M80" s="38">
        <f t="shared" si="7"/>
        <v>0</v>
      </c>
      <c r="N80" s="38">
        <f t="shared" si="8"/>
        <v>0</v>
      </c>
      <c r="O80" s="38">
        <f t="shared" si="8"/>
        <v>0</v>
      </c>
      <c r="P80" s="38">
        <f t="shared" si="9"/>
        <v>0</v>
      </c>
      <c r="Q80" s="38">
        <f t="shared" si="9"/>
        <v>0</v>
      </c>
    </row>
    <row r="81" spans="2:18" ht="17.25" hidden="1" thickTop="1">
      <c r="B81" s="321"/>
      <c r="C81" s="321"/>
      <c r="D81" s="44" t="s">
        <v>137</v>
      </c>
      <c r="E81" s="44" t="s">
        <v>60</v>
      </c>
      <c r="F81" s="44" t="s">
        <v>138</v>
      </c>
      <c r="G81" s="45">
        <v>122982</v>
      </c>
      <c r="H81" s="46">
        <v>0</v>
      </c>
      <c r="I81" s="47">
        <f t="shared" si="5"/>
        <v>0</v>
      </c>
      <c r="J81" s="47"/>
      <c r="K81" s="47"/>
      <c r="L81" s="46"/>
      <c r="M81" s="47">
        <f t="shared" si="7"/>
        <v>0</v>
      </c>
      <c r="N81" s="47">
        <f t="shared" si="8"/>
        <v>0</v>
      </c>
      <c r="O81" s="47">
        <f t="shared" si="8"/>
        <v>0</v>
      </c>
      <c r="P81" s="47">
        <f t="shared" si="9"/>
        <v>0</v>
      </c>
      <c r="Q81" s="47">
        <f t="shared" si="9"/>
        <v>0</v>
      </c>
    </row>
    <row r="82" spans="2:18" ht="17.25" hidden="1" thickBot="1">
      <c r="B82" s="313"/>
      <c r="C82" s="313"/>
      <c r="D82" s="19" t="s">
        <v>139</v>
      </c>
      <c r="E82" s="19" t="s">
        <v>193</v>
      </c>
      <c r="F82" s="19" t="s">
        <v>140</v>
      </c>
      <c r="G82" s="20">
        <v>147702</v>
      </c>
      <c r="H82" s="22">
        <v>0</v>
      </c>
      <c r="I82" s="18">
        <f t="shared" si="5"/>
        <v>0</v>
      </c>
      <c r="J82" s="51"/>
      <c r="K82" s="18"/>
      <c r="L82" s="22"/>
      <c r="M82" s="18">
        <f t="shared" si="7"/>
        <v>0</v>
      </c>
      <c r="N82" s="18">
        <f t="shared" si="8"/>
        <v>0</v>
      </c>
      <c r="O82" s="18">
        <f t="shared" si="8"/>
        <v>0</v>
      </c>
      <c r="P82" s="18">
        <f t="shared" si="9"/>
        <v>0</v>
      </c>
      <c r="Q82" s="18">
        <f t="shared" si="9"/>
        <v>0</v>
      </c>
    </row>
    <row r="83" spans="2:18" ht="18" thickTop="1" thickBot="1">
      <c r="B83" s="328"/>
      <c r="C83" s="50" t="s">
        <v>170</v>
      </c>
      <c r="D83" s="35" t="s">
        <v>141</v>
      </c>
      <c r="E83" s="35" t="s">
        <v>198</v>
      </c>
      <c r="F83" s="35" t="s">
        <v>194</v>
      </c>
      <c r="G83" s="49">
        <v>215682</v>
      </c>
      <c r="H83" s="49">
        <v>0</v>
      </c>
      <c r="I83" s="49">
        <f t="shared" si="5"/>
        <v>0</v>
      </c>
      <c r="J83" s="52"/>
      <c r="K83" s="38">
        <f t="shared" si="6"/>
        <v>0</v>
      </c>
      <c r="L83" s="37"/>
      <c r="M83" s="38">
        <f t="shared" si="7"/>
        <v>0</v>
      </c>
      <c r="N83" s="38">
        <f t="shared" si="8"/>
        <v>0</v>
      </c>
      <c r="O83" s="38">
        <f t="shared" si="8"/>
        <v>0</v>
      </c>
      <c r="P83" s="38">
        <f t="shared" si="9"/>
        <v>0</v>
      </c>
      <c r="Q83" s="38">
        <f t="shared" si="9"/>
        <v>0</v>
      </c>
      <c r="R83" s="43">
        <f>SUM(P63:P83)</f>
        <v>800</v>
      </c>
    </row>
    <row r="84" spans="2:18" ht="15" customHeight="1" thickTop="1">
      <c r="B84" s="321" t="s">
        <v>171</v>
      </c>
      <c r="C84" s="321" t="s">
        <v>172</v>
      </c>
      <c r="D84" s="31" t="s">
        <v>142</v>
      </c>
      <c r="E84" s="31"/>
      <c r="F84" s="31" t="s">
        <v>143</v>
      </c>
      <c r="G84" s="48">
        <v>122982</v>
      </c>
      <c r="H84" s="33">
        <v>0</v>
      </c>
      <c r="I84" s="34">
        <f t="shared" si="5"/>
        <v>0</v>
      </c>
      <c r="J84" s="29"/>
      <c r="K84" s="34">
        <f t="shared" si="6"/>
        <v>0</v>
      </c>
      <c r="L84" s="33"/>
      <c r="M84" s="34">
        <f t="shared" si="7"/>
        <v>0</v>
      </c>
      <c r="N84" s="34">
        <f t="shared" si="8"/>
        <v>0</v>
      </c>
      <c r="O84" s="34">
        <f t="shared" si="8"/>
        <v>0</v>
      </c>
      <c r="P84" s="34">
        <f t="shared" si="9"/>
        <v>0</v>
      </c>
      <c r="Q84" s="34">
        <f t="shared" si="9"/>
        <v>0</v>
      </c>
    </row>
    <row r="85" spans="2:18" ht="15" customHeight="1">
      <c r="B85" s="313"/>
      <c r="C85" s="313"/>
      <c r="D85" s="7" t="s">
        <v>144</v>
      </c>
      <c r="E85" s="7"/>
      <c r="F85" s="7" t="s">
        <v>145</v>
      </c>
      <c r="G85" s="16">
        <v>73542</v>
      </c>
      <c r="H85" s="28">
        <v>0</v>
      </c>
      <c r="I85" s="29">
        <f t="shared" si="5"/>
        <v>0</v>
      </c>
      <c r="J85" s="29"/>
      <c r="K85" s="29">
        <f t="shared" si="6"/>
        <v>0</v>
      </c>
      <c r="L85" s="28"/>
      <c r="M85" s="29">
        <f t="shared" si="7"/>
        <v>0</v>
      </c>
      <c r="N85" s="29">
        <f t="shared" si="8"/>
        <v>0</v>
      </c>
      <c r="O85" s="29">
        <f t="shared" si="8"/>
        <v>0</v>
      </c>
      <c r="P85" s="29">
        <f t="shared" si="9"/>
        <v>0</v>
      </c>
      <c r="Q85" s="29">
        <f t="shared" si="9"/>
        <v>0</v>
      </c>
    </row>
    <row r="86" spans="2:18" ht="15" customHeight="1">
      <c r="B86" s="313" t="s">
        <v>173</v>
      </c>
      <c r="C86" s="313" t="s">
        <v>174</v>
      </c>
      <c r="D86" s="7" t="s">
        <v>146</v>
      </c>
      <c r="E86" s="7"/>
      <c r="F86" s="7" t="s">
        <v>147</v>
      </c>
      <c r="G86" s="16">
        <v>30838</v>
      </c>
      <c r="H86" s="28">
        <v>0</v>
      </c>
      <c r="I86" s="29">
        <f t="shared" si="5"/>
        <v>0</v>
      </c>
      <c r="J86" s="29"/>
      <c r="K86" s="29">
        <f t="shared" si="6"/>
        <v>0</v>
      </c>
      <c r="L86" s="28"/>
      <c r="M86" s="29">
        <f t="shared" si="7"/>
        <v>0</v>
      </c>
      <c r="N86" s="29">
        <f t="shared" ref="N86:O92" si="10">H86+J86</f>
        <v>0</v>
      </c>
      <c r="O86" s="29">
        <f t="shared" si="10"/>
        <v>0</v>
      </c>
      <c r="P86" s="29">
        <f t="shared" si="9"/>
        <v>0</v>
      </c>
      <c r="Q86" s="29">
        <f t="shared" si="9"/>
        <v>0</v>
      </c>
    </row>
    <row r="87" spans="2:18" ht="15" customHeight="1">
      <c r="B87" s="313"/>
      <c r="C87" s="313"/>
      <c r="D87" s="7" t="s">
        <v>148</v>
      </c>
      <c r="E87" s="7"/>
      <c r="F87" s="7" t="s">
        <v>149</v>
      </c>
      <c r="G87" s="16">
        <v>24658</v>
      </c>
      <c r="H87" s="28">
        <v>0</v>
      </c>
      <c r="I87" s="29">
        <f t="shared" si="5"/>
        <v>0</v>
      </c>
      <c r="J87" s="29"/>
      <c r="K87" s="29">
        <f t="shared" si="6"/>
        <v>0</v>
      </c>
      <c r="L87" s="28"/>
      <c r="M87" s="29">
        <f t="shared" si="7"/>
        <v>0</v>
      </c>
      <c r="N87" s="29">
        <f t="shared" si="10"/>
        <v>0</v>
      </c>
      <c r="O87" s="29">
        <f t="shared" si="10"/>
        <v>0</v>
      </c>
      <c r="P87" s="29">
        <f t="shared" si="9"/>
        <v>0</v>
      </c>
      <c r="Q87" s="29">
        <f t="shared" si="9"/>
        <v>0</v>
      </c>
    </row>
    <row r="88" spans="2:18" ht="15" customHeight="1">
      <c r="B88" s="313"/>
      <c r="C88" s="314" t="s">
        <v>175</v>
      </c>
      <c r="D88" s="7" t="s">
        <v>150</v>
      </c>
      <c r="E88" s="7"/>
      <c r="F88" s="7" t="s">
        <v>151</v>
      </c>
      <c r="G88" s="16">
        <v>18478</v>
      </c>
      <c r="H88" s="28">
        <v>0</v>
      </c>
      <c r="I88" s="29">
        <f t="shared" si="5"/>
        <v>0</v>
      </c>
      <c r="J88" s="29"/>
      <c r="K88" s="29">
        <f t="shared" si="6"/>
        <v>0</v>
      </c>
      <c r="L88" s="28"/>
      <c r="M88" s="29">
        <f t="shared" si="7"/>
        <v>0</v>
      </c>
      <c r="N88" s="29">
        <f t="shared" si="10"/>
        <v>0</v>
      </c>
      <c r="O88" s="29">
        <f t="shared" si="10"/>
        <v>0</v>
      </c>
      <c r="P88" s="29">
        <f t="shared" si="9"/>
        <v>0</v>
      </c>
      <c r="Q88" s="29">
        <f t="shared" si="9"/>
        <v>0</v>
      </c>
    </row>
    <row r="89" spans="2:18" ht="15" customHeight="1">
      <c r="B89" s="313"/>
      <c r="C89" s="314"/>
      <c r="D89" s="7" t="s">
        <v>152</v>
      </c>
      <c r="E89" s="7"/>
      <c r="F89" s="7" t="s">
        <v>153</v>
      </c>
      <c r="G89" s="16">
        <v>15388</v>
      </c>
      <c r="H89" s="28">
        <v>0</v>
      </c>
      <c r="I89" s="29">
        <f t="shared" si="5"/>
        <v>0</v>
      </c>
      <c r="J89" s="29"/>
      <c r="K89" s="29">
        <f t="shared" si="6"/>
        <v>0</v>
      </c>
      <c r="L89" s="28">
        <v>100</v>
      </c>
      <c r="M89" s="29">
        <f t="shared" si="7"/>
        <v>1538800</v>
      </c>
      <c r="N89" s="29">
        <f t="shared" si="10"/>
        <v>0</v>
      </c>
      <c r="O89" s="29">
        <f t="shared" si="10"/>
        <v>0</v>
      </c>
      <c r="P89" s="29">
        <f t="shared" si="9"/>
        <v>100</v>
      </c>
      <c r="Q89" s="29">
        <f t="shared" si="9"/>
        <v>1538800</v>
      </c>
    </row>
    <row r="90" spans="2:18" ht="15" customHeight="1">
      <c r="B90" s="313"/>
      <c r="C90" s="314"/>
      <c r="D90" s="7" t="s">
        <v>154</v>
      </c>
      <c r="E90" s="7"/>
      <c r="F90" s="7" t="s">
        <v>155</v>
      </c>
      <c r="G90" s="16">
        <v>40108</v>
      </c>
      <c r="H90" s="28">
        <v>0</v>
      </c>
      <c r="I90" s="29">
        <f t="shared" si="5"/>
        <v>0</v>
      </c>
      <c r="J90" s="29"/>
      <c r="K90" s="29">
        <f t="shared" si="6"/>
        <v>0</v>
      </c>
      <c r="L90" s="28"/>
      <c r="M90" s="29">
        <f t="shared" si="7"/>
        <v>0</v>
      </c>
      <c r="N90" s="29">
        <f t="shared" si="10"/>
        <v>0</v>
      </c>
      <c r="O90" s="29">
        <f t="shared" si="10"/>
        <v>0</v>
      </c>
      <c r="P90" s="29">
        <f t="shared" si="9"/>
        <v>0</v>
      </c>
      <c r="Q90" s="29">
        <f t="shared" si="9"/>
        <v>0</v>
      </c>
    </row>
    <row r="91" spans="2:18" ht="15" customHeight="1">
      <c r="B91" s="317" t="s">
        <v>223</v>
      </c>
      <c r="C91" s="12" t="s">
        <v>224</v>
      </c>
      <c r="D91" s="7" t="s">
        <v>252</v>
      </c>
      <c r="E91" s="7" t="s">
        <v>198</v>
      </c>
      <c r="F91" s="7" t="s">
        <v>254</v>
      </c>
      <c r="G91" s="16">
        <v>98450.000000000015</v>
      </c>
      <c r="H91" s="28">
        <v>100</v>
      </c>
      <c r="I91" s="29">
        <f t="shared" si="5"/>
        <v>9845000.0000000019</v>
      </c>
      <c r="J91" s="29"/>
      <c r="K91" s="29"/>
      <c r="L91" s="28"/>
      <c r="M91" s="29">
        <f t="shared" si="7"/>
        <v>0</v>
      </c>
      <c r="N91" s="29">
        <f t="shared" si="10"/>
        <v>100</v>
      </c>
      <c r="O91" s="29">
        <f t="shared" si="10"/>
        <v>9845000.0000000019</v>
      </c>
      <c r="P91" s="29">
        <f t="shared" si="9"/>
        <v>100</v>
      </c>
      <c r="Q91" s="29">
        <f t="shared" si="9"/>
        <v>9845000.0000000019</v>
      </c>
    </row>
    <row r="92" spans="2:18" ht="15" customHeight="1">
      <c r="B92" s="322"/>
      <c r="C92" s="12" t="s">
        <v>224</v>
      </c>
      <c r="D92" s="7" t="s">
        <v>226</v>
      </c>
      <c r="E92" s="7" t="s">
        <v>57</v>
      </c>
      <c r="F92" s="7" t="s">
        <v>228</v>
      </c>
      <c r="G92" s="16">
        <v>103950</v>
      </c>
      <c r="H92" s="28">
        <v>0</v>
      </c>
      <c r="I92" s="29">
        <f t="shared" si="5"/>
        <v>0</v>
      </c>
      <c r="J92" s="29"/>
      <c r="K92" s="29"/>
      <c r="L92" s="28"/>
      <c r="M92" s="29">
        <f>L92*G94</f>
        <v>0</v>
      </c>
      <c r="N92" s="29">
        <f t="shared" si="10"/>
        <v>0</v>
      </c>
      <c r="O92" s="29">
        <f t="shared" si="10"/>
        <v>0</v>
      </c>
      <c r="P92" s="29">
        <f t="shared" si="9"/>
        <v>0</v>
      </c>
      <c r="Q92" s="29">
        <f t="shared" si="9"/>
        <v>0</v>
      </c>
    </row>
    <row r="93" spans="2:18" ht="15" customHeight="1">
      <c r="B93" s="322"/>
      <c r="C93" s="12" t="s">
        <v>224</v>
      </c>
      <c r="D93" s="7" t="s">
        <v>253</v>
      </c>
      <c r="E93" s="7" t="s">
        <v>60</v>
      </c>
      <c r="F93" s="7" t="s">
        <v>255</v>
      </c>
      <c r="G93" s="16">
        <v>136950</v>
      </c>
      <c r="H93" s="28">
        <v>100</v>
      </c>
      <c r="I93" s="29">
        <f t="shared" si="5"/>
        <v>13695000</v>
      </c>
      <c r="J93" s="29"/>
      <c r="K93" s="29"/>
      <c r="L93" s="28"/>
      <c r="M93" s="29"/>
      <c r="N93" s="29">
        <f>H93+J93</f>
        <v>100</v>
      </c>
      <c r="O93" s="29">
        <f>I93+K93</f>
        <v>13695000</v>
      </c>
      <c r="P93" s="29">
        <f>SUM(H93,J93,L93)</f>
        <v>100</v>
      </c>
      <c r="Q93" s="29">
        <f>SUM(I93,K93,M93)</f>
        <v>13695000</v>
      </c>
    </row>
    <row r="94" spans="2:18" ht="14.25" customHeight="1">
      <c r="B94" s="318"/>
      <c r="C94" s="23" t="s">
        <v>225</v>
      </c>
      <c r="D94" s="7" t="s">
        <v>227</v>
      </c>
      <c r="E94" s="7" t="s">
        <v>57</v>
      </c>
      <c r="F94" s="7" t="s">
        <v>229</v>
      </c>
      <c r="G94" s="16">
        <v>67980</v>
      </c>
      <c r="H94" s="28"/>
      <c r="I94" s="29"/>
      <c r="J94" s="29"/>
      <c r="K94" s="29"/>
      <c r="L94" s="28"/>
      <c r="M94" s="29"/>
      <c r="N94" s="29">
        <f>H94+J94</f>
        <v>0</v>
      </c>
      <c r="O94" s="29">
        <f>I94+K94</f>
        <v>0</v>
      </c>
      <c r="P94" s="29">
        <f>SUM(H94,J94,L94)</f>
        <v>0</v>
      </c>
      <c r="Q94" s="29">
        <f>SUM(I94,K94,M94)</f>
        <v>0</v>
      </c>
    </row>
    <row r="95" spans="2:18" ht="17.25">
      <c r="B95" s="8"/>
      <c r="C95" s="8"/>
      <c r="D95" s="9" t="s">
        <v>156</v>
      </c>
      <c r="E95" s="9"/>
      <c r="F95" s="10"/>
      <c r="G95" s="17"/>
      <c r="H95" s="11">
        <f>SUM(H5:H94)</f>
        <v>3000</v>
      </c>
      <c r="I95" s="11">
        <f t="shared" ref="I95:Q95" si="11">SUM(I5:I94)</f>
        <v>390137600</v>
      </c>
      <c r="J95" s="11">
        <f>SUM(J5:J94)</f>
        <v>1690</v>
      </c>
      <c r="K95" s="11">
        <f t="shared" si="11"/>
        <v>244795980</v>
      </c>
      <c r="L95" s="11">
        <f t="shared" si="11"/>
        <v>100</v>
      </c>
      <c r="M95" s="11">
        <f t="shared" si="11"/>
        <v>1538800</v>
      </c>
      <c r="N95" s="11">
        <f t="shared" si="11"/>
        <v>4690</v>
      </c>
      <c r="O95" s="11">
        <f t="shared" si="11"/>
        <v>634933580</v>
      </c>
      <c r="P95" s="11">
        <f t="shared" si="11"/>
        <v>4790</v>
      </c>
      <c r="Q95" s="11">
        <f t="shared" si="11"/>
        <v>636472380</v>
      </c>
    </row>
    <row r="96" spans="2:18">
      <c r="I96" s="27">
        <f>I95/1.1</f>
        <v>354670545.45454544</v>
      </c>
      <c r="J96" s="3"/>
      <c r="K96" s="27">
        <f>K95/1.1</f>
        <v>222541799.99999997</v>
      </c>
      <c r="M96" s="27"/>
      <c r="N96" s="4"/>
      <c r="O96" s="27">
        <f>O95/1.1</f>
        <v>577212345.45454538</v>
      </c>
      <c r="Q96" s="27">
        <f>Q95/1.1</f>
        <v>578611254.5454545</v>
      </c>
    </row>
    <row r="97" spans="9:17">
      <c r="I97" s="24"/>
      <c r="K97" s="24"/>
      <c r="M97" s="24"/>
      <c r="Q97" s="24"/>
    </row>
    <row r="98" spans="9:17">
      <c r="I98" s="4"/>
    </row>
    <row r="99" spans="9:17">
      <c r="I99" s="24"/>
      <c r="K99" s="24"/>
    </row>
    <row r="100" spans="9:17">
      <c r="I100" s="4"/>
    </row>
    <row r="101" spans="9:17">
      <c r="I101" s="4"/>
      <c r="K101" s="4"/>
    </row>
    <row r="102" spans="9:17">
      <c r="I102" s="4"/>
    </row>
    <row r="103" spans="9:17">
      <c r="I103" s="4"/>
    </row>
    <row r="104" spans="9:17">
      <c r="I104" s="4"/>
    </row>
    <row r="105" spans="9:17">
      <c r="I105" s="4"/>
    </row>
    <row r="106" spans="9:17">
      <c r="I106" s="4"/>
    </row>
    <row r="107" spans="9:17">
      <c r="I107" s="4"/>
    </row>
    <row r="108" spans="9:17">
      <c r="I108" s="4"/>
    </row>
  </sheetData>
  <autoFilter ref="B4:M96" xr:uid="{00000000-0009-0000-0000-000005000000}">
    <filterColumn colId="6">
      <customFilters>
        <customFilter operator="notEqual" val=" "/>
      </customFilters>
    </filterColumn>
  </autoFilter>
  <mergeCells count="28">
    <mergeCell ref="B86:B90"/>
    <mergeCell ref="C86:C87"/>
    <mergeCell ref="C88:C90"/>
    <mergeCell ref="B91:B94"/>
    <mergeCell ref="B63:B83"/>
    <mergeCell ref="C63:C65"/>
    <mergeCell ref="C66:C78"/>
    <mergeCell ref="C79:C82"/>
    <mergeCell ref="B84:B85"/>
    <mergeCell ref="C84:C85"/>
    <mergeCell ref="B33:B47"/>
    <mergeCell ref="C33:C38"/>
    <mergeCell ref="C39:C44"/>
    <mergeCell ref="C45:C47"/>
    <mergeCell ref="B48:B62"/>
    <mergeCell ref="C48:C53"/>
    <mergeCell ref="C54:C57"/>
    <mergeCell ref="C58:C62"/>
    <mergeCell ref="H3:I3"/>
    <mergeCell ref="J3:K3"/>
    <mergeCell ref="L3:M3"/>
    <mergeCell ref="N3:O3"/>
    <mergeCell ref="P3:Q3"/>
    <mergeCell ref="B5:B32"/>
    <mergeCell ref="C5:C12"/>
    <mergeCell ref="C13:C20"/>
    <mergeCell ref="C21:C26"/>
    <mergeCell ref="C27:C32"/>
  </mergeCells>
  <phoneticPr fontId="3" type="noConversion"/>
  <pageMargins left="0.31496062992125984" right="0.31496062992125984" top="0.35433070866141736" bottom="0.35433070866141736" header="0.31496062992125984" footer="0.31496062992125984"/>
  <pageSetup paperSize="8" scale="5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 filterMode="1">
    <pageSetUpPr fitToPage="1"/>
  </sheetPr>
  <dimension ref="B3:R108"/>
  <sheetViews>
    <sheetView workbookViewId="0"/>
  </sheetViews>
  <sheetFormatPr defaultRowHeight="16.5"/>
  <cols>
    <col min="1" max="1" width="0.75" customWidth="1"/>
    <col min="2" max="2" width="11.25" customWidth="1"/>
    <col min="3" max="3" width="20" customWidth="1"/>
    <col min="4" max="4" width="59.75" customWidth="1"/>
    <col min="5" max="5" width="8.625" customWidth="1"/>
    <col min="6" max="6" width="12.375" customWidth="1"/>
    <col min="7" max="7" width="10" customWidth="1"/>
    <col min="8" max="8" width="13" style="3" customWidth="1"/>
    <col min="9" max="9" width="18.625" style="1" customWidth="1"/>
    <col min="10" max="10" width="11.125" customWidth="1"/>
    <col min="11" max="11" width="18.625" customWidth="1"/>
    <col min="12" max="12" width="11.125" customWidth="1"/>
    <col min="13" max="13" width="18.625" customWidth="1"/>
    <col min="14" max="14" width="6.875" customWidth="1"/>
    <col min="15" max="15" width="14" customWidth="1"/>
    <col min="16" max="16" width="6.75" customWidth="1"/>
    <col min="17" max="17" width="14" customWidth="1"/>
  </cols>
  <sheetData>
    <row r="3" spans="2:17" ht="26.1" customHeight="1">
      <c r="B3" s="26" t="s">
        <v>256</v>
      </c>
      <c r="C3" s="26"/>
      <c r="D3" s="26"/>
      <c r="E3" s="26"/>
      <c r="F3" s="26"/>
      <c r="H3" s="312" t="s">
        <v>257</v>
      </c>
      <c r="I3" s="312"/>
      <c r="J3" s="312" t="s">
        <v>257</v>
      </c>
      <c r="K3" s="312"/>
      <c r="L3" s="312" t="s">
        <v>257</v>
      </c>
      <c r="M3" s="312"/>
      <c r="N3" s="323" t="s">
        <v>258</v>
      </c>
      <c r="O3" s="323"/>
      <c r="P3" s="312" t="s">
        <v>259</v>
      </c>
      <c r="Q3" s="312"/>
    </row>
    <row r="4" spans="2:17" s="2" customFormat="1">
      <c r="B4" s="5" t="s">
        <v>163</v>
      </c>
      <c r="C4" s="5" t="s">
        <v>164</v>
      </c>
      <c r="D4" s="5" t="s">
        <v>0</v>
      </c>
      <c r="E4" s="5" t="s">
        <v>1</v>
      </c>
      <c r="F4" s="5" t="s">
        <v>2</v>
      </c>
      <c r="G4" s="13" t="s">
        <v>3</v>
      </c>
      <c r="H4" s="6" t="s">
        <v>176</v>
      </c>
      <c r="I4" s="6" t="s">
        <v>177</v>
      </c>
      <c r="J4" s="6" t="s">
        <v>203</v>
      </c>
      <c r="K4" s="6" t="s">
        <v>177</v>
      </c>
      <c r="L4" s="6" t="s">
        <v>204</v>
      </c>
      <c r="M4" s="6" t="s">
        <v>177</v>
      </c>
      <c r="N4" s="6" t="s">
        <v>206</v>
      </c>
      <c r="O4" s="6" t="s">
        <v>177</v>
      </c>
      <c r="P4" s="6" t="s">
        <v>205</v>
      </c>
      <c r="Q4" s="6" t="s">
        <v>177</v>
      </c>
    </row>
    <row r="5" spans="2:17" ht="15" customHeight="1">
      <c r="B5" s="313" t="s">
        <v>4</v>
      </c>
      <c r="C5" s="314" t="s">
        <v>157</v>
      </c>
      <c r="D5" s="7" t="s">
        <v>5</v>
      </c>
      <c r="E5" s="7" t="s">
        <v>178</v>
      </c>
      <c r="F5" s="7" t="s">
        <v>179</v>
      </c>
      <c r="G5" s="14">
        <v>85902</v>
      </c>
      <c r="H5" s="28"/>
      <c r="I5" s="29">
        <f t="shared" ref="I5:I68" si="0">H5*G5</f>
        <v>0</v>
      </c>
      <c r="J5" s="29">
        <v>200</v>
      </c>
      <c r="K5" s="29">
        <f>J5*G5</f>
        <v>17180400</v>
      </c>
      <c r="L5" s="28"/>
      <c r="M5" s="29">
        <f>L5*G5</f>
        <v>0</v>
      </c>
      <c r="N5" s="29">
        <f>H5+J5</f>
        <v>200</v>
      </c>
      <c r="O5" s="29">
        <f>I5+K5</f>
        <v>17180400</v>
      </c>
      <c r="P5" s="29">
        <f>SUM(H5,J5,L5)</f>
        <v>200</v>
      </c>
      <c r="Q5" s="29">
        <f>SUM(I5,K5,M5)</f>
        <v>17180400</v>
      </c>
    </row>
    <row r="6" spans="2:17" s="21" customFormat="1" ht="15" customHeight="1">
      <c r="B6" s="313"/>
      <c r="C6" s="314"/>
      <c r="D6" s="7" t="s">
        <v>6</v>
      </c>
      <c r="E6" s="7" t="s">
        <v>180</v>
      </c>
      <c r="F6" s="7" t="s">
        <v>7</v>
      </c>
      <c r="G6" s="15">
        <v>116802</v>
      </c>
      <c r="H6" s="28"/>
      <c r="I6" s="29">
        <f t="shared" si="0"/>
        <v>0</v>
      </c>
      <c r="J6" s="29">
        <v>0</v>
      </c>
      <c r="K6" s="29">
        <f t="shared" ref="K6:K69" si="1">J6*G6</f>
        <v>0</v>
      </c>
      <c r="L6" s="28"/>
      <c r="M6" s="29">
        <f t="shared" ref="M6:M69" si="2">L6*G6</f>
        <v>0</v>
      </c>
      <c r="N6" s="29">
        <f>H6+J6</f>
        <v>0</v>
      </c>
      <c r="O6" s="29">
        <f t="shared" ref="N6:O69" si="3">I6+K6</f>
        <v>0</v>
      </c>
      <c r="P6" s="29">
        <f t="shared" ref="P6:Q69" si="4">SUM(H6,J6,L6)</f>
        <v>0</v>
      </c>
      <c r="Q6" s="29">
        <f t="shared" si="4"/>
        <v>0</v>
      </c>
    </row>
    <row r="7" spans="2:17" s="21" customFormat="1" ht="15" customHeight="1">
      <c r="B7" s="313"/>
      <c r="C7" s="314"/>
      <c r="D7" s="7" t="s">
        <v>8</v>
      </c>
      <c r="E7" s="7" t="s">
        <v>181</v>
      </c>
      <c r="F7" s="7" t="s">
        <v>9</v>
      </c>
      <c r="G7" s="15">
        <v>122982</v>
      </c>
      <c r="H7" s="28"/>
      <c r="I7" s="29">
        <f t="shared" si="0"/>
        <v>0</v>
      </c>
      <c r="J7" s="29">
        <v>300</v>
      </c>
      <c r="K7" s="29">
        <f t="shared" si="1"/>
        <v>36894600</v>
      </c>
      <c r="L7" s="28"/>
      <c r="M7" s="29">
        <f t="shared" si="2"/>
        <v>0</v>
      </c>
      <c r="N7" s="29">
        <f t="shared" si="3"/>
        <v>300</v>
      </c>
      <c r="O7" s="29">
        <f t="shared" si="3"/>
        <v>36894600</v>
      </c>
      <c r="P7" s="29">
        <f t="shared" si="4"/>
        <v>300</v>
      </c>
      <c r="Q7" s="29">
        <f t="shared" si="4"/>
        <v>36894600</v>
      </c>
    </row>
    <row r="8" spans="2:17" s="21" customFormat="1" ht="15" customHeight="1">
      <c r="B8" s="313"/>
      <c r="C8" s="314"/>
      <c r="D8" s="7" t="s">
        <v>10</v>
      </c>
      <c r="E8" s="7" t="s">
        <v>180</v>
      </c>
      <c r="F8" s="7" t="s">
        <v>11</v>
      </c>
      <c r="G8" s="15">
        <v>160062</v>
      </c>
      <c r="H8" s="28"/>
      <c r="I8" s="29">
        <f t="shared" si="0"/>
        <v>0</v>
      </c>
      <c r="J8" s="29">
        <v>0</v>
      </c>
      <c r="K8" s="29">
        <f t="shared" si="1"/>
        <v>0</v>
      </c>
      <c r="L8" s="28"/>
      <c r="M8" s="29">
        <f t="shared" si="2"/>
        <v>0</v>
      </c>
      <c r="N8" s="29">
        <f t="shared" si="3"/>
        <v>0</v>
      </c>
      <c r="O8" s="29">
        <f t="shared" si="3"/>
        <v>0</v>
      </c>
      <c r="P8" s="29">
        <f t="shared" si="4"/>
        <v>0</v>
      </c>
      <c r="Q8" s="29">
        <f t="shared" si="4"/>
        <v>0</v>
      </c>
    </row>
    <row r="9" spans="2:17" s="21" customFormat="1" ht="15" customHeight="1">
      <c r="B9" s="313"/>
      <c r="C9" s="314"/>
      <c r="D9" s="7" t="s">
        <v>12</v>
      </c>
      <c r="E9" s="7" t="s">
        <v>181</v>
      </c>
      <c r="F9" s="7" t="s">
        <v>13</v>
      </c>
      <c r="G9" s="15">
        <v>141522</v>
      </c>
      <c r="H9" s="28"/>
      <c r="I9" s="29">
        <f t="shared" si="0"/>
        <v>0</v>
      </c>
      <c r="J9" s="29">
        <v>100</v>
      </c>
      <c r="K9" s="29">
        <f t="shared" si="1"/>
        <v>14152200</v>
      </c>
      <c r="L9" s="28"/>
      <c r="M9" s="29">
        <f t="shared" si="2"/>
        <v>0</v>
      </c>
      <c r="N9" s="29">
        <f t="shared" si="3"/>
        <v>100</v>
      </c>
      <c r="O9" s="29">
        <f t="shared" si="3"/>
        <v>14152200</v>
      </c>
      <c r="P9" s="29">
        <f t="shared" si="4"/>
        <v>100</v>
      </c>
      <c r="Q9" s="29">
        <f t="shared" si="4"/>
        <v>14152200</v>
      </c>
    </row>
    <row r="10" spans="2:17" s="21" customFormat="1" ht="15" customHeight="1">
      <c r="B10" s="313"/>
      <c r="C10" s="314"/>
      <c r="D10" s="7" t="s">
        <v>182</v>
      </c>
      <c r="E10" s="7" t="s">
        <v>180</v>
      </c>
      <c r="F10" s="7" t="s">
        <v>14</v>
      </c>
      <c r="G10" s="15">
        <v>184782</v>
      </c>
      <c r="H10" s="28"/>
      <c r="I10" s="29">
        <f t="shared" si="0"/>
        <v>0</v>
      </c>
      <c r="J10" s="29">
        <v>0</v>
      </c>
      <c r="K10" s="29">
        <f t="shared" si="1"/>
        <v>0</v>
      </c>
      <c r="L10" s="28"/>
      <c r="M10" s="29">
        <f t="shared" si="2"/>
        <v>0</v>
      </c>
      <c r="N10" s="29">
        <f t="shared" si="3"/>
        <v>0</v>
      </c>
      <c r="O10" s="29">
        <f t="shared" si="3"/>
        <v>0</v>
      </c>
      <c r="P10" s="29">
        <f t="shared" si="4"/>
        <v>0</v>
      </c>
      <c r="Q10" s="29">
        <f t="shared" si="4"/>
        <v>0</v>
      </c>
    </row>
    <row r="11" spans="2:17" s="21" customFormat="1" ht="15" customHeight="1">
      <c r="B11" s="313"/>
      <c r="C11" s="314"/>
      <c r="D11" s="7" t="s">
        <v>15</v>
      </c>
      <c r="E11" s="7" t="s">
        <v>181</v>
      </c>
      <c r="F11" s="7" t="s">
        <v>16</v>
      </c>
      <c r="G11" s="15">
        <v>172422</v>
      </c>
      <c r="H11" s="28"/>
      <c r="I11" s="29">
        <f t="shared" si="0"/>
        <v>0</v>
      </c>
      <c r="J11" s="29">
        <v>100</v>
      </c>
      <c r="K11" s="29">
        <f t="shared" si="1"/>
        <v>17242200</v>
      </c>
      <c r="L11" s="28"/>
      <c r="M11" s="29">
        <f t="shared" si="2"/>
        <v>0</v>
      </c>
      <c r="N11" s="29">
        <f t="shared" si="3"/>
        <v>100</v>
      </c>
      <c r="O11" s="29">
        <f t="shared" si="3"/>
        <v>17242200</v>
      </c>
      <c r="P11" s="29">
        <f t="shared" si="4"/>
        <v>100</v>
      </c>
      <c r="Q11" s="29">
        <f t="shared" si="4"/>
        <v>17242200</v>
      </c>
    </row>
    <row r="12" spans="2:17" s="21" customFormat="1" ht="15" customHeight="1">
      <c r="B12" s="313"/>
      <c r="C12" s="314"/>
      <c r="D12" s="7" t="s">
        <v>17</v>
      </c>
      <c r="E12" s="7" t="s">
        <v>180</v>
      </c>
      <c r="F12" s="7" t="s">
        <v>18</v>
      </c>
      <c r="G12" s="15">
        <v>215682</v>
      </c>
      <c r="H12" s="28"/>
      <c r="I12" s="29">
        <f t="shared" si="0"/>
        <v>0</v>
      </c>
      <c r="J12" s="29">
        <v>100</v>
      </c>
      <c r="K12" s="29">
        <f t="shared" si="1"/>
        <v>21568200</v>
      </c>
      <c r="L12" s="28"/>
      <c r="M12" s="29">
        <f t="shared" si="2"/>
        <v>0</v>
      </c>
      <c r="N12" s="29">
        <f t="shared" si="3"/>
        <v>100</v>
      </c>
      <c r="O12" s="29">
        <f t="shared" si="3"/>
        <v>21568200</v>
      </c>
      <c r="P12" s="29">
        <f t="shared" si="4"/>
        <v>100</v>
      </c>
      <c r="Q12" s="29">
        <f t="shared" si="4"/>
        <v>21568200</v>
      </c>
    </row>
    <row r="13" spans="2:17" s="21" customFormat="1" ht="15" customHeight="1">
      <c r="B13" s="313"/>
      <c r="C13" s="314" t="s">
        <v>158</v>
      </c>
      <c r="D13" s="7" t="s">
        <v>19</v>
      </c>
      <c r="E13" s="7" t="s">
        <v>183</v>
      </c>
      <c r="F13" s="7" t="s">
        <v>20</v>
      </c>
      <c r="G13" s="15">
        <v>129162</v>
      </c>
      <c r="H13" s="28"/>
      <c r="I13" s="29">
        <f t="shared" si="0"/>
        <v>0</v>
      </c>
      <c r="J13" s="29">
        <v>0</v>
      </c>
      <c r="K13" s="29">
        <f t="shared" si="1"/>
        <v>0</v>
      </c>
      <c r="L13" s="28"/>
      <c r="M13" s="29">
        <f t="shared" si="2"/>
        <v>0</v>
      </c>
      <c r="N13" s="29">
        <f t="shared" si="3"/>
        <v>0</v>
      </c>
      <c r="O13" s="29">
        <f t="shared" si="3"/>
        <v>0</v>
      </c>
      <c r="P13" s="29">
        <f t="shared" si="4"/>
        <v>0</v>
      </c>
      <c r="Q13" s="29">
        <f t="shared" si="4"/>
        <v>0</v>
      </c>
    </row>
    <row r="14" spans="2:17" s="21" customFormat="1" ht="15" customHeight="1">
      <c r="B14" s="313"/>
      <c r="C14" s="314"/>
      <c r="D14" s="7" t="s">
        <v>21</v>
      </c>
      <c r="E14" s="7" t="s">
        <v>181</v>
      </c>
      <c r="F14" s="7" t="s">
        <v>22</v>
      </c>
      <c r="G14" s="15">
        <v>141522</v>
      </c>
      <c r="H14" s="28"/>
      <c r="I14" s="29">
        <f t="shared" si="0"/>
        <v>0</v>
      </c>
      <c r="J14" s="29">
        <v>0</v>
      </c>
      <c r="K14" s="29">
        <f t="shared" si="1"/>
        <v>0</v>
      </c>
      <c r="L14" s="28"/>
      <c r="M14" s="29">
        <f t="shared" si="2"/>
        <v>0</v>
      </c>
      <c r="N14" s="29">
        <f t="shared" si="3"/>
        <v>0</v>
      </c>
      <c r="O14" s="29">
        <f t="shared" si="3"/>
        <v>0</v>
      </c>
      <c r="P14" s="29">
        <f t="shared" si="4"/>
        <v>0</v>
      </c>
      <c r="Q14" s="29">
        <f t="shared" si="4"/>
        <v>0</v>
      </c>
    </row>
    <row r="15" spans="2:17" s="21" customFormat="1" ht="15" customHeight="1">
      <c r="B15" s="313"/>
      <c r="C15" s="314"/>
      <c r="D15" s="7" t="s">
        <v>23</v>
      </c>
      <c r="E15" s="7" t="s">
        <v>180</v>
      </c>
      <c r="F15" s="7" t="s">
        <v>24</v>
      </c>
      <c r="G15" s="15">
        <v>178602</v>
      </c>
      <c r="H15" s="28"/>
      <c r="I15" s="29">
        <f t="shared" si="0"/>
        <v>0</v>
      </c>
      <c r="J15" s="29">
        <v>0</v>
      </c>
      <c r="K15" s="29">
        <f t="shared" si="1"/>
        <v>0</v>
      </c>
      <c r="L15" s="28"/>
      <c r="M15" s="29">
        <f t="shared" si="2"/>
        <v>0</v>
      </c>
      <c r="N15" s="29">
        <f t="shared" si="3"/>
        <v>0</v>
      </c>
      <c r="O15" s="29">
        <f t="shared" si="3"/>
        <v>0</v>
      </c>
      <c r="P15" s="29">
        <f t="shared" si="4"/>
        <v>0</v>
      </c>
      <c r="Q15" s="29">
        <f t="shared" si="4"/>
        <v>0</v>
      </c>
    </row>
    <row r="16" spans="2:17" s="21" customFormat="1" ht="15" customHeight="1">
      <c r="B16" s="313"/>
      <c r="C16" s="314"/>
      <c r="D16" s="7" t="s">
        <v>25</v>
      </c>
      <c r="E16" s="7" t="s">
        <v>183</v>
      </c>
      <c r="F16" s="7" t="s">
        <v>26</v>
      </c>
      <c r="G16" s="15">
        <v>160062</v>
      </c>
      <c r="H16" s="28"/>
      <c r="I16" s="29">
        <f t="shared" si="0"/>
        <v>0</v>
      </c>
      <c r="J16" s="29">
        <v>0</v>
      </c>
      <c r="K16" s="29">
        <f t="shared" si="1"/>
        <v>0</v>
      </c>
      <c r="L16" s="28"/>
      <c r="M16" s="29">
        <f t="shared" si="2"/>
        <v>0</v>
      </c>
      <c r="N16" s="29">
        <f t="shared" si="3"/>
        <v>0</v>
      </c>
      <c r="O16" s="29">
        <f t="shared" si="3"/>
        <v>0</v>
      </c>
      <c r="P16" s="29">
        <f t="shared" si="4"/>
        <v>0</v>
      </c>
      <c r="Q16" s="29">
        <f t="shared" si="4"/>
        <v>0</v>
      </c>
    </row>
    <row r="17" spans="2:18" s="21" customFormat="1" ht="15" customHeight="1">
      <c r="B17" s="313"/>
      <c r="C17" s="314"/>
      <c r="D17" s="7" t="s">
        <v>27</v>
      </c>
      <c r="E17" s="7" t="s">
        <v>181</v>
      </c>
      <c r="F17" s="7" t="s">
        <v>28</v>
      </c>
      <c r="G17" s="15">
        <v>172422</v>
      </c>
      <c r="H17" s="28"/>
      <c r="I17" s="29">
        <f t="shared" si="0"/>
        <v>0</v>
      </c>
      <c r="J17" s="29">
        <v>0</v>
      </c>
      <c r="K17" s="29">
        <f t="shared" si="1"/>
        <v>0</v>
      </c>
      <c r="L17" s="28"/>
      <c r="M17" s="29">
        <f t="shared" si="2"/>
        <v>0</v>
      </c>
      <c r="N17" s="29">
        <f t="shared" si="3"/>
        <v>0</v>
      </c>
      <c r="O17" s="29">
        <f t="shared" si="3"/>
        <v>0</v>
      </c>
      <c r="P17" s="29">
        <f t="shared" si="4"/>
        <v>0</v>
      </c>
      <c r="Q17" s="29">
        <f t="shared" si="4"/>
        <v>0</v>
      </c>
    </row>
    <row r="18" spans="2:18" s="21" customFormat="1" ht="15" customHeight="1">
      <c r="B18" s="313"/>
      <c r="C18" s="314"/>
      <c r="D18" s="7" t="s">
        <v>29</v>
      </c>
      <c r="E18" s="7" t="s">
        <v>180</v>
      </c>
      <c r="F18" s="7" t="s">
        <v>30</v>
      </c>
      <c r="G18" s="15">
        <v>215682</v>
      </c>
      <c r="H18" s="28"/>
      <c r="I18" s="29">
        <f t="shared" si="0"/>
        <v>0</v>
      </c>
      <c r="J18" s="29">
        <v>0</v>
      </c>
      <c r="K18" s="29">
        <f t="shared" si="1"/>
        <v>0</v>
      </c>
      <c r="L18" s="28"/>
      <c r="M18" s="29">
        <f t="shared" si="2"/>
        <v>0</v>
      </c>
      <c r="N18" s="29">
        <f t="shared" si="3"/>
        <v>0</v>
      </c>
      <c r="O18" s="29">
        <f t="shared" si="3"/>
        <v>0</v>
      </c>
      <c r="P18" s="29">
        <f t="shared" si="4"/>
        <v>0</v>
      </c>
      <c r="Q18" s="29">
        <f t="shared" si="4"/>
        <v>0</v>
      </c>
    </row>
    <row r="19" spans="2:18" s="21" customFormat="1" ht="15" customHeight="1">
      <c r="B19" s="313"/>
      <c r="C19" s="314"/>
      <c r="D19" s="7" t="s">
        <v>31</v>
      </c>
      <c r="E19" s="7" t="s">
        <v>181</v>
      </c>
      <c r="F19" s="7" t="s">
        <v>32</v>
      </c>
      <c r="G19" s="15">
        <v>203322</v>
      </c>
      <c r="H19" s="28"/>
      <c r="I19" s="29">
        <f t="shared" si="0"/>
        <v>0</v>
      </c>
      <c r="J19" s="29">
        <v>0</v>
      </c>
      <c r="K19" s="29">
        <f t="shared" si="1"/>
        <v>0</v>
      </c>
      <c r="L19" s="28"/>
      <c r="M19" s="29">
        <f t="shared" si="2"/>
        <v>0</v>
      </c>
      <c r="N19" s="29">
        <f t="shared" si="3"/>
        <v>0</v>
      </c>
      <c r="O19" s="29">
        <f t="shared" si="3"/>
        <v>0</v>
      </c>
      <c r="P19" s="29">
        <f t="shared" si="4"/>
        <v>0</v>
      </c>
      <c r="Q19" s="29">
        <f t="shared" si="4"/>
        <v>0</v>
      </c>
    </row>
    <row r="20" spans="2:18" s="21" customFormat="1" ht="15" customHeight="1">
      <c r="B20" s="313"/>
      <c r="C20" s="314"/>
      <c r="D20" s="7" t="s">
        <v>33</v>
      </c>
      <c r="E20" s="7" t="s">
        <v>180</v>
      </c>
      <c r="F20" s="7" t="s">
        <v>34</v>
      </c>
      <c r="G20" s="15">
        <v>246582</v>
      </c>
      <c r="H20" s="28"/>
      <c r="I20" s="29">
        <f t="shared" si="0"/>
        <v>0</v>
      </c>
      <c r="J20" s="29">
        <v>100</v>
      </c>
      <c r="K20" s="29">
        <f t="shared" si="1"/>
        <v>24658200</v>
      </c>
      <c r="L20" s="28"/>
      <c r="M20" s="29">
        <f t="shared" si="2"/>
        <v>0</v>
      </c>
      <c r="N20" s="29">
        <f t="shared" si="3"/>
        <v>100</v>
      </c>
      <c r="O20" s="29">
        <f t="shared" si="3"/>
        <v>24658200</v>
      </c>
      <c r="P20" s="29">
        <f t="shared" si="4"/>
        <v>100</v>
      </c>
      <c r="Q20" s="29">
        <f t="shared" si="4"/>
        <v>24658200</v>
      </c>
    </row>
    <row r="21" spans="2:18" s="21" customFormat="1" ht="15" customHeight="1">
      <c r="B21" s="313"/>
      <c r="C21" s="317" t="s">
        <v>159</v>
      </c>
      <c r="D21" s="7" t="s">
        <v>35</v>
      </c>
      <c r="E21" s="7" t="s">
        <v>184</v>
      </c>
      <c r="F21" s="7" t="s">
        <v>36</v>
      </c>
      <c r="G21" s="15">
        <v>184782</v>
      </c>
      <c r="H21" s="28"/>
      <c r="I21" s="29">
        <f t="shared" si="0"/>
        <v>0</v>
      </c>
      <c r="J21" s="29">
        <v>0</v>
      </c>
      <c r="K21" s="29">
        <f t="shared" si="1"/>
        <v>0</v>
      </c>
      <c r="L21" s="28"/>
      <c r="M21" s="29">
        <f t="shared" si="2"/>
        <v>0</v>
      </c>
      <c r="N21" s="29">
        <f t="shared" si="3"/>
        <v>0</v>
      </c>
      <c r="O21" s="29">
        <f t="shared" si="3"/>
        <v>0</v>
      </c>
      <c r="P21" s="29">
        <f t="shared" si="4"/>
        <v>0</v>
      </c>
      <c r="Q21" s="29">
        <f t="shared" si="4"/>
        <v>0</v>
      </c>
    </row>
    <row r="22" spans="2:18" s="21" customFormat="1" ht="15" customHeight="1">
      <c r="B22" s="313"/>
      <c r="C22" s="322"/>
      <c r="D22" s="7" t="s">
        <v>37</v>
      </c>
      <c r="E22" s="7" t="s">
        <v>185</v>
      </c>
      <c r="F22" s="7" t="s">
        <v>38</v>
      </c>
      <c r="G22" s="15">
        <v>228042</v>
      </c>
      <c r="H22" s="28"/>
      <c r="I22" s="29">
        <f t="shared" si="0"/>
        <v>0</v>
      </c>
      <c r="J22" s="29">
        <v>100</v>
      </c>
      <c r="K22" s="29">
        <f t="shared" si="1"/>
        <v>22804200</v>
      </c>
      <c r="L22" s="28"/>
      <c r="M22" s="29">
        <f t="shared" si="2"/>
        <v>0</v>
      </c>
      <c r="N22" s="29">
        <f t="shared" si="3"/>
        <v>100</v>
      </c>
      <c r="O22" s="29">
        <f t="shared" si="3"/>
        <v>22804200</v>
      </c>
      <c r="P22" s="29">
        <f t="shared" si="4"/>
        <v>100</v>
      </c>
      <c r="Q22" s="29">
        <f t="shared" si="4"/>
        <v>22804200</v>
      </c>
    </row>
    <row r="23" spans="2:18" s="21" customFormat="1" ht="15" customHeight="1">
      <c r="B23" s="313"/>
      <c r="C23" s="322"/>
      <c r="D23" s="7" t="s">
        <v>39</v>
      </c>
      <c r="E23" s="7" t="s">
        <v>184</v>
      </c>
      <c r="F23" s="7" t="s">
        <v>40</v>
      </c>
      <c r="G23" s="15">
        <v>215682</v>
      </c>
      <c r="H23" s="28"/>
      <c r="I23" s="29">
        <f t="shared" si="0"/>
        <v>0</v>
      </c>
      <c r="J23" s="29">
        <v>0</v>
      </c>
      <c r="K23" s="29">
        <f t="shared" si="1"/>
        <v>0</v>
      </c>
      <c r="L23" s="28"/>
      <c r="M23" s="29">
        <f t="shared" si="2"/>
        <v>0</v>
      </c>
      <c r="N23" s="29">
        <f t="shared" si="3"/>
        <v>0</v>
      </c>
      <c r="O23" s="29">
        <f t="shared" si="3"/>
        <v>0</v>
      </c>
      <c r="P23" s="29">
        <f t="shared" si="4"/>
        <v>0</v>
      </c>
      <c r="Q23" s="29">
        <f t="shared" si="4"/>
        <v>0</v>
      </c>
    </row>
    <row r="24" spans="2:18" s="21" customFormat="1" ht="15" customHeight="1">
      <c r="B24" s="313"/>
      <c r="C24" s="322"/>
      <c r="D24" s="7" t="s">
        <v>41</v>
      </c>
      <c r="E24" s="7" t="s">
        <v>185</v>
      </c>
      <c r="F24" s="7" t="s">
        <v>42</v>
      </c>
      <c r="G24" s="15">
        <v>271302</v>
      </c>
      <c r="H24" s="28"/>
      <c r="I24" s="29">
        <f t="shared" si="0"/>
        <v>0</v>
      </c>
      <c r="J24" s="29">
        <v>0</v>
      </c>
      <c r="K24" s="29">
        <f t="shared" si="1"/>
        <v>0</v>
      </c>
      <c r="L24" s="28"/>
      <c r="M24" s="29">
        <f t="shared" si="2"/>
        <v>0</v>
      </c>
      <c r="N24" s="29">
        <f t="shared" si="3"/>
        <v>0</v>
      </c>
      <c r="O24" s="29">
        <f t="shared" si="3"/>
        <v>0</v>
      </c>
      <c r="P24" s="29">
        <f t="shared" si="4"/>
        <v>0</v>
      </c>
      <c r="Q24" s="29">
        <f t="shared" si="4"/>
        <v>0</v>
      </c>
    </row>
    <row r="25" spans="2:18" s="21" customFormat="1" ht="15" customHeight="1">
      <c r="B25" s="313"/>
      <c r="C25" s="322"/>
      <c r="D25" s="7" t="s">
        <v>217</v>
      </c>
      <c r="E25" s="7" t="s">
        <v>184</v>
      </c>
      <c r="F25" s="7" t="s">
        <v>215</v>
      </c>
      <c r="G25" s="15">
        <v>234222</v>
      </c>
      <c r="H25" s="28"/>
      <c r="I25" s="29">
        <f t="shared" si="0"/>
        <v>0</v>
      </c>
      <c r="J25" s="29">
        <v>100</v>
      </c>
      <c r="K25" s="29">
        <f t="shared" si="1"/>
        <v>23422200</v>
      </c>
      <c r="L25" s="28"/>
      <c r="M25" s="29">
        <f t="shared" si="2"/>
        <v>0</v>
      </c>
      <c r="N25" s="29">
        <f t="shared" si="3"/>
        <v>100</v>
      </c>
      <c r="O25" s="29">
        <f t="shared" si="3"/>
        <v>23422200</v>
      </c>
      <c r="P25" s="29">
        <f t="shared" si="4"/>
        <v>100</v>
      </c>
      <c r="Q25" s="29">
        <f t="shared" si="4"/>
        <v>23422200</v>
      </c>
    </row>
    <row r="26" spans="2:18" s="21" customFormat="1" ht="15" customHeight="1">
      <c r="B26" s="313"/>
      <c r="C26" s="318"/>
      <c r="D26" s="54" t="s">
        <v>218</v>
      </c>
      <c r="E26" s="54" t="s">
        <v>185</v>
      </c>
      <c r="F26" s="54" t="s">
        <v>216</v>
      </c>
      <c r="G26" s="55">
        <v>277482</v>
      </c>
      <c r="H26" s="56"/>
      <c r="I26" s="57">
        <f t="shared" si="0"/>
        <v>0</v>
      </c>
      <c r="J26" s="57">
        <v>130</v>
      </c>
      <c r="K26" s="57">
        <f t="shared" si="1"/>
        <v>36072660</v>
      </c>
      <c r="L26" s="56"/>
      <c r="M26" s="57">
        <f t="shared" si="2"/>
        <v>0</v>
      </c>
      <c r="N26" s="57">
        <f t="shared" si="3"/>
        <v>130</v>
      </c>
      <c r="O26" s="57">
        <f t="shared" si="3"/>
        <v>36072660</v>
      </c>
      <c r="P26" s="57">
        <f t="shared" si="4"/>
        <v>130</v>
      </c>
      <c r="Q26" s="57">
        <f t="shared" si="4"/>
        <v>36072660</v>
      </c>
    </row>
    <row r="27" spans="2:18" s="21" customFormat="1" ht="15" customHeight="1">
      <c r="B27" s="313"/>
      <c r="C27" s="314" t="s">
        <v>160</v>
      </c>
      <c r="D27" s="7" t="s">
        <v>43</v>
      </c>
      <c r="E27" s="7" t="s">
        <v>184</v>
      </c>
      <c r="F27" s="7" t="s">
        <v>44</v>
      </c>
      <c r="G27" s="15">
        <v>190962</v>
      </c>
      <c r="H27" s="28"/>
      <c r="I27" s="29">
        <f t="shared" si="0"/>
        <v>0</v>
      </c>
      <c r="J27" s="29">
        <v>0</v>
      </c>
      <c r="K27" s="29">
        <f t="shared" si="1"/>
        <v>0</v>
      </c>
      <c r="L27" s="28"/>
      <c r="M27" s="29">
        <f t="shared" si="2"/>
        <v>0</v>
      </c>
      <c r="N27" s="29">
        <f t="shared" si="3"/>
        <v>0</v>
      </c>
      <c r="O27" s="29">
        <f t="shared" si="3"/>
        <v>0</v>
      </c>
      <c r="P27" s="29">
        <f t="shared" si="4"/>
        <v>0</v>
      </c>
      <c r="Q27" s="29">
        <f t="shared" si="4"/>
        <v>0</v>
      </c>
    </row>
    <row r="28" spans="2:18" s="21" customFormat="1" ht="15" customHeight="1">
      <c r="B28" s="313"/>
      <c r="C28" s="314"/>
      <c r="D28" s="7" t="s">
        <v>45</v>
      </c>
      <c r="E28" s="7" t="s">
        <v>184</v>
      </c>
      <c r="F28" s="7" t="s">
        <v>46</v>
      </c>
      <c r="G28" s="15">
        <v>234222</v>
      </c>
      <c r="H28" s="28"/>
      <c r="I28" s="29">
        <f t="shared" si="0"/>
        <v>0</v>
      </c>
      <c r="J28" s="29">
        <v>100</v>
      </c>
      <c r="K28" s="29">
        <f t="shared" si="1"/>
        <v>23422200</v>
      </c>
      <c r="L28" s="28"/>
      <c r="M28" s="29">
        <f t="shared" si="2"/>
        <v>0</v>
      </c>
      <c r="N28" s="29">
        <f t="shared" si="3"/>
        <v>100</v>
      </c>
      <c r="O28" s="29">
        <f t="shared" si="3"/>
        <v>23422200</v>
      </c>
      <c r="P28" s="29">
        <f t="shared" si="4"/>
        <v>100</v>
      </c>
      <c r="Q28" s="29">
        <f t="shared" si="4"/>
        <v>23422200</v>
      </c>
    </row>
    <row r="29" spans="2:18" s="21" customFormat="1" ht="15" customHeight="1">
      <c r="B29" s="313"/>
      <c r="C29" s="314"/>
      <c r="D29" s="7" t="s">
        <v>47</v>
      </c>
      <c r="E29" s="7" t="s">
        <v>185</v>
      </c>
      <c r="F29" s="7" t="s">
        <v>48</v>
      </c>
      <c r="G29" s="15">
        <v>277482</v>
      </c>
      <c r="H29" s="28"/>
      <c r="I29" s="29">
        <f t="shared" si="0"/>
        <v>0</v>
      </c>
      <c r="J29" s="29">
        <v>0</v>
      </c>
      <c r="K29" s="29">
        <f t="shared" si="1"/>
        <v>0</v>
      </c>
      <c r="L29" s="28"/>
      <c r="M29" s="29">
        <f t="shared" si="2"/>
        <v>0</v>
      </c>
      <c r="N29" s="29">
        <f t="shared" si="3"/>
        <v>0</v>
      </c>
      <c r="O29" s="29">
        <f t="shared" si="3"/>
        <v>0</v>
      </c>
      <c r="P29" s="29">
        <f t="shared" si="4"/>
        <v>0</v>
      </c>
      <c r="Q29" s="29">
        <f t="shared" si="4"/>
        <v>0</v>
      </c>
    </row>
    <row r="30" spans="2:18" s="21" customFormat="1" ht="15" customHeight="1">
      <c r="B30" s="313"/>
      <c r="C30" s="314"/>
      <c r="D30" s="7" t="s">
        <v>49</v>
      </c>
      <c r="E30" s="7" t="s">
        <v>186</v>
      </c>
      <c r="F30" s="7" t="s">
        <v>50</v>
      </c>
      <c r="G30" s="15">
        <v>296022</v>
      </c>
      <c r="H30" s="28"/>
      <c r="I30" s="29">
        <f t="shared" si="0"/>
        <v>0</v>
      </c>
      <c r="J30" s="29">
        <v>0</v>
      </c>
      <c r="K30" s="29">
        <f t="shared" si="1"/>
        <v>0</v>
      </c>
      <c r="L30" s="28"/>
      <c r="M30" s="29">
        <f t="shared" si="2"/>
        <v>0</v>
      </c>
      <c r="N30" s="29">
        <f t="shared" si="3"/>
        <v>0</v>
      </c>
      <c r="O30" s="29">
        <f t="shared" si="3"/>
        <v>0</v>
      </c>
      <c r="P30" s="29">
        <f t="shared" si="4"/>
        <v>0</v>
      </c>
      <c r="Q30" s="29">
        <f t="shared" si="4"/>
        <v>0</v>
      </c>
    </row>
    <row r="31" spans="2:18" s="21" customFormat="1" ht="15" customHeight="1">
      <c r="B31" s="313"/>
      <c r="C31" s="314"/>
      <c r="D31" s="7" t="s">
        <v>51</v>
      </c>
      <c r="E31" s="7" t="s">
        <v>185</v>
      </c>
      <c r="F31" s="7" t="s">
        <v>52</v>
      </c>
      <c r="G31" s="15">
        <v>296022</v>
      </c>
      <c r="H31" s="28"/>
      <c r="I31" s="29">
        <f t="shared" si="0"/>
        <v>0</v>
      </c>
      <c r="J31" s="29">
        <v>0</v>
      </c>
      <c r="K31" s="29">
        <f t="shared" si="1"/>
        <v>0</v>
      </c>
      <c r="L31" s="28"/>
      <c r="M31" s="29">
        <f t="shared" si="2"/>
        <v>0</v>
      </c>
      <c r="N31" s="29">
        <f t="shared" si="3"/>
        <v>0</v>
      </c>
      <c r="O31" s="29">
        <f t="shared" si="3"/>
        <v>0</v>
      </c>
      <c r="P31" s="29">
        <f t="shared" si="4"/>
        <v>0</v>
      </c>
      <c r="Q31" s="29">
        <f t="shared" si="4"/>
        <v>0</v>
      </c>
    </row>
    <row r="32" spans="2:18" s="21" customFormat="1" ht="15" customHeight="1" thickBot="1">
      <c r="B32" s="328"/>
      <c r="C32" s="329"/>
      <c r="D32" s="35" t="s">
        <v>53</v>
      </c>
      <c r="E32" s="35" t="s">
        <v>186</v>
      </c>
      <c r="F32" s="35" t="s">
        <v>54</v>
      </c>
      <c r="G32" s="36">
        <v>320742</v>
      </c>
      <c r="H32" s="37"/>
      <c r="I32" s="38">
        <f t="shared" si="0"/>
        <v>0</v>
      </c>
      <c r="J32" s="53">
        <v>0</v>
      </c>
      <c r="K32" s="38">
        <f t="shared" si="1"/>
        <v>0</v>
      </c>
      <c r="L32" s="37"/>
      <c r="M32" s="38">
        <f t="shared" si="2"/>
        <v>0</v>
      </c>
      <c r="N32" s="38">
        <f t="shared" si="3"/>
        <v>0</v>
      </c>
      <c r="O32" s="38">
        <f t="shared" si="3"/>
        <v>0</v>
      </c>
      <c r="P32" s="38">
        <f t="shared" si="4"/>
        <v>0</v>
      </c>
      <c r="Q32" s="38">
        <f t="shared" si="4"/>
        <v>0</v>
      </c>
      <c r="R32" s="30">
        <f>SUM(P5:P32)</f>
        <v>1330</v>
      </c>
    </row>
    <row r="33" spans="2:18" s="21" customFormat="1" ht="15" customHeight="1" thickTop="1">
      <c r="B33" s="324" t="s">
        <v>161</v>
      </c>
      <c r="C33" s="326" t="s">
        <v>55</v>
      </c>
      <c r="D33" s="39" t="s">
        <v>56</v>
      </c>
      <c r="E33" s="39" t="s">
        <v>57</v>
      </c>
      <c r="F33" s="39" t="s">
        <v>58</v>
      </c>
      <c r="G33" s="40">
        <v>85902</v>
      </c>
      <c r="H33" s="41"/>
      <c r="I33" s="42">
        <f t="shared" si="0"/>
        <v>0</v>
      </c>
      <c r="J33" s="42">
        <v>0</v>
      </c>
      <c r="K33" s="42">
        <f t="shared" si="1"/>
        <v>0</v>
      </c>
      <c r="L33" s="41"/>
      <c r="M33" s="42">
        <f t="shared" si="2"/>
        <v>0</v>
      </c>
      <c r="N33" s="42">
        <f t="shared" si="3"/>
        <v>0</v>
      </c>
      <c r="O33" s="42">
        <f t="shared" si="3"/>
        <v>0</v>
      </c>
      <c r="P33" s="42">
        <f t="shared" si="4"/>
        <v>0</v>
      </c>
      <c r="Q33" s="42">
        <f t="shared" si="4"/>
        <v>0</v>
      </c>
    </row>
    <row r="34" spans="2:18" s="21" customFormat="1" ht="15" customHeight="1">
      <c r="B34" s="320"/>
      <c r="C34" s="314"/>
      <c r="D34" s="7" t="s">
        <v>59</v>
      </c>
      <c r="E34" s="7" t="s">
        <v>60</v>
      </c>
      <c r="F34" s="7" t="s">
        <v>61</v>
      </c>
      <c r="G34" s="15">
        <v>110622</v>
      </c>
      <c r="H34" s="28"/>
      <c r="I34" s="29">
        <f t="shared" si="0"/>
        <v>0</v>
      </c>
      <c r="J34" s="29">
        <v>100</v>
      </c>
      <c r="K34" s="29">
        <f t="shared" si="1"/>
        <v>11062200</v>
      </c>
      <c r="L34" s="28"/>
      <c r="M34" s="29">
        <f t="shared" si="2"/>
        <v>0</v>
      </c>
      <c r="N34" s="29">
        <f t="shared" si="3"/>
        <v>100</v>
      </c>
      <c r="O34" s="29">
        <f t="shared" si="3"/>
        <v>11062200</v>
      </c>
      <c r="P34" s="29">
        <f t="shared" si="4"/>
        <v>100</v>
      </c>
      <c r="Q34" s="29">
        <f t="shared" si="4"/>
        <v>11062200</v>
      </c>
    </row>
    <row r="35" spans="2:18" s="21" customFormat="1" ht="15" customHeight="1">
      <c r="B35" s="320"/>
      <c r="C35" s="314"/>
      <c r="D35" s="7" t="s">
        <v>62</v>
      </c>
      <c r="E35" s="7" t="s">
        <v>57</v>
      </c>
      <c r="F35" s="7" t="s">
        <v>63</v>
      </c>
      <c r="G35" s="15">
        <v>104442</v>
      </c>
      <c r="H35" s="28"/>
      <c r="I35" s="29">
        <f t="shared" si="0"/>
        <v>0</v>
      </c>
      <c r="J35" s="29">
        <v>0</v>
      </c>
      <c r="K35" s="29">
        <f t="shared" si="1"/>
        <v>0</v>
      </c>
      <c r="L35" s="28"/>
      <c r="M35" s="29">
        <f t="shared" si="2"/>
        <v>0</v>
      </c>
      <c r="N35" s="29">
        <f t="shared" si="3"/>
        <v>0</v>
      </c>
      <c r="O35" s="29">
        <f t="shared" si="3"/>
        <v>0</v>
      </c>
      <c r="P35" s="29">
        <f t="shared" si="4"/>
        <v>0</v>
      </c>
      <c r="Q35" s="29">
        <f t="shared" si="4"/>
        <v>0</v>
      </c>
    </row>
    <row r="36" spans="2:18" s="21" customFormat="1" ht="15" customHeight="1">
      <c r="B36" s="320"/>
      <c r="C36" s="314"/>
      <c r="D36" s="7" t="s">
        <v>64</v>
      </c>
      <c r="E36" s="7" t="s">
        <v>60</v>
      </c>
      <c r="F36" s="7" t="s">
        <v>65</v>
      </c>
      <c r="G36" s="15">
        <v>135342</v>
      </c>
      <c r="H36" s="28"/>
      <c r="I36" s="29">
        <f t="shared" si="0"/>
        <v>0</v>
      </c>
      <c r="J36" s="29">
        <v>0</v>
      </c>
      <c r="K36" s="29">
        <f t="shared" si="1"/>
        <v>0</v>
      </c>
      <c r="L36" s="28"/>
      <c r="M36" s="29">
        <f t="shared" si="2"/>
        <v>0</v>
      </c>
      <c r="N36" s="29">
        <f t="shared" si="3"/>
        <v>0</v>
      </c>
      <c r="O36" s="29">
        <f t="shared" si="3"/>
        <v>0</v>
      </c>
      <c r="P36" s="29">
        <f t="shared" si="4"/>
        <v>0</v>
      </c>
      <c r="Q36" s="29">
        <f t="shared" si="4"/>
        <v>0</v>
      </c>
    </row>
    <row r="37" spans="2:18" s="21" customFormat="1" ht="15" customHeight="1">
      <c r="B37" s="320"/>
      <c r="C37" s="314"/>
      <c r="D37" s="7" t="s">
        <v>66</v>
      </c>
      <c r="E37" s="7" t="s">
        <v>57</v>
      </c>
      <c r="F37" s="7" t="s">
        <v>67</v>
      </c>
      <c r="G37" s="15">
        <v>122982</v>
      </c>
      <c r="H37" s="28"/>
      <c r="I37" s="29">
        <f t="shared" si="0"/>
        <v>0</v>
      </c>
      <c r="J37" s="29">
        <v>0</v>
      </c>
      <c r="K37" s="29">
        <f t="shared" si="1"/>
        <v>0</v>
      </c>
      <c r="L37" s="28"/>
      <c r="M37" s="29">
        <f t="shared" si="2"/>
        <v>0</v>
      </c>
      <c r="N37" s="29">
        <f t="shared" si="3"/>
        <v>0</v>
      </c>
      <c r="O37" s="29">
        <f t="shared" si="3"/>
        <v>0</v>
      </c>
      <c r="P37" s="29">
        <f t="shared" si="4"/>
        <v>0</v>
      </c>
      <c r="Q37" s="29">
        <f t="shared" si="4"/>
        <v>0</v>
      </c>
    </row>
    <row r="38" spans="2:18" s="21" customFormat="1" ht="15" customHeight="1">
      <c r="B38" s="320"/>
      <c r="C38" s="314"/>
      <c r="D38" s="7" t="s">
        <v>68</v>
      </c>
      <c r="E38" s="7" t="s">
        <v>60</v>
      </c>
      <c r="F38" s="7" t="s">
        <v>69</v>
      </c>
      <c r="G38" s="15">
        <v>153882</v>
      </c>
      <c r="H38" s="28"/>
      <c r="I38" s="29">
        <f t="shared" si="0"/>
        <v>0</v>
      </c>
      <c r="J38" s="29">
        <v>0</v>
      </c>
      <c r="K38" s="29">
        <f t="shared" si="1"/>
        <v>0</v>
      </c>
      <c r="L38" s="28"/>
      <c r="M38" s="29">
        <f t="shared" si="2"/>
        <v>0</v>
      </c>
      <c r="N38" s="29">
        <f t="shared" si="3"/>
        <v>0</v>
      </c>
      <c r="O38" s="29">
        <f t="shared" si="3"/>
        <v>0</v>
      </c>
      <c r="P38" s="29">
        <f t="shared" si="4"/>
        <v>0</v>
      </c>
      <c r="Q38" s="29">
        <f t="shared" si="4"/>
        <v>0</v>
      </c>
    </row>
    <row r="39" spans="2:18" s="21" customFormat="1" ht="15" customHeight="1">
      <c r="B39" s="320"/>
      <c r="C39" s="314" t="s">
        <v>70</v>
      </c>
      <c r="D39" s="7" t="s">
        <v>71</v>
      </c>
      <c r="E39" s="7" t="s">
        <v>187</v>
      </c>
      <c r="F39" s="7" t="s">
        <v>72</v>
      </c>
      <c r="G39" s="15">
        <v>135342</v>
      </c>
      <c r="H39" s="28"/>
      <c r="I39" s="29">
        <f t="shared" si="0"/>
        <v>0</v>
      </c>
      <c r="J39" s="29">
        <v>100</v>
      </c>
      <c r="K39" s="29">
        <f t="shared" si="1"/>
        <v>13534200</v>
      </c>
      <c r="L39" s="28"/>
      <c r="M39" s="29">
        <f t="shared" si="2"/>
        <v>0</v>
      </c>
      <c r="N39" s="29">
        <f t="shared" si="3"/>
        <v>100</v>
      </c>
      <c r="O39" s="29">
        <f t="shared" si="3"/>
        <v>13534200</v>
      </c>
      <c r="P39" s="29">
        <f t="shared" si="4"/>
        <v>100</v>
      </c>
      <c r="Q39" s="29">
        <f t="shared" si="4"/>
        <v>13534200</v>
      </c>
    </row>
    <row r="40" spans="2:18" s="21" customFormat="1" ht="15" customHeight="1">
      <c r="B40" s="320"/>
      <c r="C40" s="314"/>
      <c r="D40" s="7" t="s">
        <v>73</v>
      </c>
      <c r="E40" s="7" t="s">
        <v>188</v>
      </c>
      <c r="F40" s="7" t="s">
        <v>74</v>
      </c>
      <c r="G40" s="15">
        <v>166242</v>
      </c>
      <c r="H40" s="28"/>
      <c r="I40" s="29">
        <f t="shared" si="0"/>
        <v>0</v>
      </c>
      <c r="J40" s="29">
        <v>100</v>
      </c>
      <c r="K40" s="29">
        <f t="shared" si="1"/>
        <v>16624200</v>
      </c>
      <c r="L40" s="28"/>
      <c r="M40" s="29">
        <f t="shared" si="2"/>
        <v>0</v>
      </c>
      <c r="N40" s="29">
        <f t="shared" si="3"/>
        <v>100</v>
      </c>
      <c r="O40" s="29">
        <f t="shared" si="3"/>
        <v>16624200</v>
      </c>
      <c r="P40" s="29">
        <f t="shared" si="4"/>
        <v>100</v>
      </c>
      <c r="Q40" s="29">
        <f t="shared" si="4"/>
        <v>16624200</v>
      </c>
    </row>
    <row r="41" spans="2:18" s="21" customFormat="1" ht="15" customHeight="1">
      <c r="B41" s="320"/>
      <c r="C41" s="314"/>
      <c r="D41" s="7" t="s">
        <v>75</v>
      </c>
      <c r="E41" s="7" t="s">
        <v>189</v>
      </c>
      <c r="F41" s="7" t="s">
        <v>76</v>
      </c>
      <c r="G41" s="15">
        <v>184782</v>
      </c>
      <c r="H41" s="28"/>
      <c r="I41" s="29">
        <f t="shared" si="0"/>
        <v>0</v>
      </c>
      <c r="J41" s="29">
        <v>0</v>
      </c>
      <c r="K41" s="29">
        <f t="shared" si="1"/>
        <v>0</v>
      </c>
      <c r="L41" s="28"/>
      <c r="M41" s="29">
        <f t="shared" si="2"/>
        <v>0</v>
      </c>
      <c r="N41" s="29">
        <f t="shared" si="3"/>
        <v>0</v>
      </c>
      <c r="O41" s="29">
        <f t="shared" si="3"/>
        <v>0</v>
      </c>
      <c r="P41" s="29">
        <f t="shared" si="4"/>
        <v>0</v>
      </c>
      <c r="Q41" s="29">
        <f t="shared" si="4"/>
        <v>0</v>
      </c>
    </row>
    <row r="42" spans="2:18" s="21" customFormat="1" ht="15" customHeight="1">
      <c r="B42" s="320"/>
      <c r="C42" s="314"/>
      <c r="D42" s="7" t="s">
        <v>77</v>
      </c>
      <c r="E42" s="7" t="s">
        <v>187</v>
      </c>
      <c r="F42" s="7" t="s">
        <v>78</v>
      </c>
      <c r="G42" s="15">
        <v>141522</v>
      </c>
      <c r="H42" s="28"/>
      <c r="I42" s="29">
        <f t="shared" si="0"/>
        <v>0</v>
      </c>
      <c r="J42" s="29">
        <v>0</v>
      </c>
      <c r="K42" s="29">
        <f t="shared" si="1"/>
        <v>0</v>
      </c>
      <c r="L42" s="28"/>
      <c r="M42" s="29">
        <f t="shared" si="2"/>
        <v>0</v>
      </c>
      <c r="N42" s="29">
        <f t="shared" si="3"/>
        <v>0</v>
      </c>
      <c r="O42" s="29">
        <f t="shared" si="3"/>
        <v>0</v>
      </c>
      <c r="P42" s="29">
        <f t="shared" si="4"/>
        <v>0</v>
      </c>
      <c r="Q42" s="29">
        <f t="shared" si="4"/>
        <v>0</v>
      </c>
    </row>
    <row r="43" spans="2:18" s="21" customFormat="1" ht="15" customHeight="1">
      <c r="B43" s="320"/>
      <c r="C43" s="314"/>
      <c r="D43" s="7" t="s">
        <v>79</v>
      </c>
      <c r="E43" s="7" t="s">
        <v>188</v>
      </c>
      <c r="F43" s="7" t="s">
        <v>80</v>
      </c>
      <c r="G43" s="15">
        <v>178602</v>
      </c>
      <c r="H43" s="28"/>
      <c r="I43" s="29">
        <f t="shared" si="0"/>
        <v>0</v>
      </c>
      <c r="J43" s="29">
        <v>0</v>
      </c>
      <c r="K43" s="29">
        <f t="shared" si="1"/>
        <v>0</v>
      </c>
      <c r="L43" s="28"/>
      <c r="M43" s="29">
        <f t="shared" si="2"/>
        <v>0</v>
      </c>
      <c r="N43" s="29">
        <f t="shared" si="3"/>
        <v>0</v>
      </c>
      <c r="O43" s="29">
        <f t="shared" si="3"/>
        <v>0</v>
      </c>
      <c r="P43" s="29">
        <f t="shared" si="4"/>
        <v>0</v>
      </c>
      <c r="Q43" s="29">
        <f t="shared" si="4"/>
        <v>0</v>
      </c>
    </row>
    <row r="44" spans="2:18" s="21" customFormat="1" ht="15" customHeight="1">
      <c r="B44" s="320"/>
      <c r="C44" s="314"/>
      <c r="D44" s="7" t="s">
        <v>81</v>
      </c>
      <c r="E44" s="7" t="s">
        <v>189</v>
      </c>
      <c r="F44" s="7" t="s">
        <v>82</v>
      </c>
      <c r="G44" s="15">
        <v>203322</v>
      </c>
      <c r="H44" s="28"/>
      <c r="I44" s="29">
        <f t="shared" si="0"/>
        <v>0</v>
      </c>
      <c r="J44" s="29">
        <v>0</v>
      </c>
      <c r="K44" s="29">
        <f t="shared" si="1"/>
        <v>0</v>
      </c>
      <c r="L44" s="28"/>
      <c r="M44" s="29">
        <f t="shared" si="2"/>
        <v>0</v>
      </c>
      <c r="N44" s="29">
        <f t="shared" si="3"/>
        <v>0</v>
      </c>
      <c r="O44" s="29">
        <f t="shared" si="3"/>
        <v>0</v>
      </c>
      <c r="P44" s="29">
        <f t="shared" si="4"/>
        <v>0</v>
      </c>
      <c r="Q44" s="29">
        <f t="shared" si="4"/>
        <v>0</v>
      </c>
    </row>
    <row r="45" spans="2:18" s="21" customFormat="1" ht="15" customHeight="1">
      <c r="B45" s="320"/>
      <c r="C45" s="317" t="s">
        <v>159</v>
      </c>
      <c r="D45" s="7" t="s">
        <v>83</v>
      </c>
      <c r="E45" s="7" t="s">
        <v>188</v>
      </c>
      <c r="F45" s="7" t="s">
        <v>84</v>
      </c>
      <c r="G45" s="15">
        <v>215682</v>
      </c>
      <c r="H45" s="28"/>
      <c r="I45" s="29">
        <f t="shared" si="0"/>
        <v>0</v>
      </c>
      <c r="J45" s="29">
        <v>0</v>
      </c>
      <c r="K45" s="29">
        <f t="shared" si="1"/>
        <v>0</v>
      </c>
      <c r="L45" s="28"/>
      <c r="M45" s="29">
        <f t="shared" si="2"/>
        <v>0</v>
      </c>
      <c r="N45" s="29">
        <f t="shared" si="3"/>
        <v>0</v>
      </c>
      <c r="O45" s="29">
        <f t="shared" si="3"/>
        <v>0</v>
      </c>
      <c r="P45" s="29">
        <f t="shared" si="4"/>
        <v>0</v>
      </c>
      <c r="Q45" s="29">
        <f t="shared" si="4"/>
        <v>0</v>
      </c>
    </row>
    <row r="46" spans="2:18" s="21" customFormat="1" ht="15" customHeight="1">
      <c r="B46" s="320"/>
      <c r="C46" s="322"/>
      <c r="D46" s="7" t="s">
        <v>219</v>
      </c>
      <c r="E46" s="7" t="s">
        <v>57</v>
      </c>
      <c r="F46" s="7" t="s">
        <v>221</v>
      </c>
      <c r="G46" s="15">
        <v>234222</v>
      </c>
      <c r="H46" s="28"/>
      <c r="I46" s="29">
        <f t="shared" si="0"/>
        <v>0</v>
      </c>
      <c r="J46" s="29">
        <v>100</v>
      </c>
      <c r="K46" s="29">
        <f t="shared" si="1"/>
        <v>23422200</v>
      </c>
      <c r="L46" s="28"/>
      <c r="M46" s="29">
        <f t="shared" si="2"/>
        <v>0</v>
      </c>
      <c r="N46" s="29">
        <f t="shared" si="3"/>
        <v>100</v>
      </c>
      <c r="O46" s="29">
        <f t="shared" si="3"/>
        <v>23422200</v>
      </c>
      <c r="P46" s="29">
        <f t="shared" si="4"/>
        <v>100</v>
      </c>
      <c r="Q46" s="29">
        <f t="shared" si="4"/>
        <v>23422200</v>
      </c>
    </row>
    <row r="47" spans="2:18" s="21" customFormat="1" ht="15" customHeight="1" thickBot="1">
      <c r="B47" s="325"/>
      <c r="C47" s="327"/>
      <c r="D47" s="35" t="s">
        <v>220</v>
      </c>
      <c r="E47" s="35" t="s">
        <v>60</v>
      </c>
      <c r="F47" s="35" t="s">
        <v>222</v>
      </c>
      <c r="G47" s="36">
        <v>277482</v>
      </c>
      <c r="H47" s="37"/>
      <c r="I47" s="38">
        <f t="shared" si="0"/>
        <v>0</v>
      </c>
      <c r="J47" s="53">
        <v>100</v>
      </c>
      <c r="K47" s="38">
        <f t="shared" si="1"/>
        <v>27748200</v>
      </c>
      <c r="L47" s="37"/>
      <c r="M47" s="38">
        <f t="shared" si="2"/>
        <v>0</v>
      </c>
      <c r="N47" s="38">
        <f t="shared" si="3"/>
        <v>100</v>
      </c>
      <c r="O47" s="38">
        <f t="shared" si="3"/>
        <v>27748200</v>
      </c>
      <c r="P47" s="38">
        <f t="shared" si="4"/>
        <v>100</v>
      </c>
      <c r="Q47" s="38">
        <f t="shared" si="4"/>
        <v>27748200</v>
      </c>
      <c r="R47" s="30">
        <f>SUM(P33:P47)</f>
        <v>500</v>
      </c>
    </row>
    <row r="48" spans="2:18" s="21" customFormat="1" ht="15.75" customHeight="1" thickTop="1">
      <c r="B48" s="324" t="s">
        <v>165</v>
      </c>
      <c r="C48" s="330" t="s">
        <v>157</v>
      </c>
      <c r="D48" s="39" t="s">
        <v>85</v>
      </c>
      <c r="E48" s="39" t="s">
        <v>184</v>
      </c>
      <c r="F48" s="39" t="s">
        <v>86</v>
      </c>
      <c r="G48" s="40">
        <v>48822</v>
      </c>
      <c r="H48" s="41"/>
      <c r="I48" s="42">
        <f t="shared" si="0"/>
        <v>0</v>
      </c>
      <c r="J48" s="42">
        <v>0</v>
      </c>
      <c r="K48" s="42">
        <f t="shared" si="1"/>
        <v>0</v>
      </c>
      <c r="L48" s="41"/>
      <c r="M48" s="42">
        <f t="shared" si="2"/>
        <v>0</v>
      </c>
      <c r="N48" s="42">
        <f t="shared" si="3"/>
        <v>0</v>
      </c>
      <c r="O48" s="42">
        <f t="shared" si="3"/>
        <v>0</v>
      </c>
      <c r="P48" s="42">
        <f t="shared" si="4"/>
        <v>0</v>
      </c>
      <c r="Q48" s="42">
        <f t="shared" si="4"/>
        <v>0</v>
      </c>
    </row>
    <row r="49" spans="2:18" s="21" customFormat="1" ht="15" customHeight="1">
      <c r="B49" s="320"/>
      <c r="C49" s="314"/>
      <c r="D49" s="7" t="s">
        <v>87</v>
      </c>
      <c r="E49" s="7" t="s">
        <v>185</v>
      </c>
      <c r="F49" s="7" t="s">
        <v>88</v>
      </c>
      <c r="G49" s="15">
        <v>61182</v>
      </c>
      <c r="H49" s="28"/>
      <c r="I49" s="29">
        <f t="shared" si="0"/>
        <v>0</v>
      </c>
      <c r="J49" s="29">
        <v>0</v>
      </c>
      <c r="K49" s="29">
        <f t="shared" si="1"/>
        <v>0</v>
      </c>
      <c r="L49" s="28"/>
      <c r="M49" s="29">
        <f t="shared" si="2"/>
        <v>0</v>
      </c>
      <c r="N49" s="29">
        <f t="shared" si="3"/>
        <v>0</v>
      </c>
      <c r="O49" s="29">
        <f t="shared" si="3"/>
        <v>0</v>
      </c>
      <c r="P49" s="29">
        <f t="shared" si="4"/>
        <v>0</v>
      </c>
      <c r="Q49" s="29">
        <f t="shared" si="4"/>
        <v>0</v>
      </c>
    </row>
    <row r="50" spans="2:18" s="21" customFormat="1" ht="15" customHeight="1">
      <c r="B50" s="320"/>
      <c r="C50" s="314"/>
      <c r="D50" s="7" t="s">
        <v>89</v>
      </c>
      <c r="E50" s="7" t="s">
        <v>178</v>
      </c>
      <c r="F50" s="7" t="s">
        <v>90</v>
      </c>
      <c r="G50" s="15">
        <v>61182</v>
      </c>
      <c r="H50" s="28"/>
      <c r="I50" s="29">
        <f t="shared" si="0"/>
        <v>0</v>
      </c>
      <c r="J50" s="29">
        <v>0</v>
      </c>
      <c r="K50" s="29">
        <f t="shared" si="1"/>
        <v>0</v>
      </c>
      <c r="L50" s="28"/>
      <c r="M50" s="29">
        <f t="shared" si="2"/>
        <v>0</v>
      </c>
      <c r="N50" s="29">
        <f t="shared" si="3"/>
        <v>0</v>
      </c>
      <c r="O50" s="29">
        <f t="shared" si="3"/>
        <v>0</v>
      </c>
      <c r="P50" s="29">
        <f t="shared" si="4"/>
        <v>0</v>
      </c>
      <c r="Q50" s="29">
        <f t="shared" si="4"/>
        <v>0</v>
      </c>
    </row>
    <row r="51" spans="2:18" s="21" customFormat="1" ht="15" customHeight="1">
      <c r="B51" s="320"/>
      <c r="C51" s="314"/>
      <c r="D51" s="7" t="s">
        <v>91</v>
      </c>
      <c r="E51" s="7" t="s">
        <v>184</v>
      </c>
      <c r="F51" s="7" t="s">
        <v>92</v>
      </c>
      <c r="G51" s="15">
        <v>73542</v>
      </c>
      <c r="H51" s="28"/>
      <c r="I51" s="29">
        <f t="shared" si="0"/>
        <v>0</v>
      </c>
      <c r="J51" s="29">
        <v>0</v>
      </c>
      <c r="K51" s="29">
        <f t="shared" si="1"/>
        <v>0</v>
      </c>
      <c r="L51" s="28"/>
      <c r="M51" s="29">
        <f t="shared" si="2"/>
        <v>0</v>
      </c>
      <c r="N51" s="29">
        <f t="shared" si="3"/>
        <v>0</v>
      </c>
      <c r="O51" s="29">
        <f t="shared" si="3"/>
        <v>0</v>
      </c>
      <c r="P51" s="29">
        <f t="shared" si="4"/>
        <v>0</v>
      </c>
      <c r="Q51" s="29">
        <f t="shared" si="4"/>
        <v>0</v>
      </c>
    </row>
    <row r="52" spans="2:18" s="21" customFormat="1" ht="15" customHeight="1">
      <c r="B52" s="320"/>
      <c r="C52" s="314"/>
      <c r="D52" s="7" t="s">
        <v>93</v>
      </c>
      <c r="E52" s="7" t="s">
        <v>185</v>
      </c>
      <c r="F52" s="7" t="s">
        <v>94</v>
      </c>
      <c r="G52" s="15">
        <v>98262</v>
      </c>
      <c r="H52" s="28"/>
      <c r="I52" s="29">
        <f t="shared" si="0"/>
        <v>0</v>
      </c>
      <c r="J52" s="29">
        <v>120</v>
      </c>
      <c r="K52" s="29">
        <f t="shared" si="1"/>
        <v>11791440</v>
      </c>
      <c r="L52" s="28"/>
      <c r="M52" s="29">
        <f t="shared" si="2"/>
        <v>0</v>
      </c>
      <c r="N52" s="29">
        <f t="shared" si="3"/>
        <v>120</v>
      </c>
      <c r="O52" s="29">
        <f t="shared" si="3"/>
        <v>11791440</v>
      </c>
      <c r="P52" s="29">
        <f t="shared" si="4"/>
        <v>120</v>
      </c>
      <c r="Q52" s="29">
        <f t="shared" si="4"/>
        <v>11791440</v>
      </c>
    </row>
    <row r="53" spans="2:18" s="21" customFormat="1" ht="15" customHeight="1">
      <c r="B53" s="320"/>
      <c r="C53" s="314"/>
      <c r="D53" s="7" t="s">
        <v>95</v>
      </c>
      <c r="E53" s="7" t="s">
        <v>186</v>
      </c>
      <c r="F53" s="7" t="s">
        <v>96</v>
      </c>
      <c r="G53" s="15">
        <v>110622</v>
      </c>
      <c r="H53" s="28"/>
      <c r="I53" s="29">
        <f t="shared" si="0"/>
        <v>0</v>
      </c>
      <c r="J53" s="29">
        <v>0</v>
      </c>
      <c r="K53" s="29">
        <f t="shared" si="1"/>
        <v>0</v>
      </c>
      <c r="L53" s="28"/>
      <c r="M53" s="29">
        <f t="shared" si="2"/>
        <v>0</v>
      </c>
      <c r="N53" s="29">
        <f t="shared" si="3"/>
        <v>0</v>
      </c>
      <c r="O53" s="29">
        <f t="shared" si="3"/>
        <v>0</v>
      </c>
      <c r="P53" s="29">
        <f t="shared" si="4"/>
        <v>0</v>
      </c>
      <c r="Q53" s="29">
        <f t="shared" si="4"/>
        <v>0</v>
      </c>
    </row>
    <row r="54" spans="2:18" s="21" customFormat="1" ht="15" customHeight="1">
      <c r="B54" s="320"/>
      <c r="C54" s="314" t="s">
        <v>158</v>
      </c>
      <c r="D54" s="7" t="s">
        <v>97</v>
      </c>
      <c r="E54" s="7" t="s">
        <v>184</v>
      </c>
      <c r="F54" s="7" t="s">
        <v>98</v>
      </c>
      <c r="G54" s="15">
        <v>61182</v>
      </c>
      <c r="H54" s="28"/>
      <c r="I54" s="29">
        <f t="shared" si="0"/>
        <v>0</v>
      </c>
      <c r="J54" s="29">
        <v>0</v>
      </c>
      <c r="K54" s="29">
        <f t="shared" si="1"/>
        <v>0</v>
      </c>
      <c r="L54" s="28"/>
      <c r="M54" s="29">
        <f t="shared" si="2"/>
        <v>0</v>
      </c>
      <c r="N54" s="29">
        <f t="shared" si="3"/>
        <v>0</v>
      </c>
      <c r="O54" s="29">
        <f t="shared" si="3"/>
        <v>0</v>
      </c>
      <c r="P54" s="29">
        <f t="shared" si="4"/>
        <v>0</v>
      </c>
      <c r="Q54" s="29">
        <f t="shared" si="4"/>
        <v>0</v>
      </c>
    </row>
    <row r="55" spans="2:18" s="21" customFormat="1" ht="15" customHeight="1">
      <c r="B55" s="320"/>
      <c r="C55" s="314"/>
      <c r="D55" s="7" t="s">
        <v>99</v>
      </c>
      <c r="E55" s="7" t="s">
        <v>185</v>
      </c>
      <c r="F55" s="7" t="s">
        <v>100</v>
      </c>
      <c r="G55" s="15">
        <v>79722</v>
      </c>
      <c r="H55" s="28"/>
      <c r="I55" s="29">
        <f t="shared" si="0"/>
        <v>0</v>
      </c>
      <c r="J55" s="29">
        <v>0</v>
      </c>
      <c r="K55" s="29">
        <f t="shared" si="1"/>
        <v>0</v>
      </c>
      <c r="L55" s="28"/>
      <c r="M55" s="29">
        <f t="shared" si="2"/>
        <v>0</v>
      </c>
      <c r="N55" s="29">
        <f t="shared" si="3"/>
        <v>0</v>
      </c>
      <c r="O55" s="29">
        <f t="shared" si="3"/>
        <v>0</v>
      </c>
      <c r="P55" s="29">
        <f t="shared" si="4"/>
        <v>0</v>
      </c>
      <c r="Q55" s="29">
        <f t="shared" si="4"/>
        <v>0</v>
      </c>
    </row>
    <row r="56" spans="2:18" s="21" customFormat="1" ht="15" customHeight="1">
      <c r="B56" s="320"/>
      <c r="C56" s="314"/>
      <c r="D56" s="7" t="s">
        <v>101</v>
      </c>
      <c r="E56" s="7" t="s">
        <v>184</v>
      </c>
      <c r="F56" s="7" t="s">
        <v>102</v>
      </c>
      <c r="G56" s="15">
        <v>85902</v>
      </c>
      <c r="H56" s="28"/>
      <c r="I56" s="29">
        <f t="shared" si="0"/>
        <v>0</v>
      </c>
      <c r="J56" s="29">
        <v>0</v>
      </c>
      <c r="K56" s="29">
        <f t="shared" si="1"/>
        <v>0</v>
      </c>
      <c r="L56" s="28"/>
      <c r="M56" s="29">
        <f t="shared" si="2"/>
        <v>0</v>
      </c>
      <c r="N56" s="29">
        <f t="shared" si="3"/>
        <v>0</v>
      </c>
      <c r="O56" s="29">
        <f t="shared" si="3"/>
        <v>0</v>
      </c>
      <c r="P56" s="29">
        <f t="shared" si="4"/>
        <v>0</v>
      </c>
      <c r="Q56" s="29">
        <f t="shared" si="4"/>
        <v>0</v>
      </c>
    </row>
    <row r="57" spans="2:18" s="21" customFormat="1" ht="15" customHeight="1">
      <c r="B57" s="320"/>
      <c r="C57" s="314"/>
      <c r="D57" s="7" t="s">
        <v>103</v>
      </c>
      <c r="E57" s="7" t="s">
        <v>185</v>
      </c>
      <c r="F57" s="7" t="s">
        <v>104</v>
      </c>
      <c r="G57" s="15">
        <v>110622</v>
      </c>
      <c r="H57" s="28"/>
      <c r="I57" s="29">
        <f t="shared" si="0"/>
        <v>0</v>
      </c>
      <c r="J57" s="29">
        <v>0</v>
      </c>
      <c r="K57" s="29">
        <f t="shared" si="1"/>
        <v>0</v>
      </c>
      <c r="L57" s="28"/>
      <c r="M57" s="29">
        <f t="shared" si="2"/>
        <v>0</v>
      </c>
      <c r="N57" s="29">
        <f t="shared" si="3"/>
        <v>0</v>
      </c>
      <c r="O57" s="29">
        <f t="shared" si="3"/>
        <v>0</v>
      </c>
      <c r="P57" s="29">
        <f t="shared" si="4"/>
        <v>0</v>
      </c>
      <c r="Q57" s="29">
        <f t="shared" si="4"/>
        <v>0</v>
      </c>
    </row>
    <row r="58" spans="2:18" s="21" customFormat="1" ht="15" customHeight="1">
      <c r="B58" s="320"/>
      <c r="C58" s="317" t="s">
        <v>159</v>
      </c>
      <c r="D58" s="7" t="s">
        <v>105</v>
      </c>
      <c r="E58" s="7" t="s">
        <v>184</v>
      </c>
      <c r="F58" s="7" t="s">
        <v>106</v>
      </c>
      <c r="G58" s="15">
        <v>61182</v>
      </c>
      <c r="H58" s="28"/>
      <c r="I58" s="29">
        <f t="shared" si="0"/>
        <v>0</v>
      </c>
      <c r="J58" s="29">
        <v>100</v>
      </c>
      <c r="K58" s="29">
        <f t="shared" si="1"/>
        <v>6118200</v>
      </c>
      <c r="L58" s="28"/>
      <c r="M58" s="29">
        <f t="shared" si="2"/>
        <v>0</v>
      </c>
      <c r="N58" s="29">
        <f t="shared" si="3"/>
        <v>100</v>
      </c>
      <c r="O58" s="29">
        <f t="shared" si="3"/>
        <v>6118200</v>
      </c>
      <c r="P58" s="29">
        <f t="shared" si="4"/>
        <v>100</v>
      </c>
      <c r="Q58" s="29">
        <f t="shared" si="4"/>
        <v>6118200</v>
      </c>
    </row>
    <row r="59" spans="2:18" s="21" customFormat="1" ht="15" customHeight="1">
      <c r="B59" s="320"/>
      <c r="C59" s="322"/>
      <c r="D59" s="7" t="s">
        <v>107</v>
      </c>
      <c r="E59" s="7" t="s">
        <v>185</v>
      </c>
      <c r="F59" s="7" t="s">
        <v>108</v>
      </c>
      <c r="G59" s="15">
        <v>79722</v>
      </c>
      <c r="H59" s="28"/>
      <c r="I59" s="29">
        <f t="shared" si="0"/>
        <v>0</v>
      </c>
      <c r="J59" s="29">
        <v>0</v>
      </c>
      <c r="K59" s="29">
        <f t="shared" si="1"/>
        <v>0</v>
      </c>
      <c r="L59" s="28"/>
      <c r="M59" s="29">
        <f t="shared" si="2"/>
        <v>0</v>
      </c>
      <c r="N59" s="29">
        <f t="shared" si="3"/>
        <v>0</v>
      </c>
      <c r="O59" s="29">
        <f t="shared" si="3"/>
        <v>0</v>
      </c>
      <c r="P59" s="29">
        <f t="shared" si="4"/>
        <v>0</v>
      </c>
      <c r="Q59" s="29">
        <f t="shared" si="4"/>
        <v>0</v>
      </c>
    </row>
    <row r="60" spans="2:18" s="21" customFormat="1" ht="15" customHeight="1">
      <c r="B60" s="320"/>
      <c r="C60" s="322"/>
      <c r="D60" s="7" t="s">
        <v>195</v>
      </c>
      <c r="E60" s="7" t="s">
        <v>198</v>
      </c>
      <c r="F60" s="7" t="s">
        <v>199</v>
      </c>
      <c r="G60" s="15">
        <v>80000</v>
      </c>
      <c r="H60" s="28"/>
      <c r="I60" s="29">
        <f t="shared" si="0"/>
        <v>0</v>
      </c>
      <c r="J60" s="29">
        <v>0</v>
      </c>
      <c r="K60" s="29">
        <f t="shared" si="1"/>
        <v>0</v>
      </c>
      <c r="L60" s="28"/>
      <c r="M60" s="29">
        <f t="shared" si="2"/>
        <v>0</v>
      </c>
      <c r="N60" s="29">
        <f t="shared" si="3"/>
        <v>0</v>
      </c>
      <c r="O60" s="29">
        <f t="shared" si="3"/>
        <v>0</v>
      </c>
      <c r="P60" s="29">
        <f t="shared" si="4"/>
        <v>0</v>
      </c>
      <c r="Q60" s="29">
        <f t="shared" si="4"/>
        <v>0</v>
      </c>
    </row>
    <row r="61" spans="2:18" s="21" customFormat="1" ht="15" customHeight="1">
      <c r="B61" s="320"/>
      <c r="C61" s="322"/>
      <c r="D61" s="7" t="s">
        <v>196</v>
      </c>
      <c r="E61" s="7" t="s">
        <v>57</v>
      </c>
      <c r="F61" s="7" t="s">
        <v>200</v>
      </c>
      <c r="G61" s="15">
        <v>92000</v>
      </c>
      <c r="H61" s="28"/>
      <c r="I61" s="29">
        <f t="shared" si="0"/>
        <v>0</v>
      </c>
      <c r="J61" s="29">
        <v>0</v>
      </c>
      <c r="K61" s="29">
        <f t="shared" si="1"/>
        <v>0</v>
      </c>
      <c r="L61" s="28"/>
      <c r="M61" s="29">
        <f t="shared" si="2"/>
        <v>0</v>
      </c>
      <c r="N61" s="29">
        <f t="shared" si="3"/>
        <v>0</v>
      </c>
      <c r="O61" s="29">
        <f t="shared" si="3"/>
        <v>0</v>
      </c>
      <c r="P61" s="29">
        <f t="shared" si="4"/>
        <v>0</v>
      </c>
      <c r="Q61" s="29">
        <f t="shared" si="4"/>
        <v>0</v>
      </c>
    </row>
    <row r="62" spans="2:18" s="21" customFormat="1" ht="15" customHeight="1" thickBot="1">
      <c r="B62" s="325"/>
      <c r="C62" s="327"/>
      <c r="D62" s="35" t="s">
        <v>197</v>
      </c>
      <c r="E62" s="35" t="s">
        <v>60</v>
      </c>
      <c r="F62" s="35" t="s">
        <v>201</v>
      </c>
      <c r="G62" s="36">
        <v>120000</v>
      </c>
      <c r="H62" s="37"/>
      <c r="I62" s="38">
        <f t="shared" si="0"/>
        <v>0</v>
      </c>
      <c r="J62" s="53">
        <v>0</v>
      </c>
      <c r="K62" s="38">
        <f t="shared" si="1"/>
        <v>0</v>
      </c>
      <c r="L62" s="37"/>
      <c r="M62" s="38">
        <f t="shared" si="2"/>
        <v>0</v>
      </c>
      <c r="N62" s="38">
        <f t="shared" si="3"/>
        <v>0</v>
      </c>
      <c r="O62" s="38">
        <f t="shared" si="3"/>
        <v>0</v>
      </c>
      <c r="P62" s="38">
        <f t="shared" si="4"/>
        <v>0</v>
      </c>
      <c r="Q62" s="38">
        <f t="shared" si="4"/>
        <v>0</v>
      </c>
      <c r="R62" s="30">
        <f>SUM(P48:P62)</f>
        <v>220</v>
      </c>
    </row>
    <row r="63" spans="2:18" s="21" customFormat="1" ht="15" customHeight="1" thickTop="1">
      <c r="B63" s="321" t="s">
        <v>166</v>
      </c>
      <c r="C63" s="318" t="s">
        <v>167</v>
      </c>
      <c r="D63" s="31" t="s">
        <v>109</v>
      </c>
      <c r="E63" s="31" t="s">
        <v>190</v>
      </c>
      <c r="F63" s="31" t="s">
        <v>110</v>
      </c>
      <c r="G63" s="32">
        <v>67362</v>
      </c>
      <c r="H63" s="33"/>
      <c r="I63" s="34">
        <f t="shared" si="0"/>
        <v>0</v>
      </c>
      <c r="J63" s="42">
        <v>100</v>
      </c>
      <c r="K63" s="34">
        <f t="shared" si="1"/>
        <v>6736200</v>
      </c>
      <c r="L63" s="33"/>
      <c r="M63" s="34">
        <f t="shared" si="2"/>
        <v>0</v>
      </c>
      <c r="N63" s="34">
        <f t="shared" si="3"/>
        <v>100</v>
      </c>
      <c r="O63" s="34">
        <f t="shared" si="3"/>
        <v>6736200</v>
      </c>
      <c r="P63" s="34">
        <f t="shared" si="4"/>
        <v>100</v>
      </c>
      <c r="Q63" s="34">
        <f t="shared" si="4"/>
        <v>6736200</v>
      </c>
    </row>
    <row r="64" spans="2:18" s="21" customFormat="1" ht="15" customHeight="1">
      <c r="B64" s="313"/>
      <c r="C64" s="314"/>
      <c r="D64" s="7" t="s">
        <v>111</v>
      </c>
      <c r="E64" s="7" t="s">
        <v>191</v>
      </c>
      <c r="F64" s="7" t="s">
        <v>112</v>
      </c>
      <c r="G64" s="15">
        <v>73542</v>
      </c>
      <c r="H64" s="28">
        <v>100</v>
      </c>
      <c r="I64" s="29">
        <f t="shared" si="0"/>
        <v>7354200</v>
      </c>
      <c r="J64" s="29">
        <v>0</v>
      </c>
      <c r="K64" s="29">
        <f t="shared" si="1"/>
        <v>0</v>
      </c>
      <c r="L64" s="28"/>
      <c r="M64" s="29">
        <f t="shared" si="2"/>
        <v>0</v>
      </c>
      <c r="N64" s="29">
        <f t="shared" si="3"/>
        <v>100</v>
      </c>
      <c r="O64" s="29">
        <f t="shared" si="3"/>
        <v>7354200</v>
      </c>
      <c r="P64" s="29">
        <f t="shared" si="4"/>
        <v>100</v>
      </c>
      <c r="Q64" s="29">
        <f t="shared" si="4"/>
        <v>7354200</v>
      </c>
    </row>
    <row r="65" spans="2:17" s="21" customFormat="1" ht="15" customHeight="1">
      <c r="B65" s="313"/>
      <c r="C65" s="314"/>
      <c r="D65" s="7" t="s">
        <v>113</v>
      </c>
      <c r="E65" s="7" t="s">
        <v>192</v>
      </c>
      <c r="F65" s="7" t="s">
        <v>114</v>
      </c>
      <c r="G65" s="15">
        <v>92082</v>
      </c>
      <c r="H65" s="28">
        <v>200</v>
      </c>
      <c r="I65" s="29">
        <f t="shared" si="0"/>
        <v>18416400</v>
      </c>
      <c r="J65" s="29">
        <v>0</v>
      </c>
      <c r="K65" s="29">
        <f t="shared" si="1"/>
        <v>0</v>
      </c>
      <c r="L65" s="28"/>
      <c r="M65" s="29">
        <f t="shared" si="2"/>
        <v>0</v>
      </c>
      <c r="N65" s="29">
        <f t="shared" si="3"/>
        <v>200</v>
      </c>
      <c r="O65" s="29">
        <f t="shared" si="3"/>
        <v>18416400</v>
      </c>
      <c r="P65" s="29">
        <f t="shared" si="4"/>
        <v>200</v>
      </c>
      <c r="Q65" s="29">
        <f t="shared" si="4"/>
        <v>18416400</v>
      </c>
    </row>
    <row r="66" spans="2:17" s="21" customFormat="1" ht="15" customHeight="1">
      <c r="B66" s="313"/>
      <c r="C66" s="319" t="s">
        <v>168</v>
      </c>
      <c r="D66" s="7" t="s">
        <v>115</v>
      </c>
      <c r="E66" s="7" t="s">
        <v>191</v>
      </c>
      <c r="F66" s="7" t="s">
        <v>116</v>
      </c>
      <c r="G66" s="15">
        <v>92082</v>
      </c>
      <c r="H66" s="28">
        <v>100</v>
      </c>
      <c r="I66" s="29">
        <f t="shared" si="0"/>
        <v>9208200</v>
      </c>
      <c r="J66" s="29">
        <v>100</v>
      </c>
      <c r="K66" s="29">
        <f t="shared" si="1"/>
        <v>9208200</v>
      </c>
      <c r="L66" s="28"/>
      <c r="M66" s="29">
        <f t="shared" si="2"/>
        <v>0</v>
      </c>
      <c r="N66" s="29">
        <f t="shared" si="3"/>
        <v>200</v>
      </c>
      <c r="O66" s="29">
        <f t="shared" si="3"/>
        <v>18416400</v>
      </c>
      <c r="P66" s="29">
        <f t="shared" si="4"/>
        <v>200</v>
      </c>
      <c r="Q66" s="29">
        <f t="shared" si="4"/>
        <v>18416400</v>
      </c>
    </row>
    <row r="67" spans="2:17" s="21" customFormat="1" ht="15" customHeight="1">
      <c r="B67" s="313"/>
      <c r="C67" s="320"/>
      <c r="D67" s="7" t="s">
        <v>117</v>
      </c>
      <c r="E67" s="7" t="s">
        <v>192</v>
      </c>
      <c r="F67" s="7" t="s">
        <v>118</v>
      </c>
      <c r="G67" s="15">
        <v>110622</v>
      </c>
      <c r="H67" s="28">
        <v>100</v>
      </c>
      <c r="I67" s="29">
        <f t="shared" si="0"/>
        <v>11062200</v>
      </c>
      <c r="J67" s="29">
        <v>0</v>
      </c>
      <c r="K67" s="29">
        <f t="shared" si="1"/>
        <v>0</v>
      </c>
      <c r="L67" s="28"/>
      <c r="M67" s="29">
        <f t="shared" si="2"/>
        <v>0</v>
      </c>
      <c r="N67" s="29">
        <f t="shared" si="3"/>
        <v>100</v>
      </c>
      <c r="O67" s="29">
        <f t="shared" si="3"/>
        <v>11062200</v>
      </c>
      <c r="P67" s="29">
        <f t="shared" si="4"/>
        <v>100</v>
      </c>
      <c r="Q67" s="29">
        <f t="shared" si="4"/>
        <v>11062200</v>
      </c>
    </row>
    <row r="68" spans="2:17" s="21" customFormat="1" ht="15" customHeight="1">
      <c r="B68" s="313"/>
      <c r="C68" s="320"/>
      <c r="D68" s="7" t="s">
        <v>119</v>
      </c>
      <c r="E68" s="7" t="s">
        <v>57</v>
      </c>
      <c r="F68" s="7" t="s">
        <v>120</v>
      </c>
      <c r="G68" s="15">
        <v>92082</v>
      </c>
      <c r="H68" s="28">
        <v>0</v>
      </c>
      <c r="I68" s="29">
        <f t="shared" si="0"/>
        <v>0</v>
      </c>
      <c r="J68" s="29">
        <v>100</v>
      </c>
      <c r="K68" s="29">
        <f t="shared" si="1"/>
        <v>9208200</v>
      </c>
      <c r="L68" s="28"/>
      <c r="M68" s="29">
        <f t="shared" si="2"/>
        <v>0</v>
      </c>
      <c r="N68" s="29">
        <f t="shared" si="3"/>
        <v>100</v>
      </c>
      <c r="O68" s="29">
        <f t="shared" si="3"/>
        <v>9208200</v>
      </c>
      <c r="P68" s="29">
        <f t="shared" si="4"/>
        <v>100</v>
      </c>
      <c r="Q68" s="29">
        <f t="shared" si="4"/>
        <v>9208200</v>
      </c>
    </row>
    <row r="69" spans="2:17" s="21" customFormat="1" ht="15" customHeight="1">
      <c r="B69" s="313"/>
      <c r="C69" s="320"/>
      <c r="D69" s="7" t="s">
        <v>121</v>
      </c>
      <c r="E69" s="7" t="s">
        <v>60</v>
      </c>
      <c r="F69" s="7" t="s">
        <v>122</v>
      </c>
      <c r="G69" s="15">
        <v>110622</v>
      </c>
      <c r="H69" s="28">
        <v>100</v>
      </c>
      <c r="I69" s="29">
        <f t="shared" ref="I69:I93" si="5">H69*G69</f>
        <v>11062200</v>
      </c>
      <c r="J69" s="29">
        <v>130</v>
      </c>
      <c r="K69" s="29">
        <f t="shared" si="1"/>
        <v>14380860</v>
      </c>
      <c r="L69" s="28"/>
      <c r="M69" s="29">
        <f t="shared" si="2"/>
        <v>0</v>
      </c>
      <c r="N69" s="29">
        <f t="shared" si="3"/>
        <v>230</v>
      </c>
      <c r="O69" s="29">
        <f t="shared" si="3"/>
        <v>25443060</v>
      </c>
      <c r="P69" s="29">
        <f t="shared" si="4"/>
        <v>230</v>
      </c>
      <c r="Q69" s="29">
        <f t="shared" si="4"/>
        <v>25443060</v>
      </c>
    </row>
    <row r="70" spans="2:17" s="21" customFormat="1" ht="15" customHeight="1">
      <c r="B70" s="313"/>
      <c r="C70" s="320"/>
      <c r="D70" s="7" t="s">
        <v>123</v>
      </c>
      <c r="E70" s="7" t="s">
        <v>57</v>
      </c>
      <c r="F70" s="7" t="s">
        <v>124</v>
      </c>
      <c r="G70" s="15">
        <v>104442</v>
      </c>
      <c r="H70" s="28"/>
      <c r="I70" s="29">
        <f t="shared" si="5"/>
        <v>0</v>
      </c>
      <c r="J70" s="29">
        <v>0</v>
      </c>
      <c r="K70" s="29">
        <f t="shared" ref="K70:K90" si="6">J70*G70</f>
        <v>0</v>
      </c>
      <c r="L70" s="28"/>
      <c r="M70" s="29">
        <f t="shared" ref="M70:M91" si="7">L70*G70</f>
        <v>0</v>
      </c>
      <c r="N70" s="29">
        <f t="shared" ref="N70:O85" si="8">H70+J70</f>
        <v>0</v>
      </c>
      <c r="O70" s="29">
        <f t="shared" si="8"/>
        <v>0</v>
      </c>
      <c r="P70" s="29">
        <f t="shared" ref="P70:Q92" si="9">SUM(H70,J70,L70)</f>
        <v>0</v>
      </c>
      <c r="Q70" s="29">
        <f t="shared" si="9"/>
        <v>0</v>
      </c>
    </row>
    <row r="71" spans="2:17" s="21" customFormat="1" ht="15" customHeight="1">
      <c r="B71" s="313"/>
      <c r="C71" s="320"/>
      <c r="D71" s="7" t="s">
        <v>125</v>
      </c>
      <c r="E71" s="7" t="s">
        <v>180</v>
      </c>
      <c r="F71" s="7" t="s">
        <v>126</v>
      </c>
      <c r="G71" s="15">
        <v>122982</v>
      </c>
      <c r="H71" s="28"/>
      <c r="I71" s="29">
        <f t="shared" si="5"/>
        <v>0</v>
      </c>
      <c r="J71" s="29">
        <v>100</v>
      </c>
      <c r="K71" s="29">
        <f t="shared" si="6"/>
        <v>12298200</v>
      </c>
      <c r="L71" s="28"/>
      <c r="M71" s="29">
        <f t="shared" si="7"/>
        <v>0</v>
      </c>
      <c r="N71" s="29">
        <f t="shared" si="8"/>
        <v>100</v>
      </c>
      <c r="O71" s="29">
        <f t="shared" si="8"/>
        <v>12298200</v>
      </c>
      <c r="P71" s="29">
        <f t="shared" si="9"/>
        <v>100</v>
      </c>
      <c r="Q71" s="29">
        <f t="shared" si="9"/>
        <v>12298200</v>
      </c>
    </row>
    <row r="72" spans="2:17" s="21" customFormat="1" ht="15" customHeight="1">
      <c r="B72" s="313"/>
      <c r="C72" s="320"/>
      <c r="D72" s="7" t="s">
        <v>127</v>
      </c>
      <c r="E72" s="7" t="s">
        <v>57</v>
      </c>
      <c r="F72" s="7" t="s">
        <v>128</v>
      </c>
      <c r="G72" s="15">
        <v>141522</v>
      </c>
      <c r="H72" s="28"/>
      <c r="I72" s="29">
        <f t="shared" si="5"/>
        <v>0</v>
      </c>
      <c r="J72" s="29">
        <v>0</v>
      </c>
      <c r="K72" s="29">
        <f t="shared" si="6"/>
        <v>0</v>
      </c>
      <c r="L72" s="28"/>
      <c r="M72" s="29">
        <f t="shared" si="7"/>
        <v>0</v>
      </c>
      <c r="N72" s="29">
        <f t="shared" si="8"/>
        <v>0</v>
      </c>
      <c r="O72" s="29">
        <f t="shared" si="8"/>
        <v>0</v>
      </c>
      <c r="P72" s="29">
        <f t="shared" si="9"/>
        <v>0</v>
      </c>
      <c r="Q72" s="29">
        <f t="shared" si="9"/>
        <v>0</v>
      </c>
    </row>
    <row r="73" spans="2:17" s="21" customFormat="1" ht="15" customHeight="1">
      <c r="B73" s="313"/>
      <c r="C73" s="320"/>
      <c r="D73" s="7" t="s">
        <v>129</v>
      </c>
      <c r="E73" s="7" t="s">
        <v>60</v>
      </c>
      <c r="F73" s="7" t="s">
        <v>130</v>
      </c>
      <c r="G73" s="15">
        <v>153882</v>
      </c>
      <c r="H73" s="28"/>
      <c r="I73" s="29">
        <f t="shared" si="5"/>
        <v>0</v>
      </c>
      <c r="J73" s="29">
        <v>0</v>
      </c>
      <c r="K73" s="29">
        <f t="shared" si="6"/>
        <v>0</v>
      </c>
      <c r="L73" s="28"/>
      <c r="M73" s="29">
        <f t="shared" si="7"/>
        <v>0</v>
      </c>
      <c r="N73" s="29">
        <f t="shared" si="8"/>
        <v>0</v>
      </c>
      <c r="O73" s="29">
        <f t="shared" si="8"/>
        <v>0</v>
      </c>
      <c r="P73" s="29">
        <f t="shared" si="9"/>
        <v>0</v>
      </c>
      <c r="Q73" s="29">
        <f t="shared" si="9"/>
        <v>0</v>
      </c>
    </row>
    <row r="74" spans="2:17" s="21" customFormat="1" ht="15" customHeight="1">
      <c r="B74" s="313"/>
      <c r="C74" s="320"/>
      <c r="D74" s="7" t="s">
        <v>131</v>
      </c>
      <c r="E74" s="7" t="s">
        <v>57</v>
      </c>
      <c r="F74" s="7" t="s">
        <v>132</v>
      </c>
      <c r="G74" s="15">
        <v>172422</v>
      </c>
      <c r="H74" s="28"/>
      <c r="I74" s="29">
        <f t="shared" si="5"/>
        <v>0</v>
      </c>
      <c r="J74" s="29">
        <v>0</v>
      </c>
      <c r="K74" s="29">
        <f t="shared" si="6"/>
        <v>0</v>
      </c>
      <c r="L74" s="28"/>
      <c r="M74" s="29">
        <f t="shared" si="7"/>
        <v>0</v>
      </c>
      <c r="N74" s="29">
        <f t="shared" si="8"/>
        <v>0</v>
      </c>
      <c r="O74" s="29">
        <f t="shared" si="8"/>
        <v>0</v>
      </c>
      <c r="P74" s="29">
        <f t="shared" si="9"/>
        <v>0</v>
      </c>
      <c r="Q74" s="29">
        <f t="shared" si="9"/>
        <v>0</v>
      </c>
    </row>
    <row r="75" spans="2:17" s="21" customFormat="1" ht="15" customHeight="1">
      <c r="B75" s="313"/>
      <c r="C75" s="320"/>
      <c r="D75" s="7" t="s">
        <v>207</v>
      </c>
      <c r="E75" s="7" t="s">
        <v>57</v>
      </c>
      <c r="F75" s="7" t="s">
        <v>211</v>
      </c>
      <c r="G75" s="16">
        <v>92082</v>
      </c>
      <c r="H75" s="28"/>
      <c r="I75" s="29">
        <f t="shared" si="5"/>
        <v>0</v>
      </c>
      <c r="J75" s="29">
        <v>100</v>
      </c>
      <c r="K75" s="29">
        <f t="shared" si="6"/>
        <v>9208200</v>
      </c>
      <c r="L75" s="28"/>
      <c r="M75" s="29">
        <f t="shared" si="7"/>
        <v>0</v>
      </c>
      <c r="N75" s="29">
        <f t="shared" si="8"/>
        <v>100</v>
      </c>
      <c r="O75" s="29">
        <f t="shared" si="8"/>
        <v>9208200</v>
      </c>
      <c r="P75" s="29">
        <f t="shared" si="9"/>
        <v>100</v>
      </c>
      <c r="Q75" s="29">
        <f t="shared" si="9"/>
        <v>9208200</v>
      </c>
    </row>
    <row r="76" spans="2:17" s="21" customFormat="1" ht="15" customHeight="1">
      <c r="B76" s="313"/>
      <c r="C76" s="320"/>
      <c r="D76" s="7" t="s">
        <v>208</v>
      </c>
      <c r="E76" s="7" t="s">
        <v>60</v>
      </c>
      <c r="F76" s="7" t="s">
        <v>212</v>
      </c>
      <c r="G76" s="16">
        <v>110622</v>
      </c>
      <c r="H76" s="28"/>
      <c r="I76" s="29">
        <f t="shared" si="5"/>
        <v>0</v>
      </c>
      <c r="J76" s="29">
        <v>100</v>
      </c>
      <c r="K76" s="29">
        <f t="shared" si="6"/>
        <v>11062200</v>
      </c>
      <c r="L76" s="28"/>
      <c r="M76" s="29">
        <f t="shared" si="7"/>
        <v>0</v>
      </c>
      <c r="N76" s="29">
        <f t="shared" si="8"/>
        <v>100</v>
      </c>
      <c r="O76" s="29">
        <f t="shared" si="8"/>
        <v>11062200</v>
      </c>
      <c r="P76" s="29">
        <f t="shared" si="9"/>
        <v>100</v>
      </c>
      <c r="Q76" s="29">
        <f t="shared" si="9"/>
        <v>11062200</v>
      </c>
    </row>
    <row r="77" spans="2:17" s="21" customFormat="1" ht="15" customHeight="1">
      <c r="B77" s="313"/>
      <c r="C77" s="320"/>
      <c r="D77" s="7" t="s">
        <v>209</v>
      </c>
      <c r="E77" s="7" t="s">
        <v>57</v>
      </c>
      <c r="F77" s="7" t="s">
        <v>213</v>
      </c>
      <c r="G77" s="16">
        <v>92082</v>
      </c>
      <c r="H77" s="28"/>
      <c r="I77" s="29">
        <f t="shared" si="5"/>
        <v>0</v>
      </c>
      <c r="J77" s="29">
        <v>100</v>
      </c>
      <c r="K77" s="29">
        <f t="shared" si="6"/>
        <v>9208200</v>
      </c>
      <c r="L77" s="28"/>
      <c r="M77" s="29">
        <f t="shared" si="7"/>
        <v>0</v>
      </c>
      <c r="N77" s="29">
        <f t="shared" si="8"/>
        <v>100</v>
      </c>
      <c r="O77" s="29">
        <f t="shared" si="8"/>
        <v>9208200</v>
      </c>
      <c r="P77" s="29">
        <f t="shared" si="9"/>
        <v>100</v>
      </c>
      <c r="Q77" s="29">
        <f t="shared" si="9"/>
        <v>9208200</v>
      </c>
    </row>
    <row r="78" spans="2:17" s="21" customFormat="1" ht="15" customHeight="1">
      <c r="B78" s="313"/>
      <c r="C78" s="320"/>
      <c r="D78" s="7" t="s">
        <v>210</v>
      </c>
      <c r="E78" s="7" t="s">
        <v>60</v>
      </c>
      <c r="F78" s="7" t="s">
        <v>214</v>
      </c>
      <c r="G78" s="16">
        <v>110622</v>
      </c>
      <c r="H78" s="28"/>
      <c r="I78" s="29">
        <f t="shared" si="5"/>
        <v>0</v>
      </c>
      <c r="J78" s="29">
        <v>100</v>
      </c>
      <c r="K78" s="29">
        <f t="shared" si="6"/>
        <v>11062200</v>
      </c>
      <c r="L78" s="28"/>
      <c r="M78" s="29">
        <f t="shared" si="7"/>
        <v>0</v>
      </c>
      <c r="N78" s="29">
        <f t="shared" si="8"/>
        <v>100</v>
      </c>
      <c r="O78" s="29">
        <f t="shared" si="8"/>
        <v>11062200</v>
      </c>
      <c r="P78" s="29">
        <f t="shared" si="9"/>
        <v>100</v>
      </c>
      <c r="Q78" s="29">
        <f t="shared" si="9"/>
        <v>11062200</v>
      </c>
    </row>
    <row r="79" spans="2:17" ht="15" customHeight="1">
      <c r="B79" s="313"/>
      <c r="C79" s="313" t="s">
        <v>169</v>
      </c>
      <c r="D79" s="7" t="s">
        <v>133</v>
      </c>
      <c r="E79" s="7" t="s">
        <v>60</v>
      </c>
      <c r="F79" s="7" t="s">
        <v>134</v>
      </c>
      <c r="G79" s="16">
        <v>160062</v>
      </c>
      <c r="H79" s="28"/>
      <c r="I79" s="29">
        <f t="shared" si="5"/>
        <v>0</v>
      </c>
      <c r="J79" s="29">
        <v>0</v>
      </c>
      <c r="K79" s="29">
        <f t="shared" si="6"/>
        <v>0</v>
      </c>
      <c r="L79" s="28"/>
      <c r="M79" s="29">
        <f t="shared" si="7"/>
        <v>0</v>
      </c>
      <c r="N79" s="29">
        <f t="shared" si="8"/>
        <v>0</v>
      </c>
      <c r="O79" s="29">
        <f t="shared" si="8"/>
        <v>0</v>
      </c>
      <c r="P79" s="29">
        <f t="shared" si="9"/>
        <v>0</v>
      </c>
      <c r="Q79" s="29">
        <f t="shared" si="9"/>
        <v>0</v>
      </c>
    </row>
    <row r="80" spans="2:17" ht="17.25" thickBot="1">
      <c r="B80" s="328"/>
      <c r="C80" s="328"/>
      <c r="D80" s="35" t="s">
        <v>135</v>
      </c>
      <c r="E80" s="35" t="s">
        <v>57</v>
      </c>
      <c r="F80" s="35" t="s">
        <v>136</v>
      </c>
      <c r="G80" s="49">
        <v>184782</v>
      </c>
      <c r="H80" s="37"/>
      <c r="I80" s="38">
        <f t="shared" si="5"/>
        <v>0</v>
      </c>
      <c r="J80" s="29">
        <v>0</v>
      </c>
      <c r="K80" s="38">
        <f t="shared" si="6"/>
        <v>0</v>
      </c>
      <c r="L80" s="37"/>
      <c r="M80" s="38">
        <f t="shared" si="7"/>
        <v>0</v>
      </c>
      <c r="N80" s="38">
        <f t="shared" si="8"/>
        <v>0</v>
      </c>
      <c r="O80" s="38">
        <f t="shared" si="8"/>
        <v>0</v>
      </c>
      <c r="P80" s="38">
        <f t="shared" si="9"/>
        <v>0</v>
      </c>
      <c r="Q80" s="38">
        <f t="shared" si="9"/>
        <v>0</v>
      </c>
    </row>
    <row r="81" spans="2:18" ht="17.25" hidden="1" thickTop="1">
      <c r="B81" s="321"/>
      <c r="C81" s="321"/>
      <c r="D81" s="44" t="s">
        <v>137</v>
      </c>
      <c r="E81" s="44" t="s">
        <v>60</v>
      </c>
      <c r="F81" s="44" t="s">
        <v>138</v>
      </c>
      <c r="G81" s="45">
        <v>122982</v>
      </c>
      <c r="H81" s="46"/>
      <c r="I81" s="47">
        <f t="shared" si="5"/>
        <v>0</v>
      </c>
      <c r="J81" s="47">
        <v>0</v>
      </c>
      <c r="K81" s="47"/>
      <c r="L81" s="46"/>
      <c r="M81" s="47">
        <f t="shared" si="7"/>
        <v>0</v>
      </c>
      <c r="N81" s="47">
        <f t="shared" si="8"/>
        <v>0</v>
      </c>
      <c r="O81" s="47">
        <f t="shared" si="8"/>
        <v>0</v>
      </c>
      <c r="P81" s="47">
        <f t="shared" si="9"/>
        <v>0</v>
      </c>
      <c r="Q81" s="47">
        <f t="shared" si="9"/>
        <v>0</v>
      </c>
    </row>
    <row r="82" spans="2:18" ht="17.25" hidden="1" thickBot="1">
      <c r="B82" s="313"/>
      <c r="C82" s="313"/>
      <c r="D82" s="19" t="s">
        <v>139</v>
      </c>
      <c r="E82" s="19" t="s">
        <v>193</v>
      </c>
      <c r="F82" s="19" t="s">
        <v>140</v>
      </c>
      <c r="G82" s="20">
        <v>147702</v>
      </c>
      <c r="H82" s="22"/>
      <c r="I82" s="18">
        <f t="shared" si="5"/>
        <v>0</v>
      </c>
      <c r="J82" s="51">
        <v>0</v>
      </c>
      <c r="K82" s="18"/>
      <c r="L82" s="22"/>
      <c r="M82" s="18">
        <f t="shared" si="7"/>
        <v>0</v>
      </c>
      <c r="N82" s="18">
        <f t="shared" si="8"/>
        <v>0</v>
      </c>
      <c r="O82" s="18">
        <f t="shared" si="8"/>
        <v>0</v>
      </c>
      <c r="P82" s="18">
        <f t="shared" si="9"/>
        <v>0</v>
      </c>
      <c r="Q82" s="18">
        <f t="shared" si="9"/>
        <v>0</v>
      </c>
    </row>
    <row r="83" spans="2:18" ht="18" thickTop="1" thickBot="1">
      <c r="B83" s="328"/>
      <c r="C83" s="50" t="s">
        <v>170</v>
      </c>
      <c r="D83" s="35" t="s">
        <v>141</v>
      </c>
      <c r="E83" s="35" t="s">
        <v>198</v>
      </c>
      <c r="F83" s="35" t="s">
        <v>194</v>
      </c>
      <c r="G83" s="49">
        <v>215682</v>
      </c>
      <c r="H83" s="49"/>
      <c r="I83" s="49">
        <f t="shared" si="5"/>
        <v>0</v>
      </c>
      <c r="J83" s="52">
        <v>0</v>
      </c>
      <c r="K83" s="38">
        <f t="shared" si="6"/>
        <v>0</v>
      </c>
      <c r="L83" s="37"/>
      <c r="M83" s="38">
        <f t="shared" si="7"/>
        <v>0</v>
      </c>
      <c r="N83" s="38">
        <f t="shared" si="8"/>
        <v>0</v>
      </c>
      <c r="O83" s="38">
        <f t="shared" si="8"/>
        <v>0</v>
      </c>
      <c r="P83" s="38">
        <f t="shared" si="9"/>
        <v>0</v>
      </c>
      <c r="Q83" s="38">
        <f t="shared" si="9"/>
        <v>0</v>
      </c>
      <c r="R83" s="43">
        <f>SUM(P63:P83)</f>
        <v>1530</v>
      </c>
    </row>
    <row r="84" spans="2:18" ht="15" customHeight="1" thickTop="1">
      <c r="B84" s="321" t="s">
        <v>171</v>
      </c>
      <c r="C84" s="321" t="s">
        <v>172</v>
      </c>
      <c r="D84" s="31" t="s">
        <v>142</v>
      </c>
      <c r="E84" s="31"/>
      <c r="F84" s="31" t="s">
        <v>143</v>
      </c>
      <c r="G84" s="48">
        <v>122982</v>
      </c>
      <c r="H84" s="33"/>
      <c r="I84" s="34">
        <f t="shared" si="5"/>
        <v>0</v>
      </c>
      <c r="J84" s="29">
        <v>0</v>
      </c>
      <c r="K84" s="34">
        <f t="shared" si="6"/>
        <v>0</v>
      </c>
      <c r="L84" s="33"/>
      <c r="M84" s="34">
        <f t="shared" si="7"/>
        <v>0</v>
      </c>
      <c r="N84" s="34">
        <f t="shared" si="8"/>
        <v>0</v>
      </c>
      <c r="O84" s="34">
        <f t="shared" si="8"/>
        <v>0</v>
      </c>
      <c r="P84" s="34">
        <f t="shared" si="9"/>
        <v>0</v>
      </c>
      <c r="Q84" s="34">
        <f t="shared" si="9"/>
        <v>0</v>
      </c>
    </row>
    <row r="85" spans="2:18" ht="15" customHeight="1">
      <c r="B85" s="313"/>
      <c r="C85" s="313"/>
      <c r="D85" s="7" t="s">
        <v>144</v>
      </c>
      <c r="E85" s="7"/>
      <c r="F85" s="7" t="s">
        <v>145</v>
      </c>
      <c r="G85" s="16">
        <v>73542</v>
      </c>
      <c r="H85" s="28"/>
      <c r="I85" s="29">
        <f t="shared" si="5"/>
        <v>0</v>
      </c>
      <c r="J85" s="29">
        <v>0</v>
      </c>
      <c r="K85" s="29">
        <f t="shared" si="6"/>
        <v>0</v>
      </c>
      <c r="L85" s="28"/>
      <c r="M85" s="29">
        <f t="shared" si="7"/>
        <v>0</v>
      </c>
      <c r="N85" s="29">
        <f t="shared" si="8"/>
        <v>0</v>
      </c>
      <c r="O85" s="29">
        <f t="shared" si="8"/>
        <v>0</v>
      </c>
      <c r="P85" s="29">
        <f t="shared" si="9"/>
        <v>0</v>
      </c>
      <c r="Q85" s="29">
        <f t="shared" si="9"/>
        <v>0</v>
      </c>
    </row>
    <row r="86" spans="2:18" ht="15" customHeight="1">
      <c r="B86" s="313" t="s">
        <v>173</v>
      </c>
      <c r="C86" s="313" t="s">
        <v>174</v>
      </c>
      <c r="D86" s="7" t="s">
        <v>146</v>
      </c>
      <c r="E86" s="7"/>
      <c r="F86" s="7" t="s">
        <v>147</v>
      </c>
      <c r="G86" s="16">
        <v>30838</v>
      </c>
      <c r="H86" s="28"/>
      <c r="I86" s="29">
        <f t="shared" si="5"/>
        <v>0</v>
      </c>
      <c r="J86" s="29">
        <v>0</v>
      </c>
      <c r="K86" s="29">
        <f t="shared" si="6"/>
        <v>0</v>
      </c>
      <c r="L86" s="28"/>
      <c r="M86" s="29">
        <f t="shared" si="7"/>
        <v>0</v>
      </c>
      <c r="N86" s="29">
        <f t="shared" ref="N86:O94" si="10">H86+J86</f>
        <v>0</v>
      </c>
      <c r="O86" s="29">
        <f t="shared" si="10"/>
        <v>0</v>
      </c>
      <c r="P86" s="29">
        <f t="shared" si="9"/>
        <v>0</v>
      </c>
      <c r="Q86" s="29">
        <f t="shared" si="9"/>
        <v>0</v>
      </c>
    </row>
    <row r="87" spans="2:18" ht="15" customHeight="1">
      <c r="B87" s="313"/>
      <c r="C87" s="313"/>
      <c r="D87" s="7" t="s">
        <v>148</v>
      </c>
      <c r="E87" s="7"/>
      <c r="F87" s="7" t="s">
        <v>149</v>
      </c>
      <c r="G87" s="16">
        <v>24658</v>
      </c>
      <c r="H87" s="28"/>
      <c r="I87" s="29">
        <f t="shared" si="5"/>
        <v>0</v>
      </c>
      <c r="J87" s="29">
        <v>0</v>
      </c>
      <c r="K87" s="29">
        <f t="shared" si="6"/>
        <v>0</v>
      </c>
      <c r="L87" s="28"/>
      <c r="M87" s="29">
        <f t="shared" si="7"/>
        <v>0</v>
      </c>
      <c r="N87" s="29">
        <f t="shared" si="10"/>
        <v>0</v>
      </c>
      <c r="O87" s="29">
        <f t="shared" si="10"/>
        <v>0</v>
      </c>
      <c r="P87" s="29">
        <f t="shared" si="9"/>
        <v>0</v>
      </c>
      <c r="Q87" s="29">
        <f t="shared" si="9"/>
        <v>0</v>
      </c>
    </row>
    <row r="88" spans="2:18" ht="15" customHeight="1">
      <c r="B88" s="313"/>
      <c r="C88" s="314" t="s">
        <v>175</v>
      </c>
      <c r="D88" s="7" t="s">
        <v>150</v>
      </c>
      <c r="E88" s="7"/>
      <c r="F88" s="7" t="s">
        <v>151</v>
      </c>
      <c r="G88" s="16">
        <v>18479</v>
      </c>
      <c r="H88" s="28"/>
      <c r="I88" s="29">
        <f t="shared" si="5"/>
        <v>0</v>
      </c>
      <c r="J88" s="29">
        <v>0</v>
      </c>
      <c r="K88" s="29">
        <f t="shared" si="6"/>
        <v>0</v>
      </c>
      <c r="L88" s="28"/>
      <c r="M88" s="29">
        <f t="shared" si="7"/>
        <v>0</v>
      </c>
      <c r="N88" s="29">
        <f t="shared" si="10"/>
        <v>0</v>
      </c>
      <c r="O88" s="29">
        <f t="shared" si="10"/>
        <v>0</v>
      </c>
      <c r="P88" s="29">
        <f t="shared" si="9"/>
        <v>0</v>
      </c>
      <c r="Q88" s="29">
        <f t="shared" si="9"/>
        <v>0</v>
      </c>
    </row>
    <row r="89" spans="2:18" ht="15" customHeight="1">
      <c r="B89" s="313"/>
      <c r="C89" s="314"/>
      <c r="D89" s="7" t="s">
        <v>152</v>
      </c>
      <c r="E89" s="7"/>
      <c r="F89" s="7" t="s">
        <v>153</v>
      </c>
      <c r="G89" s="16">
        <v>15389</v>
      </c>
      <c r="H89" s="28"/>
      <c r="I89" s="29">
        <f t="shared" si="5"/>
        <v>0</v>
      </c>
      <c r="J89" s="29">
        <v>400</v>
      </c>
      <c r="K89" s="29">
        <f t="shared" si="6"/>
        <v>6155600</v>
      </c>
      <c r="L89" s="28"/>
      <c r="M89" s="29"/>
      <c r="N89" s="29">
        <f t="shared" si="10"/>
        <v>400</v>
      </c>
      <c r="O89" s="29">
        <f t="shared" si="10"/>
        <v>6155600</v>
      </c>
      <c r="P89" s="29">
        <f t="shared" si="9"/>
        <v>400</v>
      </c>
      <c r="Q89" s="29">
        <f t="shared" si="9"/>
        <v>6155600</v>
      </c>
    </row>
    <row r="90" spans="2:18" ht="15" customHeight="1">
      <c r="B90" s="313"/>
      <c r="C90" s="314"/>
      <c r="D90" s="7" t="s">
        <v>154</v>
      </c>
      <c r="E90" s="7"/>
      <c r="F90" s="7" t="s">
        <v>155</v>
      </c>
      <c r="G90" s="16">
        <v>40108</v>
      </c>
      <c r="H90" s="28"/>
      <c r="I90" s="29">
        <f t="shared" si="5"/>
        <v>0</v>
      </c>
      <c r="J90" s="29">
        <v>0</v>
      </c>
      <c r="K90" s="29">
        <f t="shared" si="6"/>
        <v>0</v>
      </c>
      <c r="L90" s="28"/>
      <c r="M90" s="29">
        <f t="shared" si="7"/>
        <v>0</v>
      </c>
      <c r="N90" s="29">
        <f t="shared" si="10"/>
        <v>0</v>
      </c>
      <c r="O90" s="29">
        <f t="shared" si="10"/>
        <v>0</v>
      </c>
      <c r="P90" s="29">
        <f t="shared" si="9"/>
        <v>0</v>
      </c>
      <c r="Q90" s="29">
        <f t="shared" si="9"/>
        <v>0</v>
      </c>
    </row>
    <row r="91" spans="2:18" ht="15" customHeight="1">
      <c r="B91" s="317" t="s">
        <v>223</v>
      </c>
      <c r="C91" s="12" t="s">
        <v>224</v>
      </c>
      <c r="D91" s="7" t="s">
        <v>252</v>
      </c>
      <c r="E91" s="7" t="s">
        <v>198</v>
      </c>
      <c r="F91" s="7" t="s">
        <v>254</v>
      </c>
      <c r="G91" s="16">
        <v>98450.000000000015</v>
      </c>
      <c r="H91" s="28"/>
      <c r="I91" s="29">
        <f t="shared" si="5"/>
        <v>0</v>
      </c>
      <c r="J91" s="29"/>
      <c r="K91" s="29"/>
      <c r="L91" s="28"/>
      <c r="M91" s="29">
        <f t="shared" si="7"/>
        <v>0</v>
      </c>
      <c r="N91" s="29">
        <f t="shared" si="10"/>
        <v>0</v>
      </c>
      <c r="O91" s="29">
        <f t="shared" si="10"/>
        <v>0</v>
      </c>
      <c r="P91" s="29">
        <f t="shared" si="9"/>
        <v>0</v>
      </c>
      <c r="Q91" s="29">
        <f t="shared" si="9"/>
        <v>0</v>
      </c>
    </row>
    <row r="92" spans="2:18" ht="15" customHeight="1">
      <c r="B92" s="322"/>
      <c r="C92" s="12" t="s">
        <v>224</v>
      </c>
      <c r="D92" s="7" t="s">
        <v>226</v>
      </c>
      <c r="E92" s="7" t="s">
        <v>57</v>
      </c>
      <c r="F92" s="7" t="s">
        <v>228</v>
      </c>
      <c r="G92" s="16">
        <v>103950</v>
      </c>
      <c r="H92" s="28"/>
      <c r="I92" s="29">
        <f t="shared" si="5"/>
        <v>0</v>
      </c>
      <c r="J92" s="29"/>
      <c r="K92" s="29"/>
      <c r="L92" s="28"/>
      <c r="M92" s="29">
        <f>L92*G94</f>
        <v>0</v>
      </c>
      <c r="N92" s="29">
        <f t="shared" si="10"/>
        <v>0</v>
      </c>
      <c r="O92" s="29">
        <f t="shared" si="10"/>
        <v>0</v>
      </c>
      <c r="P92" s="29">
        <f t="shared" si="9"/>
        <v>0</v>
      </c>
      <c r="Q92" s="29">
        <f t="shared" si="9"/>
        <v>0</v>
      </c>
    </row>
    <row r="93" spans="2:18" ht="15" customHeight="1">
      <c r="B93" s="322"/>
      <c r="C93" s="12" t="s">
        <v>224</v>
      </c>
      <c r="D93" s="7" t="s">
        <v>253</v>
      </c>
      <c r="E93" s="7" t="s">
        <v>60</v>
      </c>
      <c r="F93" s="7" t="s">
        <v>255</v>
      </c>
      <c r="G93" s="16">
        <v>136950</v>
      </c>
      <c r="H93" s="28"/>
      <c r="I93" s="29">
        <f t="shared" si="5"/>
        <v>0</v>
      </c>
      <c r="J93" s="29"/>
      <c r="K93" s="29"/>
      <c r="L93" s="28"/>
      <c r="M93" s="29"/>
      <c r="N93" s="29">
        <f t="shared" si="10"/>
        <v>0</v>
      </c>
      <c r="O93" s="29">
        <f t="shared" si="10"/>
        <v>0</v>
      </c>
      <c r="P93" s="29">
        <f>SUM(H93,J93,L93)</f>
        <v>0</v>
      </c>
      <c r="Q93" s="29">
        <f>SUM(I93,K93,M93)</f>
        <v>0</v>
      </c>
    </row>
    <row r="94" spans="2:18" ht="14.25" customHeight="1">
      <c r="B94" s="318"/>
      <c r="C94" s="23" t="s">
        <v>225</v>
      </c>
      <c r="D94" s="7" t="s">
        <v>227</v>
      </c>
      <c r="E94" s="7" t="s">
        <v>57</v>
      </c>
      <c r="F94" s="7" t="s">
        <v>229</v>
      </c>
      <c r="G94" s="16">
        <v>67980</v>
      </c>
      <c r="H94" s="28"/>
      <c r="I94" s="29"/>
      <c r="J94" s="29"/>
      <c r="K94" s="29"/>
      <c r="L94" s="28"/>
      <c r="M94" s="29"/>
      <c r="N94" s="29">
        <f t="shared" si="10"/>
        <v>0</v>
      </c>
      <c r="O94" s="29">
        <f t="shared" si="10"/>
        <v>0</v>
      </c>
      <c r="P94" s="29">
        <f>SUM(H94,J94,L94)</f>
        <v>0</v>
      </c>
      <c r="Q94" s="29">
        <f>SUM(I94,K94,M94)</f>
        <v>0</v>
      </c>
    </row>
    <row r="95" spans="2:18" ht="17.25">
      <c r="B95" s="8"/>
      <c r="C95" s="8"/>
      <c r="D95" s="9" t="s">
        <v>156</v>
      </c>
      <c r="E95" s="9"/>
      <c r="F95" s="10"/>
      <c r="G95" s="17"/>
      <c r="H95" s="11">
        <f>SUM(H5:H94)</f>
        <v>600</v>
      </c>
      <c r="I95" s="11">
        <f t="shared" ref="I95:Q95" si="11">SUM(I5:I94)</f>
        <v>57103200</v>
      </c>
      <c r="J95" s="11">
        <f>SUM(J5:J94)</f>
        <v>3380</v>
      </c>
      <c r="K95" s="11">
        <f t="shared" si="11"/>
        <v>446245760</v>
      </c>
      <c r="L95" s="11">
        <f t="shared" si="11"/>
        <v>0</v>
      </c>
      <c r="M95" s="11">
        <f t="shared" si="11"/>
        <v>0</v>
      </c>
      <c r="N95" s="11">
        <f t="shared" si="11"/>
        <v>3980</v>
      </c>
      <c r="O95" s="11">
        <f t="shared" si="11"/>
        <v>503348960</v>
      </c>
      <c r="P95" s="11">
        <f t="shared" si="11"/>
        <v>3980</v>
      </c>
      <c r="Q95" s="11">
        <f t="shared" si="11"/>
        <v>503348960</v>
      </c>
    </row>
    <row r="96" spans="2:18">
      <c r="I96" s="27">
        <f>I95/1.1</f>
        <v>51911999.999999993</v>
      </c>
      <c r="J96" s="3"/>
      <c r="K96" s="27">
        <f>K95/1.1</f>
        <v>405677963.63636363</v>
      </c>
      <c r="M96" s="27"/>
      <c r="N96" s="4"/>
      <c r="O96" s="27">
        <f>O95/1.1</f>
        <v>457589963.63636363</v>
      </c>
      <c r="Q96" s="27">
        <f>Q95/1.1</f>
        <v>457589963.63636363</v>
      </c>
    </row>
    <row r="97" spans="9:17">
      <c r="I97" s="24"/>
      <c r="K97" s="24"/>
      <c r="M97" s="24"/>
      <c r="Q97" s="24"/>
    </row>
    <row r="98" spans="9:17">
      <c r="I98" s="4"/>
    </row>
    <row r="99" spans="9:17">
      <c r="I99" s="24"/>
      <c r="K99" s="24"/>
    </row>
    <row r="100" spans="9:17">
      <c r="I100" s="4"/>
    </row>
    <row r="101" spans="9:17">
      <c r="I101" s="4"/>
      <c r="K101" s="4"/>
    </row>
    <row r="102" spans="9:17">
      <c r="I102" s="4"/>
    </row>
    <row r="103" spans="9:17">
      <c r="I103" s="4"/>
    </row>
    <row r="104" spans="9:17">
      <c r="I104" s="4"/>
    </row>
    <row r="105" spans="9:17">
      <c r="I105" s="4"/>
    </row>
    <row r="106" spans="9:17">
      <c r="I106" s="4"/>
    </row>
    <row r="107" spans="9:17">
      <c r="I107" s="4"/>
    </row>
    <row r="108" spans="9:17">
      <c r="I108" s="4"/>
    </row>
  </sheetData>
  <autoFilter ref="B4:M96" xr:uid="{00000000-0009-0000-0000-000006000000}">
    <filterColumn colId="6">
      <customFilters>
        <customFilter operator="notEqual" val=" "/>
      </customFilters>
    </filterColumn>
  </autoFilter>
  <mergeCells count="28">
    <mergeCell ref="B86:B90"/>
    <mergeCell ref="C86:C87"/>
    <mergeCell ref="C88:C90"/>
    <mergeCell ref="B91:B94"/>
    <mergeCell ref="B63:B83"/>
    <mergeCell ref="C63:C65"/>
    <mergeCell ref="C66:C78"/>
    <mergeCell ref="C79:C82"/>
    <mergeCell ref="B84:B85"/>
    <mergeCell ref="C84:C85"/>
    <mergeCell ref="B33:B47"/>
    <mergeCell ref="C33:C38"/>
    <mergeCell ref="C39:C44"/>
    <mergeCell ref="C45:C47"/>
    <mergeCell ref="B48:B62"/>
    <mergeCell ref="C48:C53"/>
    <mergeCell ref="C54:C57"/>
    <mergeCell ref="C58:C62"/>
    <mergeCell ref="H3:I3"/>
    <mergeCell ref="J3:K3"/>
    <mergeCell ref="L3:M3"/>
    <mergeCell ref="N3:O3"/>
    <mergeCell ref="P3:Q3"/>
    <mergeCell ref="B5:B32"/>
    <mergeCell ref="C5:C12"/>
    <mergeCell ref="C13:C20"/>
    <mergeCell ref="C21:C26"/>
    <mergeCell ref="C27:C32"/>
  </mergeCells>
  <phoneticPr fontId="3" type="noConversion"/>
  <pageMargins left="0.31496062992125984" right="0.31496062992125984" top="0.35433070866141736" bottom="0.35433070866141736" header="0.31496062992125984" footer="0.31496062992125984"/>
  <pageSetup paperSize="8" scale="5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 filterMode="1">
    <pageSetUpPr fitToPage="1"/>
  </sheetPr>
  <dimension ref="B3:R127"/>
  <sheetViews>
    <sheetView workbookViewId="0"/>
  </sheetViews>
  <sheetFormatPr defaultRowHeight="16.5"/>
  <cols>
    <col min="1" max="1" width="0.75" customWidth="1"/>
    <col min="2" max="2" width="11.25" customWidth="1"/>
    <col min="3" max="3" width="20" customWidth="1"/>
    <col min="4" max="4" width="64" customWidth="1"/>
    <col min="5" max="5" width="12.75" customWidth="1"/>
    <col min="6" max="6" width="12.375" customWidth="1"/>
    <col min="7" max="7" width="10" customWidth="1"/>
    <col min="8" max="8" width="13" style="3" customWidth="1"/>
    <col min="9" max="9" width="18.625" style="1" customWidth="1"/>
    <col min="10" max="10" width="11.125" customWidth="1"/>
    <col min="11" max="11" width="18.625" customWidth="1"/>
    <col min="12" max="12" width="11.125" customWidth="1"/>
    <col min="13" max="13" width="18.625" customWidth="1"/>
    <col min="14" max="14" width="6.875" customWidth="1"/>
    <col min="15" max="15" width="14" customWidth="1"/>
    <col min="16" max="16" width="6.75" customWidth="1"/>
    <col min="17" max="17" width="14" customWidth="1"/>
    <col min="257" max="257" width="0.75" customWidth="1"/>
    <col min="258" max="258" width="11.25" customWidth="1"/>
    <col min="259" max="259" width="20" customWidth="1"/>
    <col min="260" max="260" width="64" customWidth="1"/>
    <col min="261" max="261" width="12.75" customWidth="1"/>
    <col min="262" max="262" width="12.375" customWidth="1"/>
    <col min="263" max="263" width="10" customWidth="1"/>
    <col min="264" max="264" width="13" customWidth="1"/>
    <col min="265" max="265" width="18.625" customWidth="1"/>
    <col min="266" max="266" width="11.125" customWidth="1"/>
    <col min="267" max="267" width="18.625" customWidth="1"/>
    <col min="268" max="268" width="11.125" customWidth="1"/>
    <col min="269" max="269" width="18.625" customWidth="1"/>
    <col min="270" max="270" width="6.875" customWidth="1"/>
    <col min="271" max="271" width="14" customWidth="1"/>
    <col min="272" max="272" width="6.75" customWidth="1"/>
    <col min="273" max="273" width="14" customWidth="1"/>
    <col min="513" max="513" width="0.75" customWidth="1"/>
    <col min="514" max="514" width="11.25" customWidth="1"/>
    <col min="515" max="515" width="20" customWidth="1"/>
    <col min="516" max="516" width="64" customWidth="1"/>
    <col min="517" max="517" width="12.75" customWidth="1"/>
    <col min="518" max="518" width="12.375" customWidth="1"/>
    <col min="519" max="519" width="10" customWidth="1"/>
    <col min="520" max="520" width="13" customWidth="1"/>
    <col min="521" max="521" width="18.625" customWidth="1"/>
    <col min="522" max="522" width="11.125" customWidth="1"/>
    <col min="523" max="523" width="18.625" customWidth="1"/>
    <col min="524" max="524" width="11.125" customWidth="1"/>
    <col min="525" max="525" width="18.625" customWidth="1"/>
    <col min="526" max="526" width="6.875" customWidth="1"/>
    <col min="527" max="527" width="14" customWidth="1"/>
    <col min="528" max="528" width="6.75" customWidth="1"/>
    <col min="529" max="529" width="14" customWidth="1"/>
    <col min="769" max="769" width="0.75" customWidth="1"/>
    <col min="770" max="770" width="11.25" customWidth="1"/>
    <col min="771" max="771" width="20" customWidth="1"/>
    <col min="772" max="772" width="64" customWidth="1"/>
    <col min="773" max="773" width="12.75" customWidth="1"/>
    <col min="774" max="774" width="12.375" customWidth="1"/>
    <col min="775" max="775" width="10" customWidth="1"/>
    <col min="776" max="776" width="13" customWidth="1"/>
    <col min="777" max="777" width="18.625" customWidth="1"/>
    <col min="778" max="778" width="11.125" customWidth="1"/>
    <col min="779" max="779" width="18.625" customWidth="1"/>
    <col min="780" max="780" width="11.125" customWidth="1"/>
    <col min="781" max="781" width="18.625" customWidth="1"/>
    <col min="782" max="782" width="6.875" customWidth="1"/>
    <col min="783" max="783" width="14" customWidth="1"/>
    <col min="784" max="784" width="6.75" customWidth="1"/>
    <col min="785" max="785" width="14" customWidth="1"/>
    <col min="1025" max="1025" width="0.75" customWidth="1"/>
    <col min="1026" max="1026" width="11.25" customWidth="1"/>
    <col min="1027" max="1027" width="20" customWidth="1"/>
    <col min="1028" max="1028" width="64" customWidth="1"/>
    <col min="1029" max="1029" width="12.75" customWidth="1"/>
    <col min="1030" max="1030" width="12.375" customWidth="1"/>
    <col min="1031" max="1031" width="10" customWidth="1"/>
    <col min="1032" max="1032" width="13" customWidth="1"/>
    <col min="1033" max="1033" width="18.625" customWidth="1"/>
    <col min="1034" max="1034" width="11.125" customWidth="1"/>
    <col min="1035" max="1035" width="18.625" customWidth="1"/>
    <col min="1036" max="1036" width="11.125" customWidth="1"/>
    <col min="1037" max="1037" width="18.625" customWidth="1"/>
    <col min="1038" max="1038" width="6.875" customWidth="1"/>
    <col min="1039" max="1039" width="14" customWidth="1"/>
    <col min="1040" max="1040" width="6.75" customWidth="1"/>
    <col min="1041" max="1041" width="14" customWidth="1"/>
    <col min="1281" max="1281" width="0.75" customWidth="1"/>
    <col min="1282" max="1282" width="11.25" customWidth="1"/>
    <col min="1283" max="1283" width="20" customWidth="1"/>
    <col min="1284" max="1284" width="64" customWidth="1"/>
    <col min="1285" max="1285" width="12.75" customWidth="1"/>
    <col min="1286" max="1286" width="12.375" customWidth="1"/>
    <col min="1287" max="1287" width="10" customWidth="1"/>
    <col min="1288" max="1288" width="13" customWidth="1"/>
    <col min="1289" max="1289" width="18.625" customWidth="1"/>
    <col min="1290" max="1290" width="11.125" customWidth="1"/>
    <col min="1291" max="1291" width="18.625" customWidth="1"/>
    <col min="1292" max="1292" width="11.125" customWidth="1"/>
    <col min="1293" max="1293" width="18.625" customWidth="1"/>
    <col min="1294" max="1294" width="6.875" customWidth="1"/>
    <col min="1295" max="1295" width="14" customWidth="1"/>
    <col min="1296" max="1296" width="6.75" customWidth="1"/>
    <col min="1297" max="1297" width="14" customWidth="1"/>
    <col min="1537" max="1537" width="0.75" customWidth="1"/>
    <col min="1538" max="1538" width="11.25" customWidth="1"/>
    <col min="1539" max="1539" width="20" customWidth="1"/>
    <col min="1540" max="1540" width="64" customWidth="1"/>
    <col min="1541" max="1541" width="12.75" customWidth="1"/>
    <col min="1542" max="1542" width="12.375" customWidth="1"/>
    <col min="1543" max="1543" width="10" customWidth="1"/>
    <col min="1544" max="1544" width="13" customWidth="1"/>
    <col min="1545" max="1545" width="18.625" customWidth="1"/>
    <col min="1546" max="1546" width="11.125" customWidth="1"/>
    <col min="1547" max="1547" width="18.625" customWidth="1"/>
    <col min="1548" max="1548" width="11.125" customWidth="1"/>
    <col min="1549" max="1549" width="18.625" customWidth="1"/>
    <col min="1550" max="1550" width="6.875" customWidth="1"/>
    <col min="1551" max="1551" width="14" customWidth="1"/>
    <col min="1552" max="1552" width="6.75" customWidth="1"/>
    <col min="1553" max="1553" width="14" customWidth="1"/>
    <col min="1793" max="1793" width="0.75" customWidth="1"/>
    <col min="1794" max="1794" width="11.25" customWidth="1"/>
    <col min="1795" max="1795" width="20" customWidth="1"/>
    <col min="1796" max="1796" width="64" customWidth="1"/>
    <col min="1797" max="1797" width="12.75" customWidth="1"/>
    <col min="1798" max="1798" width="12.375" customWidth="1"/>
    <col min="1799" max="1799" width="10" customWidth="1"/>
    <col min="1800" max="1800" width="13" customWidth="1"/>
    <col min="1801" max="1801" width="18.625" customWidth="1"/>
    <col min="1802" max="1802" width="11.125" customWidth="1"/>
    <col min="1803" max="1803" width="18.625" customWidth="1"/>
    <col min="1804" max="1804" width="11.125" customWidth="1"/>
    <col min="1805" max="1805" width="18.625" customWidth="1"/>
    <col min="1806" max="1806" width="6.875" customWidth="1"/>
    <col min="1807" max="1807" width="14" customWidth="1"/>
    <col min="1808" max="1808" width="6.75" customWidth="1"/>
    <col min="1809" max="1809" width="14" customWidth="1"/>
    <col min="2049" max="2049" width="0.75" customWidth="1"/>
    <col min="2050" max="2050" width="11.25" customWidth="1"/>
    <col min="2051" max="2051" width="20" customWidth="1"/>
    <col min="2052" max="2052" width="64" customWidth="1"/>
    <col min="2053" max="2053" width="12.75" customWidth="1"/>
    <col min="2054" max="2054" width="12.375" customWidth="1"/>
    <col min="2055" max="2055" width="10" customWidth="1"/>
    <col min="2056" max="2056" width="13" customWidth="1"/>
    <col min="2057" max="2057" width="18.625" customWidth="1"/>
    <col min="2058" max="2058" width="11.125" customWidth="1"/>
    <col min="2059" max="2059" width="18.625" customWidth="1"/>
    <col min="2060" max="2060" width="11.125" customWidth="1"/>
    <col min="2061" max="2061" width="18.625" customWidth="1"/>
    <col min="2062" max="2062" width="6.875" customWidth="1"/>
    <col min="2063" max="2063" width="14" customWidth="1"/>
    <col min="2064" max="2064" width="6.75" customWidth="1"/>
    <col min="2065" max="2065" width="14" customWidth="1"/>
    <col min="2305" max="2305" width="0.75" customWidth="1"/>
    <col min="2306" max="2306" width="11.25" customWidth="1"/>
    <col min="2307" max="2307" width="20" customWidth="1"/>
    <col min="2308" max="2308" width="64" customWidth="1"/>
    <col min="2309" max="2309" width="12.75" customWidth="1"/>
    <col min="2310" max="2310" width="12.375" customWidth="1"/>
    <col min="2311" max="2311" width="10" customWidth="1"/>
    <col min="2312" max="2312" width="13" customWidth="1"/>
    <col min="2313" max="2313" width="18.625" customWidth="1"/>
    <col min="2314" max="2314" width="11.125" customWidth="1"/>
    <col min="2315" max="2315" width="18.625" customWidth="1"/>
    <col min="2316" max="2316" width="11.125" customWidth="1"/>
    <col min="2317" max="2317" width="18.625" customWidth="1"/>
    <col min="2318" max="2318" width="6.875" customWidth="1"/>
    <col min="2319" max="2319" width="14" customWidth="1"/>
    <col min="2320" max="2320" width="6.75" customWidth="1"/>
    <col min="2321" max="2321" width="14" customWidth="1"/>
    <col min="2561" max="2561" width="0.75" customWidth="1"/>
    <col min="2562" max="2562" width="11.25" customWidth="1"/>
    <col min="2563" max="2563" width="20" customWidth="1"/>
    <col min="2564" max="2564" width="64" customWidth="1"/>
    <col min="2565" max="2565" width="12.75" customWidth="1"/>
    <col min="2566" max="2566" width="12.375" customWidth="1"/>
    <col min="2567" max="2567" width="10" customWidth="1"/>
    <col min="2568" max="2568" width="13" customWidth="1"/>
    <col min="2569" max="2569" width="18.625" customWidth="1"/>
    <col min="2570" max="2570" width="11.125" customWidth="1"/>
    <col min="2571" max="2571" width="18.625" customWidth="1"/>
    <col min="2572" max="2572" width="11.125" customWidth="1"/>
    <col min="2573" max="2573" width="18.625" customWidth="1"/>
    <col min="2574" max="2574" width="6.875" customWidth="1"/>
    <col min="2575" max="2575" width="14" customWidth="1"/>
    <col min="2576" max="2576" width="6.75" customWidth="1"/>
    <col min="2577" max="2577" width="14" customWidth="1"/>
    <col min="2817" max="2817" width="0.75" customWidth="1"/>
    <col min="2818" max="2818" width="11.25" customWidth="1"/>
    <col min="2819" max="2819" width="20" customWidth="1"/>
    <col min="2820" max="2820" width="64" customWidth="1"/>
    <col min="2821" max="2821" width="12.75" customWidth="1"/>
    <col min="2822" max="2822" width="12.375" customWidth="1"/>
    <col min="2823" max="2823" width="10" customWidth="1"/>
    <col min="2824" max="2824" width="13" customWidth="1"/>
    <col min="2825" max="2825" width="18.625" customWidth="1"/>
    <col min="2826" max="2826" width="11.125" customWidth="1"/>
    <col min="2827" max="2827" width="18.625" customWidth="1"/>
    <col min="2828" max="2828" width="11.125" customWidth="1"/>
    <col min="2829" max="2829" width="18.625" customWidth="1"/>
    <col min="2830" max="2830" width="6.875" customWidth="1"/>
    <col min="2831" max="2831" width="14" customWidth="1"/>
    <col min="2832" max="2832" width="6.75" customWidth="1"/>
    <col min="2833" max="2833" width="14" customWidth="1"/>
    <col min="3073" max="3073" width="0.75" customWidth="1"/>
    <col min="3074" max="3074" width="11.25" customWidth="1"/>
    <col min="3075" max="3075" width="20" customWidth="1"/>
    <col min="3076" max="3076" width="64" customWidth="1"/>
    <col min="3077" max="3077" width="12.75" customWidth="1"/>
    <col min="3078" max="3078" width="12.375" customWidth="1"/>
    <col min="3079" max="3079" width="10" customWidth="1"/>
    <col min="3080" max="3080" width="13" customWidth="1"/>
    <col min="3081" max="3081" width="18.625" customWidth="1"/>
    <col min="3082" max="3082" width="11.125" customWidth="1"/>
    <col min="3083" max="3083" width="18.625" customWidth="1"/>
    <col min="3084" max="3084" width="11.125" customWidth="1"/>
    <col min="3085" max="3085" width="18.625" customWidth="1"/>
    <col min="3086" max="3086" width="6.875" customWidth="1"/>
    <col min="3087" max="3087" width="14" customWidth="1"/>
    <col min="3088" max="3088" width="6.75" customWidth="1"/>
    <col min="3089" max="3089" width="14" customWidth="1"/>
    <col min="3329" max="3329" width="0.75" customWidth="1"/>
    <col min="3330" max="3330" width="11.25" customWidth="1"/>
    <col min="3331" max="3331" width="20" customWidth="1"/>
    <col min="3332" max="3332" width="64" customWidth="1"/>
    <col min="3333" max="3333" width="12.75" customWidth="1"/>
    <col min="3334" max="3334" width="12.375" customWidth="1"/>
    <col min="3335" max="3335" width="10" customWidth="1"/>
    <col min="3336" max="3336" width="13" customWidth="1"/>
    <col min="3337" max="3337" width="18.625" customWidth="1"/>
    <col min="3338" max="3338" width="11.125" customWidth="1"/>
    <col min="3339" max="3339" width="18.625" customWidth="1"/>
    <col min="3340" max="3340" width="11.125" customWidth="1"/>
    <col min="3341" max="3341" width="18.625" customWidth="1"/>
    <col min="3342" max="3342" width="6.875" customWidth="1"/>
    <col min="3343" max="3343" width="14" customWidth="1"/>
    <col min="3344" max="3344" width="6.75" customWidth="1"/>
    <col min="3345" max="3345" width="14" customWidth="1"/>
    <col min="3585" max="3585" width="0.75" customWidth="1"/>
    <col min="3586" max="3586" width="11.25" customWidth="1"/>
    <col min="3587" max="3587" width="20" customWidth="1"/>
    <col min="3588" max="3588" width="64" customWidth="1"/>
    <col min="3589" max="3589" width="12.75" customWidth="1"/>
    <col min="3590" max="3590" width="12.375" customWidth="1"/>
    <col min="3591" max="3591" width="10" customWidth="1"/>
    <col min="3592" max="3592" width="13" customWidth="1"/>
    <col min="3593" max="3593" width="18.625" customWidth="1"/>
    <col min="3594" max="3594" width="11.125" customWidth="1"/>
    <col min="3595" max="3595" width="18.625" customWidth="1"/>
    <col min="3596" max="3596" width="11.125" customWidth="1"/>
    <col min="3597" max="3597" width="18.625" customWidth="1"/>
    <col min="3598" max="3598" width="6.875" customWidth="1"/>
    <col min="3599" max="3599" width="14" customWidth="1"/>
    <col min="3600" max="3600" width="6.75" customWidth="1"/>
    <col min="3601" max="3601" width="14" customWidth="1"/>
    <col min="3841" max="3841" width="0.75" customWidth="1"/>
    <col min="3842" max="3842" width="11.25" customWidth="1"/>
    <col min="3843" max="3843" width="20" customWidth="1"/>
    <col min="3844" max="3844" width="64" customWidth="1"/>
    <col min="3845" max="3845" width="12.75" customWidth="1"/>
    <col min="3846" max="3846" width="12.375" customWidth="1"/>
    <col min="3847" max="3847" width="10" customWidth="1"/>
    <col min="3848" max="3848" width="13" customWidth="1"/>
    <col min="3849" max="3849" width="18.625" customWidth="1"/>
    <col min="3850" max="3850" width="11.125" customWidth="1"/>
    <col min="3851" max="3851" width="18.625" customWidth="1"/>
    <col min="3852" max="3852" width="11.125" customWidth="1"/>
    <col min="3853" max="3853" width="18.625" customWidth="1"/>
    <col min="3854" max="3854" width="6.875" customWidth="1"/>
    <col min="3855" max="3855" width="14" customWidth="1"/>
    <col min="3856" max="3856" width="6.75" customWidth="1"/>
    <col min="3857" max="3857" width="14" customWidth="1"/>
    <col min="4097" max="4097" width="0.75" customWidth="1"/>
    <col min="4098" max="4098" width="11.25" customWidth="1"/>
    <col min="4099" max="4099" width="20" customWidth="1"/>
    <col min="4100" max="4100" width="64" customWidth="1"/>
    <col min="4101" max="4101" width="12.75" customWidth="1"/>
    <col min="4102" max="4102" width="12.375" customWidth="1"/>
    <col min="4103" max="4103" width="10" customWidth="1"/>
    <col min="4104" max="4104" width="13" customWidth="1"/>
    <col min="4105" max="4105" width="18.625" customWidth="1"/>
    <col min="4106" max="4106" width="11.125" customWidth="1"/>
    <col min="4107" max="4107" width="18.625" customWidth="1"/>
    <col min="4108" max="4108" width="11.125" customWidth="1"/>
    <col min="4109" max="4109" width="18.625" customWidth="1"/>
    <col min="4110" max="4110" width="6.875" customWidth="1"/>
    <col min="4111" max="4111" width="14" customWidth="1"/>
    <col min="4112" max="4112" width="6.75" customWidth="1"/>
    <col min="4113" max="4113" width="14" customWidth="1"/>
    <col min="4353" max="4353" width="0.75" customWidth="1"/>
    <col min="4354" max="4354" width="11.25" customWidth="1"/>
    <col min="4355" max="4355" width="20" customWidth="1"/>
    <col min="4356" max="4356" width="64" customWidth="1"/>
    <col min="4357" max="4357" width="12.75" customWidth="1"/>
    <col min="4358" max="4358" width="12.375" customWidth="1"/>
    <col min="4359" max="4359" width="10" customWidth="1"/>
    <col min="4360" max="4360" width="13" customWidth="1"/>
    <col min="4361" max="4361" width="18.625" customWidth="1"/>
    <col min="4362" max="4362" width="11.125" customWidth="1"/>
    <col min="4363" max="4363" width="18.625" customWidth="1"/>
    <col min="4364" max="4364" width="11.125" customWidth="1"/>
    <col min="4365" max="4365" width="18.625" customWidth="1"/>
    <col min="4366" max="4366" width="6.875" customWidth="1"/>
    <col min="4367" max="4367" width="14" customWidth="1"/>
    <col min="4368" max="4368" width="6.75" customWidth="1"/>
    <col min="4369" max="4369" width="14" customWidth="1"/>
    <col min="4609" max="4609" width="0.75" customWidth="1"/>
    <col min="4610" max="4610" width="11.25" customWidth="1"/>
    <col min="4611" max="4611" width="20" customWidth="1"/>
    <col min="4612" max="4612" width="64" customWidth="1"/>
    <col min="4613" max="4613" width="12.75" customWidth="1"/>
    <col min="4614" max="4614" width="12.375" customWidth="1"/>
    <col min="4615" max="4615" width="10" customWidth="1"/>
    <col min="4616" max="4616" width="13" customWidth="1"/>
    <col min="4617" max="4617" width="18.625" customWidth="1"/>
    <col min="4618" max="4618" width="11.125" customWidth="1"/>
    <col min="4619" max="4619" width="18.625" customWidth="1"/>
    <col min="4620" max="4620" width="11.125" customWidth="1"/>
    <col min="4621" max="4621" width="18.625" customWidth="1"/>
    <col min="4622" max="4622" width="6.875" customWidth="1"/>
    <col min="4623" max="4623" width="14" customWidth="1"/>
    <col min="4624" max="4624" width="6.75" customWidth="1"/>
    <col min="4625" max="4625" width="14" customWidth="1"/>
    <col min="4865" max="4865" width="0.75" customWidth="1"/>
    <col min="4866" max="4866" width="11.25" customWidth="1"/>
    <col min="4867" max="4867" width="20" customWidth="1"/>
    <col min="4868" max="4868" width="64" customWidth="1"/>
    <col min="4869" max="4869" width="12.75" customWidth="1"/>
    <col min="4870" max="4870" width="12.375" customWidth="1"/>
    <col min="4871" max="4871" width="10" customWidth="1"/>
    <col min="4872" max="4872" width="13" customWidth="1"/>
    <col min="4873" max="4873" width="18.625" customWidth="1"/>
    <col min="4874" max="4874" width="11.125" customWidth="1"/>
    <col min="4875" max="4875" width="18.625" customWidth="1"/>
    <col min="4876" max="4876" width="11.125" customWidth="1"/>
    <col min="4877" max="4877" width="18.625" customWidth="1"/>
    <col min="4878" max="4878" width="6.875" customWidth="1"/>
    <col min="4879" max="4879" width="14" customWidth="1"/>
    <col min="4880" max="4880" width="6.75" customWidth="1"/>
    <col min="4881" max="4881" width="14" customWidth="1"/>
    <col min="5121" max="5121" width="0.75" customWidth="1"/>
    <col min="5122" max="5122" width="11.25" customWidth="1"/>
    <col min="5123" max="5123" width="20" customWidth="1"/>
    <col min="5124" max="5124" width="64" customWidth="1"/>
    <col min="5125" max="5125" width="12.75" customWidth="1"/>
    <col min="5126" max="5126" width="12.375" customWidth="1"/>
    <col min="5127" max="5127" width="10" customWidth="1"/>
    <col min="5128" max="5128" width="13" customWidth="1"/>
    <col min="5129" max="5129" width="18.625" customWidth="1"/>
    <col min="5130" max="5130" width="11.125" customWidth="1"/>
    <col min="5131" max="5131" width="18.625" customWidth="1"/>
    <col min="5132" max="5132" width="11.125" customWidth="1"/>
    <col min="5133" max="5133" width="18.625" customWidth="1"/>
    <col min="5134" max="5134" width="6.875" customWidth="1"/>
    <col min="5135" max="5135" width="14" customWidth="1"/>
    <col min="5136" max="5136" width="6.75" customWidth="1"/>
    <col min="5137" max="5137" width="14" customWidth="1"/>
    <col min="5377" max="5377" width="0.75" customWidth="1"/>
    <col min="5378" max="5378" width="11.25" customWidth="1"/>
    <col min="5379" max="5379" width="20" customWidth="1"/>
    <col min="5380" max="5380" width="64" customWidth="1"/>
    <col min="5381" max="5381" width="12.75" customWidth="1"/>
    <col min="5382" max="5382" width="12.375" customWidth="1"/>
    <col min="5383" max="5383" width="10" customWidth="1"/>
    <col min="5384" max="5384" width="13" customWidth="1"/>
    <col min="5385" max="5385" width="18.625" customWidth="1"/>
    <col min="5386" max="5386" width="11.125" customWidth="1"/>
    <col min="5387" max="5387" width="18.625" customWidth="1"/>
    <col min="5388" max="5388" width="11.125" customWidth="1"/>
    <col min="5389" max="5389" width="18.625" customWidth="1"/>
    <col min="5390" max="5390" width="6.875" customWidth="1"/>
    <col min="5391" max="5391" width="14" customWidth="1"/>
    <col min="5392" max="5392" width="6.75" customWidth="1"/>
    <col min="5393" max="5393" width="14" customWidth="1"/>
    <col min="5633" max="5633" width="0.75" customWidth="1"/>
    <col min="5634" max="5634" width="11.25" customWidth="1"/>
    <col min="5635" max="5635" width="20" customWidth="1"/>
    <col min="5636" max="5636" width="64" customWidth="1"/>
    <col min="5637" max="5637" width="12.75" customWidth="1"/>
    <col min="5638" max="5638" width="12.375" customWidth="1"/>
    <col min="5639" max="5639" width="10" customWidth="1"/>
    <col min="5640" max="5640" width="13" customWidth="1"/>
    <col min="5641" max="5641" width="18.625" customWidth="1"/>
    <col min="5642" max="5642" width="11.125" customWidth="1"/>
    <col min="5643" max="5643" width="18.625" customWidth="1"/>
    <col min="5644" max="5644" width="11.125" customWidth="1"/>
    <col min="5645" max="5645" width="18.625" customWidth="1"/>
    <col min="5646" max="5646" width="6.875" customWidth="1"/>
    <col min="5647" max="5647" width="14" customWidth="1"/>
    <col min="5648" max="5648" width="6.75" customWidth="1"/>
    <col min="5649" max="5649" width="14" customWidth="1"/>
    <col min="5889" max="5889" width="0.75" customWidth="1"/>
    <col min="5890" max="5890" width="11.25" customWidth="1"/>
    <col min="5891" max="5891" width="20" customWidth="1"/>
    <col min="5892" max="5892" width="64" customWidth="1"/>
    <col min="5893" max="5893" width="12.75" customWidth="1"/>
    <col min="5894" max="5894" width="12.375" customWidth="1"/>
    <col min="5895" max="5895" width="10" customWidth="1"/>
    <col min="5896" max="5896" width="13" customWidth="1"/>
    <col min="5897" max="5897" width="18.625" customWidth="1"/>
    <col min="5898" max="5898" width="11.125" customWidth="1"/>
    <col min="5899" max="5899" width="18.625" customWidth="1"/>
    <col min="5900" max="5900" width="11.125" customWidth="1"/>
    <col min="5901" max="5901" width="18.625" customWidth="1"/>
    <col min="5902" max="5902" width="6.875" customWidth="1"/>
    <col min="5903" max="5903" width="14" customWidth="1"/>
    <col min="5904" max="5904" width="6.75" customWidth="1"/>
    <col min="5905" max="5905" width="14" customWidth="1"/>
    <col min="6145" max="6145" width="0.75" customWidth="1"/>
    <col min="6146" max="6146" width="11.25" customWidth="1"/>
    <col min="6147" max="6147" width="20" customWidth="1"/>
    <col min="6148" max="6148" width="64" customWidth="1"/>
    <col min="6149" max="6149" width="12.75" customWidth="1"/>
    <col min="6150" max="6150" width="12.375" customWidth="1"/>
    <col min="6151" max="6151" width="10" customWidth="1"/>
    <col min="6152" max="6152" width="13" customWidth="1"/>
    <col min="6153" max="6153" width="18.625" customWidth="1"/>
    <col min="6154" max="6154" width="11.125" customWidth="1"/>
    <col min="6155" max="6155" width="18.625" customWidth="1"/>
    <col min="6156" max="6156" width="11.125" customWidth="1"/>
    <col min="6157" max="6157" width="18.625" customWidth="1"/>
    <col min="6158" max="6158" width="6.875" customWidth="1"/>
    <col min="6159" max="6159" width="14" customWidth="1"/>
    <col min="6160" max="6160" width="6.75" customWidth="1"/>
    <col min="6161" max="6161" width="14" customWidth="1"/>
    <col min="6401" max="6401" width="0.75" customWidth="1"/>
    <col min="6402" max="6402" width="11.25" customWidth="1"/>
    <col min="6403" max="6403" width="20" customWidth="1"/>
    <col min="6404" max="6404" width="64" customWidth="1"/>
    <col min="6405" max="6405" width="12.75" customWidth="1"/>
    <col min="6406" max="6406" width="12.375" customWidth="1"/>
    <col min="6407" max="6407" width="10" customWidth="1"/>
    <col min="6408" max="6408" width="13" customWidth="1"/>
    <col min="6409" max="6409" width="18.625" customWidth="1"/>
    <col min="6410" max="6410" width="11.125" customWidth="1"/>
    <col min="6411" max="6411" width="18.625" customWidth="1"/>
    <col min="6412" max="6412" width="11.125" customWidth="1"/>
    <col min="6413" max="6413" width="18.625" customWidth="1"/>
    <col min="6414" max="6414" width="6.875" customWidth="1"/>
    <col min="6415" max="6415" width="14" customWidth="1"/>
    <col min="6416" max="6416" width="6.75" customWidth="1"/>
    <col min="6417" max="6417" width="14" customWidth="1"/>
    <col min="6657" max="6657" width="0.75" customWidth="1"/>
    <col min="6658" max="6658" width="11.25" customWidth="1"/>
    <col min="6659" max="6659" width="20" customWidth="1"/>
    <col min="6660" max="6660" width="64" customWidth="1"/>
    <col min="6661" max="6661" width="12.75" customWidth="1"/>
    <col min="6662" max="6662" width="12.375" customWidth="1"/>
    <col min="6663" max="6663" width="10" customWidth="1"/>
    <col min="6664" max="6664" width="13" customWidth="1"/>
    <col min="6665" max="6665" width="18.625" customWidth="1"/>
    <col min="6666" max="6666" width="11.125" customWidth="1"/>
    <col min="6667" max="6667" width="18.625" customWidth="1"/>
    <col min="6668" max="6668" width="11.125" customWidth="1"/>
    <col min="6669" max="6669" width="18.625" customWidth="1"/>
    <col min="6670" max="6670" width="6.875" customWidth="1"/>
    <col min="6671" max="6671" width="14" customWidth="1"/>
    <col min="6672" max="6672" width="6.75" customWidth="1"/>
    <col min="6673" max="6673" width="14" customWidth="1"/>
    <col min="6913" max="6913" width="0.75" customWidth="1"/>
    <col min="6914" max="6914" width="11.25" customWidth="1"/>
    <col min="6915" max="6915" width="20" customWidth="1"/>
    <col min="6916" max="6916" width="64" customWidth="1"/>
    <col min="6917" max="6917" width="12.75" customWidth="1"/>
    <col min="6918" max="6918" width="12.375" customWidth="1"/>
    <col min="6919" max="6919" width="10" customWidth="1"/>
    <col min="6920" max="6920" width="13" customWidth="1"/>
    <col min="6921" max="6921" width="18.625" customWidth="1"/>
    <col min="6922" max="6922" width="11.125" customWidth="1"/>
    <col min="6923" max="6923" width="18.625" customWidth="1"/>
    <col min="6924" max="6924" width="11.125" customWidth="1"/>
    <col min="6925" max="6925" width="18.625" customWidth="1"/>
    <col min="6926" max="6926" width="6.875" customWidth="1"/>
    <col min="6927" max="6927" width="14" customWidth="1"/>
    <col min="6928" max="6928" width="6.75" customWidth="1"/>
    <col min="6929" max="6929" width="14" customWidth="1"/>
    <col min="7169" max="7169" width="0.75" customWidth="1"/>
    <col min="7170" max="7170" width="11.25" customWidth="1"/>
    <col min="7171" max="7171" width="20" customWidth="1"/>
    <col min="7172" max="7172" width="64" customWidth="1"/>
    <col min="7173" max="7173" width="12.75" customWidth="1"/>
    <col min="7174" max="7174" width="12.375" customWidth="1"/>
    <col min="7175" max="7175" width="10" customWidth="1"/>
    <col min="7176" max="7176" width="13" customWidth="1"/>
    <col min="7177" max="7177" width="18.625" customWidth="1"/>
    <col min="7178" max="7178" width="11.125" customWidth="1"/>
    <col min="7179" max="7179" width="18.625" customWidth="1"/>
    <col min="7180" max="7180" width="11.125" customWidth="1"/>
    <col min="7181" max="7181" width="18.625" customWidth="1"/>
    <col min="7182" max="7182" width="6.875" customWidth="1"/>
    <col min="7183" max="7183" width="14" customWidth="1"/>
    <col min="7184" max="7184" width="6.75" customWidth="1"/>
    <col min="7185" max="7185" width="14" customWidth="1"/>
    <col min="7425" max="7425" width="0.75" customWidth="1"/>
    <col min="7426" max="7426" width="11.25" customWidth="1"/>
    <col min="7427" max="7427" width="20" customWidth="1"/>
    <col min="7428" max="7428" width="64" customWidth="1"/>
    <col min="7429" max="7429" width="12.75" customWidth="1"/>
    <col min="7430" max="7430" width="12.375" customWidth="1"/>
    <col min="7431" max="7431" width="10" customWidth="1"/>
    <col min="7432" max="7432" width="13" customWidth="1"/>
    <col min="7433" max="7433" width="18.625" customWidth="1"/>
    <col min="7434" max="7434" width="11.125" customWidth="1"/>
    <col min="7435" max="7435" width="18.625" customWidth="1"/>
    <col min="7436" max="7436" width="11.125" customWidth="1"/>
    <col min="7437" max="7437" width="18.625" customWidth="1"/>
    <col min="7438" max="7438" width="6.875" customWidth="1"/>
    <col min="7439" max="7439" width="14" customWidth="1"/>
    <col min="7440" max="7440" width="6.75" customWidth="1"/>
    <col min="7441" max="7441" width="14" customWidth="1"/>
    <col min="7681" max="7681" width="0.75" customWidth="1"/>
    <col min="7682" max="7682" width="11.25" customWidth="1"/>
    <col min="7683" max="7683" width="20" customWidth="1"/>
    <col min="7684" max="7684" width="64" customWidth="1"/>
    <col min="7685" max="7685" width="12.75" customWidth="1"/>
    <col min="7686" max="7686" width="12.375" customWidth="1"/>
    <col min="7687" max="7687" width="10" customWidth="1"/>
    <col min="7688" max="7688" width="13" customWidth="1"/>
    <col min="7689" max="7689" width="18.625" customWidth="1"/>
    <col min="7690" max="7690" width="11.125" customWidth="1"/>
    <col min="7691" max="7691" width="18.625" customWidth="1"/>
    <col min="7692" max="7692" width="11.125" customWidth="1"/>
    <col min="7693" max="7693" width="18.625" customWidth="1"/>
    <col min="7694" max="7694" width="6.875" customWidth="1"/>
    <col min="7695" max="7695" width="14" customWidth="1"/>
    <col min="7696" max="7696" width="6.75" customWidth="1"/>
    <col min="7697" max="7697" width="14" customWidth="1"/>
    <col min="7937" max="7937" width="0.75" customWidth="1"/>
    <col min="7938" max="7938" width="11.25" customWidth="1"/>
    <col min="7939" max="7939" width="20" customWidth="1"/>
    <col min="7940" max="7940" width="64" customWidth="1"/>
    <col min="7941" max="7941" width="12.75" customWidth="1"/>
    <col min="7942" max="7942" width="12.375" customWidth="1"/>
    <col min="7943" max="7943" width="10" customWidth="1"/>
    <col min="7944" max="7944" width="13" customWidth="1"/>
    <col min="7945" max="7945" width="18.625" customWidth="1"/>
    <col min="7946" max="7946" width="11.125" customWidth="1"/>
    <col min="7947" max="7947" width="18.625" customWidth="1"/>
    <col min="7948" max="7948" width="11.125" customWidth="1"/>
    <col min="7949" max="7949" width="18.625" customWidth="1"/>
    <col min="7950" max="7950" width="6.875" customWidth="1"/>
    <col min="7951" max="7951" width="14" customWidth="1"/>
    <col min="7952" max="7952" width="6.75" customWidth="1"/>
    <col min="7953" max="7953" width="14" customWidth="1"/>
    <col min="8193" max="8193" width="0.75" customWidth="1"/>
    <col min="8194" max="8194" width="11.25" customWidth="1"/>
    <col min="8195" max="8195" width="20" customWidth="1"/>
    <col min="8196" max="8196" width="64" customWidth="1"/>
    <col min="8197" max="8197" width="12.75" customWidth="1"/>
    <col min="8198" max="8198" width="12.375" customWidth="1"/>
    <col min="8199" max="8199" width="10" customWidth="1"/>
    <col min="8200" max="8200" width="13" customWidth="1"/>
    <col min="8201" max="8201" width="18.625" customWidth="1"/>
    <col min="8202" max="8202" width="11.125" customWidth="1"/>
    <col min="8203" max="8203" width="18.625" customWidth="1"/>
    <col min="8204" max="8204" width="11.125" customWidth="1"/>
    <col min="8205" max="8205" width="18.625" customWidth="1"/>
    <col min="8206" max="8206" width="6.875" customWidth="1"/>
    <col min="8207" max="8207" width="14" customWidth="1"/>
    <col min="8208" max="8208" width="6.75" customWidth="1"/>
    <col min="8209" max="8209" width="14" customWidth="1"/>
    <col min="8449" max="8449" width="0.75" customWidth="1"/>
    <col min="8450" max="8450" width="11.25" customWidth="1"/>
    <col min="8451" max="8451" width="20" customWidth="1"/>
    <col min="8452" max="8452" width="64" customWidth="1"/>
    <col min="8453" max="8453" width="12.75" customWidth="1"/>
    <col min="8454" max="8454" width="12.375" customWidth="1"/>
    <col min="8455" max="8455" width="10" customWidth="1"/>
    <col min="8456" max="8456" width="13" customWidth="1"/>
    <col min="8457" max="8457" width="18.625" customWidth="1"/>
    <col min="8458" max="8458" width="11.125" customWidth="1"/>
    <col min="8459" max="8459" width="18.625" customWidth="1"/>
    <col min="8460" max="8460" width="11.125" customWidth="1"/>
    <col min="8461" max="8461" width="18.625" customWidth="1"/>
    <col min="8462" max="8462" width="6.875" customWidth="1"/>
    <col min="8463" max="8463" width="14" customWidth="1"/>
    <col min="8464" max="8464" width="6.75" customWidth="1"/>
    <col min="8465" max="8465" width="14" customWidth="1"/>
    <col min="8705" max="8705" width="0.75" customWidth="1"/>
    <col min="8706" max="8706" width="11.25" customWidth="1"/>
    <col min="8707" max="8707" width="20" customWidth="1"/>
    <col min="8708" max="8708" width="64" customWidth="1"/>
    <col min="8709" max="8709" width="12.75" customWidth="1"/>
    <col min="8710" max="8710" width="12.375" customWidth="1"/>
    <col min="8711" max="8711" width="10" customWidth="1"/>
    <col min="8712" max="8712" width="13" customWidth="1"/>
    <col min="8713" max="8713" width="18.625" customWidth="1"/>
    <col min="8714" max="8714" width="11.125" customWidth="1"/>
    <col min="8715" max="8715" width="18.625" customWidth="1"/>
    <col min="8716" max="8716" width="11.125" customWidth="1"/>
    <col min="8717" max="8717" width="18.625" customWidth="1"/>
    <col min="8718" max="8718" width="6.875" customWidth="1"/>
    <col min="8719" max="8719" width="14" customWidth="1"/>
    <col min="8720" max="8720" width="6.75" customWidth="1"/>
    <col min="8721" max="8721" width="14" customWidth="1"/>
    <col min="8961" max="8961" width="0.75" customWidth="1"/>
    <col min="8962" max="8962" width="11.25" customWidth="1"/>
    <col min="8963" max="8963" width="20" customWidth="1"/>
    <col min="8964" max="8964" width="64" customWidth="1"/>
    <col min="8965" max="8965" width="12.75" customWidth="1"/>
    <col min="8966" max="8966" width="12.375" customWidth="1"/>
    <col min="8967" max="8967" width="10" customWidth="1"/>
    <col min="8968" max="8968" width="13" customWidth="1"/>
    <col min="8969" max="8969" width="18.625" customWidth="1"/>
    <col min="8970" max="8970" width="11.125" customWidth="1"/>
    <col min="8971" max="8971" width="18.625" customWidth="1"/>
    <col min="8972" max="8972" width="11.125" customWidth="1"/>
    <col min="8973" max="8973" width="18.625" customWidth="1"/>
    <col min="8974" max="8974" width="6.875" customWidth="1"/>
    <col min="8975" max="8975" width="14" customWidth="1"/>
    <col min="8976" max="8976" width="6.75" customWidth="1"/>
    <col min="8977" max="8977" width="14" customWidth="1"/>
    <col min="9217" max="9217" width="0.75" customWidth="1"/>
    <col min="9218" max="9218" width="11.25" customWidth="1"/>
    <col min="9219" max="9219" width="20" customWidth="1"/>
    <col min="9220" max="9220" width="64" customWidth="1"/>
    <col min="9221" max="9221" width="12.75" customWidth="1"/>
    <col min="9222" max="9222" width="12.375" customWidth="1"/>
    <col min="9223" max="9223" width="10" customWidth="1"/>
    <col min="9224" max="9224" width="13" customWidth="1"/>
    <col min="9225" max="9225" width="18.625" customWidth="1"/>
    <col min="9226" max="9226" width="11.125" customWidth="1"/>
    <col min="9227" max="9227" width="18.625" customWidth="1"/>
    <col min="9228" max="9228" width="11.125" customWidth="1"/>
    <col min="9229" max="9229" width="18.625" customWidth="1"/>
    <col min="9230" max="9230" width="6.875" customWidth="1"/>
    <col min="9231" max="9231" width="14" customWidth="1"/>
    <col min="9232" max="9232" width="6.75" customWidth="1"/>
    <col min="9233" max="9233" width="14" customWidth="1"/>
    <col min="9473" max="9473" width="0.75" customWidth="1"/>
    <col min="9474" max="9474" width="11.25" customWidth="1"/>
    <col min="9475" max="9475" width="20" customWidth="1"/>
    <col min="9476" max="9476" width="64" customWidth="1"/>
    <col min="9477" max="9477" width="12.75" customWidth="1"/>
    <col min="9478" max="9478" width="12.375" customWidth="1"/>
    <col min="9479" max="9479" width="10" customWidth="1"/>
    <col min="9480" max="9480" width="13" customWidth="1"/>
    <col min="9481" max="9481" width="18.625" customWidth="1"/>
    <col min="9482" max="9482" width="11.125" customWidth="1"/>
    <col min="9483" max="9483" width="18.625" customWidth="1"/>
    <col min="9484" max="9484" width="11.125" customWidth="1"/>
    <col min="9485" max="9485" width="18.625" customWidth="1"/>
    <col min="9486" max="9486" width="6.875" customWidth="1"/>
    <col min="9487" max="9487" width="14" customWidth="1"/>
    <col min="9488" max="9488" width="6.75" customWidth="1"/>
    <col min="9489" max="9489" width="14" customWidth="1"/>
    <col min="9729" max="9729" width="0.75" customWidth="1"/>
    <col min="9730" max="9730" width="11.25" customWidth="1"/>
    <col min="9731" max="9731" width="20" customWidth="1"/>
    <col min="9732" max="9732" width="64" customWidth="1"/>
    <col min="9733" max="9733" width="12.75" customWidth="1"/>
    <col min="9734" max="9734" width="12.375" customWidth="1"/>
    <col min="9735" max="9735" width="10" customWidth="1"/>
    <col min="9736" max="9736" width="13" customWidth="1"/>
    <col min="9737" max="9737" width="18.625" customWidth="1"/>
    <col min="9738" max="9738" width="11.125" customWidth="1"/>
    <col min="9739" max="9739" width="18.625" customWidth="1"/>
    <col min="9740" max="9740" width="11.125" customWidth="1"/>
    <col min="9741" max="9741" width="18.625" customWidth="1"/>
    <col min="9742" max="9742" width="6.875" customWidth="1"/>
    <col min="9743" max="9743" width="14" customWidth="1"/>
    <col min="9744" max="9744" width="6.75" customWidth="1"/>
    <col min="9745" max="9745" width="14" customWidth="1"/>
    <col min="9985" max="9985" width="0.75" customWidth="1"/>
    <col min="9986" max="9986" width="11.25" customWidth="1"/>
    <col min="9987" max="9987" width="20" customWidth="1"/>
    <col min="9988" max="9988" width="64" customWidth="1"/>
    <col min="9989" max="9989" width="12.75" customWidth="1"/>
    <col min="9990" max="9990" width="12.375" customWidth="1"/>
    <col min="9991" max="9991" width="10" customWidth="1"/>
    <col min="9992" max="9992" width="13" customWidth="1"/>
    <col min="9993" max="9993" width="18.625" customWidth="1"/>
    <col min="9994" max="9994" width="11.125" customWidth="1"/>
    <col min="9995" max="9995" width="18.625" customWidth="1"/>
    <col min="9996" max="9996" width="11.125" customWidth="1"/>
    <col min="9997" max="9997" width="18.625" customWidth="1"/>
    <col min="9998" max="9998" width="6.875" customWidth="1"/>
    <col min="9999" max="9999" width="14" customWidth="1"/>
    <col min="10000" max="10000" width="6.75" customWidth="1"/>
    <col min="10001" max="10001" width="14" customWidth="1"/>
    <col min="10241" max="10241" width="0.75" customWidth="1"/>
    <col min="10242" max="10242" width="11.25" customWidth="1"/>
    <col min="10243" max="10243" width="20" customWidth="1"/>
    <col min="10244" max="10244" width="64" customWidth="1"/>
    <col min="10245" max="10245" width="12.75" customWidth="1"/>
    <col min="10246" max="10246" width="12.375" customWidth="1"/>
    <col min="10247" max="10247" width="10" customWidth="1"/>
    <col min="10248" max="10248" width="13" customWidth="1"/>
    <col min="10249" max="10249" width="18.625" customWidth="1"/>
    <col min="10250" max="10250" width="11.125" customWidth="1"/>
    <col min="10251" max="10251" width="18.625" customWidth="1"/>
    <col min="10252" max="10252" width="11.125" customWidth="1"/>
    <col min="10253" max="10253" width="18.625" customWidth="1"/>
    <col min="10254" max="10254" width="6.875" customWidth="1"/>
    <col min="10255" max="10255" width="14" customWidth="1"/>
    <col min="10256" max="10256" width="6.75" customWidth="1"/>
    <col min="10257" max="10257" width="14" customWidth="1"/>
    <col min="10497" max="10497" width="0.75" customWidth="1"/>
    <col min="10498" max="10498" width="11.25" customWidth="1"/>
    <col min="10499" max="10499" width="20" customWidth="1"/>
    <col min="10500" max="10500" width="64" customWidth="1"/>
    <col min="10501" max="10501" width="12.75" customWidth="1"/>
    <col min="10502" max="10502" width="12.375" customWidth="1"/>
    <col min="10503" max="10503" width="10" customWidth="1"/>
    <col min="10504" max="10504" width="13" customWidth="1"/>
    <col min="10505" max="10505" width="18.625" customWidth="1"/>
    <col min="10506" max="10506" width="11.125" customWidth="1"/>
    <col min="10507" max="10507" width="18.625" customWidth="1"/>
    <col min="10508" max="10508" width="11.125" customWidth="1"/>
    <col min="10509" max="10509" width="18.625" customWidth="1"/>
    <col min="10510" max="10510" width="6.875" customWidth="1"/>
    <col min="10511" max="10511" width="14" customWidth="1"/>
    <col min="10512" max="10512" width="6.75" customWidth="1"/>
    <col min="10513" max="10513" width="14" customWidth="1"/>
    <col min="10753" max="10753" width="0.75" customWidth="1"/>
    <col min="10754" max="10754" width="11.25" customWidth="1"/>
    <col min="10755" max="10755" width="20" customWidth="1"/>
    <col min="10756" max="10756" width="64" customWidth="1"/>
    <col min="10757" max="10757" width="12.75" customWidth="1"/>
    <col min="10758" max="10758" width="12.375" customWidth="1"/>
    <col min="10759" max="10759" width="10" customWidth="1"/>
    <col min="10760" max="10760" width="13" customWidth="1"/>
    <col min="10761" max="10761" width="18.625" customWidth="1"/>
    <col min="10762" max="10762" width="11.125" customWidth="1"/>
    <col min="10763" max="10763" width="18.625" customWidth="1"/>
    <col min="10764" max="10764" width="11.125" customWidth="1"/>
    <col min="10765" max="10765" width="18.625" customWidth="1"/>
    <col min="10766" max="10766" width="6.875" customWidth="1"/>
    <col min="10767" max="10767" width="14" customWidth="1"/>
    <col min="10768" max="10768" width="6.75" customWidth="1"/>
    <col min="10769" max="10769" width="14" customWidth="1"/>
    <col min="11009" max="11009" width="0.75" customWidth="1"/>
    <col min="11010" max="11010" width="11.25" customWidth="1"/>
    <col min="11011" max="11011" width="20" customWidth="1"/>
    <col min="11012" max="11012" width="64" customWidth="1"/>
    <col min="11013" max="11013" width="12.75" customWidth="1"/>
    <col min="11014" max="11014" width="12.375" customWidth="1"/>
    <col min="11015" max="11015" width="10" customWidth="1"/>
    <col min="11016" max="11016" width="13" customWidth="1"/>
    <col min="11017" max="11017" width="18.625" customWidth="1"/>
    <col min="11018" max="11018" width="11.125" customWidth="1"/>
    <col min="11019" max="11019" width="18.625" customWidth="1"/>
    <col min="11020" max="11020" width="11.125" customWidth="1"/>
    <col min="11021" max="11021" width="18.625" customWidth="1"/>
    <col min="11022" max="11022" width="6.875" customWidth="1"/>
    <col min="11023" max="11023" width="14" customWidth="1"/>
    <col min="11024" max="11024" width="6.75" customWidth="1"/>
    <col min="11025" max="11025" width="14" customWidth="1"/>
    <col min="11265" max="11265" width="0.75" customWidth="1"/>
    <col min="11266" max="11266" width="11.25" customWidth="1"/>
    <col min="11267" max="11267" width="20" customWidth="1"/>
    <col min="11268" max="11268" width="64" customWidth="1"/>
    <col min="11269" max="11269" width="12.75" customWidth="1"/>
    <col min="11270" max="11270" width="12.375" customWidth="1"/>
    <col min="11271" max="11271" width="10" customWidth="1"/>
    <col min="11272" max="11272" width="13" customWidth="1"/>
    <col min="11273" max="11273" width="18.625" customWidth="1"/>
    <col min="11274" max="11274" width="11.125" customWidth="1"/>
    <col min="11275" max="11275" width="18.625" customWidth="1"/>
    <col min="11276" max="11276" width="11.125" customWidth="1"/>
    <col min="11277" max="11277" width="18.625" customWidth="1"/>
    <col min="11278" max="11278" width="6.875" customWidth="1"/>
    <col min="11279" max="11279" width="14" customWidth="1"/>
    <col min="11280" max="11280" width="6.75" customWidth="1"/>
    <col min="11281" max="11281" width="14" customWidth="1"/>
    <col min="11521" max="11521" width="0.75" customWidth="1"/>
    <col min="11522" max="11522" width="11.25" customWidth="1"/>
    <col min="11523" max="11523" width="20" customWidth="1"/>
    <col min="11524" max="11524" width="64" customWidth="1"/>
    <col min="11525" max="11525" width="12.75" customWidth="1"/>
    <col min="11526" max="11526" width="12.375" customWidth="1"/>
    <col min="11527" max="11527" width="10" customWidth="1"/>
    <col min="11528" max="11528" width="13" customWidth="1"/>
    <col min="11529" max="11529" width="18.625" customWidth="1"/>
    <col min="11530" max="11530" width="11.125" customWidth="1"/>
    <col min="11531" max="11531" width="18.625" customWidth="1"/>
    <col min="11532" max="11532" width="11.125" customWidth="1"/>
    <col min="11533" max="11533" width="18.625" customWidth="1"/>
    <col min="11534" max="11534" width="6.875" customWidth="1"/>
    <col min="11535" max="11535" width="14" customWidth="1"/>
    <col min="11536" max="11536" width="6.75" customWidth="1"/>
    <col min="11537" max="11537" width="14" customWidth="1"/>
    <col min="11777" max="11777" width="0.75" customWidth="1"/>
    <col min="11778" max="11778" width="11.25" customWidth="1"/>
    <col min="11779" max="11779" width="20" customWidth="1"/>
    <col min="11780" max="11780" width="64" customWidth="1"/>
    <col min="11781" max="11781" width="12.75" customWidth="1"/>
    <col min="11782" max="11782" width="12.375" customWidth="1"/>
    <col min="11783" max="11783" width="10" customWidth="1"/>
    <col min="11784" max="11784" width="13" customWidth="1"/>
    <col min="11785" max="11785" width="18.625" customWidth="1"/>
    <col min="11786" max="11786" width="11.125" customWidth="1"/>
    <col min="11787" max="11787" width="18.625" customWidth="1"/>
    <col min="11788" max="11788" width="11.125" customWidth="1"/>
    <col min="11789" max="11789" width="18.625" customWidth="1"/>
    <col min="11790" max="11790" width="6.875" customWidth="1"/>
    <col min="11791" max="11791" width="14" customWidth="1"/>
    <col min="11792" max="11792" width="6.75" customWidth="1"/>
    <col min="11793" max="11793" width="14" customWidth="1"/>
    <col min="12033" max="12033" width="0.75" customWidth="1"/>
    <col min="12034" max="12034" width="11.25" customWidth="1"/>
    <col min="12035" max="12035" width="20" customWidth="1"/>
    <col min="12036" max="12036" width="64" customWidth="1"/>
    <col min="12037" max="12037" width="12.75" customWidth="1"/>
    <col min="12038" max="12038" width="12.375" customWidth="1"/>
    <col min="12039" max="12039" width="10" customWidth="1"/>
    <col min="12040" max="12040" width="13" customWidth="1"/>
    <col min="12041" max="12041" width="18.625" customWidth="1"/>
    <col min="12042" max="12042" width="11.125" customWidth="1"/>
    <col min="12043" max="12043" width="18.625" customWidth="1"/>
    <col min="12044" max="12044" width="11.125" customWidth="1"/>
    <col min="12045" max="12045" width="18.625" customWidth="1"/>
    <col min="12046" max="12046" width="6.875" customWidth="1"/>
    <col min="12047" max="12047" width="14" customWidth="1"/>
    <col min="12048" max="12048" width="6.75" customWidth="1"/>
    <col min="12049" max="12049" width="14" customWidth="1"/>
    <col min="12289" max="12289" width="0.75" customWidth="1"/>
    <col min="12290" max="12290" width="11.25" customWidth="1"/>
    <col min="12291" max="12291" width="20" customWidth="1"/>
    <col min="12292" max="12292" width="64" customWidth="1"/>
    <col min="12293" max="12293" width="12.75" customWidth="1"/>
    <col min="12294" max="12294" width="12.375" customWidth="1"/>
    <col min="12295" max="12295" width="10" customWidth="1"/>
    <col min="12296" max="12296" width="13" customWidth="1"/>
    <col min="12297" max="12297" width="18.625" customWidth="1"/>
    <col min="12298" max="12298" width="11.125" customWidth="1"/>
    <col min="12299" max="12299" width="18.625" customWidth="1"/>
    <col min="12300" max="12300" width="11.125" customWidth="1"/>
    <col min="12301" max="12301" width="18.625" customWidth="1"/>
    <col min="12302" max="12302" width="6.875" customWidth="1"/>
    <col min="12303" max="12303" width="14" customWidth="1"/>
    <col min="12304" max="12304" width="6.75" customWidth="1"/>
    <col min="12305" max="12305" width="14" customWidth="1"/>
    <col min="12545" max="12545" width="0.75" customWidth="1"/>
    <col min="12546" max="12546" width="11.25" customWidth="1"/>
    <col min="12547" max="12547" width="20" customWidth="1"/>
    <col min="12548" max="12548" width="64" customWidth="1"/>
    <col min="12549" max="12549" width="12.75" customWidth="1"/>
    <col min="12550" max="12550" width="12.375" customWidth="1"/>
    <col min="12551" max="12551" width="10" customWidth="1"/>
    <col min="12552" max="12552" width="13" customWidth="1"/>
    <col min="12553" max="12553" width="18.625" customWidth="1"/>
    <col min="12554" max="12554" width="11.125" customWidth="1"/>
    <col min="12555" max="12555" width="18.625" customWidth="1"/>
    <col min="12556" max="12556" width="11.125" customWidth="1"/>
    <col min="12557" max="12557" width="18.625" customWidth="1"/>
    <col min="12558" max="12558" width="6.875" customWidth="1"/>
    <col min="12559" max="12559" width="14" customWidth="1"/>
    <col min="12560" max="12560" width="6.75" customWidth="1"/>
    <col min="12561" max="12561" width="14" customWidth="1"/>
    <col min="12801" max="12801" width="0.75" customWidth="1"/>
    <col min="12802" max="12802" width="11.25" customWidth="1"/>
    <col min="12803" max="12803" width="20" customWidth="1"/>
    <col min="12804" max="12804" width="64" customWidth="1"/>
    <col min="12805" max="12805" width="12.75" customWidth="1"/>
    <col min="12806" max="12806" width="12.375" customWidth="1"/>
    <col min="12807" max="12807" width="10" customWidth="1"/>
    <col min="12808" max="12808" width="13" customWidth="1"/>
    <col min="12809" max="12809" width="18.625" customWidth="1"/>
    <col min="12810" max="12810" width="11.125" customWidth="1"/>
    <col min="12811" max="12811" width="18.625" customWidth="1"/>
    <col min="12812" max="12812" width="11.125" customWidth="1"/>
    <col min="12813" max="12813" width="18.625" customWidth="1"/>
    <col min="12814" max="12814" width="6.875" customWidth="1"/>
    <col min="12815" max="12815" width="14" customWidth="1"/>
    <col min="12816" max="12816" width="6.75" customWidth="1"/>
    <col min="12817" max="12817" width="14" customWidth="1"/>
    <col min="13057" max="13057" width="0.75" customWidth="1"/>
    <col min="13058" max="13058" width="11.25" customWidth="1"/>
    <col min="13059" max="13059" width="20" customWidth="1"/>
    <col min="13060" max="13060" width="64" customWidth="1"/>
    <col min="13061" max="13061" width="12.75" customWidth="1"/>
    <col min="13062" max="13062" width="12.375" customWidth="1"/>
    <col min="13063" max="13063" width="10" customWidth="1"/>
    <col min="13064" max="13064" width="13" customWidth="1"/>
    <col min="13065" max="13065" width="18.625" customWidth="1"/>
    <col min="13066" max="13066" width="11.125" customWidth="1"/>
    <col min="13067" max="13067" width="18.625" customWidth="1"/>
    <col min="13068" max="13068" width="11.125" customWidth="1"/>
    <col min="13069" max="13069" width="18.625" customWidth="1"/>
    <col min="13070" max="13070" width="6.875" customWidth="1"/>
    <col min="13071" max="13071" width="14" customWidth="1"/>
    <col min="13072" max="13072" width="6.75" customWidth="1"/>
    <col min="13073" max="13073" width="14" customWidth="1"/>
    <col min="13313" max="13313" width="0.75" customWidth="1"/>
    <col min="13314" max="13314" width="11.25" customWidth="1"/>
    <col min="13315" max="13315" width="20" customWidth="1"/>
    <col min="13316" max="13316" width="64" customWidth="1"/>
    <col min="13317" max="13317" width="12.75" customWidth="1"/>
    <col min="13318" max="13318" width="12.375" customWidth="1"/>
    <col min="13319" max="13319" width="10" customWidth="1"/>
    <col min="13320" max="13320" width="13" customWidth="1"/>
    <col min="13321" max="13321" width="18.625" customWidth="1"/>
    <col min="13322" max="13322" width="11.125" customWidth="1"/>
    <col min="13323" max="13323" width="18.625" customWidth="1"/>
    <col min="13324" max="13324" width="11.125" customWidth="1"/>
    <col min="13325" max="13325" width="18.625" customWidth="1"/>
    <col min="13326" max="13326" width="6.875" customWidth="1"/>
    <col min="13327" max="13327" width="14" customWidth="1"/>
    <col min="13328" max="13328" width="6.75" customWidth="1"/>
    <col min="13329" max="13329" width="14" customWidth="1"/>
    <col min="13569" max="13569" width="0.75" customWidth="1"/>
    <col min="13570" max="13570" width="11.25" customWidth="1"/>
    <col min="13571" max="13571" width="20" customWidth="1"/>
    <col min="13572" max="13572" width="64" customWidth="1"/>
    <col min="13573" max="13573" width="12.75" customWidth="1"/>
    <col min="13574" max="13574" width="12.375" customWidth="1"/>
    <col min="13575" max="13575" width="10" customWidth="1"/>
    <col min="13576" max="13576" width="13" customWidth="1"/>
    <col min="13577" max="13577" width="18.625" customWidth="1"/>
    <col min="13578" max="13578" width="11.125" customWidth="1"/>
    <col min="13579" max="13579" width="18.625" customWidth="1"/>
    <col min="13580" max="13580" width="11.125" customWidth="1"/>
    <col min="13581" max="13581" width="18.625" customWidth="1"/>
    <col min="13582" max="13582" width="6.875" customWidth="1"/>
    <col min="13583" max="13583" width="14" customWidth="1"/>
    <col min="13584" max="13584" width="6.75" customWidth="1"/>
    <col min="13585" max="13585" width="14" customWidth="1"/>
    <col min="13825" max="13825" width="0.75" customWidth="1"/>
    <col min="13826" max="13826" width="11.25" customWidth="1"/>
    <col min="13827" max="13827" width="20" customWidth="1"/>
    <col min="13828" max="13828" width="64" customWidth="1"/>
    <col min="13829" max="13829" width="12.75" customWidth="1"/>
    <col min="13830" max="13830" width="12.375" customWidth="1"/>
    <col min="13831" max="13831" width="10" customWidth="1"/>
    <col min="13832" max="13832" width="13" customWidth="1"/>
    <col min="13833" max="13833" width="18.625" customWidth="1"/>
    <col min="13834" max="13834" width="11.125" customWidth="1"/>
    <col min="13835" max="13835" width="18.625" customWidth="1"/>
    <col min="13836" max="13836" width="11.125" customWidth="1"/>
    <col min="13837" max="13837" width="18.625" customWidth="1"/>
    <col min="13838" max="13838" width="6.875" customWidth="1"/>
    <col min="13839" max="13839" width="14" customWidth="1"/>
    <col min="13840" max="13840" width="6.75" customWidth="1"/>
    <col min="13841" max="13841" width="14" customWidth="1"/>
    <col min="14081" max="14081" width="0.75" customWidth="1"/>
    <col min="14082" max="14082" width="11.25" customWidth="1"/>
    <col min="14083" max="14083" width="20" customWidth="1"/>
    <col min="14084" max="14084" width="64" customWidth="1"/>
    <col min="14085" max="14085" width="12.75" customWidth="1"/>
    <col min="14086" max="14086" width="12.375" customWidth="1"/>
    <col min="14087" max="14087" width="10" customWidth="1"/>
    <col min="14088" max="14088" width="13" customWidth="1"/>
    <col min="14089" max="14089" width="18.625" customWidth="1"/>
    <col min="14090" max="14090" width="11.125" customWidth="1"/>
    <col min="14091" max="14091" width="18.625" customWidth="1"/>
    <col min="14092" max="14092" width="11.125" customWidth="1"/>
    <col min="14093" max="14093" width="18.625" customWidth="1"/>
    <col min="14094" max="14094" width="6.875" customWidth="1"/>
    <col min="14095" max="14095" width="14" customWidth="1"/>
    <col min="14096" max="14096" width="6.75" customWidth="1"/>
    <col min="14097" max="14097" width="14" customWidth="1"/>
    <col min="14337" max="14337" width="0.75" customWidth="1"/>
    <col min="14338" max="14338" width="11.25" customWidth="1"/>
    <col min="14339" max="14339" width="20" customWidth="1"/>
    <col min="14340" max="14340" width="64" customWidth="1"/>
    <col min="14341" max="14341" width="12.75" customWidth="1"/>
    <col min="14342" max="14342" width="12.375" customWidth="1"/>
    <col min="14343" max="14343" width="10" customWidth="1"/>
    <col min="14344" max="14344" width="13" customWidth="1"/>
    <col min="14345" max="14345" width="18.625" customWidth="1"/>
    <col min="14346" max="14346" width="11.125" customWidth="1"/>
    <col min="14347" max="14347" width="18.625" customWidth="1"/>
    <col min="14348" max="14348" width="11.125" customWidth="1"/>
    <col min="14349" max="14349" width="18.625" customWidth="1"/>
    <col min="14350" max="14350" width="6.875" customWidth="1"/>
    <col min="14351" max="14351" width="14" customWidth="1"/>
    <col min="14352" max="14352" width="6.75" customWidth="1"/>
    <col min="14353" max="14353" width="14" customWidth="1"/>
    <col min="14593" max="14593" width="0.75" customWidth="1"/>
    <col min="14594" max="14594" width="11.25" customWidth="1"/>
    <col min="14595" max="14595" width="20" customWidth="1"/>
    <col min="14596" max="14596" width="64" customWidth="1"/>
    <col min="14597" max="14597" width="12.75" customWidth="1"/>
    <col min="14598" max="14598" width="12.375" customWidth="1"/>
    <col min="14599" max="14599" width="10" customWidth="1"/>
    <col min="14600" max="14600" width="13" customWidth="1"/>
    <col min="14601" max="14601" width="18.625" customWidth="1"/>
    <col min="14602" max="14602" width="11.125" customWidth="1"/>
    <col min="14603" max="14603" width="18.625" customWidth="1"/>
    <col min="14604" max="14604" width="11.125" customWidth="1"/>
    <col min="14605" max="14605" width="18.625" customWidth="1"/>
    <col min="14606" max="14606" width="6.875" customWidth="1"/>
    <col min="14607" max="14607" width="14" customWidth="1"/>
    <col min="14608" max="14608" width="6.75" customWidth="1"/>
    <col min="14609" max="14609" width="14" customWidth="1"/>
    <col min="14849" max="14849" width="0.75" customWidth="1"/>
    <col min="14850" max="14850" width="11.25" customWidth="1"/>
    <col min="14851" max="14851" width="20" customWidth="1"/>
    <col min="14852" max="14852" width="64" customWidth="1"/>
    <col min="14853" max="14853" width="12.75" customWidth="1"/>
    <col min="14854" max="14854" width="12.375" customWidth="1"/>
    <col min="14855" max="14855" width="10" customWidth="1"/>
    <col min="14856" max="14856" width="13" customWidth="1"/>
    <col min="14857" max="14857" width="18.625" customWidth="1"/>
    <col min="14858" max="14858" width="11.125" customWidth="1"/>
    <col min="14859" max="14859" width="18.625" customWidth="1"/>
    <col min="14860" max="14860" width="11.125" customWidth="1"/>
    <col min="14861" max="14861" width="18.625" customWidth="1"/>
    <col min="14862" max="14862" width="6.875" customWidth="1"/>
    <col min="14863" max="14863" width="14" customWidth="1"/>
    <col min="14864" max="14864" width="6.75" customWidth="1"/>
    <col min="14865" max="14865" width="14" customWidth="1"/>
    <col min="15105" max="15105" width="0.75" customWidth="1"/>
    <col min="15106" max="15106" width="11.25" customWidth="1"/>
    <col min="15107" max="15107" width="20" customWidth="1"/>
    <col min="15108" max="15108" width="64" customWidth="1"/>
    <col min="15109" max="15109" width="12.75" customWidth="1"/>
    <col min="15110" max="15110" width="12.375" customWidth="1"/>
    <col min="15111" max="15111" width="10" customWidth="1"/>
    <col min="15112" max="15112" width="13" customWidth="1"/>
    <col min="15113" max="15113" width="18.625" customWidth="1"/>
    <col min="15114" max="15114" width="11.125" customWidth="1"/>
    <col min="15115" max="15115" width="18.625" customWidth="1"/>
    <col min="15116" max="15116" width="11.125" customWidth="1"/>
    <col min="15117" max="15117" width="18.625" customWidth="1"/>
    <col min="15118" max="15118" width="6.875" customWidth="1"/>
    <col min="15119" max="15119" width="14" customWidth="1"/>
    <col min="15120" max="15120" width="6.75" customWidth="1"/>
    <col min="15121" max="15121" width="14" customWidth="1"/>
    <col min="15361" max="15361" width="0.75" customWidth="1"/>
    <col min="15362" max="15362" width="11.25" customWidth="1"/>
    <col min="15363" max="15363" width="20" customWidth="1"/>
    <col min="15364" max="15364" width="64" customWidth="1"/>
    <col min="15365" max="15365" width="12.75" customWidth="1"/>
    <col min="15366" max="15366" width="12.375" customWidth="1"/>
    <col min="15367" max="15367" width="10" customWidth="1"/>
    <col min="15368" max="15368" width="13" customWidth="1"/>
    <col min="15369" max="15369" width="18.625" customWidth="1"/>
    <col min="15370" max="15370" width="11.125" customWidth="1"/>
    <col min="15371" max="15371" width="18.625" customWidth="1"/>
    <col min="15372" max="15372" width="11.125" customWidth="1"/>
    <col min="15373" max="15373" width="18.625" customWidth="1"/>
    <col min="15374" max="15374" width="6.875" customWidth="1"/>
    <col min="15375" max="15375" width="14" customWidth="1"/>
    <col min="15376" max="15376" width="6.75" customWidth="1"/>
    <col min="15377" max="15377" width="14" customWidth="1"/>
    <col min="15617" max="15617" width="0.75" customWidth="1"/>
    <col min="15618" max="15618" width="11.25" customWidth="1"/>
    <col min="15619" max="15619" width="20" customWidth="1"/>
    <col min="15620" max="15620" width="64" customWidth="1"/>
    <col min="15621" max="15621" width="12.75" customWidth="1"/>
    <col min="15622" max="15622" width="12.375" customWidth="1"/>
    <col min="15623" max="15623" width="10" customWidth="1"/>
    <col min="15624" max="15624" width="13" customWidth="1"/>
    <col min="15625" max="15625" width="18.625" customWidth="1"/>
    <col min="15626" max="15626" width="11.125" customWidth="1"/>
    <col min="15627" max="15627" width="18.625" customWidth="1"/>
    <col min="15628" max="15628" width="11.125" customWidth="1"/>
    <col min="15629" max="15629" width="18.625" customWidth="1"/>
    <col min="15630" max="15630" width="6.875" customWidth="1"/>
    <col min="15631" max="15631" width="14" customWidth="1"/>
    <col min="15632" max="15632" width="6.75" customWidth="1"/>
    <col min="15633" max="15633" width="14" customWidth="1"/>
    <col min="15873" max="15873" width="0.75" customWidth="1"/>
    <col min="15874" max="15874" width="11.25" customWidth="1"/>
    <col min="15875" max="15875" width="20" customWidth="1"/>
    <col min="15876" max="15876" width="64" customWidth="1"/>
    <col min="15877" max="15877" width="12.75" customWidth="1"/>
    <col min="15878" max="15878" width="12.375" customWidth="1"/>
    <col min="15879" max="15879" width="10" customWidth="1"/>
    <col min="15880" max="15880" width="13" customWidth="1"/>
    <col min="15881" max="15881" width="18.625" customWidth="1"/>
    <col min="15882" max="15882" width="11.125" customWidth="1"/>
    <col min="15883" max="15883" width="18.625" customWidth="1"/>
    <col min="15884" max="15884" width="11.125" customWidth="1"/>
    <col min="15885" max="15885" width="18.625" customWidth="1"/>
    <col min="15886" max="15886" width="6.875" customWidth="1"/>
    <col min="15887" max="15887" width="14" customWidth="1"/>
    <col min="15888" max="15888" width="6.75" customWidth="1"/>
    <col min="15889" max="15889" width="14" customWidth="1"/>
    <col min="16129" max="16129" width="0.75" customWidth="1"/>
    <col min="16130" max="16130" width="11.25" customWidth="1"/>
    <col min="16131" max="16131" width="20" customWidth="1"/>
    <col min="16132" max="16132" width="64" customWidth="1"/>
    <col min="16133" max="16133" width="12.75" customWidth="1"/>
    <col min="16134" max="16134" width="12.375" customWidth="1"/>
    <col min="16135" max="16135" width="10" customWidth="1"/>
    <col min="16136" max="16136" width="13" customWidth="1"/>
    <col min="16137" max="16137" width="18.625" customWidth="1"/>
    <col min="16138" max="16138" width="11.125" customWidth="1"/>
    <col min="16139" max="16139" width="18.625" customWidth="1"/>
    <col min="16140" max="16140" width="11.125" customWidth="1"/>
    <col min="16141" max="16141" width="18.625" customWidth="1"/>
    <col min="16142" max="16142" width="6.875" customWidth="1"/>
    <col min="16143" max="16143" width="14" customWidth="1"/>
    <col min="16144" max="16144" width="6.75" customWidth="1"/>
    <col min="16145" max="16145" width="14" customWidth="1"/>
  </cols>
  <sheetData>
    <row r="3" spans="2:17" ht="26.1" customHeight="1">
      <c r="B3" s="26" t="s">
        <v>256</v>
      </c>
      <c r="C3" s="26"/>
      <c r="D3" s="26"/>
      <c r="E3" s="26"/>
      <c r="F3" s="26"/>
      <c r="H3" s="312" t="s">
        <v>260</v>
      </c>
      <c r="I3" s="312"/>
      <c r="J3" s="312" t="s">
        <v>260</v>
      </c>
      <c r="K3" s="312"/>
      <c r="L3" s="312" t="s">
        <v>260</v>
      </c>
      <c r="M3" s="312"/>
      <c r="N3" s="323" t="s">
        <v>261</v>
      </c>
      <c r="O3" s="323"/>
      <c r="P3" s="312" t="s">
        <v>262</v>
      </c>
      <c r="Q3" s="312"/>
    </row>
    <row r="4" spans="2:17" s="2" customFormat="1">
      <c r="B4" s="5" t="s">
        <v>263</v>
      </c>
      <c r="C4" s="5" t="s">
        <v>264</v>
      </c>
      <c r="D4" s="5" t="s">
        <v>0</v>
      </c>
      <c r="E4" s="5" t="s">
        <v>1</v>
      </c>
      <c r="F4" s="5" t="s">
        <v>2</v>
      </c>
      <c r="G4" s="13" t="s">
        <v>3</v>
      </c>
      <c r="H4" s="6" t="s">
        <v>265</v>
      </c>
      <c r="I4" s="6" t="s">
        <v>266</v>
      </c>
      <c r="J4" s="6" t="s">
        <v>203</v>
      </c>
      <c r="K4" s="6" t="s">
        <v>266</v>
      </c>
      <c r="L4" s="6" t="s">
        <v>204</v>
      </c>
      <c r="M4" s="6" t="s">
        <v>266</v>
      </c>
      <c r="N4" s="6" t="s">
        <v>206</v>
      </c>
      <c r="O4" s="6" t="s">
        <v>266</v>
      </c>
      <c r="P4" s="6" t="s">
        <v>205</v>
      </c>
      <c r="Q4" s="6" t="s">
        <v>266</v>
      </c>
    </row>
    <row r="5" spans="2:17" ht="15" customHeight="1">
      <c r="B5" s="319" t="s">
        <v>4</v>
      </c>
      <c r="C5" s="317" t="s">
        <v>267</v>
      </c>
      <c r="D5" s="7" t="s">
        <v>5</v>
      </c>
      <c r="E5" s="7" t="s">
        <v>268</v>
      </c>
      <c r="F5" s="7" t="s">
        <v>269</v>
      </c>
      <c r="G5" s="14">
        <v>85902</v>
      </c>
      <c r="H5" s="28">
        <v>0</v>
      </c>
      <c r="I5" s="29">
        <v>0</v>
      </c>
      <c r="J5" s="29"/>
      <c r="K5" s="29">
        <v>0</v>
      </c>
      <c r="L5" s="28"/>
      <c r="M5" s="29">
        <f>L5*G5</f>
        <v>0</v>
      </c>
      <c r="N5" s="29">
        <f>H5+J5</f>
        <v>0</v>
      </c>
      <c r="O5" s="29">
        <f>I5+K5</f>
        <v>0</v>
      </c>
      <c r="P5" s="29">
        <f>SUM(H5,J5,L5)</f>
        <v>0</v>
      </c>
      <c r="Q5" s="29">
        <f>SUM(I5,K5,M5)</f>
        <v>0</v>
      </c>
    </row>
    <row r="6" spans="2:17" s="21" customFormat="1" ht="15" customHeight="1">
      <c r="B6" s="320"/>
      <c r="C6" s="322"/>
      <c r="D6" s="7" t="s">
        <v>6</v>
      </c>
      <c r="E6" s="7" t="s">
        <v>270</v>
      </c>
      <c r="F6" s="7" t="s">
        <v>7</v>
      </c>
      <c r="G6" s="15">
        <v>116802</v>
      </c>
      <c r="H6" s="28">
        <v>0</v>
      </c>
      <c r="I6" s="29">
        <v>0</v>
      </c>
      <c r="J6" s="29"/>
      <c r="K6" s="29">
        <v>0</v>
      </c>
      <c r="L6" s="28"/>
      <c r="M6" s="29">
        <f t="shared" ref="M6:M88" si="0">L6*G6</f>
        <v>0</v>
      </c>
      <c r="N6" s="29">
        <f>H6+J6</f>
        <v>0</v>
      </c>
      <c r="O6" s="29">
        <f t="shared" ref="N6:O88" si="1">I6+K6</f>
        <v>0</v>
      </c>
      <c r="P6" s="29">
        <f t="shared" ref="P6:Q88" si="2">SUM(H6,J6,L6)</f>
        <v>0</v>
      </c>
      <c r="Q6" s="29">
        <f t="shared" si="2"/>
        <v>0</v>
      </c>
    </row>
    <row r="7" spans="2:17" s="21" customFormat="1" ht="15" customHeight="1">
      <c r="B7" s="320"/>
      <c r="C7" s="322"/>
      <c r="D7" s="7" t="s">
        <v>8</v>
      </c>
      <c r="E7" s="7" t="s">
        <v>271</v>
      </c>
      <c r="F7" s="7" t="s">
        <v>9</v>
      </c>
      <c r="G7" s="15">
        <v>122982</v>
      </c>
      <c r="H7" s="28">
        <v>100</v>
      </c>
      <c r="I7" s="29">
        <v>12298200</v>
      </c>
      <c r="J7" s="29"/>
      <c r="K7" s="29">
        <v>0</v>
      </c>
      <c r="L7" s="28"/>
      <c r="M7" s="29">
        <f t="shared" si="0"/>
        <v>0</v>
      </c>
      <c r="N7" s="29">
        <f t="shared" si="1"/>
        <v>100</v>
      </c>
      <c r="O7" s="29">
        <f t="shared" si="1"/>
        <v>12298200</v>
      </c>
      <c r="P7" s="29">
        <f t="shared" si="2"/>
        <v>100</v>
      </c>
      <c r="Q7" s="29">
        <f t="shared" si="2"/>
        <v>12298200</v>
      </c>
    </row>
    <row r="8" spans="2:17" s="21" customFormat="1" ht="15" customHeight="1">
      <c r="B8" s="320"/>
      <c r="C8" s="322"/>
      <c r="D8" s="7" t="s">
        <v>10</v>
      </c>
      <c r="E8" s="7" t="s">
        <v>270</v>
      </c>
      <c r="F8" s="7" t="s">
        <v>11</v>
      </c>
      <c r="G8" s="15">
        <v>160062</v>
      </c>
      <c r="H8" s="28">
        <v>0</v>
      </c>
      <c r="I8" s="29">
        <v>0</v>
      </c>
      <c r="J8" s="29"/>
      <c r="K8" s="29">
        <v>0</v>
      </c>
      <c r="L8" s="28"/>
      <c r="M8" s="29">
        <f t="shared" si="0"/>
        <v>0</v>
      </c>
      <c r="N8" s="29">
        <f t="shared" si="1"/>
        <v>0</v>
      </c>
      <c r="O8" s="29">
        <f t="shared" si="1"/>
        <v>0</v>
      </c>
      <c r="P8" s="29">
        <f t="shared" si="2"/>
        <v>0</v>
      </c>
      <c r="Q8" s="29">
        <f t="shared" si="2"/>
        <v>0</v>
      </c>
    </row>
    <row r="9" spans="2:17" s="21" customFormat="1" ht="15" customHeight="1">
      <c r="B9" s="320"/>
      <c r="C9" s="322"/>
      <c r="D9" s="7" t="s">
        <v>12</v>
      </c>
      <c r="E9" s="7" t="s">
        <v>271</v>
      </c>
      <c r="F9" s="7" t="s">
        <v>13</v>
      </c>
      <c r="G9" s="15">
        <v>141522</v>
      </c>
      <c r="H9" s="28">
        <v>0</v>
      </c>
      <c r="I9" s="29">
        <v>0</v>
      </c>
      <c r="J9" s="29"/>
      <c r="K9" s="29">
        <v>0</v>
      </c>
      <c r="L9" s="28"/>
      <c r="M9" s="29">
        <f t="shared" si="0"/>
        <v>0</v>
      </c>
      <c r="N9" s="29">
        <f t="shared" si="1"/>
        <v>0</v>
      </c>
      <c r="O9" s="29">
        <f t="shared" si="1"/>
        <v>0</v>
      </c>
      <c r="P9" s="29">
        <f t="shared" si="2"/>
        <v>0</v>
      </c>
      <c r="Q9" s="29">
        <f t="shared" si="2"/>
        <v>0</v>
      </c>
    </row>
    <row r="10" spans="2:17" s="21" customFormat="1" ht="15" customHeight="1">
      <c r="B10" s="320"/>
      <c r="C10" s="322"/>
      <c r="D10" s="7" t="s">
        <v>272</v>
      </c>
      <c r="E10" s="7" t="s">
        <v>270</v>
      </c>
      <c r="F10" s="7" t="s">
        <v>14</v>
      </c>
      <c r="G10" s="15">
        <v>184782</v>
      </c>
      <c r="H10" s="28">
        <v>0</v>
      </c>
      <c r="I10" s="29">
        <v>0</v>
      </c>
      <c r="J10" s="29"/>
      <c r="K10" s="29">
        <v>0</v>
      </c>
      <c r="L10" s="28"/>
      <c r="M10" s="29">
        <f t="shared" si="0"/>
        <v>0</v>
      </c>
      <c r="N10" s="29">
        <f t="shared" si="1"/>
        <v>0</v>
      </c>
      <c r="O10" s="29">
        <f t="shared" si="1"/>
        <v>0</v>
      </c>
      <c r="P10" s="29">
        <f t="shared" si="2"/>
        <v>0</v>
      </c>
      <c r="Q10" s="29">
        <f t="shared" si="2"/>
        <v>0</v>
      </c>
    </row>
    <row r="11" spans="2:17" s="21" customFormat="1" ht="15" customHeight="1">
      <c r="B11" s="320"/>
      <c r="C11" s="322"/>
      <c r="D11" s="7" t="s">
        <v>15</v>
      </c>
      <c r="E11" s="7" t="s">
        <v>271</v>
      </c>
      <c r="F11" s="7" t="s">
        <v>16</v>
      </c>
      <c r="G11" s="15">
        <v>172422</v>
      </c>
      <c r="H11" s="28">
        <v>0</v>
      </c>
      <c r="I11" s="29">
        <v>0</v>
      </c>
      <c r="J11" s="29"/>
      <c r="K11" s="29">
        <v>0</v>
      </c>
      <c r="L11" s="28"/>
      <c r="M11" s="29">
        <f t="shared" si="0"/>
        <v>0</v>
      </c>
      <c r="N11" s="29">
        <f t="shared" si="1"/>
        <v>0</v>
      </c>
      <c r="O11" s="29">
        <f t="shared" si="1"/>
        <v>0</v>
      </c>
      <c r="P11" s="29">
        <f t="shared" si="2"/>
        <v>0</v>
      </c>
      <c r="Q11" s="29">
        <f t="shared" si="2"/>
        <v>0</v>
      </c>
    </row>
    <row r="12" spans="2:17" s="21" customFormat="1" ht="16.5" customHeight="1">
      <c r="B12" s="320"/>
      <c r="C12" s="322"/>
      <c r="D12" s="7" t="s">
        <v>17</v>
      </c>
      <c r="E12" s="7" t="s">
        <v>270</v>
      </c>
      <c r="F12" s="7" t="s">
        <v>18</v>
      </c>
      <c r="G12" s="15">
        <v>215682</v>
      </c>
      <c r="H12" s="28">
        <v>0</v>
      </c>
      <c r="I12" s="29">
        <v>0</v>
      </c>
      <c r="J12" s="29"/>
      <c r="K12" s="29">
        <v>0</v>
      </c>
      <c r="L12" s="28"/>
      <c r="M12" s="29">
        <f t="shared" si="0"/>
        <v>0</v>
      </c>
      <c r="N12" s="29">
        <f t="shared" si="1"/>
        <v>0</v>
      </c>
      <c r="O12" s="29">
        <f t="shared" si="1"/>
        <v>0</v>
      </c>
      <c r="P12" s="29">
        <f t="shared" si="2"/>
        <v>0</v>
      </c>
      <c r="Q12" s="29">
        <f t="shared" si="2"/>
        <v>0</v>
      </c>
    </row>
    <row r="13" spans="2:17" s="21" customFormat="1" ht="15" customHeight="1">
      <c r="B13" s="320"/>
      <c r="C13" s="322"/>
      <c r="D13" s="54" t="s">
        <v>273</v>
      </c>
      <c r="E13" s="54" t="s">
        <v>268</v>
      </c>
      <c r="F13" s="54" t="s">
        <v>274</v>
      </c>
      <c r="G13" s="55">
        <v>104440</v>
      </c>
      <c r="H13" s="56">
        <v>50</v>
      </c>
      <c r="I13" s="57">
        <v>5222000</v>
      </c>
      <c r="J13" s="57">
        <v>50</v>
      </c>
      <c r="K13" s="57">
        <v>5222000</v>
      </c>
      <c r="L13" s="56">
        <v>10</v>
      </c>
      <c r="M13" s="57">
        <f t="shared" si="0"/>
        <v>1044400</v>
      </c>
      <c r="N13" s="57">
        <f t="shared" si="1"/>
        <v>100</v>
      </c>
      <c r="O13" s="57">
        <f t="shared" si="1"/>
        <v>10444000</v>
      </c>
      <c r="P13" s="57">
        <f t="shared" si="2"/>
        <v>110</v>
      </c>
      <c r="Q13" s="57">
        <f t="shared" si="2"/>
        <v>11488400</v>
      </c>
    </row>
    <row r="14" spans="2:17" s="21" customFormat="1" ht="15" customHeight="1">
      <c r="B14" s="320"/>
      <c r="C14" s="322"/>
      <c r="D14" s="54" t="s">
        <v>275</v>
      </c>
      <c r="E14" s="54" t="s">
        <v>57</v>
      </c>
      <c r="F14" s="54" t="s">
        <v>276</v>
      </c>
      <c r="G14" s="55">
        <v>122980</v>
      </c>
      <c r="H14" s="56">
        <v>100</v>
      </c>
      <c r="I14" s="57">
        <v>12298000</v>
      </c>
      <c r="J14" s="57">
        <v>100</v>
      </c>
      <c r="K14" s="57">
        <v>12298000</v>
      </c>
      <c r="L14" s="56">
        <v>20</v>
      </c>
      <c r="M14" s="57">
        <f t="shared" si="0"/>
        <v>2459600</v>
      </c>
      <c r="N14" s="57">
        <f t="shared" si="1"/>
        <v>200</v>
      </c>
      <c r="O14" s="57">
        <f t="shared" si="1"/>
        <v>24596000</v>
      </c>
      <c r="P14" s="57">
        <f t="shared" si="2"/>
        <v>220</v>
      </c>
      <c r="Q14" s="57">
        <f t="shared" si="2"/>
        <v>27055600</v>
      </c>
    </row>
    <row r="15" spans="2:17" s="21" customFormat="1" ht="15" customHeight="1">
      <c r="B15" s="320"/>
      <c r="C15" s="322"/>
      <c r="D15" s="54" t="s">
        <v>277</v>
      </c>
      <c r="E15" s="54" t="s">
        <v>60</v>
      </c>
      <c r="F15" s="54" t="s">
        <v>278</v>
      </c>
      <c r="G15" s="55">
        <v>160060</v>
      </c>
      <c r="H15" s="56">
        <v>100</v>
      </c>
      <c r="I15" s="57">
        <v>16006000</v>
      </c>
      <c r="J15" s="57">
        <v>100</v>
      </c>
      <c r="K15" s="57">
        <v>16006000</v>
      </c>
      <c r="L15" s="56">
        <v>10</v>
      </c>
      <c r="M15" s="57">
        <f t="shared" si="0"/>
        <v>1600600</v>
      </c>
      <c r="N15" s="57">
        <f t="shared" si="1"/>
        <v>200</v>
      </c>
      <c r="O15" s="57">
        <f t="shared" si="1"/>
        <v>32012000</v>
      </c>
      <c r="P15" s="57">
        <f t="shared" si="2"/>
        <v>210</v>
      </c>
      <c r="Q15" s="57">
        <f t="shared" si="2"/>
        <v>33612600</v>
      </c>
    </row>
    <row r="16" spans="2:17" s="21" customFormat="1" ht="15" customHeight="1">
      <c r="B16" s="320"/>
      <c r="C16" s="322"/>
      <c r="D16" s="54" t="s">
        <v>279</v>
      </c>
      <c r="E16" s="54" t="s">
        <v>268</v>
      </c>
      <c r="F16" s="54" t="s">
        <v>280</v>
      </c>
      <c r="G16" s="55">
        <v>122980</v>
      </c>
      <c r="H16" s="56">
        <v>50</v>
      </c>
      <c r="I16" s="57">
        <v>6149000</v>
      </c>
      <c r="J16" s="57">
        <v>50</v>
      </c>
      <c r="K16" s="57">
        <v>6149000</v>
      </c>
      <c r="L16" s="56">
        <v>10</v>
      </c>
      <c r="M16" s="57">
        <f t="shared" si="0"/>
        <v>1229800</v>
      </c>
      <c r="N16" s="57">
        <f t="shared" si="1"/>
        <v>100</v>
      </c>
      <c r="O16" s="57">
        <f t="shared" si="1"/>
        <v>12298000</v>
      </c>
      <c r="P16" s="57">
        <f t="shared" si="2"/>
        <v>110</v>
      </c>
      <c r="Q16" s="57">
        <f t="shared" si="2"/>
        <v>13527800</v>
      </c>
    </row>
    <row r="17" spans="2:17" s="21" customFormat="1" ht="15" customHeight="1">
      <c r="B17" s="320"/>
      <c r="C17" s="322"/>
      <c r="D17" s="54" t="s">
        <v>281</v>
      </c>
      <c r="E17" s="54" t="s">
        <v>57</v>
      </c>
      <c r="F17" s="54" t="s">
        <v>282</v>
      </c>
      <c r="G17" s="55">
        <v>141520</v>
      </c>
      <c r="H17" s="56">
        <v>100</v>
      </c>
      <c r="I17" s="57">
        <v>14152000</v>
      </c>
      <c r="J17" s="57">
        <v>100</v>
      </c>
      <c r="K17" s="57">
        <v>14152000</v>
      </c>
      <c r="L17" s="56">
        <v>20</v>
      </c>
      <c r="M17" s="57">
        <f t="shared" si="0"/>
        <v>2830400</v>
      </c>
      <c r="N17" s="57">
        <f t="shared" si="1"/>
        <v>200</v>
      </c>
      <c r="O17" s="57">
        <f t="shared" si="1"/>
        <v>28304000</v>
      </c>
      <c r="P17" s="57">
        <f t="shared" si="2"/>
        <v>220</v>
      </c>
      <c r="Q17" s="57">
        <f t="shared" si="2"/>
        <v>31134400</v>
      </c>
    </row>
    <row r="18" spans="2:17" s="21" customFormat="1" ht="15" customHeight="1">
      <c r="B18" s="320"/>
      <c r="C18" s="318"/>
      <c r="D18" s="54" t="s">
        <v>283</v>
      </c>
      <c r="E18" s="54" t="s">
        <v>60</v>
      </c>
      <c r="F18" s="54" t="s">
        <v>284</v>
      </c>
      <c r="G18" s="55">
        <v>184780</v>
      </c>
      <c r="H18" s="56">
        <v>100</v>
      </c>
      <c r="I18" s="57">
        <v>18478000</v>
      </c>
      <c r="J18" s="57">
        <v>100</v>
      </c>
      <c r="K18" s="57">
        <v>18478000</v>
      </c>
      <c r="L18" s="56">
        <v>10</v>
      </c>
      <c r="M18" s="57">
        <f t="shared" si="0"/>
        <v>1847800</v>
      </c>
      <c r="N18" s="57">
        <f t="shared" si="1"/>
        <v>200</v>
      </c>
      <c r="O18" s="57">
        <f t="shared" si="1"/>
        <v>36956000</v>
      </c>
      <c r="P18" s="57">
        <f t="shared" si="2"/>
        <v>210</v>
      </c>
      <c r="Q18" s="57">
        <f t="shared" si="2"/>
        <v>38803800</v>
      </c>
    </row>
    <row r="19" spans="2:17" s="21" customFormat="1" ht="15" customHeight="1">
      <c r="B19" s="320"/>
      <c r="C19" s="314" t="s">
        <v>285</v>
      </c>
      <c r="D19" s="7" t="s">
        <v>19</v>
      </c>
      <c r="E19" s="7" t="s">
        <v>286</v>
      </c>
      <c r="F19" s="7" t="s">
        <v>20</v>
      </c>
      <c r="G19" s="15">
        <v>129162</v>
      </c>
      <c r="H19" s="28">
        <v>0</v>
      </c>
      <c r="I19" s="29">
        <v>0</v>
      </c>
      <c r="J19" s="29"/>
      <c r="K19" s="29">
        <v>0</v>
      </c>
      <c r="L19" s="28"/>
      <c r="M19" s="29">
        <f t="shared" si="0"/>
        <v>0</v>
      </c>
      <c r="N19" s="29">
        <f t="shared" si="1"/>
        <v>0</v>
      </c>
      <c r="O19" s="29">
        <f t="shared" si="1"/>
        <v>0</v>
      </c>
      <c r="P19" s="29">
        <f t="shared" si="2"/>
        <v>0</v>
      </c>
      <c r="Q19" s="29">
        <f t="shared" si="2"/>
        <v>0</v>
      </c>
    </row>
    <row r="20" spans="2:17" s="21" customFormat="1" ht="15" customHeight="1">
      <c r="B20" s="320"/>
      <c r="C20" s="314"/>
      <c r="D20" s="7" t="s">
        <v>21</v>
      </c>
      <c r="E20" s="7" t="s">
        <v>271</v>
      </c>
      <c r="F20" s="7" t="s">
        <v>22</v>
      </c>
      <c r="G20" s="15">
        <v>141522</v>
      </c>
      <c r="H20" s="28">
        <v>0</v>
      </c>
      <c r="I20" s="29">
        <v>0</v>
      </c>
      <c r="J20" s="29"/>
      <c r="K20" s="29">
        <v>0</v>
      </c>
      <c r="L20" s="28"/>
      <c r="M20" s="29">
        <f t="shared" si="0"/>
        <v>0</v>
      </c>
      <c r="N20" s="29">
        <f t="shared" si="1"/>
        <v>0</v>
      </c>
      <c r="O20" s="29">
        <f t="shared" si="1"/>
        <v>0</v>
      </c>
      <c r="P20" s="29">
        <f t="shared" si="2"/>
        <v>0</v>
      </c>
      <c r="Q20" s="29">
        <f t="shared" si="2"/>
        <v>0</v>
      </c>
    </row>
    <row r="21" spans="2:17" s="21" customFormat="1" ht="15" customHeight="1">
      <c r="B21" s="320"/>
      <c r="C21" s="314"/>
      <c r="D21" s="7" t="s">
        <v>23</v>
      </c>
      <c r="E21" s="7" t="s">
        <v>270</v>
      </c>
      <c r="F21" s="7" t="s">
        <v>24</v>
      </c>
      <c r="G21" s="15">
        <v>178602</v>
      </c>
      <c r="H21" s="28">
        <v>0</v>
      </c>
      <c r="I21" s="29">
        <v>0</v>
      </c>
      <c r="J21" s="29"/>
      <c r="K21" s="29">
        <v>0</v>
      </c>
      <c r="L21" s="28"/>
      <c r="M21" s="29">
        <f t="shared" si="0"/>
        <v>0</v>
      </c>
      <c r="N21" s="29">
        <f t="shared" si="1"/>
        <v>0</v>
      </c>
      <c r="O21" s="29">
        <f t="shared" si="1"/>
        <v>0</v>
      </c>
      <c r="P21" s="29">
        <f t="shared" si="2"/>
        <v>0</v>
      </c>
      <c r="Q21" s="29">
        <f t="shared" si="2"/>
        <v>0</v>
      </c>
    </row>
    <row r="22" spans="2:17" s="21" customFormat="1" ht="15" customHeight="1">
      <c r="B22" s="320"/>
      <c r="C22" s="314"/>
      <c r="D22" s="7" t="s">
        <v>25</v>
      </c>
      <c r="E22" s="7" t="s">
        <v>286</v>
      </c>
      <c r="F22" s="7" t="s">
        <v>26</v>
      </c>
      <c r="G22" s="15">
        <v>160062</v>
      </c>
      <c r="H22" s="28">
        <v>0</v>
      </c>
      <c r="I22" s="29">
        <v>0</v>
      </c>
      <c r="J22" s="29"/>
      <c r="K22" s="29">
        <v>0</v>
      </c>
      <c r="L22" s="28"/>
      <c r="M22" s="29">
        <f t="shared" si="0"/>
        <v>0</v>
      </c>
      <c r="N22" s="29">
        <f t="shared" si="1"/>
        <v>0</v>
      </c>
      <c r="O22" s="29">
        <f t="shared" si="1"/>
        <v>0</v>
      </c>
      <c r="P22" s="29">
        <f t="shared" si="2"/>
        <v>0</v>
      </c>
      <c r="Q22" s="29">
        <f t="shared" si="2"/>
        <v>0</v>
      </c>
    </row>
    <row r="23" spans="2:17" s="21" customFormat="1" ht="15" customHeight="1">
      <c r="B23" s="320"/>
      <c r="C23" s="314"/>
      <c r="D23" s="7" t="s">
        <v>27</v>
      </c>
      <c r="E23" s="7" t="s">
        <v>271</v>
      </c>
      <c r="F23" s="7" t="s">
        <v>28</v>
      </c>
      <c r="G23" s="15">
        <v>172422</v>
      </c>
      <c r="H23" s="28">
        <v>0</v>
      </c>
      <c r="I23" s="29">
        <v>0</v>
      </c>
      <c r="J23" s="29"/>
      <c r="K23" s="29">
        <v>0</v>
      </c>
      <c r="L23" s="28"/>
      <c r="M23" s="29">
        <f t="shared" si="0"/>
        <v>0</v>
      </c>
      <c r="N23" s="29">
        <f t="shared" si="1"/>
        <v>0</v>
      </c>
      <c r="O23" s="29">
        <f t="shared" si="1"/>
        <v>0</v>
      </c>
      <c r="P23" s="29">
        <f t="shared" si="2"/>
        <v>0</v>
      </c>
      <c r="Q23" s="29">
        <f t="shared" si="2"/>
        <v>0</v>
      </c>
    </row>
    <row r="24" spans="2:17" s="21" customFormat="1" ht="15" customHeight="1">
      <c r="B24" s="320"/>
      <c r="C24" s="314"/>
      <c r="D24" s="7" t="s">
        <v>29</v>
      </c>
      <c r="E24" s="7" t="s">
        <v>270</v>
      </c>
      <c r="F24" s="7" t="s">
        <v>30</v>
      </c>
      <c r="G24" s="15">
        <v>215682</v>
      </c>
      <c r="H24" s="28">
        <v>0</v>
      </c>
      <c r="I24" s="29">
        <v>0</v>
      </c>
      <c r="J24" s="29"/>
      <c r="K24" s="29">
        <v>0</v>
      </c>
      <c r="L24" s="28"/>
      <c r="M24" s="29">
        <f t="shared" si="0"/>
        <v>0</v>
      </c>
      <c r="N24" s="29">
        <f t="shared" si="1"/>
        <v>0</v>
      </c>
      <c r="O24" s="29">
        <f t="shared" si="1"/>
        <v>0</v>
      </c>
      <c r="P24" s="29">
        <f t="shared" si="2"/>
        <v>0</v>
      </c>
      <c r="Q24" s="29">
        <f t="shared" si="2"/>
        <v>0</v>
      </c>
    </row>
    <row r="25" spans="2:17" s="21" customFormat="1" ht="15" customHeight="1">
      <c r="B25" s="320"/>
      <c r="C25" s="314"/>
      <c r="D25" s="7" t="s">
        <v>31</v>
      </c>
      <c r="E25" s="7" t="s">
        <v>271</v>
      </c>
      <c r="F25" s="7" t="s">
        <v>32</v>
      </c>
      <c r="G25" s="15">
        <v>203322</v>
      </c>
      <c r="H25" s="28">
        <v>0</v>
      </c>
      <c r="I25" s="29">
        <v>0</v>
      </c>
      <c r="J25" s="29"/>
      <c r="K25" s="29">
        <v>0</v>
      </c>
      <c r="L25" s="28"/>
      <c r="M25" s="29">
        <f t="shared" si="0"/>
        <v>0</v>
      </c>
      <c r="N25" s="29">
        <f t="shared" si="1"/>
        <v>0</v>
      </c>
      <c r="O25" s="29">
        <f t="shared" si="1"/>
        <v>0</v>
      </c>
      <c r="P25" s="29">
        <f t="shared" si="2"/>
        <v>0</v>
      </c>
      <c r="Q25" s="29">
        <f t="shared" si="2"/>
        <v>0</v>
      </c>
    </row>
    <row r="26" spans="2:17" s="21" customFormat="1" ht="15" customHeight="1">
      <c r="B26" s="320"/>
      <c r="C26" s="314"/>
      <c r="D26" s="7" t="s">
        <v>33</v>
      </c>
      <c r="E26" s="7" t="s">
        <v>270</v>
      </c>
      <c r="F26" s="7" t="s">
        <v>34</v>
      </c>
      <c r="G26" s="15">
        <v>246582</v>
      </c>
      <c r="H26" s="28">
        <v>0</v>
      </c>
      <c r="I26" s="29">
        <v>0</v>
      </c>
      <c r="J26" s="29"/>
      <c r="K26" s="29">
        <v>0</v>
      </c>
      <c r="L26" s="28"/>
      <c r="M26" s="29">
        <f t="shared" si="0"/>
        <v>0</v>
      </c>
      <c r="N26" s="29">
        <f t="shared" si="1"/>
        <v>0</v>
      </c>
      <c r="O26" s="29">
        <f t="shared" si="1"/>
        <v>0</v>
      </c>
      <c r="P26" s="29">
        <f t="shared" si="2"/>
        <v>0</v>
      </c>
      <c r="Q26" s="29">
        <f t="shared" si="2"/>
        <v>0</v>
      </c>
    </row>
    <row r="27" spans="2:17" s="21" customFormat="1" ht="15" customHeight="1">
      <c r="B27" s="320"/>
      <c r="C27" s="317" t="s">
        <v>287</v>
      </c>
      <c r="D27" s="7" t="s">
        <v>35</v>
      </c>
      <c r="E27" s="7" t="s">
        <v>288</v>
      </c>
      <c r="F27" s="7" t="s">
        <v>36</v>
      </c>
      <c r="G27" s="15">
        <v>184782</v>
      </c>
      <c r="H27" s="28">
        <v>0</v>
      </c>
      <c r="I27" s="29">
        <v>0</v>
      </c>
      <c r="J27" s="29"/>
      <c r="K27" s="29">
        <v>0</v>
      </c>
      <c r="L27" s="28"/>
      <c r="M27" s="29">
        <f t="shared" si="0"/>
        <v>0</v>
      </c>
      <c r="N27" s="29">
        <f t="shared" si="1"/>
        <v>0</v>
      </c>
      <c r="O27" s="29">
        <f t="shared" si="1"/>
        <v>0</v>
      </c>
      <c r="P27" s="29">
        <f t="shared" si="2"/>
        <v>0</v>
      </c>
      <c r="Q27" s="29">
        <f t="shared" si="2"/>
        <v>0</v>
      </c>
    </row>
    <row r="28" spans="2:17" s="21" customFormat="1" ht="15" customHeight="1">
      <c r="B28" s="320"/>
      <c r="C28" s="322"/>
      <c r="D28" s="7" t="s">
        <v>37</v>
      </c>
      <c r="E28" s="7" t="s">
        <v>289</v>
      </c>
      <c r="F28" s="7" t="s">
        <v>38</v>
      </c>
      <c r="G28" s="15">
        <v>228042</v>
      </c>
      <c r="H28" s="28">
        <v>0</v>
      </c>
      <c r="I28" s="29">
        <v>0</v>
      </c>
      <c r="J28" s="29"/>
      <c r="K28" s="29">
        <v>0</v>
      </c>
      <c r="L28" s="28"/>
      <c r="M28" s="29">
        <f t="shared" si="0"/>
        <v>0</v>
      </c>
      <c r="N28" s="29">
        <f t="shared" si="1"/>
        <v>0</v>
      </c>
      <c r="O28" s="29">
        <f t="shared" si="1"/>
        <v>0</v>
      </c>
      <c r="P28" s="29">
        <f t="shared" si="2"/>
        <v>0</v>
      </c>
      <c r="Q28" s="29">
        <f t="shared" si="2"/>
        <v>0</v>
      </c>
    </row>
    <row r="29" spans="2:17" s="21" customFormat="1" ht="15" customHeight="1">
      <c r="B29" s="320"/>
      <c r="C29" s="322"/>
      <c r="D29" s="7" t="s">
        <v>39</v>
      </c>
      <c r="E29" s="7" t="s">
        <v>288</v>
      </c>
      <c r="F29" s="7" t="s">
        <v>40</v>
      </c>
      <c r="G29" s="15">
        <v>215682</v>
      </c>
      <c r="H29" s="28">
        <v>0</v>
      </c>
      <c r="I29" s="29">
        <v>0</v>
      </c>
      <c r="J29" s="29"/>
      <c r="K29" s="29">
        <v>0</v>
      </c>
      <c r="L29" s="28"/>
      <c r="M29" s="29">
        <f t="shared" si="0"/>
        <v>0</v>
      </c>
      <c r="N29" s="29">
        <f t="shared" si="1"/>
        <v>0</v>
      </c>
      <c r="O29" s="29">
        <f t="shared" si="1"/>
        <v>0</v>
      </c>
      <c r="P29" s="29">
        <f t="shared" si="2"/>
        <v>0</v>
      </c>
      <c r="Q29" s="29">
        <f t="shared" si="2"/>
        <v>0</v>
      </c>
    </row>
    <row r="30" spans="2:17" s="21" customFormat="1" ht="15" customHeight="1">
      <c r="B30" s="320"/>
      <c r="C30" s="322"/>
      <c r="D30" s="7" t="s">
        <v>41</v>
      </c>
      <c r="E30" s="7" t="s">
        <v>289</v>
      </c>
      <c r="F30" s="7" t="s">
        <v>42</v>
      </c>
      <c r="G30" s="15">
        <v>271302</v>
      </c>
      <c r="H30" s="28">
        <v>0</v>
      </c>
      <c r="I30" s="29">
        <v>0</v>
      </c>
      <c r="J30" s="29"/>
      <c r="K30" s="29">
        <v>0</v>
      </c>
      <c r="L30" s="28"/>
      <c r="M30" s="29">
        <f t="shared" si="0"/>
        <v>0</v>
      </c>
      <c r="N30" s="29">
        <f t="shared" si="1"/>
        <v>0</v>
      </c>
      <c r="O30" s="29">
        <f t="shared" si="1"/>
        <v>0</v>
      </c>
      <c r="P30" s="29">
        <f t="shared" si="2"/>
        <v>0</v>
      </c>
      <c r="Q30" s="29">
        <f t="shared" si="2"/>
        <v>0</v>
      </c>
    </row>
    <row r="31" spans="2:17" s="21" customFormat="1" ht="15" customHeight="1">
      <c r="B31" s="320"/>
      <c r="C31" s="322"/>
      <c r="D31" s="7" t="s">
        <v>217</v>
      </c>
      <c r="E31" s="7" t="s">
        <v>288</v>
      </c>
      <c r="F31" s="7" t="s">
        <v>215</v>
      </c>
      <c r="G31" s="15">
        <v>234222</v>
      </c>
      <c r="H31" s="28">
        <v>0</v>
      </c>
      <c r="I31" s="29">
        <v>0</v>
      </c>
      <c r="J31" s="29"/>
      <c r="K31" s="29">
        <v>0</v>
      </c>
      <c r="L31" s="28"/>
      <c r="M31" s="29">
        <f t="shared" si="0"/>
        <v>0</v>
      </c>
      <c r="N31" s="29">
        <f t="shared" si="1"/>
        <v>0</v>
      </c>
      <c r="O31" s="29">
        <f t="shared" si="1"/>
        <v>0</v>
      </c>
      <c r="P31" s="29">
        <f t="shared" si="2"/>
        <v>0</v>
      </c>
      <c r="Q31" s="29">
        <f t="shared" si="2"/>
        <v>0</v>
      </c>
    </row>
    <row r="32" spans="2:17" s="21" customFormat="1" ht="15" customHeight="1">
      <c r="B32" s="320"/>
      <c r="C32" s="318"/>
      <c r="D32" s="7" t="s">
        <v>218</v>
      </c>
      <c r="E32" s="7" t="s">
        <v>289</v>
      </c>
      <c r="F32" s="7" t="s">
        <v>216</v>
      </c>
      <c r="G32" s="15">
        <v>277482</v>
      </c>
      <c r="H32" s="28">
        <v>0</v>
      </c>
      <c r="I32" s="29">
        <v>0</v>
      </c>
      <c r="J32" s="29"/>
      <c r="K32" s="29">
        <v>0</v>
      </c>
      <c r="L32" s="28"/>
      <c r="M32" s="29">
        <f t="shared" si="0"/>
        <v>0</v>
      </c>
      <c r="N32" s="29">
        <f t="shared" si="1"/>
        <v>0</v>
      </c>
      <c r="O32" s="29">
        <f t="shared" si="1"/>
        <v>0</v>
      </c>
      <c r="P32" s="29">
        <f t="shared" si="2"/>
        <v>0</v>
      </c>
      <c r="Q32" s="29">
        <f t="shared" si="2"/>
        <v>0</v>
      </c>
    </row>
    <row r="33" spans="2:18" s="21" customFormat="1" ht="15" customHeight="1">
      <c r="B33" s="320"/>
      <c r="C33" s="317" t="s">
        <v>290</v>
      </c>
      <c r="D33" s="7" t="s">
        <v>43</v>
      </c>
      <c r="E33" s="7" t="s">
        <v>288</v>
      </c>
      <c r="F33" s="7" t="s">
        <v>44</v>
      </c>
      <c r="G33" s="15">
        <v>190962</v>
      </c>
      <c r="H33" s="28">
        <v>0</v>
      </c>
      <c r="I33" s="29">
        <v>0</v>
      </c>
      <c r="J33" s="29"/>
      <c r="K33" s="29">
        <v>0</v>
      </c>
      <c r="L33" s="28"/>
      <c r="M33" s="29">
        <f t="shared" si="0"/>
        <v>0</v>
      </c>
      <c r="N33" s="29">
        <f t="shared" si="1"/>
        <v>0</v>
      </c>
      <c r="O33" s="29">
        <f t="shared" si="1"/>
        <v>0</v>
      </c>
      <c r="P33" s="29">
        <f t="shared" si="2"/>
        <v>0</v>
      </c>
      <c r="Q33" s="29">
        <f t="shared" si="2"/>
        <v>0</v>
      </c>
    </row>
    <row r="34" spans="2:18" s="21" customFormat="1" ht="15" customHeight="1">
      <c r="B34" s="320"/>
      <c r="C34" s="322"/>
      <c r="D34" s="7" t="s">
        <v>45</v>
      </c>
      <c r="E34" s="7" t="s">
        <v>288</v>
      </c>
      <c r="F34" s="7" t="s">
        <v>46</v>
      </c>
      <c r="G34" s="15">
        <v>234222</v>
      </c>
      <c r="H34" s="28">
        <v>0</v>
      </c>
      <c r="I34" s="29">
        <v>0</v>
      </c>
      <c r="J34" s="29"/>
      <c r="K34" s="29">
        <v>0</v>
      </c>
      <c r="L34" s="28"/>
      <c r="M34" s="29">
        <f t="shared" si="0"/>
        <v>0</v>
      </c>
      <c r="N34" s="29">
        <f t="shared" si="1"/>
        <v>0</v>
      </c>
      <c r="O34" s="29">
        <f t="shared" si="1"/>
        <v>0</v>
      </c>
      <c r="P34" s="29">
        <f t="shared" si="2"/>
        <v>0</v>
      </c>
      <c r="Q34" s="29">
        <f t="shared" si="2"/>
        <v>0</v>
      </c>
    </row>
    <row r="35" spans="2:18" s="21" customFormat="1" ht="15" customHeight="1">
      <c r="B35" s="320"/>
      <c r="C35" s="322"/>
      <c r="D35" s="7" t="s">
        <v>47</v>
      </c>
      <c r="E35" s="7" t="s">
        <v>289</v>
      </c>
      <c r="F35" s="7" t="s">
        <v>48</v>
      </c>
      <c r="G35" s="15">
        <v>277482</v>
      </c>
      <c r="H35" s="28">
        <v>0</v>
      </c>
      <c r="I35" s="29">
        <v>0</v>
      </c>
      <c r="J35" s="29"/>
      <c r="K35" s="29">
        <v>0</v>
      </c>
      <c r="L35" s="28"/>
      <c r="M35" s="29">
        <f t="shared" si="0"/>
        <v>0</v>
      </c>
      <c r="N35" s="29">
        <f t="shared" si="1"/>
        <v>0</v>
      </c>
      <c r="O35" s="29">
        <f t="shared" si="1"/>
        <v>0</v>
      </c>
      <c r="P35" s="29">
        <f t="shared" si="2"/>
        <v>0</v>
      </c>
      <c r="Q35" s="29">
        <f t="shared" si="2"/>
        <v>0</v>
      </c>
    </row>
    <row r="36" spans="2:18" s="21" customFormat="1" ht="15" customHeight="1">
      <c r="B36" s="320"/>
      <c r="C36" s="322"/>
      <c r="D36" s="7" t="s">
        <v>49</v>
      </c>
      <c r="E36" s="7" t="s">
        <v>291</v>
      </c>
      <c r="F36" s="7" t="s">
        <v>50</v>
      </c>
      <c r="G36" s="15">
        <v>296022</v>
      </c>
      <c r="H36" s="28">
        <v>0</v>
      </c>
      <c r="I36" s="29">
        <v>0</v>
      </c>
      <c r="J36" s="29"/>
      <c r="K36" s="29">
        <v>0</v>
      </c>
      <c r="L36" s="28"/>
      <c r="M36" s="29">
        <f t="shared" si="0"/>
        <v>0</v>
      </c>
      <c r="N36" s="29">
        <f t="shared" si="1"/>
        <v>0</v>
      </c>
      <c r="O36" s="29">
        <f t="shared" si="1"/>
        <v>0</v>
      </c>
      <c r="P36" s="29">
        <f t="shared" si="2"/>
        <v>0</v>
      </c>
      <c r="Q36" s="29">
        <f t="shared" si="2"/>
        <v>0</v>
      </c>
    </row>
    <row r="37" spans="2:18" s="21" customFormat="1" ht="15" customHeight="1">
      <c r="B37" s="320"/>
      <c r="C37" s="322"/>
      <c r="D37" s="7" t="s">
        <v>51</v>
      </c>
      <c r="E37" s="7" t="s">
        <v>289</v>
      </c>
      <c r="F37" s="7" t="s">
        <v>52</v>
      </c>
      <c r="G37" s="15">
        <v>296022</v>
      </c>
      <c r="H37" s="28">
        <v>0</v>
      </c>
      <c r="I37" s="29">
        <v>0</v>
      </c>
      <c r="J37" s="29"/>
      <c r="K37" s="29">
        <v>0</v>
      </c>
      <c r="L37" s="28"/>
      <c r="M37" s="29">
        <f t="shared" si="0"/>
        <v>0</v>
      </c>
      <c r="N37" s="29">
        <f t="shared" si="1"/>
        <v>0</v>
      </c>
      <c r="O37" s="29">
        <f t="shared" si="1"/>
        <v>0</v>
      </c>
      <c r="P37" s="29">
        <f t="shared" si="2"/>
        <v>0</v>
      </c>
      <c r="Q37" s="29">
        <f t="shared" si="2"/>
        <v>0</v>
      </c>
    </row>
    <row r="38" spans="2:18" s="21" customFormat="1" ht="15" customHeight="1">
      <c r="B38" s="320"/>
      <c r="C38" s="322"/>
      <c r="D38" s="58" t="s">
        <v>53</v>
      </c>
      <c r="E38" s="58" t="s">
        <v>291</v>
      </c>
      <c r="F38" s="58" t="s">
        <v>54</v>
      </c>
      <c r="G38" s="59">
        <v>320742</v>
      </c>
      <c r="H38" s="60">
        <v>0</v>
      </c>
      <c r="I38" s="53">
        <v>0</v>
      </c>
      <c r="J38" s="53"/>
      <c r="K38" s="53">
        <v>0</v>
      </c>
      <c r="L38" s="60"/>
      <c r="M38" s="53">
        <f t="shared" si="0"/>
        <v>0</v>
      </c>
      <c r="N38" s="53">
        <f t="shared" si="1"/>
        <v>0</v>
      </c>
      <c r="O38" s="53">
        <f t="shared" si="1"/>
        <v>0</v>
      </c>
      <c r="P38" s="53">
        <f t="shared" si="2"/>
        <v>0</v>
      </c>
      <c r="Q38" s="53">
        <f t="shared" si="2"/>
        <v>0</v>
      </c>
      <c r="R38" s="30"/>
    </row>
    <row r="39" spans="2:18" s="21" customFormat="1" ht="15" customHeight="1">
      <c r="B39" s="320"/>
      <c r="C39" s="322"/>
      <c r="D39" s="61" t="s">
        <v>292</v>
      </c>
      <c r="E39" s="61" t="s">
        <v>288</v>
      </c>
      <c r="F39" s="61" t="s">
        <v>293</v>
      </c>
      <c r="G39" s="62">
        <v>234220</v>
      </c>
      <c r="H39" s="63">
        <v>100</v>
      </c>
      <c r="I39" s="64">
        <v>23422000</v>
      </c>
      <c r="J39" s="64">
        <v>100</v>
      </c>
      <c r="K39" s="64">
        <v>23422000</v>
      </c>
      <c r="L39" s="56">
        <v>10</v>
      </c>
      <c r="M39" s="64">
        <f>L39*G39</f>
        <v>2342200</v>
      </c>
      <c r="N39" s="64">
        <f t="shared" si="1"/>
        <v>200</v>
      </c>
      <c r="O39" s="64">
        <f t="shared" si="1"/>
        <v>46844000</v>
      </c>
      <c r="P39" s="64">
        <f t="shared" si="2"/>
        <v>210</v>
      </c>
      <c r="Q39" s="64">
        <f t="shared" si="2"/>
        <v>49186200</v>
      </c>
      <c r="R39" s="30"/>
    </row>
    <row r="40" spans="2:18" s="21" customFormat="1" ht="15" customHeight="1">
      <c r="B40" s="320"/>
      <c r="C40" s="322"/>
      <c r="D40" s="61" t="s">
        <v>294</v>
      </c>
      <c r="E40" s="61" t="s">
        <v>289</v>
      </c>
      <c r="F40" s="61" t="s">
        <v>295</v>
      </c>
      <c r="G40" s="62">
        <v>277480</v>
      </c>
      <c r="H40" s="63">
        <v>100</v>
      </c>
      <c r="I40" s="64">
        <v>27748000</v>
      </c>
      <c r="J40" s="64">
        <v>100</v>
      </c>
      <c r="K40" s="64">
        <v>27748000</v>
      </c>
      <c r="L40" s="63">
        <v>10</v>
      </c>
      <c r="M40" s="64">
        <f>L40*G40</f>
        <v>2774800</v>
      </c>
      <c r="N40" s="64">
        <f t="shared" si="1"/>
        <v>200</v>
      </c>
      <c r="O40" s="64">
        <f t="shared" si="1"/>
        <v>55496000</v>
      </c>
      <c r="P40" s="64">
        <f t="shared" si="2"/>
        <v>210</v>
      </c>
      <c r="Q40" s="64">
        <f t="shared" si="2"/>
        <v>58270800</v>
      </c>
      <c r="R40" s="30"/>
    </row>
    <row r="41" spans="2:18" s="21" customFormat="1" ht="15" customHeight="1">
      <c r="B41" s="320"/>
      <c r="C41" s="322"/>
      <c r="D41" s="61" t="s">
        <v>296</v>
      </c>
      <c r="E41" s="61" t="s">
        <v>291</v>
      </c>
      <c r="F41" s="61" t="s">
        <v>297</v>
      </c>
      <c r="G41" s="62">
        <v>296020</v>
      </c>
      <c r="H41" s="63">
        <v>35</v>
      </c>
      <c r="I41" s="64">
        <v>10360700</v>
      </c>
      <c r="J41" s="64">
        <v>35</v>
      </c>
      <c r="K41" s="64">
        <v>10360700</v>
      </c>
      <c r="L41" s="63">
        <v>10</v>
      </c>
      <c r="M41" s="64">
        <f>L41*G41</f>
        <v>2960200</v>
      </c>
      <c r="N41" s="64">
        <f t="shared" si="1"/>
        <v>70</v>
      </c>
      <c r="O41" s="64">
        <f t="shared" si="1"/>
        <v>20721400</v>
      </c>
      <c r="P41" s="64">
        <f t="shared" si="2"/>
        <v>80</v>
      </c>
      <c r="Q41" s="64">
        <f t="shared" si="2"/>
        <v>23681600</v>
      </c>
      <c r="R41" s="30"/>
    </row>
    <row r="42" spans="2:18" s="21" customFormat="1" ht="15" customHeight="1">
      <c r="B42" s="320"/>
      <c r="C42" s="322"/>
      <c r="D42" s="61" t="s">
        <v>298</v>
      </c>
      <c r="E42" s="61" t="s">
        <v>289</v>
      </c>
      <c r="F42" s="61" t="s">
        <v>299</v>
      </c>
      <c r="G42" s="62">
        <v>296020</v>
      </c>
      <c r="H42" s="63">
        <v>100</v>
      </c>
      <c r="I42" s="64">
        <v>29602000</v>
      </c>
      <c r="J42" s="64">
        <v>100</v>
      </c>
      <c r="K42" s="64">
        <v>29602000</v>
      </c>
      <c r="L42" s="63">
        <v>10</v>
      </c>
      <c r="M42" s="64">
        <f>L42*G42</f>
        <v>2960200</v>
      </c>
      <c r="N42" s="64">
        <f t="shared" si="1"/>
        <v>200</v>
      </c>
      <c r="O42" s="64">
        <f t="shared" si="1"/>
        <v>59204000</v>
      </c>
      <c r="P42" s="64">
        <f t="shared" si="2"/>
        <v>210</v>
      </c>
      <c r="Q42" s="64">
        <f t="shared" si="2"/>
        <v>62164200</v>
      </c>
      <c r="R42" s="30"/>
    </row>
    <row r="43" spans="2:18" s="21" customFormat="1" ht="15" customHeight="1" thickBot="1">
      <c r="B43" s="325"/>
      <c r="C43" s="327"/>
      <c r="D43" s="61" t="s">
        <v>300</v>
      </c>
      <c r="E43" s="61" t="s">
        <v>291</v>
      </c>
      <c r="F43" s="61" t="s">
        <v>301</v>
      </c>
      <c r="G43" s="62">
        <v>320740</v>
      </c>
      <c r="H43" s="63">
        <v>35</v>
      </c>
      <c r="I43" s="64">
        <v>11225900</v>
      </c>
      <c r="J43" s="64">
        <v>35</v>
      </c>
      <c r="K43" s="64">
        <v>11225900</v>
      </c>
      <c r="L43" s="63">
        <v>10</v>
      </c>
      <c r="M43" s="64">
        <f>L43*G43</f>
        <v>3207400</v>
      </c>
      <c r="N43" s="64">
        <f t="shared" si="1"/>
        <v>70</v>
      </c>
      <c r="O43" s="64">
        <f t="shared" si="1"/>
        <v>22451800</v>
      </c>
      <c r="P43" s="64">
        <f t="shared" si="2"/>
        <v>80</v>
      </c>
      <c r="Q43" s="64">
        <f t="shared" si="2"/>
        <v>25659200</v>
      </c>
      <c r="R43" s="30"/>
    </row>
    <row r="44" spans="2:18" s="21" customFormat="1" ht="15" customHeight="1" thickTop="1">
      <c r="B44" s="324" t="s">
        <v>302</v>
      </c>
      <c r="C44" s="324" t="s">
        <v>55</v>
      </c>
      <c r="D44" s="39" t="s">
        <v>56</v>
      </c>
      <c r="E44" s="39" t="s">
        <v>57</v>
      </c>
      <c r="F44" s="39" t="s">
        <v>58</v>
      </c>
      <c r="G44" s="40">
        <v>85902</v>
      </c>
      <c r="H44" s="41">
        <v>100</v>
      </c>
      <c r="I44" s="42">
        <v>8590200</v>
      </c>
      <c r="J44" s="42"/>
      <c r="K44" s="42">
        <v>0</v>
      </c>
      <c r="L44" s="41"/>
      <c r="M44" s="42">
        <f t="shared" si="0"/>
        <v>0</v>
      </c>
      <c r="N44" s="42">
        <f t="shared" si="1"/>
        <v>100</v>
      </c>
      <c r="O44" s="42">
        <f t="shared" si="1"/>
        <v>8590200</v>
      </c>
      <c r="P44" s="42">
        <f t="shared" si="2"/>
        <v>100</v>
      </c>
      <c r="Q44" s="42">
        <f t="shared" si="2"/>
        <v>8590200</v>
      </c>
    </row>
    <row r="45" spans="2:18" s="21" customFormat="1" ht="15" customHeight="1">
      <c r="B45" s="320"/>
      <c r="C45" s="320"/>
      <c r="D45" s="7" t="s">
        <v>59</v>
      </c>
      <c r="E45" s="7" t="s">
        <v>60</v>
      </c>
      <c r="F45" s="7" t="s">
        <v>61</v>
      </c>
      <c r="G45" s="15">
        <v>110622</v>
      </c>
      <c r="H45" s="28">
        <v>0</v>
      </c>
      <c r="I45" s="29">
        <v>0</v>
      </c>
      <c r="J45" s="29"/>
      <c r="K45" s="29">
        <v>0</v>
      </c>
      <c r="L45" s="28"/>
      <c r="M45" s="29">
        <f t="shared" si="0"/>
        <v>0</v>
      </c>
      <c r="N45" s="29">
        <f t="shared" si="1"/>
        <v>0</v>
      </c>
      <c r="O45" s="29">
        <f t="shared" si="1"/>
        <v>0</v>
      </c>
      <c r="P45" s="29">
        <f t="shared" si="2"/>
        <v>0</v>
      </c>
      <c r="Q45" s="29">
        <f t="shared" si="2"/>
        <v>0</v>
      </c>
    </row>
    <row r="46" spans="2:18" s="21" customFormat="1" ht="15" customHeight="1">
      <c r="B46" s="320"/>
      <c r="C46" s="320"/>
      <c r="D46" s="7" t="s">
        <v>62</v>
      </c>
      <c r="E46" s="7" t="s">
        <v>57</v>
      </c>
      <c r="F46" s="7" t="s">
        <v>63</v>
      </c>
      <c r="G46" s="15">
        <v>104442</v>
      </c>
      <c r="H46" s="28">
        <v>100</v>
      </c>
      <c r="I46" s="29">
        <v>10444200</v>
      </c>
      <c r="J46" s="29"/>
      <c r="K46" s="29">
        <v>0</v>
      </c>
      <c r="L46" s="28"/>
      <c r="M46" s="29">
        <f t="shared" si="0"/>
        <v>0</v>
      </c>
      <c r="N46" s="29">
        <f t="shared" si="1"/>
        <v>100</v>
      </c>
      <c r="O46" s="29">
        <f t="shared" si="1"/>
        <v>10444200</v>
      </c>
      <c r="P46" s="29">
        <f t="shared" si="2"/>
        <v>100</v>
      </c>
      <c r="Q46" s="29">
        <f t="shared" si="2"/>
        <v>10444200</v>
      </c>
    </row>
    <row r="47" spans="2:18" s="21" customFormat="1" ht="15" customHeight="1">
      <c r="B47" s="320"/>
      <c r="C47" s="320"/>
      <c r="D47" s="7" t="s">
        <v>64</v>
      </c>
      <c r="E47" s="7" t="s">
        <v>60</v>
      </c>
      <c r="F47" s="7" t="s">
        <v>65</v>
      </c>
      <c r="G47" s="15">
        <v>135342</v>
      </c>
      <c r="H47" s="28">
        <v>0</v>
      </c>
      <c r="I47" s="29">
        <v>0</v>
      </c>
      <c r="J47" s="29"/>
      <c r="K47" s="29">
        <v>0</v>
      </c>
      <c r="L47" s="28"/>
      <c r="M47" s="29">
        <f t="shared" si="0"/>
        <v>0</v>
      </c>
      <c r="N47" s="29">
        <f t="shared" si="1"/>
        <v>0</v>
      </c>
      <c r="O47" s="29">
        <f t="shared" si="1"/>
        <v>0</v>
      </c>
      <c r="P47" s="29">
        <f t="shared" si="2"/>
        <v>0</v>
      </c>
      <c r="Q47" s="29">
        <f t="shared" si="2"/>
        <v>0</v>
      </c>
    </row>
    <row r="48" spans="2:18" s="21" customFormat="1" ht="15" customHeight="1">
      <c r="B48" s="320"/>
      <c r="C48" s="320"/>
      <c r="D48" s="7" t="s">
        <v>66</v>
      </c>
      <c r="E48" s="7" t="s">
        <v>57</v>
      </c>
      <c r="F48" s="7" t="s">
        <v>67</v>
      </c>
      <c r="G48" s="15">
        <v>122982</v>
      </c>
      <c r="H48" s="28">
        <v>0</v>
      </c>
      <c r="I48" s="29">
        <v>0</v>
      </c>
      <c r="J48" s="29"/>
      <c r="K48" s="29">
        <v>0</v>
      </c>
      <c r="L48" s="28"/>
      <c r="M48" s="29">
        <f t="shared" si="0"/>
        <v>0</v>
      </c>
      <c r="N48" s="29">
        <f t="shared" si="1"/>
        <v>0</v>
      </c>
      <c r="O48" s="29">
        <f t="shared" si="1"/>
        <v>0</v>
      </c>
      <c r="P48" s="29">
        <f t="shared" si="2"/>
        <v>0</v>
      </c>
      <c r="Q48" s="29">
        <f t="shared" si="2"/>
        <v>0</v>
      </c>
    </row>
    <row r="49" spans="2:18" s="21" customFormat="1" ht="15" customHeight="1">
      <c r="B49" s="320"/>
      <c r="C49" s="320"/>
      <c r="D49" s="7" t="s">
        <v>68</v>
      </c>
      <c r="E49" s="7" t="s">
        <v>60</v>
      </c>
      <c r="F49" s="7" t="s">
        <v>69</v>
      </c>
      <c r="G49" s="15">
        <v>153882</v>
      </c>
      <c r="H49" s="28">
        <v>0</v>
      </c>
      <c r="I49" s="29">
        <v>0</v>
      </c>
      <c r="J49" s="29"/>
      <c r="K49" s="29">
        <v>0</v>
      </c>
      <c r="L49" s="28"/>
      <c r="M49" s="29">
        <f t="shared" si="0"/>
        <v>0</v>
      </c>
      <c r="N49" s="29">
        <f t="shared" si="1"/>
        <v>0</v>
      </c>
      <c r="O49" s="29">
        <f t="shared" si="1"/>
        <v>0</v>
      </c>
      <c r="P49" s="29">
        <f t="shared" si="2"/>
        <v>0</v>
      </c>
      <c r="Q49" s="29">
        <f t="shared" si="2"/>
        <v>0</v>
      </c>
    </row>
    <row r="50" spans="2:18" s="21" customFormat="1" ht="15" customHeight="1">
      <c r="B50" s="320"/>
      <c r="C50" s="320"/>
      <c r="D50" s="54" t="s">
        <v>303</v>
      </c>
      <c r="E50" s="54" t="s">
        <v>268</v>
      </c>
      <c r="F50" s="54" t="s">
        <v>304</v>
      </c>
      <c r="G50" s="55">
        <v>92080</v>
      </c>
      <c r="H50" s="56">
        <v>50</v>
      </c>
      <c r="I50" s="57">
        <v>4604000</v>
      </c>
      <c r="J50" s="57">
        <v>50</v>
      </c>
      <c r="K50" s="57">
        <v>4604000</v>
      </c>
      <c r="L50" s="63">
        <v>10</v>
      </c>
      <c r="M50" s="57">
        <f>L50*G50</f>
        <v>920800</v>
      </c>
      <c r="N50" s="57">
        <f t="shared" si="1"/>
        <v>100</v>
      </c>
      <c r="O50" s="57">
        <f t="shared" si="1"/>
        <v>9208000</v>
      </c>
      <c r="P50" s="57">
        <f t="shared" si="2"/>
        <v>110</v>
      </c>
      <c r="Q50" s="57">
        <f t="shared" si="2"/>
        <v>10128800</v>
      </c>
    </row>
    <row r="51" spans="2:18" s="21" customFormat="1" ht="15" customHeight="1">
      <c r="B51" s="320"/>
      <c r="C51" s="320"/>
      <c r="D51" s="54" t="s">
        <v>305</v>
      </c>
      <c r="E51" s="54" t="s">
        <v>57</v>
      </c>
      <c r="F51" s="54" t="s">
        <v>306</v>
      </c>
      <c r="G51" s="55">
        <v>104440</v>
      </c>
      <c r="H51" s="56">
        <v>100</v>
      </c>
      <c r="I51" s="57">
        <v>10444000</v>
      </c>
      <c r="J51" s="57">
        <v>100</v>
      </c>
      <c r="K51" s="57">
        <v>10444000</v>
      </c>
      <c r="L51" s="63">
        <v>10</v>
      </c>
      <c r="M51" s="57">
        <f>L51*G51</f>
        <v>1044400</v>
      </c>
      <c r="N51" s="57">
        <f t="shared" si="1"/>
        <v>200</v>
      </c>
      <c r="O51" s="57">
        <f t="shared" si="1"/>
        <v>20888000</v>
      </c>
      <c r="P51" s="57">
        <f t="shared" si="2"/>
        <v>210</v>
      </c>
      <c r="Q51" s="57">
        <f t="shared" si="2"/>
        <v>21932400</v>
      </c>
    </row>
    <row r="52" spans="2:18" s="21" customFormat="1" ht="15" customHeight="1">
      <c r="B52" s="320"/>
      <c r="C52" s="321"/>
      <c r="D52" s="54" t="s">
        <v>307</v>
      </c>
      <c r="E52" s="54" t="s">
        <v>60</v>
      </c>
      <c r="F52" s="54" t="s">
        <v>308</v>
      </c>
      <c r="G52" s="55">
        <v>135340</v>
      </c>
      <c r="H52" s="56">
        <v>100</v>
      </c>
      <c r="I52" s="57">
        <v>13534000</v>
      </c>
      <c r="J52" s="57">
        <v>100</v>
      </c>
      <c r="K52" s="57">
        <v>13534000</v>
      </c>
      <c r="L52" s="63">
        <v>10</v>
      </c>
      <c r="M52" s="57">
        <f>L52*G52</f>
        <v>1353400</v>
      </c>
      <c r="N52" s="57">
        <f t="shared" si="1"/>
        <v>200</v>
      </c>
      <c r="O52" s="57">
        <f t="shared" si="1"/>
        <v>27068000</v>
      </c>
      <c r="P52" s="57">
        <f t="shared" si="2"/>
        <v>210</v>
      </c>
      <c r="Q52" s="57">
        <f t="shared" si="2"/>
        <v>28421400</v>
      </c>
    </row>
    <row r="53" spans="2:18" s="21" customFormat="1" ht="15" customHeight="1">
      <c r="B53" s="320"/>
      <c r="C53" s="314" t="s">
        <v>70</v>
      </c>
      <c r="D53" s="7" t="s">
        <v>71</v>
      </c>
      <c r="E53" s="7" t="s">
        <v>309</v>
      </c>
      <c r="F53" s="7" t="s">
        <v>72</v>
      </c>
      <c r="G53" s="15">
        <v>135342</v>
      </c>
      <c r="H53" s="28">
        <v>100</v>
      </c>
      <c r="I53" s="29">
        <v>13534200</v>
      </c>
      <c r="J53" s="29"/>
      <c r="K53" s="29">
        <v>0</v>
      </c>
      <c r="L53" s="28"/>
      <c r="M53" s="29">
        <f t="shared" si="0"/>
        <v>0</v>
      </c>
      <c r="N53" s="29">
        <f t="shared" si="1"/>
        <v>100</v>
      </c>
      <c r="O53" s="29">
        <f t="shared" si="1"/>
        <v>13534200</v>
      </c>
      <c r="P53" s="29">
        <f t="shared" si="2"/>
        <v>100</v>
      </c>
      <c r="Q53" s="29">
        <f t="shared" si="2"/>
        <v>13534200</v>
      </c>
    </row>
    <row r="54" spans="2:18" s="21" customFormat="1" ht="15" customHeight="1">
      <c r="B54" s="320"/>
      <c r="C54" s="314"/>
      <c r="D54" s="7" t="s">
        <v>73</v>
      </c>
      <c r="E54" s="7" t="s">
        <v>310</v>
      </c>
      <c r="F54" s="7" t="s">
        <v>74</v>
      </c>
      <c r="G54" s="15">
        <v>166242</v>
      </c>
      <c r="H54" s="28">
        <v>100</v>
      </c>
      <c r="I54" s="29">
        <v>16624200</v>
      </c>
      <c r="J54" s="29"/>
      <c r="K54" s="29">
        <v>0</v>
      </c>
      <c r="L54" s="28"/>
      <c r="M54" s="29">
        <f t="shared" si="0"/>
        <v>0</v>
      </c>
      <c r="N54" s="29">
        <f t="shared" si="1"/>
        <v>100</v>
      </c>
      <c r="O54" s="29">
        <f t="shared" si="1"/>
        <v>16624200</v>
      </c>
      <c r="P54" s="29">
        <f t="shared" si="2"/>
        <v>100</v>
      </c>
      <c r="Q54" s="29">
        <f t="shared" si="2"/>
        <v>16624200</v>
      </c>
    </row>
    <row r="55" spans="2:18" s="21" customFormat="1" ht="15" customHeight="1">
      <c r="B55" s="320"/>
      <c r="C55" s="314"/>
      <c r="D55" s="7" t="s">
        <v>75</v>
      </c>
      <c r="E55" s="7" t="s">
        <v>311</v>
      </c>
      <c r="F55" s="7" t="s">
        <v>76</v>
      </c>
      <c r="G55" s="15">
        <v>184782</v>
      </c>
      <c r="H55" s="28">
        <v>0</v>
      </c>
      <c r="I55" s="29">
        <v>0</v>
      </c>
      <c r="J55" s="29"/>
      <c r="K55" s="29">
        <v>0</v>
      </c>
      <c r="L55" s="28"/>
      <c r="M55" s="29">
        <f t="shared" si="0"/>
        <v>0</v>
      </c>
      <c r="N55" s="29">
        <f t="shared" si="1"/>
        <v>0</v>
      </c>
      <c r="O55" s="29">
        <f t="shared" si="1"/>
        <v>0</v>
      </c>
      <c r="P55" s="29">
        <f t="shared" si="2"/>
        <v>0</v>
      </c>
      <c r="Q55" s="29">
        <f t="shared" si="2"/>
        <v>0</v>
      </c>
    </row>
    <row r="56" spans="2:18" s="21" customFormat="1" ht="15" customHeight="1">
      <c r="B56" s="320"/>
      <c r="C56" s="314"/>
      <c r="D56" s="7" t="s">
        <v>77</v>
      </c>
      <c r="E56" s="7" t="s">
        <v>309</v>
      </c>
      <c r="F56" s="7" t="s">
        <v>78</v>
      </c>
      <c r="G56" s="15">
        <v>141522</v>
      </c>
      <c r="H56" s="28">
        <v>100</v>
      </c>
      <c r="I56" s="29">
        <v>14152200</v>
      </c>
      <c r="J56" s="29"/>
      <c r="K56" s="29">
        <v>0</v>
      </c>
      <c r="L56" s="28"/>
      <c r="M56" s="29">
        <f t="shared" si="0"/>
        <v>0</v>
      </c>
      <c r="N56" s="29">
        <f t="shared" si="1"/>
        <v>100</v>
      </c>
      <c r="O56" s="29">
        <f t="shared" si="1"/>
        <v>14152200</v>
      </c>
      <c r="P56" s="29">
        <f t="shared" si="2"/>
        <v>100</v>
      </c>
      <c r="Q56" s="29">
        <f t="shared" si="2"/>
        <v>14152200</v>
      </c>
    </row>
    <row r="57" spans="2:18" s="21" customFormat="1" ht="15" customHeight="1">
      <c r="B57" s="320"/>
      <c r="C57" s="314"/>
      <c r="D57" s="7" t="s">
        <v>79</v>
      </c>
      <c r="E57" s="7" t="s">
        <v>310</v>
      </c>
      <c r="F57" s="7" t="s">
        <v>80</v>
      </c>
      <c r="G57" s="15">
        <v>178602</v>
      </c>
      <c r="H57" s="28">
        <v>0</v>
      </c>
      <c r="I57" s="29">
        <v>0</v>
      </c>
      <c r="J57" s="29"/>
      <c r="K57" s="29">
        <v>0</v>
      </c>
      <c r="L57" s="28"/>
      <c r="M57" s="29">
        <f t="shared" si="0"/>
        <v>0</v>
      </c>
      <c r="N57" s="29">
        <f t="shared" si="1"/>
        <v>0</v>
      </c>
      <c r="O57" s="29">
        <f t="shared" si="1"/>
        <v>0</v>
      </c>
      <c r="P57" s="29">
        <f t="shared" si="2"/>
        <v>0</v>
      </c>
      <c r="Q57" s="29">
        <f t="shared" si="2"/>
        <v>0</v>
      </c>
    </row>
    <row r="58" spans="2:18" s="21" customFormat="1" ht="15" customHeight="1">
      <c r="B58" s="320"/>
      <c r="C58" s="314"/>
      <c r="D58" s="7" t="s">
        <v>81</v>
      </c>
      <c r="E58" s="7" t="s">
        <v>311</v>
      </c>
      <c r="F58" s="7" t="s">
        <v>82</v>
      </c>
      <c r="G58" s="15">
        <v>203322</v>
      </c>
      <c r="H58" s="28">
        <v>0</v>
      </c>
      <c r="I58" s="29">
        <v>0</v>
      </c>
      <c r="J58" s="29"/>
      <c r="K58" s="29">
        <v>0</v>
      </c>
      <c r="L58" s="28"/>
      <c r="M58" s="29">
        <f t="shared" si="0"/>
        <v>0</v>
      </c>
      <c r="N58" s="29">
        <f t="shared" si="1"/>
        <v>0</v>
      </c>
      <c r="O58" s="29">
        <f t="shared" si="1"/>
        <v>0</v>
      </c>
      <c r="P58" s="29">
        <f t="shared" si="2"/>
        <v>0</v>
      </c>
      <c r="Q58" s="29">
        <f t="shared" si="2"/>
        <v>0</v>
      </c>
    </row>
    <row r="59" spans="2:18" s="21" customFormat="1" ht="15" customHeight="1">
      <c r="B59" s="320"/>
      <c r="C59" s="317" t="s">
        <v>287</v>
      </c>
      <c r="D59" s="7" t="s">
        <v>83</v>
      </c>
      <c r="E59" s="7" t="s">
        <v>310</v>
      </c>
      <c r="F59" s="7" t="s">
        <v>84</v>
      </c>
      <c r="G59" s="15">
        <v>215682</v>
      </c>
      <c r="H59" s="28">
        <v>0</v>
      </c>
      <c r="I59" s="29">
        <v>0</v>
      </c>
      <c r="J59" s="29"/>
      <c r="K59" s="29">
        <v>0</v>
      </c>
      <c r="L59" s="28"/>
      <c r="M59" s="29">
        <f t="shared" si="0"/>
        <v>0</v>
      </c>
      <c r="N59" s="29">
        <f t="shared" si="1"/>
        <v>0</v>
      </c>
      <c r="O59" s="29">
        <f t="shared" si="1"/>
        <v>0</v>
      </c>
      <c r="P59" s="29">
        <f t="shared" si="2"/>
        <v>0</v>
      </c>
      <c r="Q59" s="29">
        <f t="shared" si="2"/>
        <v>0</v>
      </c>
    </row>
    <row r="60" spans="2:18" s="21" customFormat="1" ht="15" customHeight="1">
      <c r="B60" s="320"/>
      <c r="C60" s="322"/>
      <c r="D60" s="7" t="s">
        <v>219</v>
      </c>
      <c r="E60" s="7" t="s">
        <v>57</v>
      </c>
      <c r="F60" s="7" t="s">
        <v>221</v>
      </c>
      <c r="G60" s="15">
        <v>234222</v>
      </c>
      <c r="H60" s="28">
        <v>0</v>
      </c>
      <c r="I60" s="29">
        <v>0</v>
      </c>
      <c r="J60" s="29"/>
      <c r="K60" s="29">
        <v>0</v>
      </c>
      <c r="L60" s="28"/>
      <c r="M60" s="29">
        <f t="shared" si="0"/>
        <v>0</v>
      </c>
      <c r="N60" s="29">
        <f t="shared" si="1"/>
        <v>0</v>
      </c>
      <c r="O60" s="29">
        <f t="shared" si="1"/>
        <v>0</v>
      </c>
      <c r="P60" s="29">
        <f t="shared" si="2"/>
        <v>0</v>
      </c>
      <c r="Q60" s="29">
        <f t="shared" si="2"/>
        <v>0</v>
      </c>
    </row>
    <row r="61" spans="2:18" s="21" customFormat="1" ht="15" customHeight="1">
      <c r="B61" s="320"/>
      <c r="C61" s="322"/>
      <c r="D61" s="58" t="s">
        <v>220</v>
      </c>
      <c r="E61" s="58" t="s">
        <v>60</v>
      </c>
      <c r="F61" s="58" t="s">
        <v>222</v>
      </c>
      <c r="G61" s="59">
        <v>277482</v>
      </c>
      <c r="H61" s="60">
        <v>0</v>
      </c>
      <c r="I61" s="53">
        <v>0</v>
      </c>
      <c r="J61" s="53"/>
      <c r="K61" s="53">
        <v>0</v>
      </c>
      <c r="L61" s="60"/>
      <c r="M61" s="53">
        <f t="shared" si="0"/>
        <v>0</v>
      </c>
      <c r="N61" s="53">
        <f t="shared" si="1"/>
        <v>0</v>
      </c>
      <c r="O61" s="53">
        <f t="shared" si="1"/>
        <v>0</v>
      </c>
      <c r="P61" s="53">
        <f t="shared" si="2"/>
        <v>0</v>
      </c>
      <c r="Q61" s="53">
        <f t="shared" si="2"/>
        <v>0</v>
      </c>
      <c r="R61" s="30"/>
    </row>
    <row r="62" spans="2:18" s="21" customFormat="1" ht="15" customHeight="1">
      <c r="B62" s="320"/>
      <c r="C62" s="317" t="s">
        <v>312</v>
      </c>
      <c r="D62" s="61" t="s">
        <v>313</v>
      </c>
      <c r="E62" s="61" t="s">
        <v>57</v>
      </c>
      <c r="F62" s="61" t="s">
        <v>314</v>
      </c>
      <c r="G62" s="62">
        <v>234220</v>
      </c>
      <c r="H62" s="63">
        <v>100</v>
      </c>
      <c r="I62" s="64">
        <v>23422000</v>
      </c>
      <c r="J62" s="64">
        <v>100</v>
      </c>
      <c r="K62" s="64">
        <v>23422000</v>
      </c>
      <c r="L62" s="63">
        <v>10</v>
      </c>
      <c r="M62" s="64">
        <f>L62*G62</f>
        <v>2342200</v>
      </c>
      <c r="N62" s="64">
        <f t="shared" si="1"/>
        <v>200</v>
      </c>
      <c r="O62" s="64">
        <f t="shared" si="1"/>
        <v>46844000</v>
      </c>
      <c r="P62" s="64">
        <f t="shared" si="2"/>
        <v>210</v>
      </c>
      <c r="Q62" s="64">
        <f t="shared" si="2"/>
        <v>49186200</v>
      </c>
      <c r="R62" s="30"/>
    </row>
    <row r="63" spans="2:18" s="21" customFormat="1" ht="15" customHeight="1">
      <c r="B63" s="320"/>
      <c r="C63" s="322"/>
      <c r="D63" s="61" t="s">
        <v>315</v>
      </c>
      <c r="E63" s="61" t="s">
        <v>60</v>
      </c>
      <c r="F63" s="61" t="s">
        <v>316</v>
      </c>
      <c r="G63" s="62">
        <v>277480</v>
      </c>
      <c r="H63" s="63">
        <v>100</v>
      </c>
      <c r="I63" s="64">
        <v>27748000</v>
      </c>
      <c r="J63" s="64">
        <v>100</v>
      </c>
      <c r="K63" s="64">
        <v>27748000</v>
      </c>
      <c r="L63" s="63">
        <v>10</v>
      </c>
      <c r="M63" s="64">
        <f>L63*G63</f>
        <v>2774800</v>
      </c>
      <c r="N63" s="64">
        <f t="shared" si="1"/>
        <v>200</v>
      </c>
      <c r="O63" s="64">
        <f t="shared" si="1"/>
        <v>55496000</v>
      </c>
      <c r="P63" s="64">
        <f t="shared" si="2"/>
        <v>210</v>
      </c>
      <c r="Q63" s="64">
        <f t="shared" si="2"/>
        <v>58270800</v>
      </c>
      <c r="R63" s="30"/>
    </row>
    <row r="64" spans="2:18" s="21" customFormat="1" ht="15" customHeight="1">
      <c r="B64" s="320"/>
      <c r="C64" s="322"/>
      <c r="D64" s="61" t="s">
        <v>317</v>
      </c>
      <c r="E64" s="61" t="s">
        <v>318</v>
      </c>
      <c r="F64" s="61" t="s">
        <v>319</v>
      </c>
      <c r="G64" s="62">
        <v>296020</v>
      </c>
      <c r="H64" s="63">
        <v>35</v>
      </c>
      <c r="I64" s="64">
        <v>10360700</v>
      </c>
      <c r="J64" s="64">
        <v>35</v>
      </c>
      <c r="K64" s="64">
        <v>10360700</v>
      </c>
      <c r="L64" s="63">
        <v>10</v>
      </c>
      <c r="M64" s="64">
        <f>L64*G64</f>
        <v>2960200</v>
      </c>
      <c r="N64" s="64">
        <f t="shared" si="1"/>
        <v>70</v>
      </c>
      <c r="O64" s="64">
        <f t="shared" si="1"/>
        <v>20721400</v>
      </c>
      <c r="P64" s="64">
        <f t="shared" si="2"/>
        <v>80</v>
      </c>
      <c r="Q64" s="64">
        <f t="shared" si="2"/>
        <v>23681600</v>
      </c>
      <c r="R64" s="30"/>
    </row>
    <row r="65" spans="2:18" s="21" customFormat="1" ht="15" customHeight="1">
      <c r="B65" s="320"/>
      <c r="C65" s="322"/>
      <c r="D65" s="61" t="s">
        <v>320</v>
      </c>
      <c r="E65" s="61" t="s">
        <v>60</v>
      </c>
      <c r="F65" s="61" t="s">
        <v>321</v>
      </c>
      <c r="G65" s="62">
        <v>296020</v>
      </c>
      <c r="H65" s="63">
        <v>100</v>
      </c>
      <c r="I65" s="64">
        <v>29602000</v>
      </c>
      <c r="J65" s="64">
        <v>100</v>
      </c>
      <c r="K65" s="64">
        <v>29602000</v>
      </c>
      <c r="L65" s="63">
        <v>10</v>
      </c>
      <c r="M65" s="64">
        <f>L65*G65</f>
        <v>2960200</v>
      </c>
      <c r="N65" s="64">
        <f t="shared" si="1"/>
        <v>200</v>
      </c>
      <c r="O65" s="64">
        <f t="shared" si="1"/>
        <v>59204000</v>
      </c>
      <c r="P65" s="64">
        <f t="shared" si="2"/>
        <v>210</v>
      </c>
      <c r="Q65" s="64">
        <f t="shared" si="2"/>
        <v>62164200</v>
      </c>
      <c r="R65" s="30"/>
    </row>
    <row r="66" spans="2:18" s="21" customFormat="1" ht="15" customHeight="1" thickBot="1">
      <c r="B66" s="325"/>
      <c r="C66" s="327"/>
      <c r="D66" s="61" t="s">
        <v>322</v>
      </c>
      <c r="E66" s="61" t="s">
        <v>318</v>
      </c>
      <c r="F66" s="61" t="s">
        <v>323</v>
      </c>
      <c r="G66" s="62">
        <v>320740</v>
      </c>
      <c r="H66" s="63">
        <v>35</v>
      </c>
      <c r="I66" s="64">
        <v>11225900</v>
      </c>
      <c r="J66" s="64">
        <v>35</v>
      </c>
      <c r="K66" s="64">
        <v>11225900</v>
      </c>
      <c r="L66" s="63">
        <v>10</v>
      </c>
      <c r="M66" s="64">
        <f>L66*G66</f>
        <v>3207400</v>
      </c>
      <c r="N66" s="64">
        <f t="shared" si="1"/>
        <v>70</v>
      </c>
      <c r="O66" s="64">
        <f t="shared" si="1"/>
        <v>22451800</v>
      </c>
      <c r="P66" s="64">
        <f t="shared" si="2"/>
        <v>80</v>
      </c>
      <c r="Q66" s="64">
        <f t="shared" si="2"/>
        <v>25659200</v>
      </c>
      <c r="R66" s="30"/>
    </row>
    <row r="67" spans="2:18" s="21" customFormat="1" ht="15.75" customHeight="1" thickTop="1">
      <c r="B67" s="324" t="s">
        <v>324</v>
      </c>
      <c r="C67" s="330" t="s">
        <v>267</v>
      </c>
      <c r="D67" s="39" t="s">
        <v>85</v>
      </c>
      <c r="E67" s="39" t="s">
        <v>288</v>
      </c>
      <c r="F67" s="39" t="s">
        <v>86</v>
      </c>
      <c r="G67" s="40">
        <v>48822</v>
      </c>
      <c r="H67" s="41">
        <v>200</v>
      </c>
      <c r="I67" s="42">
        <v>9764400</v>
      </c>
      <c r="J67" s="42"/>
      <c r="K67" s="42">
        <v>0</v>
      </c>
      <c r="L67" s="41"/>
      <c r="M67" s="42">
        <f t="shared" si="0"/>
        <v>0</v>
      </c>
      <c r="N67" s="42">
        <f t="shared" si="1"/>
        <v>200</v>
      </c>
      <c r="O67" s="42">
        <f t="shared" si="1"/>
        <v>9764400</v>
      </c>
      <c r="P67" s="42">
        <f t="shared" si="2"/>
        <v>200</v>
      </c>
      <c r="Q67" s="42">
        <f t="shared" si="2"/>
        <v>9764400</v>
      </c>
    </row>
    <row r="68" spans="2:18" s="21" customFormat="1" ht="15" customHeight="1">
      <c r="B68" s="320"/>
      <c r="C68" s="314"/>
      <c r="D68" s="7" t="s">
        <v>87</v>
      </c>
      <c r="E68" s="7" t="s">
        <v>289</v>
      </c>
      <c r="F68" s="7" t="s">
        <v>88</v>
      </c>
      <c r="G68" s="15">
        <v>61182</v>
      </c>
      <c r="H68" s="28">
        <v>0</v>
      </c>
      <c r="I68" s="29">
        <v>0</v>
      </c>
      <c r="J68" s="29"/>
      <c r="K68" s="29">
        <v>0</v>
      </c>
      <c r="L68" s="28"/>
      <c r="M68" s="29">
        <f t="shared" si="0"/>
        <v>0</v>
      </c>
      <c r="N68" s="29">
        <f t="shared" si="1"/>
        <v>0</v>
      </c>
      <c r="O68" s="29">
        <f t="shared" si="1"/>
        <v>0</v>
      </c>
      <c r="P68" s="29">
        <f t="shared" si="2"/>
        <v>0</v>
      </c>
      <c r="Q68" s="29">
        <f t="shared" si="2"/>
        <v>0</v>
      </c>
    </row>
    <row r="69" spans="2:18" s="21" customFormat="1" ht="15" customHeight="1">
      <c r="B69" s="320"/>
      <c r="C69" s="314"/>
      <c r="D69" s="7" t="s">
        <v>89</v>
      </c>
      <c r="E69" s="7" t="s">
        <v>268</v>
      </c>
      <c r="F69" s="7" t="s">
        <v>90</v>
      </c>
      <c r="G69" s="15">
        <v>61182</v>
      </c>
      <c r="H69" s="28">
        <v>200</v>
      </c>
      <c r="I69" s="29">
        <v>12236400</v>
      </c>
      <c r="J69" s="29"/>
      <c r="K69" s="29">
        <v>0</v>
      </c>
      <c r="L69" s="28"/>
      <c r="M69" s="29">
        <f t="shared" si="0"/>
        <v>0</v>
      </c>
      <c r="N69" s="29">
        <f t="shared" si="1"/>
        <v>200</v>
      </c>
      <c r="O69" s="29">
        <f t="shared" si="1"/>
        <v>12236400</v>
      </c>
      <c r="P69" s="29">
        <f t="shared" si="2"/>
        <v>200</v>
      </c>
      <c r="Q69" s="29">
        <f t="shared" si="2"/>
        <v>12236400</v>
      </c>
    </row>
    <row r="70" spans="2:18" s="21" customFormat="1" ht="15" customHeight="1">
      <c r="B70" s="320"/>
      <c r="C70" s="314"/>
      <c r="D70" s="7" t="s">
        <v>91</v>
      </c>
      <c r="E70" s="7" t="s">
        <v>288</v>
      </c>
      <c r="F70" s="7" t="s">
        <v>92</v>
      </c>
      <c r="G70" s="15">
        <v>73542</v>
      </c>
      <c r="H70" s="28">
        <v>0</v>
      </c>
      <c r="I70" s="29">
        <v>0</v>
      </c>
      <c r="J70" s="29"/>
      <c r="K70" s="29">
        <v>0</v>
      </c>
      <c r="L70" s="28"/>
      <c r="M70" s="29">
        <f t="shared" si="0"/>
        <v>0</v>
      </c>
      <c r="N70" s="29">
        <f t="shared" si="1"/>
        <v>0</v>
      </c>
      <c r="O70" s="29">
        <f t="shared" si="1"/>
        <v>0</v>
      </c>
      <c r="P70" s="29">
        <f t="shared" si="2"/>
        <v>0</v>
      </c>
      <c r="Q70" s="29">
        <f t="shared" si="2"/>
        <v>0</v>
      </c>
    </row>
    <row r="71" spans="2:18" s="21" customFormat="1" ht="15" customHeight="1">
      <c r="B71" s="320"/>
      <c r="C71" s="314"/>
      <c r="D71" s="7" t="s">
        <v>93</v>
      </c>
      <c r="E71" s="7" t="s">
        <v>289</v>
      </c>
      <c r="F71" s="7" t="s">
        <v>94</v>
      </c>
      <c r="G71" s="15">
        <v>98262</v>
      </c>
      <c r="H71" s="28">
        <v>200</v>
      </c>
      <c r="I71" s="29">
        <v>19652400</v>
      </c>
      <c r="J71" s="29"/>
      <c r="K71" s="29">
        <v>0</v>
      </c>
      <c r="L71" s="28"/>
      <c r="M71" s="29">
        <f t="shared" si="0"/>
        <v>0</v>
      </c>
      <c r="N71" s="29">
        <f t="shared" si="1"/>
        <v>200</v>
      </c>
      <c r="O71" s="29">
        <f t="shared" si="1"/>
        <v>19652400</v>
      </c>
      <c r="P71" s="29">
        <f t="shared" si="2"/>
        <v>200</v>
      </c>
      <c r="Q71" s="29">
        <f t="shared" si="2"/>
        <v>19652400</v>
      </c>
    </row>
    <row r="72" spans="2:18" s="21" customFormat="1" ht="15" customHeight="1">
      <c r="B72" s="320"/>
      <c r="C72" s="314"/>
      <c r="D72" s="7" t="s">
        <v>95</v>
      </c>
      <c r="E72" s="7" t="s">
        <v>291</v>
      </c>
      <c r="F72" s="7" t="s">
        <v>96</v>
      </c>
      <c r="G72" s="15">
        <v>110622</v>
      </c>
      <c r="H72" s="28">
        <v>0</v>
      </c>
      <c r="I72" s="29">
        <v>0</v>
      </c>
      <c r="J72" s="29"/>
      <c r="K72" s="29">
        <v>0</v>
      </c>
      <c r="L72" s="28"/>
      <c r="M72" s="29">
        <f t="shared" si="0"/>
        <v>0</v>
      </c>
      <c r="N72" s="29">
        <f t="shared" si="1"/>
        <v>0</v>
      </c>
      <c r="O72" s="29">
        <f t="shared" si="1"/>
        <v>0</v>
      </c>
      <c r="P72" s="29">
        <f t="shared" si="2"/>
        <v>0</v>
      </c>
      <c r="Q72" s="29">
        <f t="shared" si="2"/>
        <v>0</v>
      </c>
    </row>
    <row r="73" spans="2:18" s="21" customFormat="1" ht="15" customHeight="1">
      <c r="B73" s="320"/>
      <c r="C73" s="314" t="s">
        <v>285</v>
      </c>
      <c r="D73" s="7" t="s">
        <v>97</v>
      </c>
      <c r="E73" s="7" t="s">
        <v>288</v>
      </c>
      <c r="F73" s="7" t="s">
        <v>98</v>
      </c>
      <c r="G73" s="15">
        <v>61182</v>
      </c>
      <c r="H73" s="28">
        <v>100</v>
      </c>
      <c r="I73" s="29">
        <v>6118200</v>
      </c>
      <c r="J73" s="29"/>
      <c r="K73" s="29">
        <v>0</v>
      </c>
      <c r="L73" s="28"/>
      <c r="M73" s="29">
        <f t="shared" si="0"/>
        <v>0</v>
      </c>
      <c r="N73" s="29">
        <f t="shared" si="1"/>
        <v>100</v>
      </c>
      <c r="O73" s="29">
        <f t="shared" si="1"/>
        <v>6118200</v>
      </c>
      <c r="P73" s="29">
        <f t="shared" si="2"/>
        <v>100</v>
      </c>
      <c r="Q73" s="29">
        <f t="shared" si="2"/>
        <v>6118200</v>
      </c>
    </row>
    <row r="74" spans="2:18" s="21" customFormat="1" ht="15" customHeight="1">
      <c r="B74" s="320"/>
      <c r="C74" s="314"/>
      <c r="D74" s="7" t="s">
        <v>99</v>
      </c>
      <c r="E74" s="7" t="s">
        <v>289</v>
      </c>
      <c r="F74" s="7" t="s">
        <v>100</v>
      </c>
      <c r="G74" s="15">
        <v>79722</v>
      </c>
      <c r="H74" s="28">
        <v>100</v>
      </c>
      <c r="I74" s="29">
        <v>7972200</v>
      </c>
      <c r="J74" s="29"/>
      <c r="K74" s="29">
        <v>0</v>
      </c>
      <c r="L74" s="28"/>
      <c r="M74" s="29">
        <f t="shared" si="0"/>
        <v>0</v>
      </c>
      <c r="N74" s="29">
        <f t="shared" si="1"/>
        <v>100</v>
      </c>
      <c r="O74" s="29">
        <f t="shared" si="1"/>
        <v>7972200</v>
      </c>
      <c r="P74" s="29">
        <f t="shared" si="2"/>
        <v>100</v>
      </c>
      <c r="Q74" s="29">
        <f t="shared" si="2"/>
        <v>7972200</v>
      </c>
    </row>
    <row r="75" spans="2:18" s="21" customFormat="1" ht="15" customHeight="1">
      <c r="B75" s="320"/>
      <c r="C75" s="314"/>
      <c r="D75" s="7" t="s">
        <v>101</v>
      </c>
      <c r="E75" s="7" t="s">
        <v>288</v>
      </c>
      <c r="F75" s="7" t="s">
        <v>102</v>
      </c>
      <c r="G75" s="15">
        <v>85902</v>
      </c>
      <c r="H75" s="28">
        <v>0</v>
      </c>
      <c r="I75" s="29">
        <v>0</v>
      </c>
      <c r="J75" s="29"/>
      <c r="K75" s="29">
        <v>0</v>
      </c>
      <c r="L75" s="28"/>
      <c r="M75" s="29">
        <f t="shared" si="0"/>
        <v>0</v>
      </c>
      <c r="N75" s="29">
        <f t="shared" si="1"/>
        <v>0</v>
      </c>
      <c r="O75" s="29">
        <f t="shared" si="1"/>
        <v>0</v>
      </c>
      <c r="P75" s="29">
        <f t="shared" si="2"/>
        <v>0</v>
      </c>
      <c r="Q75" s="29">
        <f t="shared" si="2"/>
        <v>0</v>
      </c>
    </row>
    <row r="76" spans="2:18" s="21" customFormat="1" ht="15" customHeight="1">
      <c r="B76" s="320"/>
      <c r="C76" s="314"/>
      <c r="D76" s="7" t="s">
        <v>103</v>
      </c>
      <c r="E76" s="7" t="s">
        <v>289</v>
      </c>
      <c r="F76" s="7" t="s">
        <v>104</v>
      </c>
      <c r="G76" s="15">
        <v>110622</v>
      </c>
      <c r="H76" s="28">
        <v>0</v>
      </c>
      <c r="I76" s="29">
        <v>0</v>
      </c>
      <c r="J76" s="29"/>
      <c r="K76" s="29">
        <v>0</v>
      </c>
      <c r="L76" s="28"/>
      <c r="M76" s="29">
        <f t="shared" si="0"/>
        <v>0</v>
      </c>
      <c r="N76" s="29">
        <f t="shared" si="1"/>
        <v>0</v>
      </c>
      <c r="O76" s="29">
        <f t="shared" si="1"/>
        <v>0</v>
      </c>
      <c r="P76" s="29">
        <f t="shared" si="2"/>
        <v>0</v>
      </c>
      <c r="Q76" s="29">
        <f t="shared" si="2"/>
        <v>0</v>
      </c>
    </row>
    <row r="77" spans="2:18" s="21" customFormat="1" ht="15" customHeight="1">
      <c r="B77" s="320"/>
      <c r="C77" s="317" t="s">
        <v>287</v>
      </c>
      <c r="D77" s="7" t="s">
        <v>105</v>
      </c>
      <c r="E77" s="7" t="s">
        <v>288</v>
      </c>
      <c r="F77" s="7" t="s">
        <v>106</v>
      </c>
      <c r="G77" s="15">
        <v>61182</v>
      </c>
      <c r="H77" s="28">
        <v>0</v>
      </c>
      <c r="I77" s="29">
        <v>0</v>
      </c>
      <c r="J77" s="29"/>
      <c r="K77" s="29">
        <v>0</v>
      </c>
      <c r="L77" s="28"/>
      <c r="M77" s="29">
        <f t="shared" si="0"/>
        <v>0</v>
      </c>
      <c r="N77" s="29">
        <f t="shared" si="1"/>
        <v>0</v>
      </c>
      <c r="O77" s="29">
        <f t="shared" si="1"/>
        <v>0</v>
      </c>
      <c r="P77" s="29">
        <f t="shared" si="2"/>
        <v>0</v>
      </c>
      <c r="Q77" s="29">
        <f t="shared" si="2"/>
        <v>0</v>
      </c>
    </row>
    <row r="78" spans="2:18" s="21" customFormat="1" ht="15" customHeight="1">
      <c r="B78" s="320"/>
      <c r="C78" s="322"/>
      <c r="D78" s="7" t="s">
        <v>107</v>
      </c>
      <c r="E78" s="7" t="s">
        <v>289</v>
      </c>
      <c r="F78" s="7" t="s">
        <v>108</v>
      </c>
      <c r="G78" s="15">
        <v>79722</v>
      </c>
      <c r="H78" s="28">
        <v>0</v>
      </c>
      <c r="I78" s="29">
        <v>0</v>
      </c>
      <c r="J78" s="29"/>
      <c r="K78" s="29">
        <v>0</v>
      </c>
      <c r="L78" s="28"/>
      <c r="M78" s="29">
        <f t="shared" si="0"/>
        <v>0</v>
      </c>
      <c r="N78" s="29">
        <f t="shared" si="1"/>
        <v>0</v>
      </c>
      <c r="O78" s="29">
        <f t="shared" si="1"/>
        <v>0</v>
      </c>
      <c r="P78" s="29">
        <f t="shared" si="2"/>
        <v>0</v>
      </c>
      <c r="Q78" s="29">
        <f t="shared" si="2"/>
        <v>0</v>
      </c>
    </row>
    <row r="79" spans="2:18" s="21" customFormat="1" ht="15" customHeight="1">
      <c r="B79" s="320"/>
      <c r="C79" s="322"/>
      <c r="D79" s="7" t="s">
        <v>325</v>
      </c>
      <c r="E79" s="7" t="s">
        <v>198</v>
      </c>
      <c r="F79" s="7" t="s">
        <v>199</v>
      </c>
      <c r="G79" s="15">
        <v>80000</v>
      </c>
      <c r="H79" s="28">
        <v>0</v>
      </c>
      <c r="I79" s="29">
        <v>0</v>
      </c>
      <c r="J79" s="29"/>
      <c r="K79" s="29">
        <v>0</v>
      </c>
      <c r="L79" s="28"/>
      <c r="M79" s="29">
        <f t="shared" si="0"/>
        <v>0</v>
      </c>
      <c r="N79" s="29">
        <f t="shared" si="1"/>
        <v>0</v>
      </c>
      <c r="O79" s="29">
        <f t="shared" si="1"/>
        <v>0</v>
      </c>
      <c r="P79" s="29">
        <f t="shared" si="2"/>
        <v>0</v>
      </c>
      <c r="Q79" s="29">
        <f t="shared" si="2"/>
        <v>0</v>
      </c>
    </row>
    <row r="80" spans="2:18" s="21" customFormat="1" ht="15" customHeight="1">
      <c r="B80" s="320"/>
      <c r="C80" s="322"/>
      <c r="D80" s="7" t="s">
        <v>196</v>
      </c>
      <c r="E80" s="7" t="s">
        <v>57</v>
      </c>
      <c r="F80" s="7" t="s">
        <v>200</v>
      </c>
      <c r="G80" s="15">
        <v>92000</v>
      </c>
      <c r="H80" s="28">
        <v>0</v>
      </c>
      <c r="I80" s="29">
        <v>0</v>
      </c>
      <c r="J80" s="29"/>
      <c r="K80" s="29">
        <v>0</v>
      </c>
      <c r="L80" s="28"/>
      <c r="M80" s="29">
        <f t="shared" si="0"/>
        <v>0</v>
      </c>
      <c r="N80" s="29">
        <f t="shared" si="1"/>
        <v>0</v>
      </c>
      <c r="O80" s="29">
        <f t="shared" si="1"/>
        <v>0</v>
      </c>
      <c r="P80" s="29">
        <f t="shared" si="2"/>
        <v>0</v>
      </c>
      <c r="Q80" s="29">
        <f t="shared" si="2"/>
        <v>0</v>
      </c>
    </row>
    <row r="81" spans="2:18" s="21" customFormat="1" ht="15" customHeight="1" thickBot="1">
      <c r="B81" s="325"/>
      <c r="C81" s="327"/>
      <c r="D81" s="35" t="s">
        <v>326</v>
      </c>
      <c r="E81" s="35" t="s">
        <v>60</v>
      </c>
      <c r="F81" s="35" t="s">
        <v>201</v>
      </c>
      <c r="G81" s="36">
        <v>120000</v>
      </c>
      <c r="H81" s="37">
        <v>0</v>
      </c>
      <c r="I81" s="38">
        <v>0</v>
      </c>
      <c r="J81" s="53"/>
      <c r="K81" s="38">
        <v>0</v>
      </c>
      <c r="L81" s="37"/>
      <c r="M81" s="38">
        <f t="shared" si="0"/>
        <v>0</v>
      </c>
      <c r="N81" s="38">
        <f t="shared" si="1"/>
        <v>0</v>
      </c>
      <c r="O81" s="38">
        <f t="shared" si="1"/>
        <v>0</v>
      </c>
      <c r="P81" s="38">
        <f t="shared" si="2"/>
        <v>0</v>
      </c>
      <c r="Q81" s="38">
        <f t="shared" si="2"/>
        <v>0</v>
      </c>
      <c r="R81" s="30">
        <f>SUM(P67:P81)</f>
        <v>800</v>
      </c>
    </row>
    <row r="82" spans="2:18" s="21" customFormat="1" ht="15" customHeight="1" thickTop="1">
      <c r="B82" s="321" t="s">
        <v>327</v>
      </c>
      <c r="C82" s="318" t="s">
        <v>328</v>
      </c>
      <c r="D82" s="31" t="s">
        <v>109</v>
      </c>
      <c r="E82" s="31" t="s">
        <v>329</v>
      </c>
      <c r="F82" s="31" t="s">
        <v>110</v>
      </c>
      <c r="G82" s="32">
        <v>67362</v>
      </c>
      <c r="H82" s="33">
        <v>0</v>
      </c>
      <c r="I82" s="34">
        <v>0</v>
      </c>
      <c r="J82" s="42"/>
      <c r="K82" s="34">
        <v>0</v>
      </c>
      <c r="L82" s="33"/>
      <c r="M82" s="34">
        <f t="shared" si="0"/>
        <v>0</v>
      </c>
      <c r="N82" s="34">
        <f t="shared" si="1"/>
        <v>0</v>
      </c>
      <c r="O82" s="34">
        <f t="shared" si="1"/>
        <v>0</v>
      </c>
      <c r="P82" s="34">
        <f t="shared" si="2"/>
        <v>0</v>
      </c>
      <c r="Q82" s="34">
        <f t="shared" si="2"/>
        <v>0</v>
      </c>
    </row>
    <row r="83" spans="2:18" s="21" customFormat="1" ht="15" customHeight="1">
      <c r="B83" s="313"/>
      <c r="C83" s="314"/>
      <c r="D83" s="7" t="s">
        <v>111</v>
      </c>
      <c r="E83" s="7" t="s">
        <v>330</v>
      </c>
      <c r="F83" s="7" t="s">
        <v>112</v>
      </c>
      <c r="G83" s="15">
        <v>73542</v>
      </c>
      <c r="H83" s="28">
        <v>0</v>
      </c>
      <c r="I83" s="29">
        <v>0</v>
      </c>
      <c r="J83" s="29"/>
      <c r="K83" s="29">
        <v>0</v>
      </c>
      <c r="L83" s="28"/>
      <c r="M83" s="29">
        <f t="shared" si="0"/>
        <v>0</v>
      </c>
      <c r="N83" s="29">
        <f t="shared" si="1"/>
        <v>0</v>
      </c>
      <c r="O83" s="29">
        <f t="shared" si="1"/>
        <v>0</v>
      </c>
      <c r="P83" s="29">
        <f t="shared" si="2"/>
        <v>0</v>
      </c>
      <c r="Q83" s="29">
        <f t="shared" si="2"/>
        <v>0</v>
      </c>
    </row>
    <row r="84" spans="2:18" s="21" customFormat="1" ht="15" customHeight="1">
      <c r="B84" s="313"/>
      <c r="C84" s="314"/>
      <c r="D84" s="7" t="s">
        <v>113</v>
      </c>
      <c r="E84" s="7" t="s">
        <v>331</v>
      </c>
      <c r="F84" s="7" t="s">
        <v>114</v>
      </c>
      <c r="G84" s="15">
        <v>92082</v>
      </c>
      <c r="H84" s="28">
        <v>0</v>
      </c>
      <c r="I84" s="29">
        <v>0</v>
      </c>
      <c r="J84" s="29"/>
      <c r="K84" s="29">
        <v>0</v>
      </c>
      <c r="L84" s="28"/>
      <c r="M84" s="29">
        <f t="shared" si="0"/>
        <v>0</v>
      </c>
      <c r="N84" s="29">
        <f t="shared" si="1"/>
        <v>0</v>
      </c>
      <c r="O84" s="29">
        <f t="shared" si="1"/>
        <v>0</v>
      </c>
      <c r="P84" s="29">
        <f t="shared" si="2"/>
        <v>0</v>
      </c>
      <c r="Q84" s="29">
        <f t="shared" si="2"/>
        <v>0</v>
      </c>
    </row>
    <row r="85" spans="2:18" s="21" customFormat="1" ht="15" customHeight="1">
      <c r="B85" s="313"/>
      <c r="C85" s="319" t="s">
        <v>332</v>
      </c>
      <c r="D85" s="7" t="s">
        <v>115</v>
      </c>
      <c r="E85" s="7" t="s">
        <v>330</v>
      </c>
      <c r="F85" s="7" t="s">
        <v>116</v>
      </c>
      <c r="G85" s="15">
        <v>92082</v>
      </c>
      <c r="H85" s="28">
        <v>0</v>
      </c>
      <c r="I85" s="29">
        <v>0</v>
      </c>
      <c r="J85" s="29"/>
      <c r="K85" s="29">
        <v>0</v>
      </c>
      <c r="L85" s="28"/>
      <c r="M85" s="29">
        <f t="shared" si="0"/>
        <v>0</v>
      </c>
      <c r="N85" s="29">
        <f t="shared" si="1"/>
        <v>0</v>
      </c>
      <c r="O85" s="29">
        <f t="shared" si="1"/>
        <v>0</v>
      </c>
      <c r="P85" s="29">
        <f t="shared" si="2"/>
        <v>0</v>
      </c>
      <c r="Q85" s="29">
        <f t="shared" si="2"/>
        <v>0</v>
      </c>
    </row>
    <row r="86" spans="2:18" s="21" customFormat="1" ht="15" customHeight="1">
      <c r="B86" s="313"/>
      <c r="C86" s="320"/>
      <c r="D86" s="7" t="s">
        <v>117</v>
      </c>
      <c r="E86" s="7" t="s">
        <v>331</v>
      </c>
      <c r="F86" s="7" t="s">
        <v>118</v>
      </c>
      <c r="G86" s="15">
        <v>110622</v>
      </c>
      <c r="H86" s="28">
        <v>0</v>
      </c>
      <c r="I86" s="29">
        <v>0</v>
      </c>
      <c r="J86" s="29"/>
      <c r="K86" s="29">
        <v>0</v>
      </c>
      <c r="L86" s="28"/>
      <c r="M86" s="29">
        <f t="shared" si="0"/>
        <v>0</v>
      </c>
      <c r="N86" s="29">
        <f t="shared" si="1"/>
        <v>0</v>
      </c>
      <c r="O86" s="29">
        <f t="shared" si="1"/>
        <v>0</v>
      </c>
      <c r="P86" s="29">
        <f t="shared" si="2"/>
        <v>0</v>
      </c>
      <c r="Q86" s="29">
        <f t="shared" si="2"/>
        <v>0</v>
      </c>
    </row>
    <row r="87" spans="2:18" s="21" customFormat="1" ht="15" customHeight="1">
      <c r="B87" s="313"/>
      <c r="C87" s="320"/>
      <c r="D87" s="7" t="s">
        <v>119</v>
      </c>
      <c r="E87" s="7" t="s">
        <v>57</v>
      </c>
      <c r="F87" s="7" t="s">
        <v>120</v>
      </c>
      <c r="G87" s="15">
        <v>92082</v>
      </c>
      <c r="H87" s="28">
        <v>0</v>
      </c>
      <c r="I87" s="29">
        <v>0</v>
      </c>
      <c r="J87" s="29"/>
      <c r="K87" s="29">
        <v>0</v>
      </c>
      <c r="L87" s="28"/>
      <c r="M87" s="29">
        <f t="shared" si="0"/>
        <v>0</v>
      </c>
      <c r="N87" s="29">
        <f t="shared" si="1"/>
        <v>0</v>
      </c>
      <c r="O87" s="29">
        <f t="shared" si="1"/>
        <v>0</v>
      </c>
      <c r="P87" s="29">
        <f t="shared" si="2"/>
        <v>0</v>
      </c>
      <c r="Q87" s="29">
        <f t="shared" si="2"/>
        <v>0</v>
      </c>
    </row>
    <row r="88" spans="2:18" s="21" customFormat="1" ht="15" customHeight="1">
      <c r="B88" s="313"/>
      <c r="C88" s="320"/>
      <c r="D88" s="7" t="s">
        <v>121</v>
      </c>
      <c r="E88" s="7" t="s">
        <v>60</v>
      </c>
      <c r="F88" s="7" t="s">
        <v>122</v>
      </c>
      <c r="G88" s="15">
        <v>110622</v>
      </c>
      <c r="H88" s="28">
        <v>0</v>
      </c>
      <c r="I88" s="29">
        <v>0</v>
      </c>
      <c r="J88" s="29"/>
      <c r="K88" s="29">
        <v>0</v>
      </c>
      <c r="L88" s="28"/>
      <c r="M88" s="29">
        <f t="shared" si="0"/>
        <v>0</v>
      </c>
      <c r="N88" s="29">
        <f t="shared" si="1"/>
        <v>0</v>
      </c>
      <c r="O88" s="29">
        <f t="shared" si="1"/>
        <v>0</v>
      </c>
      <c r="P88" s="29">
        <f t="shared" si="2"/>
        <v>0</v>
      </c>
      <c r="Q88" s="29">
        <f t="shared" si="2"/>
        <v>0</v>
      </c>
    </row>
    <row r="89" spans="2:18" s="21" customFormat="1" ht="15" customHeight="1">
      <c r="B89" s="313"/>
      <c r="C89" s="320"/>
      <c r="D89" s="7" t="s">
        <v>123</v>
      </c>
      <c r="E89" s="7" t="s">
        <v>57</v>
      </c>
      <c r="F89" s="7" t="s">
        <v>124</v>
      </c>
      <c r="G89" s="15">
        <v>104442</v>
      </c>
      <c r="H89" s="28">
        <v>0</v>
      </c>
      <c r="I89" s="29">
        <v>0</v>
      </c>
      <c r="J89" s="29"/>
      <c r="K89" s="29">
        <v>0</v>
      </c>
      <c r="L89" s="28"/>
      <c r="M89" s="29">
        <f t="shared" ref="M89:M110" si="3">L89*G89</f>
        <v>0</v>
      </c>
      <c r="N89" s="29">
        <f t="shared" ref="N89:O104" si="4">H89+J89</f>
        <v>0</v>
      </c>
      <c r="O89" s="29">
        <f t="shared" si="4"/>
        <v>0</v>
      </c>
      <c r="P89" s="29">
        <f t="shared" ref="P89:Q111" si="5">SUM(H89,J89,L89)</f>
        <v>0</v>
      </c>
      <c r="Q89" s="29">
        <f t="shared" si="5"/>
        <v>0</v>
      </c>
    </row>
    <row r="90" spans="2:18" s="21" customFormat="1" ht="15" customHeight="1">
      <c r="B90" s="313"/>
      <c r="C90" s="320"/>
      <c r="D90" s="7" t="s">
        <v>125</v>
      </c>
      <c r="E90" s="7" t="s">
        <v>270</v>
      </c>
      <c r="F90" s="7" t="s">
        <v>126</v>
      </c>
      <c r="G90" s="15">
        <v>122982</v>
      </c>
      <c r="H90" s="28">
        <v>0</v>
      </c>
      <c r="I90" s="29">
        <v>0</v>
      </c>
      <c r="J90" s="29"/>
      <c r="K90" s="29">
        <v>0</v>
      </c>
      <c r="L90" s="28"/>
      <c r="M90" s="29">
        <f t="shared" si="3"/>
        <v>0</v>
      </c>
      <c r="N90" s="29">
        <f t="shared" si="4"/>
        <v>0</v>
      </c>
      <c r="O90" s="29">
        <f t="shared" si="4"/>
        <v>0</v>
      </c>
      <c r="P90" s="29">
        <f t="shared" si="5"/>
        <v>0</v>
      </c>
      <c r="Q90" s="29">
        <f t="shared" si="5"/>
        <v>0</v>
      </c>
    </row>
    <row r="91" spans="2:18" s="21" customFormat="1" ht="15" customHeight="1">
      <c r="B91" s="313"/>
      <c r="C91" s="320"/>
      <c r="D91" s="7" t="s">
        <v>127</v>
      </c>
      <c r="E91" s="7" t="s">
        <v>57</v>
      </c>
      <c r="F91" s="7" t="s">
        <v>128</v>
      </c>
      <c r="G91" s="15">
        <v>141522</v>
      </c>
      <c r="H91" s="28">
        <v>0</v>
      </c>
      <c r="I91" s="29">
        <v>0</v>
      </c>
      <c r="J91" s="29"/>
      <c r="K91" s="29">
        <v>0</v>
      </c>
      <c r="L91" s="28"/>
      <c r="M91" s="29">
        <f t="shared" si="3"/>
        <v>0</v>
      </c>
      <c r="N91" s="29">
        <f t="shared" si="4"/>
        <v>0</v>
      </c>
      <c r="O91" s="29">
        <f t="shared" si="4"/>
        <v>0</v>
      </c>
      <c r="P91" s="29">
        <f t="shared" si="5"/>
        <v>0</v>
      </c>
      <c r="Q91" s="29">
        <f t="shared" si="5"/>
        <v>0</v>
      </c>
    </row>
    <row r="92" spans="2:18" s="21" customFormat="1" ht="15" customHeight="1">
      <c r="B92" s="313"/>
      <c r="C92" s="320"/>
      <c r="D92" s="7" t="s">
        <v>129</v>
      </c>
      <c r="E92" s="7" t="s">
        <v>60</v>
      </c>
      <c r="F92" s="7" t="s">
        <v>130</v>
      </c>
      <c r="G92" s="15">
        <v>153882</v>
      </c>
      <c r="H92" s="28">
        <v>0</v>
      </c>
      <c r="I92" s="29">
        <v>0</v>
      </c>
      <c r="J92" s="29"/>
      <c r="K92" s="29">
        <v>0</v>
      </c>
      <c r="L92" s="28"/>
      <c r="M92" s="29">
        <f t="shared" si="3"/>
        <v>0</v>
      </c>
      <c r="N92" s="29">
        <f t="shared" si="4"/>
        <v>0</v>
      </c>
      <c r="O92" s="29">
        <f t="shared" si="4"/>
        <v>0</v>
      </c>
      <c r="P92" s="29">
        <f t="shared" si="5"/>
        <v>0</v>
      </c>
      <c r="Q92" s="29">
        <f t="shared" si="5"/>
        <v>0</v>
      </c>
    </row>
    <row r="93" spans="2:18" s="21" customFormat="1" ht="15" customHeight="1">
      <c r="B93" s="313"/>
      <c r="C93" s="320"/>
      <c r="D93" s="7" t="s">
        <v>131</v>
      </c>
      <c r="E93" s="7" t="s">
        <v>57</v>
      </c>
      <c r="F93" s="7" t="s">
        <v>132</v>
      </c>
      <c r="G93" s="15">
        <v>172422</v>
      </c>
      <c r="H93" s="28">
        <v>0</v>
      </c>
      <c r="I93" s="29">
        <v>0</v>
      </c>
      <c r="J93" s="29"/>
      <c r="K93" s="29">
        <v>0</v>
      </c>
      <c r="L93" s="28"/>
      <c r="M93" s="29">
        <f t="shared" si="3"/>
        <v>0</v>
      </c>
      <c r="N93" s="29">
        <f t="shared" si="4"/>
        <v>0</v>
      </c>
      <c r="O93" s="29">
        <f t="shared" si="4"/>
        <v>0</v>
      </c>
      <c r="P93" s="29">
        <f t="shared" si="5"/>
        <v>0</v>
      </c>
      <c r="Q93" s="29">
        <f t="shared" si="5"/>
        <v>0</v>
      </c>
    </row>
    <row r="94" spans="2:18" s="21" customFormat="1" ht="15" customHeight="1">
      <c r="B94" s="313"/>
      <c r="C94" s="320"/>
      <c r="D94" s="7" t="s">
        <v>207</v>
      </c>
      <c r="E94" s="7" t="s">
        <v>57</v>
      </c>
      <c r="F94" s="7" t="s">
        <v>211</v>
      </c>
      <c r="G94" s="16">
        <v>92082</v>
      </c>
      <c r="H94" s="28">
        <v>0</v>
      </c>
      <c r="I94" s="29">
        <v>0</v>
      </c>
      <c r="J94" s="29"/>
      <c r="K94" s="29">
        <v>0</v>
      </c>
      <c r="L94" s="28"/>
      <c r="M94" s="29">
        <f t="shared" si="3"/>
        <v>0</v>
      </c>
      <c r="N94" s="29">
        <f t="shared" si="4"/>
        <v>0</v>
      </c>
      <c r="O94" s="29">
        <f t="shared" si="4"/>
        <v>0</v>
      </c>
      <c r="P94" s="29">
        <f t="shared" si="5"/>
        <v>0</v>
      </c>
      <c r="Q94" s="29">
        <f t="shared" si="5"/>
        <v>0</v>
      </c>
    </row>
    <row r="95" spans="2:18" s="21" customFormat="1" ht="15" customHeight="1">
      <c r="B95" s="313"/>
      <c r="C95" s="320"/>
      <c r="D95" s="7" t="s">
        <v>208</v>
      </c>
      <c r="E95" s="7" t="s">
        <v>60</v>
      </c>
      <c r="F95" s="7" t="s">
        <v>212</v>
      </c>
      <c r="G95" s="16">
        <v>110622</v>
      </c>
      <c r="H95" s="28">
        <v>0</v>
      </c>
      <c r="I95" s="29">
        <v>0</v>
      </c>
      <c r="J95" s="29"/>
      <c r="K95" s="29">
        <v>0</v>
      </c>
      <c r="L95" s="28"/>
      <c r="M95" s="29">
        <f t="shared" si="3"/>
        <v>0</v>
      </c>
      <c r="N95" s="29">
        <f t="shared" si="4"/>
        <v>0</v>
      </c>
      <c r="O95" s="29">
        <f t="shared" si="4"/>
        <v>0</v>
      </c>
      <c r="P95" s="29">
        <f t="shared" si="5"/>
        <v>0</v>
      </c>
      <c r="Q95" s="29">
        <f t="shared" si="5"/>
        <v>0</v>
      </c>
    </row>
    <row r="96" spans="2:18" s="21" customFormat="1" ht="15" customHeight="1">
      <c r="B96" s="313"/>
      <c r="C96" s="320"/>
      <c r="D96" s="7" t="s">
        <v>209</v>
      </c>
      <c r="E96" s="7" t="s">
        <v>57</v>
      </c>
      <c r="F96" s="7" t="s">
        <v>213</v>
      </c>
      <c r="G96" s="16">
        <v>92082</v>
      </c>
      <c r="H96" s="28">
        <v>0</v>
      </c>
      <c r="I96" s="29">
        <v>0</v>
      </c>
      <c r="J96" s="29"/>
      <c r="K96" s="29">
        <v>0</v>
      </c>
      <c r="L96" s="28"/>
      <c r="M96" s="29">
        <f t="shared" si="3"/>
        <v>0</v>
      </c>
      <c r="N96" s="29">
        <f t="shared" si="4"/>
        <v>0</v>
      </c>
      <c r="O96" s="29">
        <f t="shared" si="4"/>
        <v>0</v>
      </c>
      <c r="P96" s="29">
        <f t="shared" si="5"/>
        <v>0</v>
      </c>
      <c r="Q96" s="29">
        <f t="shared" si="5"/>
        <v>0</v>
      </c>
    </row>
    <row r="97" spans="2:18" s="21" customFormat="1" ht="15" customHeight="1">
      <c r="B97" s="313"/>
      <c r="C97" s="320"/>
      <c r="D97" s="7" t="s">
        <v>210</v>
      </c>
      <c r="E97" s="7" t="s">
        <v>60</v>
      </c>
      <c r="F97" s="7" t="s">
        <v>214</v>
      </c>
      <c r="G97" s="16">
        <v>110622</v>
      </c>
      <c r="H97" s="28">
        <v>0</v>
      </c>
      <c r="I97" s="29">
        <v>0</v>
      </c>
      <c r="J97" s="29"/>
      <c r="K97" s="29">
        <v>0</v>
      </c>
      <c r="L97" s="28"/>
      <c r="M97" s="29">
        <f t="shared" si="3"/>
        <v>0</v>
      </c>
      <c r="N97" s="29">
        <f t="shared" si="4"/>
        <v>0</v>
      </c>
      <c r="O97" s="29">
        <f t="shared" si="4"/>
        <v>0</v>
      </c>
      <c r="P97" s="29">
        <f t="shared" si="5"/>
        <v>0</v>
      </c>
      <c r="Q97" s="29">
        <f t="shared" si="5"/>
        <v>0</v>
      </c>
    </row>
    <row r="98" spans="2:18" ht="15" customHeight="1">
      <c r="B98" s="313"/>
      <c r="C98" s="313" t="s">
        <v>333</v>
      </c>
      <c r="D98" s="7" t="s">
        <v>133</v>
      </c>
      <c r="E98" s="7" t="s">
        <v>60</v>
      </c>
      <c r="F98" s="7" t="s">
        <v>134</v>
      </c>
      <c r="G98" s="16">
        <v>160062</v>
      </c>
      <c r="H98" s="28">
        <v>0</v>
      </c>
      <c r="I98" s="29">
        <v>0</v>
      </c>
      <c r="J98" s="29"/>
      <c r="K98" s="29">
        <v>0</v>
      </c>
      <c r="L98" s="28"/>
      <c r="M98" s="29">
        <f t="shared" si="3"/>
        <v>0</v>
      </c>
      <c r="N98" s="29">
        <f t="shared" si="4"/>
        <v>0</v>
      </c>
      <c r="O98" s="29">
        <f t="shared" si="4"/>
        <v>0</v>
      </c>
      <c r="P98" s="29">
        <f t="shared" si="5"/>
        <v>0</v>
      </c>
      <c r="Q98" s="29">
        <f t="shared" si="5"/>
        <v>0</v>
      </c>
    </row>
    <row r="99" spans="2:18" ht="17.25" thickBot="1">
      <c r="B99" s="328"/>
      <c r="C99" s="328"/>
      <c r="D99" s="35" t="s">
        <v>135</v>
      </c>
      <c r="E99" s="35" t="s">
        <v>57</v>
      </c>
      <c r="F99" s="35" t="s">
        <v>136</v>
      </c>
      <c r="G99" s="49">
        <v>184782</v>
      </c>
      <c r="H99" s="37">
        <v>0</v>
      </c>
      <c r="I99" s="38">
        <v>0</v>
      </c>
      <c r="J99" s="29"/>
      <c r="K99" s="38">
        <v>0</v>
      </c>
      <c r="L99" s="37"/>
      <c r="M99" s="38">
        <f t="shared" si="3"/>
        <v>0</v>
      </c>
      <c r="N99" s="38">
        <f t="shared" si="4"/>
        <v>0</v>
      </c>
      <c r="O99" s="38">
        <f t="shared" si="4"/>
        <v>0</v>
      </c>
      <c r="P99" s="38">
        <f t="shared" si="5"/>
        <v>0</v>
      </c>
      <c r="Q99" s="38">
        <f t="shared" si="5"/>
        <v>0</v>
      </c>
    </row>
    <row r="100" spans="2:18" ht="18" hidden="1" thickTop="1" thickBot="1">
      <c r="B100" s="321"/>
      <c r="C100" s="321"/>
      <c r="D100" s="44" t="s">
        <v>137</v>
      </c>
      <c r="E100" s="44" t="s">
        <v>60</v>
      </c>
      <c r="F100" s="44" t="s">
        <v>138</v>
      </c>
      <c r="G100" s="45">
        <v>122982</v>
      </c>
      <c r="H100" s="46">
        <v>0</v>
      </c>
      <c r="I100" s="47">
        <v>0</v>
      </c>
      <c r="J100" s="47"/>
      <c r="K100" s="47">
        <v>0</v>
      </c>
      <c r="L100" s="46"/>
      <c r="M100" s="47">
        <f t="shared" si="3"/>
        <v>0</v>
      </c>
      <c r="N100" s="47">
        <f t="shared" si="4"/>
        <v>0</v>
      </c>
      <c r="O100" s="47">
        <f t="shared" si="4"/>
        <v>0</v>
      </c>
      <c r="P100" s="47">
        <f t="shared" si="5"/>
        <v>0</v>
      </c>
      <c r="Q100" s="47">
        <f t="shared" si="5"/>
        <v>0</v>
      </c>
    </row>
    <row r="101" spans="2:18" ht="18" hidden="1" thickTop="1" thickBot="1">
      <c r="B101" s="313"/>
      <c r="C101" s="313"/>
      <c r="D101" s="19" t="s">
        <v>139</v>
      </c>
      <c r="E101" s="19" t="s">
        <v>334</v>
      </c>
      <c r="F101" s="19" t="s">
        <v>140</v>
      </c>
      <c r="G101" s="20">
        <v>147702</v>
      </c>
      <c r="H101" s="22">
        <v>0</v>
      </c>
      <c r="I101" s="18">
        <v>0</v>
      </c>
      <c r="J101" s="51"/>
      <c r="K101" s="18">
        <v>0</v>
      </c>
      <c r="L101" s="22"/>
      <c r="M101" s="18">
        <f t="shared" si="3"/>
        <v>0</v>
      </c>
      <c r="N101" s="18">
        <f t="shared" si="4"/>
        <v>0</v>
      </c>
      <c r="O101" s="18">
        <f t="shared" si="4"/>
        <v>0</v>
      </c>
      <c r="P101" s="18">
        <f t="shared" si="5"/>
        <v>0</v>
      </c>
      <c r="Q101" s="18">
        <f t="shared" si="5"/>
        <v>0</v>
      </c>
    </row>
    <row r="102" spans="2:18" ht="18" thickTop="1" thickBot="1">
      <c r="B102" s="328"/>
      <c r="C102" s="50" t="s">
        <v>335</v>
      </c>
      <c r="D102" s="35" t="s">
        <v>141</v>
      </c>
      <c r="E102" s="35" t="s">
        <v>198</v>
      </c>
      <c r="F102" s="35" t="s">
        <v>336</v>
      </c>
      <c r="G102" s="49">
        <v>215682</v>
      </c>
      <c r="H102" s="49"/>
      <c r="I102" s="49">
        <v>0</v>
      </c>
      <c r="J102" s="52"/>
      <c r="K102" s="38">
        <v>0</v>
      </c>
      <c r="L102" s="37"/>
      <c r="M102" s="38">
        <f t="shared" si="3"/>
        <v>0</v>
      </c>
      <c r="N102" s="38">
        <f t="shared" si="4"/>
        <v>0</v>
      </c>
      <c r="O102" s="38">
        <f t="shared" si="4"/>
        <v>0</v>
      </c>
      <c r="P102" s="38">
        <f t="shared" si="5"/>
        <v>0</v>
      </c>
      <c r="Q102" s="38">
        <f t="shared" si="5"/>
        <v>0</v>
      </c>
      <c r="R102" s="43">
        <f>SUM(P82:P102)</f>
        <v>0</v>
      </c>
    </row>
    <row r="103" spans="2:18" ht="15" customHeight="1" thickTop="1">
      <c r="B103" s="321" t="s">
        <v>337</v>
      </c>
      <c r="C103" s="321" t="s">
        <v>338</v>
      </c>
      <c r="D103" s="31" t="s">
        <v>142</v>
      </c>
      <c r="E103" s="31"/>
      <c r="F103" s="31" t="s">
        <v>143</v>
      </c>
      <c r="G103" s="48">
        <v>122982</v>
      </c>
      <c r="H103" s="33">
        <v>0</v>
      </c>
      <c r="I103" s="34">
        <v>0</v>
      </c>
      <c r="J103" s="29"/>
      <c r="K103" s="34">
        <v>0</v>
      </c>
      <c r="L103" s="33"/>
      <c r="M103" s="34">
        <f t="shared" si="3"/>
        <v>0</v>
      </c>
      <c r="N103" s="34">
        <f t="shared" si="4"/>
        <v>0</v>
      </c>
      <c r="O103" s="34">
        <f t="shared" si="4"/>
        <v>0</v>
      </c>
      <c r="P103" s="34">
        <f t="shared" si="5"/>
        <v>0</v>
      </c>
      <c r="Q103" s="34">
        <f t="shared" si="5"/>
        <v>0</v>
      </c>
    </row>
    <row r="104" spans="2:18" ht="15" customHeight="1">
      <c r="B104" s="313"/>
      <c r="C104" s="313"/>
      <c r="D104" s="7" t="s">
        <v>144</v>
      </c>
      <c r="E104" s="7"/>
      <c r="F104" s="7" t="s">
        <v>145</v>
      </c>
      <c r="G104" s="16">
        <v>73542</v>
      </c>
      <c r="H104" s="28">
        <v>0</v>
      </c>
      <c r="I104" s="29">
        <v>0</v>
      </c>
      <c r="J104" s="29"/>
      <c r="K104" s="29">
        <v>0</v>
      </c>
      <c r="L104" s="28"/>
      <c r="M104" s="29">
        <f t="shared" si="3"/>
        <v>0</v>
      </c>
      <c r="N104" s="29">
        <f t="shared" si="4"/>
        <v>0</v>
      </c>
      <c r="O104" s="29">
        <f t="shared" si="4"/>
        <v>0</v>
      </c>
      <c r="P104" s="29">
        <f t="shared" si="5"/>
        <v>0</v>
      </c>
      <c r="Q104" s="29">
        <f t="shared" si="5"/>
        <v>0</v>
      </c>
    </row>
    <row r="105" spans="2:18" ht="15" customHeight="1">
      <c r="B105" s="313" t="s">
        <v>339</v>
      </c>
      <c r="C105" s="313" t="s">
        <v>340</v>
      </c>
      <c r="D105" s="7" t="s">
        <v>146</v>
      </c>
      <c r="E105" s="7"/>
      <c r="F105" s="7" t="s">
        <v>147</v>
      </c>
      <c r="G105" s="16">
        <v>30838</v>
      </c>
      <c r="H105" s="28">
        <v>0</v>
      </c>
      <c r="I105" s="29">
        <v>0</v>
      </c>
      <c r="J105" s="29"/>
      <c r="K105" s="29">
        <v>0</v>
      </c>
      <c r="L105" s="28"/>
      <c r="M105" s="29">
        <f t="shared" si="3"/>
        <v>0</v>
      </c>
      <c r="N105" s="29">
        <f t="shared" ref="N105:O113" si="6">H105+J105</f>
        <v>0</v>
      </c>
      <c r="O105" s="29">
        <f t="shared" si="6"/>
        <v>0</v>
      </c>
      <c r="P105" s="29">
        <f t="shared" si="5"/>
        <v>0</v>
      </c>
      <c r="Q105" s="29">
        <f t="shared" si="5"/>
        <v>0</v>
      </c>
    </row>
    <row r="106" spans="2:18" ht="15" customHeight="1">
      <c r="B106" s="313"/>
      <c r="C106" s="313"/>
      <c r="D106" s="7" t="s">
        <v>148</v>
      </c>
      <c r="E106" s="7"/>
      <c r="F106" s="7" t="s">
        <v>149</v>
      </c>
      <c r="G106" s="16">
        <v>24658</v>
      </c>
      <c r="H106" s="28">
        <v>0</v>
      </c>
      <c r="I106" s="29">
        <v>0</v>
      </c>
      <c r="J106" s="29"/>
      <c r="K106" s="29">
        <v>0</v>
      </c>
      <c r="L106" s="28"/>
      <c r="M106" s="29">
        <f t="shared" si="3"/>
        <v>0</v>
      </c>
      <c r="N106" s="29">
        <f t="shared" si="6"/>
        <v>0</v>
      </c>
      <c r="O106" s="29">
        <f t="shared" si="6"/>
        <v>0</v>
      </c>
      <c r="P106" s="29">
        <f t="shared" si="5"/>
        <v>0</v>
      </c>
      <c r="Q106" s="29">
        <f t="shared" si="5"/>
        <v>0</v>
      </c>
    </row>
    <row r="107" spans="2:18" ht="15" customHeight="1">
      <c r="B107" s="313"/>
      <c r="C107" s="314" t="s">
        <v>341</v>
      </c>
      <c r="D107" s="7" t="s">
        <v>150</v>
      </c>
      <c r="E107" s="7"/>
      <c r="F107" s="7" t="s">
        <v>151</v>
      </c>
      <c r="G107" s="16">
        <v>18478</v>
      </c>
      <c r="H107" s="28">
        <v>0</v>
      </c>
      <c r="I107" s="29">
        <v>0</v>
      </c>
      <c r="J107" s="29"/>
      <c r="K107" s="29">
        <v>0</v>
      </c>
      <c r="L107" s="28"/>
      <c r="M107" s="29">
        <f t="shared" si="3"/>
        <v>0</v>
      </c>
      <c r="N107" s="29">
        <f t="shared" si="6"/>
        <v>0</v>
      </c>
      <c r="O107" s="29">
        <f t="shared" si="6"/>
        <v>0</v>
      </c>
      <c r="P107" s="29">
        <f t="shared" si="5"/>
        <v>0</v>
      </c>
      <c r="Q107" s="29">
        <f t="shared" si="5"/>
        <v>0</v>
      </c>
    </row>
    <row r="108" spans="2:18" ht="15" customHeight="1">
      <c r="B108" s="313"/>
      <c r="C108" s="314"/>
      <c r="D108" s="7" t="s">
        <v>152</v>
      </c>
      <c r="E108" s="7"/>
      <c r="F108" s="7" t="s">
        <v>153</v>
      </c>
      <c r="G108" s="16">
        <v>15388</v>
      </c>
      <c r="H108" s="28">
        <v>0</v>
      </c>
      <c r="I108" s="29">
        <v>0</v>
      </c>
      <c r="J108" s="29"/>
      <c r="K108" s="29"/>
      <c r="L108" s="28"/>
      <c r="M108" s="29"/>
      <c r="N108" s="29">
        <f t="shared" si="6"/>
        <v>0</v>
      </c>
      <c r="O108" s="29">
        <f t="shared" si="6"/>
        <v>0</v>
      </c>
      <c r="P108" s="29">
        <f t="shared" si="5"/>
        <v>0</v>
      </c>
      <c r="Q108" s="29">
        <f t="shared" si="5"/>
        <v>0</v>
      </c>
    </row>
    <row r="109" spans="2:18" ht="15" customHeight="1">
      <c r="B109" s="313"/>
      <c r="C109" s="314"/>
      <c r="D109" s="7" t="s">
        <v>154</v>
      </c>
      <c r="E109" s="7"/>
      <c r="F109" s="7" t="s">
        <v>155</v>
      </c>
      <c r="G109" s="16">
        <v>40108</v>
      </c>
      <c r="H109" s="28">
        <v>0</v>
      </c>
      <c r="I109" s="29">
        <v>0</v>
      </c>
      <c r="J109" s="29"/>
      <c r="K109" s="29"/>
      <c r="L109" s="28"/>
      <c r="M109" s="29">
        <f t="shared" si="3"/>
        <v>0</v>
      </c>
      <c r="N109" s="29">
        <f t="shared" si="6"/>
        <v>0</v>
      </c>
      <c r="O109" s="29">
        <f t="shared" si="6"/>
        <v>0</v>
      </c>
      <c r="P109" s="29">
        <f t="shared" si="5"/>
        <v>0</v>
      </c>
      <c r="Q109" s="29">
        <f t="shared" si="5"/>
        <v>0</v>
      </c>
    </row>
    <row r="110" spans="2:18" ht="15" customHeight="1">
      <c r="B110" s="317" t="s">
        <v>223</v>
      </c>
      <c r="C110" s="12" t="s">
        <v>224</v>
      </c>
      <c r="D110" s="7" t="s">
        <v>252</v>
      </c>
      <c r="E110" s="7" t="s">
        <v>198</v>
      </c>
      <c r="F110" s="7" t="s">
        <v>254</v>
      </c>
      <c r="G110" s="16">
        <v>98450.000000000015</v>
      </c>
      <c r="H110" s="28"/>
      <c r="I110" s="29">
        <v>0</v>
      </c>
      <c r="J110" s="29"/>
      <c r="K110" s="29"/>
      <c r="L110" s="28"/>
      <c r="M110" s="29">
        <f t="shared" si="3"/>
        <v>0</v>
      </c>
      <c r="N110" s="29">
        <f t="shared" si="6"/>
        <v>0</v>
      </c>
      <c r="O110" s="29">
        <f t="shared" si="6"/>
        <v>0</v>
      </c>
      <c r="P110" s="29">
        <f t="shared" si="5"/>
        <v>0</v>
      </c>
      <c r="Q110" s="29">
        <f t="shared" si="5"/>
        <v>0</v>
      </c>
    </row>
    <row r="111" spans="2:18" ht="15" customHeight="1">
      <c r="B111" s="322"/>
      <c r="C111" s="12" t="s">
        <v>224</v>
      </c>
      <c r="D111" s="7" t="s">
        <v>226</v>
      </c>
      <c r="E111" s="7" t="s">
        <v>57</v>
      </c>
      <c r="F111" s="7" t="s">
        <v>228</v>
      </c>
      <c r="G111" s="16">
        <v>103950</v>
      </c>
      <c r="H111" s="28">
        <v>0</v>
      </c>
      <c r="I111" s="29">
        <v>0</v>
      </c>
      <c r="J111" s="29"/>
      <c r="K111" s="29"/>
      <c r="L111" s="28"/>
      <c r="M111" s="29">
        <f>L111*G113</f>
        <v>0</v>
      </c>
      <c r="N111" s="29">
        <f t="shared" si="6"/>
        <v>0</v>
      </c>
      <c r="O111" s="29">
        <f t="shared" si="6"/>
        <v>0</v>
      </c>
      <c r="P111" s="29">
        <f t="shared" si="5"/>
        <v>0</v>
      </c>
      <c r="Q111" s="29">
        <f t="shared" si="5"/>
        <v>0</v>
      </c>
    </row>
    <row r="112" spans="2:18" ht="15" customHeight="1">
      <c r="B112" s="322"/>
      <c r="C112" s="12" t="s">
        <v>224</v>
      </c>
      <c r="D112" s="7" t="s">
        <v>253</v>
      </c>
      <c r="E112" s="7" t="s">
        <v>60</v>
      </c>
      <c r="F112" s="7" t="s">
        <v>255</v>
      </c>
      <c r="G112" s="16">
        <v>136950</v>
      </c>
      <c r="H112" s="28"/>
      <c r="I112" s="29">
        <v>0</v>
      </c>
      <c r="J112" s="29"/>
      <c r="K112" s="29"/>
      <c r="L112" s="28"/>
      <c r="M112" s="29"/>
      <c r="N112" s="29">
        <f t="shared" si="6"/>
        <v>0</v>
      </c>
      <c r="O112" s="29">
        <f t="shared" si="6"/>
        <v>0</v>
      </c>
      <c r="P112" s="29">
        <f>SUM(H112,J112,L112)</f>
        <v>0</v>
      </c>
      <c r="Q112" s="29">
        <f>SUM(I112,K112,M112)</f>
        <v>0</v>
      </c>
    </row>
    <row r="113" spans="2:17" ht="14.25" customHeight="1">
      <c r="B113" s="318"/>
      <c r="C113" s="23" t="s">
        <v>225</v>
      </c>
      <c r="D113" s="7" t="s">
        <v>227</v>
      </c>
      <c r="E113" s="7" t="s">
        <v>57</v>
      </c>
      <c r="F113" s="7" t="s">
        <v>229</v>
      </c>
      <c r="G113" s="16">
        <v>67980</v>
      </c>
      <c r="H113" s="28">
        <v>0</v>
      </c>
      <c r="I113" s="29"/>
      <c r="J113" s="29"/>
      <c r="K113" s="29"/>
      <c r="L113" s="28"/>
      <c r="M113" s="29"/>
      <c r="N113" s="29">
        <f t="shared" si="6"/>
        <v>0</v>
      </c>
      <c r="O113" s="29">
        <f t="shared" si="6"/>
        <v>0</v>
      </c>
      <c r="P113" s="29">
        <f>SUM(H113,J113,L113)</f>
        <v>0</v>
      </c>
      <c r="Q113" s="29">
        <f>SUM(I113,K113,M113)</f>
        <v>0</v>
      </c>
    </row>
    <row r="114" spans="2:17" ht="17.25">
      <c r="B114" s="8"/>
      <c r="C114" s="8"/>
      <c r="D114" s="9" t="s">
        <v>156</v>
      </c>
      <c r="E114" s="9"/>
      <c r="F114" s="10"/>
      <c r="G114" s="17"/>
      <c r="H114" s="11">
        <f>SUM(H5:H113)</f>
        <v>2890</v>
      </c>
      <c r="I114" s="11">
        <f t="shared" ref="I114:Q114" si="7">SUM(I5:I113)</f>
        <v>436991000</v>
      </c>
      <c r="J114" s="11">
        <f>SUM(J5:J113)</f>
        <v>1490</v>
      </c>
      <c r="K114" s="11">
        <f t="shared" si="7"/>
        <v>305604200</v>
      </c>
      <c r="L114" s="11">
        <f t="shared" si="7"/>
        <v>210</v>
      </c>
      <c r="M114" s="11">
        <f t="shared" si="7"/>
        <v>42820800</v>
      </c>
      <c r="N114" s="11">
        <f t="shared" si="7"/>
        <v>4380</v>
      </c>
      <c r="O114" s="11">
        <f t="shared" si="7"/>
        <v>742595200</v>
      </c>
      <c r="P114" s="11">
        <f t="shared" si="7"/>
        <v>4590</v>
      </c>
      <c r="Q114" s="11">
        <f t="shared" si="7"/>
        <v>785416000</v>
      </c>
    </row>
    <row r="115" spans="2:17">
      <c r="H115"/>
      <c r="I115"/>
    </row>
    <row r="116" spans="2:17">
      <c r="I116" s="65">
        <f>I114/1.1</f>
        <v>397264545.45454544</v>
      </c>
      <c r="K116" s="65">
        <f>K114/1.1</f>
        <v>277822000</v>
      </c>
      <c r="M116" s="65">
        <f>M114/1.1</f>
        <v>38928000</v>
      </c>
      <c r="Q116" s="65"/>
    </row>
    <row r="117" spans="2:17">
      <c r="I117" s="4"/>
    </row>
    <row r="118" spans="2:17">
      <c r="H118" s="3" t="s">
        <v>236</v>
      </c>
      <c r="I118" s="24" t="s">
        <v>344</v>
      </c>
      <c r="J118" s="3" t="s">
        <v>203</v>
      </c>
      <c r="K118" s="24" t="s">
        <v>344</v>
      </c>
    </row>
    <row r="119" spans="2:17">
      <c r="G119" t="s">
        <v>342</v>
      </c>
      <c r="H119" s="3">
        <f>SUM(H13:H18,H39:H43,H50:H52,H62:H66)</f>
        <v>1490</v>
      </c>
      <c r="I119" s="66">
        <f>SUM(I13:I18,I39:I43,I50:I52,I62:I66)</f>
        <v>305604200</v>
      </c>
      <c r="J119" s="3">
        <f>SUM(J13:J18,J39:J43,J50:J52,J62:J66)</f>
        <v>1490</v>
      </c>
      <c r="K119" s="66">
        <f>SUM(K13:K18,K39:K43,K50:K52,K62:K66)</f>
        <v>305604200</v>
      </c>
    </row>
    <row r="120" spans="2:17">
      <c r="G120" t="s">
        <v>343</v>
      </c>
      <c r="H120" s="3">
        <f>SUM(H7,H44,H46,H53:H54,H56,H67,H69,H71,H73:H74)</f>
        <v>1400</v>
      </c>
      <c r="I120" s="66">
        <f>SUM(I7,I44,I46,I53:I54,I56,I67,I69,I71,I73:I74)</f>
        <v>131386800</v>
      </c>
      <c r="J120" s="3"/>
      <c r="K120" s="66"/>
    </row>
    <row r="121" spans="2:17">
      <c r="H121" s="3">
        <f>SUM(H119:H120)</f>
        <v>2890</v>
      </c>
      <c r="I121" s="66">
        <f>SUM(I119:I120)</f>
        <v>436991000</v>
      </c>
      <c r="K121" s="66">
        <f>SUM(K119:K120)</f>
        <v>305604200</v>
      </c>
    </row>
    <row r="122" spans="2:17">
      <c r="I122" s="4"/>
    </row>
    <row r="123" spans="2:17">
      <c r="I123" s="4"/>
    </row>
    <row r="124" spans="2:17">
      <c r="I124" s="4"/>
    </row>
    <row r="125" spans="2:17">
      <c r="I125" s="4"/>
    </row>
    <row r="126" spans="2:17">
      <c r="I126" s="4"/>
    </row>
    <row r="127" spans="2:17">
      <c r="I127" s="4"/>
    </row>
  </sheetData>
  <autoFilter ref="B4:M115" xr:uid="{00000000-0009-0000-0000-000007000000}">
    <filterColumn colId="6">
      <customFilters>
        <customFilter operator="notEqual" val=" "/>
      </customFilters>
    </filterColumn>
  </autoFilter>
  <mergeCells count="29">
    <mergeCell ref="J3:K3"/>
    <mergeCell ref="L3:M3"/>
    <mergeCell ref="N3:O3"/>
    <mergeCell ref="P3:Q3"/>
    <mergeCell ref="B5:B43"/>
    <mergeCell ref="C5:C18"/>
    <mergeCell ref="C19:C26"/>
    <mergeCell ref="C27:C32"/>
    <mergeCell ref="C33:C43"/>
    <mergeCell ref="B67:B81"/>
    <mergeCell ref="C67:C72"/>
    <mergeCell ref="C73:C76"/>
    <mergeCell ref="C77:C81"/>
    <mergeCell ref="H3:I3"/>
    <mergeCell ref="B44:B66"/>
    <mergeCell ref="C44:C52"/>
    <mergeCell ref="C53:C58"/>
    <mergeCell ref="C59:C61"/>
    <mergeCell ref="C62:C66"/>
    <mergeCell ref="B105:B109"/>
    <mergeCell ref="C105:C106"/>
    <mergeCell ref="C107:C109"/>
    <mergeCell ref="B110:B113"/>
    <mergeCell ref="B82:B102"/>
    <mergeCell ref="C82:C84"/>
    <mergeCell ref="C85:C97"/>
    <mergeCell ref="C98:C101"/>
    <mergeCell ref="B103:B104"/>
    <mergeCell ref="C103:C104"/>
  </mergeCells>
  <phoneticPr fontId="3" type="noConversion"/>
  <pageMargins left="0.31496062992125984" right="0.31496062992125984" top="0.35433070866141736" bottom="0.35433070866141736" header="0.31496062992125984" footer="0.31496062992125984"/>
  <pageSetup paperSize="8" scale="5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 filterMode="1">
    <pageSetUpPr fitToPage="1"/>
  </sheetPr>
  <dimension ref="B2:R127"/>
  <sheetViews>
    <sheetView workbookViewId="0"/>
  </sheetViews>
  <sheetFormatPr defaultRowHeight="16.5"/>
  <cols>
    <col min="1" max="1" width="0.75" style="141" customWidth="1"/>
    <col min="2" max="2" width="11.25" style="141" customWidth="1"/>
    <col min="3" max="3" width="20" style="141" customWidth="1"/>
    <col min="4" max="4" width="64" style="141" customWidth="1"/>
    <col min="5" max="5" width="12.75" style="141" customWidth="1"/>
    <col min="6" max="6" width="12.375" style="141" customWidth="1"/>
    <col min="7" max="7" width="10" style="141" customWidth="1"/>
    <col min="8" max="8" width="13" style="165" customWidth="1"/>
    <col min="9" max="9" width="18.625" style="168" customWidth="1"/>
    <col min="10" max="10" width="11.125" style="141" hidden="1" customWidth="1"/>
    <col min="11" max="11" width="18.625" style="141" hidden="1" customWidth="1"/>
    <col min="12" max="12" width="11.125" style="141" hidden="1" customWidth="1"/>
    <col min="13" max="13" width="18.625" style="141" hidden="1" customWidth="1"/>
    <col min="14" max="14" width="6.875" style="141" customWidth="1"/>
    <col min="15" max="15" width="14" style="141" customWidth="1"/>
    <col min="16" max="16" width="6.75" style="141" customWidth="1"/>
    <col min="17" max="17" width="14" style="141" customWidth="1"/>
    <col min="18" max="256" width="8.75" style="141"/>
    <col min="257" max="257" width="0.75" style="141" customWidth="1"/>
    <col min="258" max="258" width="11.25" style="141" customWidth="1"/>
    <col min="259" max="259" width="20" style="141" customWidth="1"/>
    <col min="260" max="260" width="64" style="141" customWidth="1"/>
    <col min="261" max="261" width="12.75" style="141" customWidth="1"/>
    <col min="262" max="262" width="12.375" style="141" customWidth="1"/>
    <col min="263" max="263" width="10" style="141" customWidth="1"/>
    <col min="264" max="264" width="13" style="141" customWidth="1"/>
    <col min="265" max="265" width="18.625" style="141" customWidth="1"/>
    <col min="266" max="266" width="11.125" style="141" customWidth="1"/>
    <col min="267" max="267" width="18.625" style="141" customWidth="1"/>
    <col min="268" max="268" width="11.125" style="141" customWidth="1"/>
    <col min="269" max="269" width="18.625" style="141" customWidth="1"/>
    <col min="270" max="270" width="6.875" style="141" customWidth="1"/>
    <col min="271" max="271" width="14" style="141" customWidth="1"/>
    <col min="272" max="272" width="6.75" style="141" customWidth="1"/>
    <col min="273" max="273" width="14" style="141" customWidth="1"/>
    <col min="274" max="512" width="8.75" style="141"/>
    <col min="513" max="513" width="0.75" style="141" customWidth="1"/>
    <col min="514" max="514" width="11.25" style="141" customWidth="1"/>
    <col min="515" max="515" width="20" style="141" customWidth="1"/>
    <col min="516" max="516" width="64" style="141" customWidth="1"/>
    <col min="517" max="517" width="12.75" style="141" customWidth="1"/>
    <col min="518" max="518" width="12.375" style="141" customWidth="1"/>
    <col min="519" max="519" width="10" style="141" customWidth="1"/>
    <col min="520" max="520" width="13" style="141" customWidth="1"/>
    <col min="521" max="521" width="18.625" style="141" customWidth="1"/>
    <col min="522" max="522" width="11.125" style="141" customWidth="1"/>
    <col min="523" max="523" width="18.625" style="141" customWidth="1"/>
    <col min="524" max="524" width="11.125" style="141" customWidth="1"/>
    <col min="525" max="525" width="18.625" style="141" customWidth="1"/>
    <col min="526" max="526" width="6.875" style="141" customWidth="1"/>
    <col min="527" max="527" width="14" style="141" customWidth="1"/>
    <col min="528" max="528" width="6.75" style="141" customWidth="1"/>
    <col min="529" max="529" width="14" style="141" customWidth="1"/>
    <col min="530" max="768" width="8.75" style="141"/>
    <col min="769" max="769" width="0.75" style="141" customWidth="1"/>
    <col min="770" max="770" width="11.25" style="141" customWidth="1"/>
    <col min="771" max="771" width="20" style="141" customWidth="1"/>
    <col min="772" max="772" width="64" style="141" customWidth="1"/>
    <col min="773" max="773" width="12.75" style="141" customWidth="1"/>
    <col min="774" max="774" width="12.375" style="141" customWidth="1"/>
    <col min="775" max="775" width="10" style="141" customWidth="1"/>
    <col min="776" max="776" width="13" style="141" customWidth="1"/>
    <col min="777" max="777" width="18.625" style="141" customWidth="1"/>
    <col min="778" max="778" width="11.125" style="141" customWidth="1"/>
    <col min="779" max="779" width="18.625" style="141" customWidth="1"/>
    <col min="780" max="780" width="11.125" style="141" customWidth="1"/>
    <col min="781" max="781" width="18.625" style="141" customWidth="1"/>
    <col min="782" max="782" width="6.875" style="141" customWidth="1"/>
    <col min="783" max="783" width="14" style="141" customWidth="1"/>
    <col min="784" max="784" width="6.75" style="141" customWidth="1"/>
    <col min="785" max="785" width="14" style="141" customWidth="1"/>
    <col min="786" max="1024" width="8.75" style="141"/>
    <col min="1025" max="1025" width="0.75" style="141" customWidth="1"/>
    <col min="1026" max="1026" width="11.25" style="141" customWidth="1"/>
    <col min="1027" max="1027" width="20" style="141" customWidth="1"/>
    <col min="1028" max="1028" width="64" style="141" customWidth="1"/>
    <col min="1029" max="1029" width="12.75" style="141" customWidth="1"/>
    <col min="1030" max="1030" width="12.375" style="141" customWidth="1"/>
    <col min="1031" max="1031" width="10" style="141" customWidth="1"/>
    <col min="1032" max="1032" width="13" style="141" customWidth="1"/>
    <col min="1033" max="1033" width="18.625" style="141" customWidth="1"/>
    <col min="1034" max="1034" width="11.125" style="141" customWidth="1"/>
    <col min="1035" max="1035" width="18.625" style="141" customWidth="1"/>
    <col min="1036" max="1036" width="11.125" style="141" customWidth="1"/>
    <col min="1037" max="1037" width="18.625" style="141" customWidth="1"/>
    <col min="1038" max="1038" width="6.875" style="141" customWidth="1"/>
    <col min="1039" max="1039" width="14" style="141" customWidth="1"/>
    <col min="1040" max="1040" width="6.75" style="141" customWidth="1"/>
    <col min="1041" max="1041" width="14" style="141" customWidth="1"/>
    <col min="1042" max="1280" width="8.75" style="141"/>
    <col min="1281" max="1281" width="0.75" style="141" customWidth="1"/>
    <col min="1282" max="1282" width="11.25" style="141" customWidth="1"/>
    <col min="1283" max="1283" width="20" style="141" customWidth="1"/>
    <col min="1284" max="1284" width="64" style="141" customWidth="1"/>
    <col min="1285" max="1285" width="12.75" style="141" customWidth="1"/>
    <col min="1286" max="1286" width="12.375" style="141" customWidth="1"/>
    <col min="1287" max="1287" width="10" style="141" customWidth="1"/>
    <col min="1288" max="1288" width="13" style="141" customWidth="1"/>
    <col min="1289" max="1289" width="18.625" style="141" customWidth="1"/>
    <col min="1290" max="1290" width="11.125" style="141" customWidth="1"/>
    <col min="1291" max="1291" width="18.625" style="141" customWidth="1"/>
    <col min="1292" max="1292" width="11.125" style="141" customWidth="1"/>
    <col min="1293" max="1293" width="18.625" style="141" customWidth="1"/>
    <col min="1294" max="1294" width="6.875" style="141" customWidth="1"/>
    <col min="1295" max="1295" width="14" style="141" customWidth="1"/>
    <col min="1296" max="1296" width="6.75" style="141" customWidth="1"/>
    <col min="1297" max="1297" width="14" style="141" customWidth="1"/>
    <col min="1298" max="1536" width="8.75" style="141"/>
    <col min="1537" max="1537" width="0.75" style="141" customWidth="1"/>
    <col min="1538" max="1538" width="11.25" style="141" customWidth="1"/>
    <col min="1539" max="1539" width="20" style="141" customWidth="1"/>
    <col min="1540" max="1540" width="64" style="141" customWidth="1"/>
    <col min="1541" max="1541" width="12.75" style="141" customWidth="1"/>
    <col min="1542" max="1542" width="12.375" style="141" customWidth="1"/>
    <col min="1543" max="1543" width="10" style="141" customWidth="1"/>
    <col min="1544" max="1544" width="13" style="141" customWidth="1"/>
    <col min="1545" max="1545" width="18.625" style="141" customWidth="1"/>
    <col min="1546" max="1546" width="11.125" style="141" customWidth="1"/>
    <col min="1547" max="1547" width="18.625" style="141" customWidth="1"/>
    <col min="1548" max="1548" width="11.125" style="141" customWidth="1"/>
    <col min="1549" max="1549" width="18.625" style="141" customWidth="1"/>
    <col min="1550" max="1550" width="6.875" style="141" customWidth="1"/>
    <col min="1551" max="1551" width="14" style="141" customWidth="1"/>
    <col min="1552" max="1552" width="6.75" style="141" customWidth="1"/>
    <col min="1553" max="1553" width="14" style="141" customWidth="1"/>
    <col min="1554" max="1792" width="8.75" style="141"/>
    <col min="1793" max="1793" width="0.75" style="141" customWidth="1"/>
    <col min="1794" max="1794" width="11.25" style="141" customWidth="1"/>
    <col min="1795" max="1795" width="20" style="141" customWidth="1"/>
    <col min="1796" max="1796" width="64" style="141" customWidth="1"/>
    <col min="1797" max="1797" width="12.75" style="141" customWidth="1"/>
    <col min="1798" max="1798" width="12.375" style="141" customWidth="1"/>
    <col min="1799" max="1799" width="10" style="141" customWidth="1"/>
    <col min="1800" max="1800" width="13" style="141" customWidth="1"/>
    <col min="1801" max="1801" width="18.625" style="141" customWidth="1"/>
    <col min="1802" max="1802" width="11.125" style="141" customWidth="1"/>
    <col min="1803" max="1803" width="18.625" style="141" customWidth="1"/>
    <col min="1804" max="1804" width="11.125" style="141" customWidth="1"/>
    <col min="1805" max="1805" width="18.625" style="141" customWidth="1"/>
    <col min="1806" max="1806" width="6.875" style="141" customWidth="1"/>
    <col min="1807" max="1807" width="14" style="141" customWidth="1"/>
    <col min="1808" max="1808" width="6.75" style="141" customWidth="1"/>
    <col min="1809" max="1809" width="14" style="141" customWidth="1"/>
    <col min="1810" max="2048" width="8.75" style="141"/>
    <col min="2049" max="2049" width="0.75" style="141" customWidth="1"/>
    <col min="2050" max="2050" width="11.25" style="141" customWidth="1"/>
    <col min="2051" max="2051" width="20" style="141" customWidth="1"/>
    <col min="2052" max="2052" width="64" style="141" customWidth="1"/>
    <col min="2053" max="2053" width="12.75" style="141" customWidth="1"/>
    <col min="2054" max="2054" width="12.375" style="141" customWidth="1"/>
    <col min="2055" max="2055" width="10" style="141" customWidth="1"/>
    <col min="2056" max="2056" width="13" style="141" customWidth="1"/>
    <col min="2057" max="2057" width="18.625" style="141" customWidth="1"/>
    <col min="2058" max="2058" width="11.125" style="141" customWidth="1"/>
    <col min="2059" max="2059" width="18.625" style="141" customWidth="1"/>
    <col min="2060" max="2060" width="11.125" style="141" customWidth="1"/>
    <col min="2061" max="2061" width="18.625" style="141" customWidth="1"/>
    <col min="2062" max="2062" width="6.875" style="141" customWidth="1"/>
    <col min="2063" max="2063" width="14" style="141" customWidth="1"/>
    <col min="2064" max="2064" width="6.75" style="141" customWidth="1"/>
    <col min="2065" max="2065" width="14" style="141" customWidth="1"/>
    <col min="2066" max="2304" width="8.75" style="141"/>
    <col min="2305" max="2305" width="0.75" style="141" customWidth="1"/>
    <col min="2306" max="2306" width="11.25" style="141" customWidth="1"/>
    <col min="2307" max="2307" width="20" style="141" customWidth="1"/>
    <col min="2308" max="2308" width="64" style="141" customWidth="1"/>
    <col min="2309" max="2309" width="12.75" style="141" customWidth="1"/>
    <col min="2310" max="2310" width="12.375" style="141" customWidth="1"/>
    <col min="2311" max="2311" width="10" style="141" customWidth="1"/>
    <col min="2312" max="2312" width="13" style="141" customWidth="1"/>
    <col min="2313" max="2313" width="18.625" style="141" customWidth="1"/>
    <col min="2314" max="2314" width="11.125" style="141" customWidth="1"/>
    <col min="2315" max="2315" width="18.625" style="141" customWidth="1"/>
    <col min="2316" max="2316" width="11.125" style="141" customWidth="1"/>
    <col min="2317" max="2317" width="18.625" style="141" customWidth="1"/>
    <col min="2318" max="2318" width="6.875" style="141" customWidth="1"/>
    <col min="2319" max="2319" width="14" style="141" customWidth="1"/>
    <col min="2320" max="2320" width="6.75" style="141" customWidth="1"/>
    <col min="2321" max="2321" width="14" style="141" customWidth="1"/>
    <col min="2322" max="2560" width="8.75" style="141"/>
    <col min="2561" max="2561" width="0.75" style="141" customWidth="1"/>
    <col min="2562" max="2562" width="11.25" style="141" customWidth="1"/>
    <col min="2563" max="2563" width="20" style="141" customWidth="1"/>
    <col min="2564" max="2564" width="64" style="141" customWidth="1"/>
    <col min="2565" max="2565" width="12.75" style="141" customWidth="1"/>
    <col min="2566" max="2566" width="12.375" style="141" customWidth="1"/>
    <col min="2567" max="2567" width="10" style="141" customWidth="1"/>
    <col min="2568" max="2568" width="13" style="141" customWidth="1"/>
    <col min="2569" max="2569" width="18.625" style="141" customWidth="1"/>
    <col min="2570" max="2570" width="11.125" style="141" customWidth="1"/>
    <col min="2571" max="2571" width="18.625" style="141" customWidth="1"/>
    <col min="2572" max="2572" width="11.125" style="141" customWidth="1"/>
    <col min="2573" max="2573" width="18.625" style="141" customWidth="1"/>
    <col min="2574" max="2574" width="6.875" style="141" customWidth="1"/>
    <col min="2575" max="2575" width="14" style="141" customWidth="1"/>
    <col min="2576" max="2576" width="6.75" style="141" customWidth="1"/>
    <col min="2577" max="2577" width="14" style="141" customWidth="1"/>
    <col min="2578" max="2816" width="8.75" style="141"/>
    <col min="2817" max="2817" width="0.75" style="141" customWidth="1"/>
    <col min="2818" max="2818" width="11.25" style="141" customWidth="1"/>
    <col min="2819" max="2819" width="20" style="141" customWidth="1"/>
    <col min="2820" max="2820" width="64" style="141" customWidth="1"/>
    <col min="2821" max="2821" width="12.75" style="141" customWidth="1"/>
    <col min="2822" max="2822" width="12.375" style="141" customWidth="1"/>
    <col min="2823" max="2823" width="10" style="141" customWidth="1"/>
    <col min="2824" max="2824" width="13" style="141" customWidth="1"/>
    <col min="2825" max="2825" width="18.625" style="141" customWidth="1"/>
    <col min="2826" max="2826" width="11.125" style="141" customWidth="1"/>
    <col min="2827" max="2827" width="18.625" style="141" customWidth="1"/>
    <col min="2828" max="2828" width="11.125" style="141" customWidth="1"/>
    <col min="2829" max="2829" width="18.625" style="141" customWidth="1"/>
    <col min="2830" max="2830" width="6.875" style="141" customWidth="1"/>
    <col min="2831" max="2831" width="14" style="141" customWidth="1"/>
    <col min="2832" max="2832" width="6.75" style="141" customWidth="1"/>
    <col min="2833" max="2833" width="14" style="141" customWidth="1"/>
    <col min="2834" max="3072" width="8.75" style="141"/>
    <col min="3073" max="3073" width="0.75" style="141" customWidth="1"/>
    <col min="3074" max="3074" width="11.25" style="141" customWidth="1"/>
    <col min="3075" max="3075" width="20" style="141" customWidth="1"/>
    <col min="3076" max="3076" width="64" style="141" customWidth="1"/>
    <col min="3077" max="3077" width="12.75" style="141" customWidth="1"/>
    <col min="3078" max="3078" width="12.375" style="141" customWidth="1"/>
    <col min="3079" max="3079" width="10" style="141" customWidth="1"/>
    <col min="3080" max="3080" width="13" style="141" customWidth="1"/>
    <col min="3081" max="3081" width="18.625" style="141" customWidth="1"/>
    <col min="3082" max="3082" width="11.125" style="141" customWidth="1"/>
    <col min="3083" max="3083" width="18.625" style="141" customWidth="1"/>
    <col min="3084" max="3084" width="11.125" style="141" customWidth="1"/>
    <col min="3085" max="3085" width="18.625" style="141" customWidth="1"/>
    <col min="3086" max="3086" width="6.875" style="141" customWidth="1"/>
    <col min="3087" max="3087" width="14" style="141" customWidth="1"/>
    <col min="3088" max="3088" width="6.75" style="141" customWidth="1"/>
    <col min="3089" max="3089" width="14" style="141" customWidth="1"/>
    <col min="3090" max="3328" width="8.75" style="141"/>
    <col min="3329" max="3329" width="0.75" style="141" customWidth="1"/>
    <col min="3330" max="3330" width="11.25" style="141" customWidth="1"/>
    <col min="3331" max="3331" width="20" style="141" customWidth="1"/>
    <col min="3332" max="3332" width="64" style="141" customWidth="1"/>
    <col min="3333" max="3333" width="12.75" style="141" customWidth="1"/>
    <col min="3334" max="3334" width="12.375" style="141" customWidth="1"/>
    <col min="3335" max="3335" width="10" style="141" customWidth="1"/>
    <col min="3336" max="3336" width="13" style="141" customWidth="1"/>
    <col min="3337" max="3337" width="18.625" style="141" customWidth="1"/>
    <col min="3338" max="3338" width="11.125" style="141" customWidth="1"/>
    <col min="3339" max="3339" width="18.625" style="141" customWidth="1"/>
    <col min="3340" max="3340" width="11.125" style="141" customWidth="1"/>
    <col min="3341" max="3341" width="18.625" style="141" customWidth="1"/>
    <col min="3342" max="3342" width="6.875" style="141" customWidth="1"/>
    <col min="3343" max="3343" width="14" style="141" customWidth="1"/>
    <col min="3344" max="3344" width="6.75" style="141" customWidth="1"/>
    <col min="3345" max="3345" width="14" style="141" customWidth="1"/>
    <col min="3346" max="3584" width="8.75" style="141"/>
    <col min="3585" max="3585" width="0.75" style="141" customWidth="1"/>
    <col min="3586" max="3586" width="11.25" style="141" customWidth="1"/>
    <col min="3587" max="3587" width="20" style="141" customWidth="1"/>
    <col min="3588" max="3588" width="64" style="141" customWidth="1"/>
    <col min="3589" max="3589" width="12.75" style="141" customWidth="1"/>
    <col min="3590" max="3590" width="12.375" style="141" customWidth="1"/>
    <col min="3591" max="3591" width="10" style="141" customWidth="1"/>
    <col min="3592" max="3592" width="13" style="141" customWidth="1"/>
    <col min="3593" max="3593" width="18.625" style="141" customWidth="1"/>
    <col min="3594" max="3594" width="11.125" style="141" customWidth="1"/>
    <col min="3595" max="3595" width="18.625" style="141" customWidth="1"/>
    <col min="3596" max="3596" width="11.125" style="141" customWidth="1"/>
    <col min="3597" max="3597" width="18.625" style="141" customWidth="1"/>
    <col min="3598" max="3598" width="6.875" style="141" customWidth="1"/>
    <col min="3599" max="3599" width="14" style="141" customWidth="1"/>
    <col min="3600" max="3600" width="6.75" style="141" customWidth="1"/>
    <col min="3601" max="3601" width="14" style="141" customWidth="1"/>
    <col min="3602" max="3840" width="8.75" style="141"/>
    <col min="3841" max="3841" width="0.75" style="141" customWidth="1"/>
    <col min="3842" max="3842" width="11.25" style="141" customWidth="1"/>
    <col min="3843" max="3843" width="20" style="141" customWidth="1"/>
    <col min="3844" max="3844" width="64" style="141" customWidth="1"/>
    <col min="3845" max="3845" width="12.75" style="141" customWidth="1"/>
    <col min="3846" max="3846" width="12.375" style="141" customWidth="1"/>
    <col min="3847" max="3847" width="10" style="141" customWidth="1"/>
    <col min="3848" max="3848" width="13" style="141" customWidth="1"/>
    <col min="3849" max="3849" width="18.625" style="141" customWidth="1"/>
    <col min="3850" max="3850" width="11.125" style="141" customWidth="1"/>
    <col min="3851" max="3851" width="18.625" style="141" customWidth="1"/>
    <col min="3852" max="3852" width="11.125" style="141" customWidth="1"/>
    <col min="3853" max="3853" width="18.625" style="141" customWidth="1"/>
    <col min="3854" max="3854" width="6.875" style="141" customWidth="1"/>
    <col min="3855" max="3855" width="14" style="141" customWidth="1"/>
    <col min="3856" max="3856" width="6.75" style="141" customWidth="1"/>
    <col min="3857" max="3857" width="14" style="141" customWidth="1"/>
    <col min="3858" max="4096" width="8.75" style="141"/>
    <col min="4097" max="4097" width="0.75" style="141" customWidth="1"/>
    <col min="4098" max="4098" width="11.25" style="141" customWidth="1"/>
    <col min="4099" max="4099" width="20" style="141" customWidth="1"/>
    <col min="4100" max="4100" width="64" style="141" customWidth="1"/>
    <col min="4101" max="4101" width="12.75" style="141" customWidth="1"/>
    <col min="4102" max="4102" width="12.375" style="141" customWidth="1"/>
    <col min="4103" max="4103" width="10" style="141" customWidth="1"/>
    <col min="4104" max="4104" width="13" style="141" customWidth="1"/>
    <col min="4105" max="4105" width="18.625" style="141" customWidth="1"/>
    <col min="4106" max="4106" width="11.125" style="141" customWidth="1"/>
    <col min="4107" max="4107" width="18.625" style="141" customWidth="1"/>
    <col min="4108" max="4108" width="11.125" style="141" customWidth="1"/>
    <col min="4109" max="4109" width="18.625" style="141" customWidth="1"/>
    <col min="4110" max="4110" width="6.875" style="141" customWidth="1"/>
    <col min="4111" max="4111" width="14" style="141" customWidth="1"/>
    <col min="4112" max="4112" width="6.75" style="141" customWidth="1"/>
    <col min="4113" max="4113" width="14" style="141" customWidth="1"/>
    <col min="4114" max="4352" width="8.75" style="141"/>
    <col min="4353" max="4353" width="0.75" style="141" customWidth="1"/>
    <col min="4354" max="4354" width="11.25" style="141" customWidth="1"/>
    <col min="4355" max="4355" width="20" style="141" customWidth="1"/>
    <col min="4356" max="4356" width="64" style="141" customWidth="1"/>
    <col min="4357" max="4357" width="12.75" style="141" customWidth="1"/>
    <col min="4358" max="4358" width="12.375" style="141" customWidth="1"/>
    <col min="4359" max="4359" width="10" style="141" customWidth="1"/>
    <col min="4360" max="4360" width="13" style="141" customWidth="1"/>
    <col min="4361" max="4361" width="18.625" style="141" customWidth="1"/>
    <col min="4362" max="4362" width="11.125" style="141" customWidth="1"/>
    <col min="4363" max="4363" width="18.625" style="141" customWidth="1"/>
    <col min="4364" max="4364" width="11.125" style="141" customWidth="1"/>
    <col min="4365" max="4365" width="18.625" style="141" customWidth="1"/>
    <col min="4366" max="4366" width="6.875" style="141" customWidth="1"/>
    <col min="4367" max="4367" width="14" style="141" customWidth="1"/>
    <col min="4368" max="4368" width="6.75" style="141" customWidth="1"/>
    <col min="4369" max="4369" width="14" style="141" customWidth="1"/>
    <col min="4370" max="4608" width="8.75" style="141"/>
    <col min="4609" max="4609" width="0.75" style="141" customWidth="1"/>
    <col min="4610" max="4610" width="11.25" style="141" customWidth="1"/>
    <col min="4611" max="4611" width="20" style="141" customWidth="1"/>
    <col min="4612" max="4612" width="64" style="141" customWidth="1"/>
    <col min="4613" max="4613" width="12.75" style="141" customWidth="1"/>
    <col min="4614" max="4614" width="12.375" style="141" customWidth="1"/>
    <col min="4615" max="4615" width="10" style="141" customWidth="1"/>
    <col min="4616" max="4616" width="13" style="141" customWidth="1"/>
    <col min="4617" max="4617" width="18.625" style="141" customWidth="1"/>
    <col min="4618" max="4618" width="11.125" style="141" customWidth="1"/>
    <col min="4619" max="4619" width="18.625" style="141" customWidth="1"/>
    <col min="4620" max="4620" width="11.125" style="141" customWidth="1"/>
    <col min="4621" max="4621" width="18.625" style="141" customWidth="1"/>
    <col min="4622" max="4622" width="6.875" style="141" customWidth="1"/>
    <col min="4623" max="4623" width="14" style="141" customWidth="1"/>
    <col min="4624" max="4624" width="6.75" style="141" customWidth="1"/>
    <col min="4625" max="4625" width="14" style="141" customWidth="1"/>
    <col min="4626" max="4864" width="8.75" style="141"/>
    <col min="4865" max="4865" width="0.75" style="141" customWidth="1"/>
    <col min="4866" max="4866" width="11.25" style="141" customWidth="1"/>
    <col min="4867" max="4867" width="20" style="141" customWidth="1"/>
    <col min="4868" max="4868" width="64" style="141" customWidth="1"/>
    <col min="4869" max="4869" width="12.75" style="141" customWidth="1"/>
    <col min="4870" max="4870" width="12.375" style="141" customWidth="1"/>
    <col min="4871" max="4871" width="10" style="141" customWidth="1"/>
    <col min="4872" max="4872" width="13" style="141" customWidth="1"/>
    <col min="4873" max="4873" width="18.625" style="141" customWidth="1"/>
    <col min="4874" max="4874" width="11.125" style="141" customWidth="1"/>
    <col min="4875" max="4875" width="18.625" style="141" customWidth="1"/>
    <col min="4876" max="4876" width="11.125" style="141" customWidth="1"/>
    <col min="4877" max="4877" width="18.625" style="141" customWidth="1"/>
    <col min="4878" max="4878" width="6.875" style="141" customWidth="1"/>
    <col min="4879" max="4879" width="14" style="141" customWidth="1"/>
    <col min="4880" max="4880" width="6.75" style="141" customWidth="1"/>
    <col min="4881" max="4881" width="14" style="141" customWidth="1"/>
    <col min="4882" max="5120" width="8.75" style="141"/>
    <col min="5121" max="5121" width="0.75" style="141" customWidth="1"/>
    <col min="5122" max="5122" width="11.25" style="141" customWidth="1"/>
    <col min="5123" max="5123" width="20" style="141" customWidth="1"/>
    <col min="5124" max="5124" width="64" style="141" customWidth="1"/>
    <col min="5125" max="5125" width="12.75" style="141" customWidth="1"/>
    <col min="5126" max="5126" width="12.375" style="141" customWidth="1"/>
    <col min="5127" max="5127" width="10" style="141" customWidth="1"/>
    <col min="5128" max="5128" width="13" style="141" customWidth="1"/>
    <col min="5129" max="5129" width="18.625" style="141" customWidth="1"/>
    <col min="5130" max="5130" width="11.125" style="141" customWidth="1"/>
    <col min="5131" max="5131" width="18.625" style="141" customWidth="1"/>
    <col min="5132" max="5132" width="11.125" style="141" customWidth="1"/>
    <col min="5133" max="5133" width="18.625" style="141" customWidth="1"/>
    <col min="5134" max="5134" width="6.875" style="141" customWidth="1"/>
    <col min="5135" max="5135" width="14" style="141" customWidth="1"/>
    <col min="5136" max="5136" width="6.75" style="141" customWidth="1"/>
    <col min="5137" max="5137" width="14" style="141" customWidth="1"/>
    <col min="5138" max="5376" width="8.75" style="141"/>
    <col min="5377" max="5377" width="0.75" style="141" customWidth="1"/>
    <col min="5378" max="5378" width="11.25" style="141" customWidth="1"/>
    <col min="5379" max="5379" width="20" style="141" customWidth="1"/>
    <col min="5380" max="5380" width="64" style="141" customWidth="1"/>
    <col min="5381" max="5381" width="12.75" style="141" customWidth="1"/>
    <col min="5382" max="5382" width="12.375" style="141" customWidth="1"/>
    <col min="5383" max="5383" width="10" style="141" customWidth="1"/>
    <col min="5384" max="5384" width="13" style="141" customWidth="1"/>
    <col min="5385" max="5385" width="18.625" style="141" customWidth="1"/>
    <col min="5386" max="5386" width="11.125" style="141" customWidth="1"/>
    <col min="5387" max="5387" width="18.625" style="141" customWidth="1"/>
    <col min="5388" max="5388" width="11.125" style="141" customWidth="1"/>
    <col min="5389" max="5389" width="18.625" style="141" customWidth="1"/>
    <col min="5390" max="5390" width="6.875" style="141" customWidth="1"/>
    <col min="5391" max="5391" width="14" style="141" customWidth="1"/>
    <col min="5392" max="5392" width="6.75" style="141" customWidth="1"/>
    <col min="5393" max="5393" width="14" style="141" customWidth="1"/>
    <col min="5394" max="5632" width="8.75" style="141"/>
    <col min="5633" max="5633" width="0.75" style="141" customWidth="1"/>
    <col min="5634" max="5634" width="11.25" style="141" customWidth="1"/>
    <col min="5635" max="5635" width="20" style="141" customWidth="1"/>
    <col min="5636" max="5636" width="64" style="141" customWidth="1"/>
    <col min="5637" max="5637" width="12.75" style="141" customWidth="1"/>
    <col min="5638" max="5638" width="12.375" style="141" customWidth="1"/>
    <col min="5639" max="5639" width="10" style="141" customWidth="1"/>
    <col min="5640" max="5640" width="13" style="141" customWidth="1"/>
    <col min="5641" max="5641" width="18.625" style="141" customWidth="1"/>
    <col min="5642" max="5642" width="11.125" style="141" customWidth="1"/>
    <col min="5643" max="5643" width="18.625" style="141" customWidth="1"/>
    <col min="5644" max="5644" width="11.125" style="141" customWidth="1"/>
    <col min="5645" max="5645" width="18.625" style="141" customWidth="1"/>
    <col min="5646" max="5646" width="6.875" style="141" customWidth="1"/>
    <col min="5647" max="5647" width="14" style="141" customWidth="1"/>
    <col min="5648" max="5648" width="6.75" style="141" customWidth="1"/>
    <col min="5649" max="5649" width="14" style="141" customWidth="1"/>
    <col min="5650" max="5888" width="8.75" style="141"/>
    <col min="5889" max="5889" width="0.75" style="141" customWidth="1"/>
    <col min="5890" max="5890" width="11.25" style="141" customWidth="1"/>
    <col min="5891" max="5891" width="20" style="141" customWidth="1"/>
    <col min="5892" max="5892" width="64" style="141" customWidth="1"/>
    <col min="5893" max="5893" width="12.75" style="141" customWidth="1"/>
    <col min="5894" max="5894" width="12.375" style="141" customWidth="1"/>
    <col min="5895" max="5895" width="10" style="141" customWidth="1"/>
    <col min="5896" max="5896" width="13" style="141" customWidth="1"/>
    <col min="5897" max="5897" width="18.625" style="141" customWidth="1"/>
    <col min="5898" max="5898" width="11.125" style="141" customWidth="1"/>
    <col min="5899" max="5899" width="18.625" style="141" customWidth="1"/>
    <col min="5900" max="5900" width="11.125" style="141" customWidth="1"/>
    <col min="5901" max="5901" width="18.625" style="141" customWidth="1"/>
    <col min="5902" max="5902" width="6.875" style="141" customWidth="1"/>
    <col min="5903" max="5903" width="14" style="141" customWidth="1"/>
    <col min="5904" max="5904" width="6.75" style="141" customWidth="1"/>
    <col min="5905" max="5905" width="14" style="141" customWidth="1"/>
    <col min="5906" max="6144" width="8.75" style="141"/>
    <col min="6145" max="6145" width="0.75" style="141" customWidth="1"/>
    <col min="6146" max="6146" width="11.25" style="141" customWidth="1"/>
    <col min="6147" max="6147" width="20" style="141" customWidth="1"/>
    <col min="6148" max="6148" width="64" style="141" customWidth="1"/>
    <col min="6149" max="6149" width="12.75" style="141" customWidth="1"/>
    <col min="6150" max="6150" width="12.375" style="141" customWidth="1"/>
    <col min="6151" max="6151" width="10" style="141" customWidth="1"/>
    <col min="6152" max="6152" width="13" style="141" customWidth="1"/>
    <col min="6153" max="6153" width="18.625" style="141" customWidth="1"/>
    <col min="6154" max="6154" width="11.125" style="141" customWidth="1"/>
    <col min="6155" max="6155" width="18.625" style="141" customWidth="1"/>
    <col min="6156" max="6156" width="11.125" style="141" customWidth="1"/>
    <col min="6157" max="6157" width="18.625" style="141" customWidth="1"/>
    <col min="6158" max="6158" width="6.875" style="141" customWidth="1"/>
    <col min="6159" max="6159" width="14" style="141" customWidth="1"/>
    <col min="6160" max="6160" width="6.75" style="141" customWidth="1"/>
    <col min="6161" max="6161" width="14" style="141" customWidth="1"/>
    <col min="6162" max="6400" width="8.75" style="141"/>
    <col min="6401" max="6401" width="0.75" style="141" customWidth="1"/>
    <col min="6402" max="6402" width="11.25" style="141" customWidth="1"/>
    <col min="6403" max="6403" width="20" style="141" customWidth="1"/>
    <col min="6404" max="6404" width="64" style="141" customWidth="1"/>
    <col min="6405" max="6405" width="12.75" style="141" customWidth="1"/>
    <col min="6406" max="6406" width="12.375" style="141" customWidth="1"/>
    <col min="6407" max="6407" width="10" style="141" customWidth="1"/>
    <col min="6408" max="6408" width="13" style="141" customWidth="1"/>
    <col min="6409" max="6409" width="18.625" style="141" customWidth="1"/>
    <col min="6410" max="6410" width="11.125" style="141" customWidth="1"/>
    <col min="6411" max="6411" width="18.625" style="141" customWidth="1"/>
    <col min="6412" max="6412" width="11.125" style="141" customWidth="1"/>
    <col min="6413" max="6413" width="18.625" style="141" customWidth="1"/>
    <col min="6414" max="6414" width="6.875" style="141" customWidth="1"/>
    <col min="6415" max="6415" width="14" style="141" customWidth="1"/>
    <col min="6416" max="6416" width="6.75" style="141" customWidth="1"/>
    <col min="6417" max="6417" width="14" style="141" customWidth="1"/>
    <col min="6418" max="6656" width="8.75" style="141"/>
    <col min="6657" max="6657" width="0.75" style="141" customWidth="1"/>
    <col min="6658" max="6658" width="11.25" style="141" customWidth="1"/>
    <col min="6659" max="6659" width="20" style="141" customWidth="1"/>
    <col min="6660" max="6660" width="64" style="141" customWidth="1"/>
    <col min="6661" max="6661" width="12.75" style="141" customWidth="1"/>
    <col min="6662" max="6662" width="12.375" style="141" customWidth="1"/>
    <col min="6663" max="6663" width="10" style="141" customWidth="1"/>
    <col min="6664" max="6664" width="13" style="141" customWidth="1"/>
    <col min="6665" max="6665" width="18.625" style="141" customWidth="1"/>
    <col min="6666" max="6666" width="11.125" style="141" customWidth="1"/>
    <col min="6667" max="6667" width="18.625" style="141" customWidth="1"/>
    <col min="6668" max="6668" width="11.125" style="141" customWidth="1"/>
    <col min="6669" max="6669" width="18.625" style="141" customWidth="1"/>
    <col min="6670" max="6670" width="6.875" style="141" customWidth="1"/>
    <col min="6671" max="6671" width="14" style="141" customWidth="1"/>
    <col min="6672" max="6672" width="6.75" style="141" customWidth="1"/>
    <col min="6673" max="6673" width="14" style="141" customWidth="1"/>
    <col min="6674" max="6912" width="8.75" style="141"/>
    <col min="6913" max="6913" width="0.75" style="141" customWidth="1"/>
    <col min="6914" max="6914" width="11.25" style="141" customWidth="1"/>
    <col min="6915" max="6915" width="20" style="141" customWidth="1"/>
    <col min="6916" max="6916" width="64" style="141" customWidth="1"/>
    <col min="6917" max="6917" width="12.75" style="141" customWidth="1"/>
    <col min="6918" max="6918" width="12.375" style="141" customWidth="1"/>
    <col min="6919" max="6919" width="10" style="141" customWidth="1"/>
    <col min="6920" max="6920" width="13" style="141" customWidth="1"/>
    <col min="6921" max="6921" width="18.625" style="141" customWidth="1"/>
    <col min="6922" max="6922" width="11.125" style="141" customWidth="1"/>
    <col min="6923" max="6923" width="18.625" style="141" customWidth="1"/>
    <col min="6924" max="6924" width="11.125" style="141" customWidth="1"/>
    <col min="6925" max="6925" width="18.625" style="141" customWidth="1"/>
    <col min="6926" max="6926" width="6.875" style="141" customWidth="1"/>
    <col min="6927" max="6927" width="14" style="141" customWidth="1"/>
    <col min="6928" max="6928" width="6.75" style="141" customWidth="1"/>
    <col min="6929" max="6929" width="14" style="141" customWidth="1"/>
    <col min="6930" max="7168" width="8.75" style="141"/>
    <col min="7169" max="7169" width="0.75" style="141" customWidth="1"/>
    <col min="7170" max="7170" width="11.25" style="141" customWidth="1"/>
    <col min="7171" max="7171" width="20" style="141" customWidth="1"/>
    <col min="7172" max="7172" width="64" style="141" customWidth="1"/>
    <col min="7173" max="7173" width="12.75" style="141" customWidth="1"/>
    <col min="7174" max="7174" width="12.375" style="141" customWidth="1"/>
    <col min="7175" max="7175" width="10" style="141" customWidth="1"/>
    <col min="7176" max="7176" width="13" style="141" customWidth="1"/>
    <col min="7177" max="7177" width="18.625" style="141" customWidth="1"/>
    <col min="7178" max="7178" width="11.125" style="141" customWidth="1"/>
    <col min="7179" max="7179" width="18.625" style="141" customWidth="1"/>
    <col min="7180" max="7180" width="11.125" style="141" customWidth="1"/>
    <col min="7181" max="7181" width="18.625" style="141" customWidth="1"/>
    <col min="7182" max="7182" width="6.875" style="141" customWidth="1"/>
    <col min="7183" max="7183" width="14" style="141" customWidth="1"/>
    <col min="7184" max="7184" width="6.75" style="141" customWidth="1"/>
    <col min="7185" max="7185" width="14" style="141" customWidth="1"/>
    <col min="7186" max="7424" width="8.75" style="141"/>
    <col min="7425" max="7425" width="0.75" style="141" customWidth="1"/>
    <col min="7426" max="7426" width="11.25" style="141" customWidth="1"/>
    <col min="7427" max="7427" width="20" style="141" customWidth="1"/>
    <col min="7428" max="7428" width="64" style="141" customWidth="1"/>
    <col min="7429" max="7429" width="12.75" style="141" customWidth="1"/>
    <col min="7430" max="7430" width="12.375" style="141" customWidth="1"/>
    <col min="7431" max="7431" width="10" style="141" customWidth="1"/>
    <col min="7432" max="7432" width="13" style="141" customWidth="1"/>
    <col min="7433" max="7433" width="18.625" style="141" customWidth="1"/>
    <col min="7434" max="7434" width="11.125" style="141" customWidth="1"/>
    <col min="7435" max="7435" width="18.625" style="141" customWidth="1"/>
    <col min="7436" max="7436" width="11.125" style="141" customWidth="1"/>
    <col min="7437" max="7437" width="18.625" style="141" customWidth="1"/>
    <col min="7438" max="7438" width="6.875" style="141" customWidth="1"/>
    <col min="7439" max="7439" width="14" style="141" customWidth="1"/>
    <col min="7440" max="7440" width="6.75" style="141" customWidth="1"/>
    <col min="7441" max="7441" width="14" style="141" customWidth="1"/>
    <col min="7442" max="7680" width="8.75" style="141"/>
    <col min="7681" max="7681" width="0.75" style="141" customWidth="1"/>
    <col min="7682" max="7682" width="11.25" style="141" customWidth="1"/>
    <col min="7683" max="7683" width="20" style="141" customWidth="1"/>
    <col min="7684" max="7684" width="64" style="141" customWidth="1"/>
    <col min="7685" max="7685" width="12.75" style="141" customWidth="1"/>
    <col min="7686" max="7686" width="12.375" style="141" customWidth="1"/>
    <col min="7687" max="7687" width="10" style="141" customWidth="1"/>
    <col min="7688" max="7688" width="13" style="141" customWidth="1"/>
    <col min="7689" max="7689" width="18.625" style="141" customWidth="1"/>
    <col min="7690" max="7690" width="11.125" style="141" customWidth="1"/>
    <col min="7691" max="7691" width="18.625" style="141" customWidth="1"/>
    <col min="7692" max="7692" width="11.125" style="141" customWidth="1"/>
    <col min="7693" max="7693" width="18.625" style="141" customWidth="1"/>
    <col min="7694" max="7694" width="6.875" style="141" customWidth="1"/>
    <col min="7695" max="7695" width="14" style="141" customWidth="1"/>
    <col min="7696" max="7696" width="6.75" style="141" customWidth="1"/>
    <col min="7697" max="7697" width="14" style="141" customWidth="1"/>
    <col min="7698" max="7936" width="8.75" style="141"/>
    <col min="7937" max="7937" width="0.75" style="141" customWidth="1"/>
    <col min="7938" max="7938" width="11.25" style="141" customWidth="1"/>
    <col min="7939" max="7939" width="20" style="141" customWidth="1"/>
    <col min="7940" max="7940" width="64" style="141" customWidth="1"/>
    <col min="7941" max="7941" width="12.75" style="141" customWidth="1"/>
    <col min="7942" max="7942" width="12.375" style="141" customWidth="1"/>
    <col min="7943" max="7943" width="10" style="141" customWidth="1"/>
    <col min="7944" max="7944" width="13" style="141" customWidth="1"/>
    <col min="7945" max="7945" width="18.625" style="141" customWidth="1"/>
    <col min="7946" max="7946" width="11.125" style="141" customWidth="1"/>
    <col min="7947" max="7947" width="18.625" style="141" customWidth="1"/>
    <col min="7948" max="7948" width="11.125" style="141" customWidth="1"/>
    <col min="7949" max="7949" width="18.625" style="141" customWidth="1"/>
    <col min="7950" max="7950" width="6.875" style="141" customWidth="1"/>
    <col min="7951" max="7951" width="14" style="141" customWidth="1"/>
    <col min="7952" max="7952" width="6.75" style="141" customWidth="1"/>
    <col min="7953" max="7953" width="14" style="141" customWidth="1"/>
    <col min="7954" max="8192" width="8.75" style="141"/>
    <col min="8193" max="8193" width="0.75" style="141" customWidth="1"/>
    <col min="8194" max="8194" width="11.25" style="141" customWidth="1"/>
    <col min="8195" max="8195" width="20" style="141" customWidth="1"/>
    <col min="8196" max="8196" width="64" style="141" customWidth="1"/>
    <col min="8197" max="8197" width="12.75" style="141" customWidth="1"/>
    <col min="8198" max="8198" width="12.375" style="141" customWidth="1"/>
    <col min="8199" max="8199" width="10" style="141" customWidth="1"/>
    <col min="8200" max="8200" width="13" style="141" customWidth="1"/>
    <col min="8201" max="8201" width="18.625" style="141" customWidth="1"/>
    <col min="8202" max="8202" width="11.125" style="141" customWidth="1"/>
    <col min="8203" max="8203" width="18.625" style="141" customWidth="1"/>
    <col min="8204" max="8204" width="11.125" style="141" customWidth="1"/>
    <col min="8205" max="8205" width="18.625" style="141" customWidth="1"/>
    <col min="8206" max="8206" width="6.875" style="141" customWidth="1"/>
    <col min="8207" max="8207" width="14" style="141" customWidth="1"/>
    <col min="8208" max="8208" width="6.75" style="141" customWidth="1"/>
    <col min="8209" max="8209" width="14" style="141" customWidth="1"/>
    <col min="8210" max="8448" width="8.75" style="141"/>
    <col min="8449" max="8449" width="0.75" style="141" customWidth="1"/>
    <col min="8450" max="8450" width="11.25" style="141" customWidth="1"/>
    <col min="8451" max="8451" width="20" style="141" customWidth="1"/>
    <col min="8452" max="8452" width="64" style="141" customWidth="1"/>
    <col min="8453" max="8453" width="12.75" style="141" customWidth="1"/>
    <col min="8454" max="8454" width="12.375" style="141" customWidth="1"/>
    <col min="8455" max="8455" width="10" style="141" customWidth="1"/>
    <col min="8456" max="8456" width="13" style="141" customWidth="1"/>
    <col min="8457" max="8457" width="18.625" style="141" customWidth="1"/>
    <col min="8458" max="8458" width="11.125" style="141" customWidth="1"/>
    <col min="8459" max="8459" width="18.625" style="141" customWidth="1"/>
    <col min="8460" max="8460" width="11.125" style="141" customWidth="1"/>
    <col min="8461" max="8461" width="18.625" style="141" customWidth="1"/>
    <col min="8462" max="8462" width="6.875" style="141" customWidth="1"/>
    <col min="8463" max="8463" width="14" style="141" customWidth="1"/>
    <col min="8464" max="8464" width="6.75" style="141" customWidth="1"/>
    <col min="8465" max="8465" width="14" style="141" customWidth="1"/>
    <col min="8466" max="8704" width="8.75" style="141"/>
    <col min="8705" max="8705" width="0.75" style="141" customWidth="1"/>
    <col min="8706" max="8706" width="11.25" style="141" customWidth="1"/>
    <col min="8707" max="8707" width="20" style="141" customWidth="1"/>
    <col min="8708" max="8708" width="64" style="141" customWidth="1"/>
    <col min="8709" max="8709" width="12.75" style="141" customWidth="1"/>
    <col min="8710" max="8710" width="12.375" style="141" customWidth="1"/>
    <col min="8711" max="8711" width="10" style="141" customWidth="1"/>
    <col min="8712" max="8712" width="13" style="141" customWidth="1"/>
    <col min="8713" max="8713" width="18.625" style="141" customWidth="1"/>
    <col min="8714" max="8714" width="11.125" style="141" customWidth="1"/>
    <col min="8715" max="8715" width="18.625" style="141" customWidth="1"/>
    <col min="8716" max="8716" width="11.125" style="141" customWidth="1"/>
    <col min="8717" max="8717" width="18.625" style="141" customWidth="1"/>
    <col min="8718" max="8718" width="6.875" style="141" customWidth="1"/>
    <col min="8719" max="8719" width="14" style="141" customWidth="1"/>
    <col min="8720" max="8720" width="6.75" style="141" customWidth="1"/>
    <col min="8721" max="8721" width="14" style="141" customWidth="1"/>
    <col min="8722" max="8960" width="8.75" style="141"/>
    <col min="8961" max="8961" width="0.75" style="141" customWidth="1"/>
    <col min="8962" max="8962" width="11.25" style="141" customWidth="1"/>
    <col min="8963" max="8963" width="20" style="141" customWidth="1"/>
    <col min="8964" max="8964" width="64" style="141" customWidth="1"/>
    <col min="8965" max="8965" width="12.75" style="141" customWidth="1"/>
    <col min="8966" max="8966" width="12.375" style="141" customWidth="1"/>
    <col min="8967" max="8967" width="10" style="141" customWidth="1"/>
    <col min="8968" max="8968" width="13" style="141" customWidth="1"/>
    <col min="8969" max="8969" width="18.625" style="141" customWidth="1"/>
    <col min="8970" max="8970" width="11.125" style="141" customWidth="1"/>
    <col min="8971" max="8971" width="18.625" style="141" customWidth="1"/>
    <col min="8972" max="8972" width="11.125" style="141" customWidth="1"/>
    <col min="8973" max="8973" width="18.625" style="141" customWidth="1"/>
    <col min="8974" max="8974" width="6.875" style="141" customWidth="1"/>
    <col min="8975" max="8975" width="14" style="141" customWidth="1"/>
    <col min="8976" max="8976" width="6.75" style="141" customWidth="1"/>
    <col min="8977" max="8977" width="14" style="141" customWidth="1"/>
    <col min="8978" max="9216" width="8.75" style="141"/>
    <col min="9217" max="9217" width="0.75" style="141" customWidth="1"/>
    <col min="9218" max="9218" width="11.25" style="141" customWidth="1"/>
    <col min="9219" max="9219" width="20" style="141" customWidth="1"/>
    <col min="9220" max="9220" width="64" style="141" customWidth="1"/>
    <col min="9221" max="9221" width="12.75" style="141" customWidth="1"/>
    <col min="9222" max="9222" width="12.375" style="141" customWidth="1"/>
    <col min="9223" max="9223" width="10" style="141" customWidth="1"/>
    <col min="9224" max="9224" width="13" style="141" customWidth="1"/>
    <col min="9225" max="9225" width="18.625" style="141" customWidth="1"/>
    <col min="9226" max="9226" width="11.125" style="141" customWidth="1"/>
    <col min="9227" max="9227" width="18.625" style="141" customWidth="1"/>
    <col min="9228" max="9228" width="11.125" style="141" customWidth="1"/>
    <col min="9229" max="9229" width="18.625" style="141" customWidth="1"/>
    <col min="9230" max="9230" width="6.875" style="141" customWidth="1"/>
    <col min="9231" max="9231" width="14" style="141" customWidth="1"/>
    <col min="9232" max="9232" width="6.75" style="141" customWidth="1"/>
    <col min="9233" max="9233" width="14" style="141" customWidth="1"/>
    <col min="9234" max="9472" width="8.75" style="141"/>
    <col min="9473" max="9473" width="0.75" style="141" customWidth="1"/>
    <col min="9474" max="9474" width="11.25" style="141" customWidth="1"/>
    <col min="9475" max="9475" width="20" style="141" customWidth="1"/>
    <col min="9476" max="9476" width="64" style="141" customWidth="1"/>
    <col min="9477" max="9477" width="12.75" style="141" customWidth="1"/>
    <col min="9478" max="9478" width="12.375" style="141" customWidth="1"/>
    <col min="9479" max="9479" width="10" style="141" customWidth="1"/>
    <col min="9480" max="9480" width="13" style="141" customWidth="1"/>
    <col min="9481" max="9481" width="18.625" style="141" customWidth="1"/>
    <col min="9482" max="9482" width="11.125" style="141" customWidth="1"/>
    <col min="9483" max="9483" width="18.625" style="141" customWidth="1"/>
    <col min="9484" max="9484" width="11.125" style="141" customWidth="1"/>
    <col min="9485" max="9485" width="18.625" style="141" customWidth="1"/>
    <col min="9486" max="9486" width="6.875" style="141" customWidth="1"/>
    <col min="9487" max="9487" width="14" style="141" customWidth="1"/>
    <col min="9488" max="9488" width="6.75" style="141" customWidth="1"/>
    <col min="9489" max="9489" width="14" style="141" customWidth="1"/>
    <col min="9490" max="9728" width="8.75" style="141"/>
    <col min="9729" max="9729" width="0.75" style="141" customWidth="1"/>
    <col min="9730" max="9730" width="11.25" style="141" customWidth="1"/>
    <col min="9731" max="9731" width="20" style="141" customWidth="1"/>
    <col min="9732" max="9732" width="64" style="141" customWidth="1"/>
    <col min="9733" max="9733" width="12.75" style="141" customWidth="1"/>
    <col min="9734" max="9734" width="12.375" style="141" customWidth="1"/>
    <col min="9735" max="9735" width="10" style="141" customWidth="1"/>
    <col min="9736" max="9736" width="13" style="141" customWidth="1"/>
    <col min="9737" max="9737" width="18.625" style="141" customWidth="1"/>
    <col min="9738" max="9738" width="11.125" style="141" customWidth="1"/>
    <col min="9739" max="9739" width="18.625" style="141" customWidth="1"/>
    <col min="9740" max="9740" width="11.125" style="141" customWidth="1"/>
    <col min="9741" max="9741" width="18.625" style="141" customWidth="1"/>
    <col min="9742" max="9742" width="6.875" style="141" customWidth="1"/>
    <col min="9743" max="9743" width="14" style="141" customWidth="1"/>
    <col min="9744" max="9744" width="6.75" style="141" customWidth="1"/>
    <col min="9745" max="9745" width="14" style="141" customWidth="1"/>
    <col min="9746" max="9984" width="8.75" style="141"/>
    <col min="9985" max="9985" width="0.75" style="141" customWidth="1"/>
    <col min="9986" max="9986" width="11.25" style="141" customWidth="1"/>
    <col min="9987" max="9987" width="20" style="141" customWidth="1"/>
    <col min="9988" max="9988" width="64" style="141" customWidth="1"/>
    <col min="9989" max="9989" width="12.75" style="141" customWidth="1"/>
    <col min="9990" max="9990" width="12.375" style="141" customWidth="1"/>
    <col min="9991" max="9991" width="10" style="141" customWidth="1"/>
    <col min="9992" max="9992" width="13" style="141" customWidth="1"/>
    <col min="9993" max="9993" width="18.625" style="141" customWidth="1"/>
    <col min="9994" max="9994" width="11.125" style="141" customWidth="1"/>
    <col min="9995" max="9995" width="18.625" style="141" customWidth="1"/>
    <col min="9996" max="9996" width="11.125" style="141" customWidth="1"/>
    <col min="9997" max="9997" width="18.625" style="141" customWidth="1"/>
    <col min="9998" max="9998" width="6.875" style="141" customWidth="1"/>
    <col min="9999" max="9999" width="14" style="141" customWidth="1"/>
    <col min="10000" max="10000" width="6.75" style="141" customWidth="1"/>
    <col min="10001" max="10001" width="14" style="141" customWidth="1"/>
    <col min="10002" max="10240" width="8.75" style="141"/>
    <col min="10241" max="10241" width="0.75" style="141" customWidth="1"/>
    <col min="10242" max="10242" width="11.25" style="141" customWidth="1"/>
    <col min="10243" max="10243" width="20" style="141" customWidth="1"/>
    <col min="10244" max="10244" width="64" style="141" customWidth="1"/>
    <col min="10245" max="10245" width="12.75" style="141" customWidth="1"/>
    <col min="10246" max="10246" width="12.375" style="141" customWidth="1"/>
    <col min="10247" max="10247" width="10" style="141" customWidth="1"/>
    <col min="10248" max="10248" width="13" style="141" customWidth="1"/>
    <col min="10249" max="10249" width="18.625" style="141" customWidth="1"/>
    <col min="10250" max="10250" width="11.125" style="141" customWidth="1"/>
    <col min="10251" max="10251" width="18.625" style="141" customWidth="1"/>
    <col min="10252" max="10252" width="11.125" style="141" customWidth="1"/>
    <col min="10253" max="10253" width="18.625" style="141" customWidth="1"/>
    <col min="10254" max="10254" width="6.875" style="141" customWidth="1"/>
    <col min="10255" max="10255" width="14" style="141" customWidth="1"/>
    <col min="10256" max="10256" width="6.75" style="141" customWidth="1"/>
    <col min="10257" max="10257" width="14" style="141" customWidth="1"/>
    <col min="10258" max="10496" width="8.75" style="141"/>
    <col min="10497" max="10497" width="0.75" style="141" customWidth="1"/>
    <col min="10498" max="10498" width="11.25" style="141" customWidth="1"/>
    <col min="10499" max="10499" width="20" style="141" customWidth="1"/>
    <col min="10500" max="10500" width="64" style="141" customWidth="1"/>
    <col min="10501" max="10501" width="12.75" style="141" customWidth="1"/>
    <col min="10502" max="10502" width="12.375" style="141" customWidth="1"/>
    <col min="10503" max="10503" width="10" style="141" customWidth="1"/>
    <col min="10504" max="10504" width="13" style="141" customWidth="1"/>
    <col min="10505" max="10505" width="18.625" style="141" customWidth="1"/>
    <col min="10506" max="10506" width="11.125" style="141" customWidth="1"/>
    <col min="10507" max="10507" width="18.625" style="141" customWidth="1"/>
    <col min="10508" max="10508" width="11.125" style="141" customWidth="1"/>
    <col min="10509" max="10509" width="18.625" style="141" customWidth="1"/>
    <col min="10510" max="10510" width="6.875" style="141" customWidth="1"/>
    <col min="10511" max="10511" width="14" style="141" customWidth="1"/>
    <col min="10512" max="10512" width="6.75" style="141" customWidth="1"/>
    <col min="10513" max="10513" width="14" style="141" customWidth="1"/>
    <col min="10514" max="10752" width="8.75" style="141"/>
    <col min="10753" max="10753" width="0.75" style="141" customWidth="1"/>
    <col min="10754" max="10754" width="11.25" style="141" customWidth="1"/>
    <col min="10755" max="10755" width="20" style="141" customWidth="1"/>
    <col min="10756" max="10756" width="64" style="141" customWidth="1"/>
    <col min="10757" max="10757" width="12.75" style="141" customWidth="1"/>
    <col min="10758" max="10758" width="12.375" style="141" customWidth="1"/>
    <col min="10759" max="10759" width="10" style="141" customWidth="1"/>
    <col min="10760" max="10760" width="13" style="141" customWidth="1"/>
    <col min="10761" max="10761" width="18.625" style="141" customWidth="1"/>
    <col min="10762" max="10762" width="11.125" style="141" customWidth="1"/>
    <col min="10763" max="10763" width="18.625" style="141" customWidth="1"/>
    <col min="10764" max="10764" width="11.125" style="141" customWidth="1"/>
    <col min="10765" max="10765" width="18.625" style="141" customWidth="1"/>
    <col min="10766" max="10766" width="6.875" style="141" customWidth="1"/>
    <col min="10767" max="10767" width="14" style="141" customWidth="1"/>
    <col min="10768" max="10768" width="6.75" style="141" customWidth="1"/>
    <col min="10769" max="10769" width="14" style="141" customWidth="1"/>
    <col min="10770" max="11008" width="8.75" style="141"/>
    <col min="11009" max="11009" width="0.75" style="141" customWidth="1"/>
    <col min="11010" max="11010" width="11.25" style="141" customWidth="1"/>
    <col min="11011" max="11011" width="20" style="141" customWidth="1"/>
    <col min="11012" max="11012" width="64" style="141" customWidth="1"/>
    <col min="11013" max="11013" width="12.75" style="141" customWidth="1"/>
    <col min="11014" max="11014" width="12.375" style="141" customWidth="1"/>
    <col min="11015" max="11015" width="10" style="141" customWidth="1"/>
    <col min="11016" max="11016" width="13" style="141" customWidth="1"/>
    <col min="11017" max="11017" width="18.625" style="141" customWidth="1"/>
    <col min="11018" max="11018" width="11.125" style="141" customWidth="1"/>
    <col min="11019" max="11019" width="18.625" style="141" customWidth="1"/>
    <col min="11020" max="11020" width="11.125" style="141" customWidth="1"/>
    <col min="11021" max="11021" width="18.625" style="141" customWidth="1"/>
    <col min="11022" max="11022" width="6.875" style="141" customWidth="1"/>
    <col min="11023" max="11023" width="14" style="141" customWidth="1"/>
    <col min="11024" max="11024" width="6.75" style="141" customWidth="1"/>
    <col min="11025" max="11025" width="14" style="141" customWidth="1"/>
    <col min="11026" max="11264" width="8.75" style="141"/>
    <col min="11265" max="11265" width="0.75" style="141" customWidth="1"/>
    <col min="11266" max="11266" width="11.25" style="141" customWidth="1"/>
    <col min="11267" max="11267" width="20" style="141" customWidth="1"/>
    <col min="11268" max="11268" width="64" style="141" customWidth="1"/>
    <col min="11269" max="11269" width="12.75" style="141" customWidth="1"/>
    <col min="11270" max="11270" width="12.375" style="141" customWidth="1"/>
    <col min="11271" max="11271" width="10" style="141" customWidth="1"/>
    <col min="11272" max="11272" width="13" style="141" customWidth="1"/>
    <col min="11273" max="11273" width="18.625" style="141" customWidth="1"/>
    <col min="11274" max="11274" width="11.125" style="141" customWidth="1"/>
    <col min="11275" max="11275" width="18.625" style="141" customWidth="1"/>
    <col min="11276" max="11276" width="11.125" style="141" customWidth="1"/>
    <col min="11277" max="11277" width="18.625" style="141" customWidth="1"/>
    <col min="11278" max="11278" width="6.875" style="141" customWidth="1"/>
    <col min="11279" max="11279" width="14" style="141" customWidth="1"/>
    <col min="11280" max="11280" width="6.75" style="141" customWidth="1"/>
    <col min="11281" max="11281" width="14" style="141" customWidth="1"/>
    <col min="11282" max="11520" width="8.75" style="141"/>
    <col min="11521" max="11521" width="0.75" style="141" customWidth="1"/>
    <col min="11522" max="11522" width="11.25" style="141" customWidth="1"/>
    <col min="11523" max="11523" width="20" style="141" customWidth="1"/>
    <col min="11524" max="11524" width="64" style="141" customWidth="1"/>
    <col min="11525" max="11525" width="12.75" style="141" customWidth="1"/>
    <col min="11526" max="11526" width="12.375" style="141" customWidth="1"/>
    <col min="11527" max="11527" width="10" style="141" customWidth="1"/>
    <col min="11528" max="11528" width="13" style="141" customWidth="1"/>
    <col min="11529" max="11529" width="18.625" style="141" customWidth="1"/>
    <col min="11530" max="11530" width="11.125" style="141" customWidth="1"/>
    <col min="11531" max="11531" width="18.625" style="141" customWidth="1"/>
    <col min="11532" max="11532" width="11.125" style="141" customWidth="1"/>
    <col min="11533" max="11533" width="18.625" style="141" customWidth="1"/>
    <col min="11534" max="11534" width="6.875" style="141" customWidth="1"/>
    <col min="11535" max="11535" width="14" style="141" customWidth="1"/>
    <col min="11536" max="11536" width="6.75" style="141" customWidth="1"/>
    <col min="11537" max="11537" width="14" style="141" customWidth="1"/>
    <col min="11538" max="11776" width="8.75" style="141"/>
    <col min="11777" max="11777" width="0.75" style="141" customWidth="1"/>
    <col min="11778" max="11778" width="11.25" style="141" customWidth="1"/>
    <col min="11779" max="11779" width="20" style="141" customWidth="1"/>
    <col min="11780" max="11780" width="64" style="141" customWidth="1"/>
    <col min="11781" max="11781" width="12.75" style="141" customWidth="1"/>
    <col min="11782" max="11782" width="12.375" style="141" customWidth="1"/>
    <col min="11783" max="11783" width="10" style="141" customWidth="1"/>
    <col min="11784" max="11784" width="13" style="141" customWidth="1"/>
    <col min="11785" max="11785" width="18.625" style="141" customWidth="1"/>
    <col min="11786" max="11786" width="11.125" style="141" customWidth="1"/>
    <col min="11787" max="11787" width="18.625" style="141" customWidth="1"/>
    <col min="11788" max="11788" width="11.125" style="141" customWidth="1"/>
    <col min="11789" max="11789" width="18.625" style="141" customWidth="1"/>
    <col min="11790" max="11790" width="6.875" style="141" customWidth="1"/>
    <col min="11791" max="11791" width="14" style="141" customWidth="1"/>
    <col min="11792" max="11792" width="6.75" style="141" customWidth="1"/>
    <col min="11793" max="11793" width="14" style="141" customWidth="1"/>
    <col min="11794" max="12032" width="8.75" style="141"/>
    <col min="12033" max="12033" width="0.75" style="141" customWidth="1"/>
    <col min="12034" max="12034" width="11.25" style="141" customWidth="1"/>
    <col min="12035" max="12035" width="20" style="141" customWidth="1"/>
    <col min="12036" max="12036" width="64" style="141" customWidth="1"/>
    <col min="12037" max="12037" width="12.75" style="141" customWidth="1"/>
    <col min="12038" max="12038" width="12.375" style="141" customWidth="1"/>
    <col min="12039" max="12039" width="10" style="141" customWidth="1"/>
    <col min="12040" max="12040" width="13" style="141" customWidth="1"/>
    <col min="12041" max="12041" width="18.625" style="141" customWidth="1"/>
    <col min="12042" max="12042" width="11.125" style="141" customWidth="1"/>
    <col min="12043" max="12043" width="18.625" style="141" customWidth="1"/>
    <col min="12044" max="12044" width="11.125" style="141" customWidth="1"/>
    <col min="12045" max="12045" width="18.625" style="141" customWidth="1"/>
    <col min="12046" max="12046" width="6.875" style="141" customWidth="1"/>
    <col min="12047" max="12047" width="14" style="141" customWidth="1"/>
    <col min="12048" max="12048" width="6.75" style="141" customWidth="1"/>
    <col min="12049" max="12049" width="14" style="141" customWidth="1"/>
    <col min="12050" max="12288" width="8.75" style="141"/>
    <col min="12289" max="12289" width="0.75" style="141" customWidth="1"/>
    <col min="12290" max="12290" width="11.25" style="141" customWidth="1"/>
    <col min="12291" max="12291" width="20" style="141" customWidth="1"/>
    <col min="12292" max="12292" width="64" style="141" customWidth="1"/>
    <col min="12293" max="12293" width="12.75" style="141" customWidth="1"/>
    <col min="12294" max="12294" width="12.375" style="141" customWidth="1"/>
    <col min="12295" max="12295" width="10" style="141" customWidth="1"/>
    <col min="12296" max="12296" width="13" style="141" customWidth="1"/>
    <col min="12297" max="12297" width="18.625" style="141" customWidth="1"/>
    <col min="12298" max="12298" width="11.125" style="141" customWidth="1"/>
    <col min="12299" max="12299" width="18.625" style="141" customWidth="1"/>
    <col min="12300" max="12300" width="11.125" style="141" customWidth="1"/>
    <col min="12301" max="12301" width="18.625" style="141" customWidth="1"/>
    <col min="12302" max="12302" width="6.875" style="141" customWidth="1"/>
    <col min="12303" max="12303" width="14" style="141" customWidth="1"/>
    <col min="12304" max="12304" width="6.75" style="141" customWidth="1"/>
    <col min="12305" max="12305" width="14" style="141" customWidth="1"/>
    <col min="12306" max="12544" width="8.75" style="141"/>
    <col min="12545" max="12545" width="0.75" style="141" customWidth="1"/>
    <col min="12546" max="12546" width="11.25" style="141" customWidth="1"/>
    <col min="12547" max="12547" width="20" style="141" customWidth="1"/>
    <col min="12548" max="12548" width="64" style="141" customWidth="1"/>
    <col min="12549" max="12549" width="12.75" style="141" customWidth="1"/>
    <col min="12550" max="12550" width="12.375" style="141" customWidth="1"/>
    <col min="12551" max="12551" width="10" style="141" customWidth="1"/>
    <col min="12552" max="12552" width="13" style="141" customWidth="1"/>
    <col min="12553" max="12553" width="18.625" style="141" customWidth="1"/>
    <col min="12554" max="12554" width="11.125" style="141" customWidth="1"/>
    <col min="12555" max="12555" width="18.625" style="141" customWidth="1"/>
    <col min="12556" max="12556" width="11.125" style="141" customWidth="1"/>
    <col min="12557" max="12557" width="18.625" style="141" customWidth="1"/>
    <col min="12558" max="12558" width="6.875" style="141" customWidth="1"/>
    <col min="12559" max="12559" width="14" style="141" customWidth="1"/>
    <col min="12560" max="12560" width="6.75" style="141" customWidth="1"/>
    <col min="12561" max="12561" width="14" style="141" customWidth="1"/>
    <col min="12562" max="12800" width="8.75" style="141"/>
    <col min="12801" max="12801" width="0.75" style="141" customWidth="1"/>
    <col min="12802" max="12802" width="11.25" style="141" customWidth="1"/>
    <col min="12803" max="12803" width="20" style="141" customWidth="1"/>
    <col min="12804" max="12804" width="64" style="141" customWidth="1"/>
    <col min="12805" max="12805" width="12.75" style="141" customWidth="1"/>
    <col min="12806" max="12806" width="12.375" style="141" customWidth="1"/>
    <col min="12807" max="12807" width="10" style="141" customWidth="1"/>
    <col min="12808" max="12808" width="13" style="141" customWidth="1"/>
    <col min="12809" max="12809" width="18.625" style="141" customWidth="1"/>
    <col min="12810" max="12810" width="11.125" style="141" customWidth="1"/>
    <col min="12811" max="12811" width="18.625" style="141" customWidth="1"/>
    <col min="12812" max="12812" width="11.125" style="141" customWidth="1"/>
    <col min="12813" max="12813" width="18.625" style="141" customWidth="1"/>
    <col min="12814" max="12814" width="6.875" style="141" customWidth="1"/>
    <col min="12815" max="12815" width="14" style="141" customWidth="1"/>
    <col min="12816" max="12816" width="6.75" style="141" customWidth="1"/>
    <col min="12817" max="12817" width="14" style="141" customWidth="1"/>
    <col min="12818" max="13056" width="8.75" style="141"/>
    <col min="13057" max="13057" width="0.75" style="141" customWidth="1"/>
    <col min="13058" max="13058" width="11.25" style="141" customWidth="1"/>
    <col min="13059" max="13059" width="20" style="141" customWidth="1"/>
    <col min="13060" max="13060" width="64" style="141" customWidth="1"/>
    <col min="13061" max="13061" width="12.75" style="141" customWidth="1"/>
    <col min="13062" max="13062" width="12.375" style="141" customWidth="1"/>
    <col min="13063" max="13063" width="10" style="141" customWidth="1"/>
    <col min="13064" max="13064" width="13" style="141" customWidth="1"/>
    <col min="13065" max="13065" width="18.625" style="141" customWidth="1"/>
    <col min="13066" max="13066" width="11.125" style="141" customWidth="1"/>
    <col min="13067" max="13067" width="18.625" style="141" customWidth="1"/>
    <col min="13068" max="13068" width="11.125" style="141" customWidth="1"/>
    <col min="13069" max="13069" width="18.625" style="141" customWidth="1"/>
    <col min="13070" max="13070" width="6.875" style="141" customWidth="1"/>
    <col min="13071" max="13071" width="14" style="141" customWidth="1"/>
    <col min="13072" max="13072" width="6.75" style="141" customWidth="1"/>
    <col min="13073" max="13073" width="14" style="141" customWidth="1"/>
    <col min="13074" max="13312" width="8.75" style="141"/>
    <col min="13313" max="13313" width="0.75" style="141" customWidth="1"/>
    <col min="13314" max="13314" width="11.25" style="141" customWidth="1"/>
    <col min="13315" max="13315" width="20" style="141" customWidth="1"/>
    <col min="13316" max="13316" width="64" style="141" customWidth="1"/>
    <col min="13317" max="13317" width="12.75" style="141" customWidth="1"/>
    <col min="13318" max="13318" width="12.375" style="141" customWidth="1"/>
    <col min="13319" max="13319" width="10" style="141" customWidth="1"/>
    <col min="13320" max="13320" width="13" style="141" customWidth="1"/>
    <col min="13321" max="13321" width="18.625" style="141" customWidth="1"/>
    <col min="13322" max="13322" width="11.125" style="141" customWidth="1"/>
    <col min="13323" max="13323" width="18.625" style="141" customWidth="1"/>
    <col min="13324" max="13324" width="11.125" style="141" customWidth="1"/>
    <col min="13325" max="13325" width="18.625" style="141" customWidth="1"/>
    <col min="13326" max="13326" width="6.875" style="141" customWidth="1"/>
    <col min="13327" max="13327" width="14" style="141" customWidth="1"/>
    <col min="13328" max="13328" width="6.75" style="141" customWidth="1"/>
    <col min="13329" max="13329" width="14" style="141" customWidth="1"/>
    <col min="13330" max="13568" width="8.75" style="141"/>
    <col min="13569" max="13569" width="0.75" style="141" customWidth="1"/>
    <col min="13570" max="13570" width="11.25" style="141" customWidth="1"/>
    <col min="13571" max="13571" width="20" style="141" customWidth="1"/>
    <col min="13572" max="13572" width="64" style="141" customWidth="1"/>
    <col min="13573" max="13573" width="12.75" style="141" customWidth="1"/>
    <col min="13574" max="13574" width="12.375" style="141" customWidth="1"/>
    <col min="13575" max="13575" width="10" style="141" customWidth="1"/>
    <col min="13576" max="13576" width="13" style="141" customWidth="1"/>
    <col min="13577" max="13577" width="18.625" style="141" customWidth="1"/>
    <col min="13578" max="13578" width="11.125" style="141" customWidth="1"/>
    <col min="13579" max="13579" width="18.625" style="141" customWidth="1"/>
    <col min="13580" max="13580" width="11.125" style="141" customWidth="1"/>
    <col min="13581" max="13581" width="18.625" style="141" customWidth="1"/>
    <col min="13582" max="13582" width="6.875" style="141" customWidth="1"/>
    <col min="13583" max="13583" width="14" style="141" customWidth="1"/>
    <col min="13584" max="13584" width="6.75" style="141" customWidth="1"/>
    <col min="13585" max="13585" width="14" style="141" customWidth="1"/>
    <col min="13586" max="13824" width="8.75" style="141"/>
    <col min="13825" max="13825" width="0.75" style="141" customWidth="1"/>
    <col min="13826" max="13826" width="11.25" style="141" customWidth="1"/>
    <col min="13827" max="13827" width="20" style="141" customWidth="1"/>
    <col min="13828" max="13828" width="64" style="141" customWidth="1"/>
    <col min="13829" max="13829" width="12.75" style="141" customWidth="1"/>
    <col min="13830" max="13830" width="12.375" style="141" customWidth="1"/>
    <col min="13831" max="13831" width="10" style="141" customWidth="1"/>
    <col min="13832" max="13832" width="13" style="141" customWidth="1"/>
    <col min="13833" max="13833" width="18.625" style="141" customWidth="1"/>
    <col min="13834" max="13834" width="11.125" style="141" customWidth="1"/>
    <col min="13835" max="13835" width="18.625" style="141" customWidth="1"/>
    <col min="13836" max="13836" width="11.125" style="141" customWidth="1"/>
    <col min="13837" max="13837" width="18.625" style="141" customWidth="1"/>
    <col min="13838" max="13838" width="6.875" style="141" customWidth="1"/>
    <col min="13839" max="13839" width="14" style="141" customWidth="1"/>
    <col min="13840" max="13840" width="6.75" style="141" customWidth="1"/>
    <col min="13841" max="13841" width="14" style="141" customWidth="1"/>
    <col min="13842" max="14080" width="8.75" style="141"/>
    <col min="14081" max="14081" width="0.75" style="141" customWidth="1"/>
    <col min="14082" max="14082" width="11.25" style="141" customWidth="1"/>
    <col min="14083" max="14083" width="20" style="141" customWidth="1"/>
    <col min="14084" max="14084" width="64" style="141" customWidth="1"/>
    <col min="14085" max="14085" width="12.75" style="141" customWidth="1"/>
    <col min="14086" max="14086" width="12.375" style="141" customWidth="1"/>
    <col min="14087" max="14087" width="10" style="141" customWidth="1"/>
    <col min="14088" max="14088" width="13" style="141" customWidth="1"/>
    <col min="14089" max="14089" width="18.625" style="141" customWidth="1"/>
    <col min="14090" max="14090" width="11.125" style="141" customWidth="1"/>
    <col min="14091" max="14091" width="18.625" style="141" customWidth="1"/>
    <col min="14092" max="14092" width="11.125" style="141" customWidth="1"/>
    <col min="14093" max="14093" width="18.625" style="141" customWidth="1"/>
    <col min="14094" max="14094" width="6.875" style="141" customWidth="1"/>
    <col min="14095" max="14095" width="14" style="141" customWidth="1"/>
    <col min="14096" max="14096" width="6.75" style="141" customWidth="1"/>
    <col min="14097" max="14097" width="14" style="141" customWidth="1"/>
    <col min="14098" max="14336" width="8.75" style="141"/>
    <col min="14337" max="14337" width="0.75" style="141" customWidth="1"/>
    <col min="14338" max="14338" width="11.25" style="141" customWidth="1"/>
    <col min="14339" max="14339" width="20" style="141" customWidth="1"/>
    <col min="14340" max="14340" width="64" style="141" customWidth="1"/>
    <col min="14341" max="14341" width="12.75" style="141" customWidth="1"/>
    <col min="14342" max="14342" width="12.375" style="141" customWidth="1"/>
    <col min="14343" max="14343" width="10" style="141" customWidth="1"/>
    <col min="14344" max="14344" width="13" style="141" customWidth="1"/>
    <col min="14345" max="14345" width="18.625" style="141" customWidth="1"/>
    <col min="14346" max="14346" width="11.125" style="141" customWidth="1"/>
    <col min="14347" max="14347" width="18.625" style="141" customWidth="1"/>
    <col min="14348" max="14348" width="11.125" style="141" customWidth="1"/>
    <col min="14349" max="14349" width="18.625" style="141" customWidth="1"/>
    <col min="14350" max="14350" width="6.875" style="141" customWidth="1"/>
    <col min="14351" max="14351" width="14" style="141" customWidth="1"/>
    <col min="14352" max="14352" width="6.75" style="141" customWidth="1"/>
    <col min="14353" max="14353" width="14" style="141" customWidth="1"/>
    <col min="14354" max="14592" width="8.75" style="141"/>
    <col min="14593" max="14593" width="0.75" style="141" customWidth="1"/>
    <col min="14594" max="14594" width="11.25" style="141" customWidth="1"/>
    <col min="14595" max="14595" width="20" style="141" customWidth="1"/>
    <col min="14596" max="14596" width="64" style="141" customWidth="1"/>
    <col min="14597" max="14597" width="12.75" style="141" customWidth="1"/>
    <col min="14598" max="14598" width="12.375" style="141" customWidth="1"/>
    <col min="14599" max="14599" width="10" style="141" customWidth="1"/>
    <col min="14600" max="14600" width="13" style="141" customWidth="1"/>
    <col min="14601" max="14601" width="18.625" style="141" customWidth="1"/>
    <col min="14602" max="14602" width="11.125" style="141" customWidth="1"/>
    <col min="14603" max="14603" width="18.625" style="141" customWidth="1"/>
    <col min="14604" max="14604" width="11.125" style="141" customWidth="1"/>
    <col min="14605" max="14605" width="18.625" style="141" customWidth="1"/>
    <col min="14606" max="14606" width="6.875" style="141" customWidth="1"/>
    <col min="14607" max="14607" width="14" style="141" customWidth="1"/>
    <col min="14608" max="14608" width="6.75" style="141" customWidth="1"/>
    <col min="14609" max="14609" width="14" style="141" customWidth="1"/>
    <col min="14610" max="14848" width="8.75" style="141"/>
    <col min="14849" max="14849" width="0.75" style="141" customWidth="1"/>
    <col min="14850" max="14850" width="11.25" style="141" customWidth="1"/>
    <col min="14851" max="14851" width="20" style="141" customWidth="1"/>
    <col min="14852" max="14852" width="64" style="141" customWidth="1"/>
    <col min="14853" max="14853" width="12.75" style="141" customWidth="1"/>
    <col min="14854" max="14854" width="12.375" style="141" customWidth="1"/>
    <col min="14855" max="14855" width="10" style="141" customWidth="1"/>
    <col min="14856" max="14856" width="13" style="141" customWidth="1"/>
    <col min="14857" max="14857" width="18.625" style="141" customWidth="1"/>
    <col min="14858" max="14858" width="11.125" style="141" customWidth="1"/>
    <col min="14859" max="14859" width="18.625" style="141" customWidth="1"/>
    <col min="14860" max="14860" width="11.125" style="141" customWidth="1"/>
    <col min="14861" max="14861" width="18.625" style="141" customWidth="1"/>
    <col min="14862" max="14862" width="6.875" style="141" customWidth="1"/>
    <col min="14863" max="14863" width="14" style="141" customWidth="1"/>
    <col min="14864" max="14864" width="6.75" style="141" customWidth="1"/>
    <col min="14865" max="14865" width="14" style="141" customWidth="1"/>
    <col min="14866" max="15104" width="8.75" style="141"/>
    <col min="15105" max="15105" width="0.75" style="141" customWidth="1"/>
    <col min="15106" max="15106" width="11.25" style="141" customWidth="1"/>
    <col min="15107" max="15107" width="20" style="141" customWidth="1"/>
    <col min="15108" max="15108" width="64" style="141" customWidth="1"/>
    <col min="15109" max="15109" width="12.75" style="141" customWidth="1"/>
    <col min="15110" max="15110" width="12.375" style="141" customWidth="1"/>
    <col min="15111" max="15111" width="10" style="141" customWidth="1"/>
    <col min="15112" max="15112" width="13" style="141" customWidth="1"/>
    <col min="15113" max="15113" width="18.625" style="141" customWidth="1"/>
    <col min="15114" max="15114" width="11.125" style="141" customWidth="1"/>
    <col min="15115" max="15115" width="18.625" style="141" customWidth="1"/>
    <col min="15116" max="15116" width="11.125" style="141" customWidth="1"/>
    <col min="15117" max="15117" width="18.625" style="141" customWidth="1"/>
    <col min="15118" max="15118" width="6.875" style="141" customWidth="1"/>
    <col min="15119" max="15119" width="14" style="141" customWidth="1"/>
    <col min="15120" max="15120" width="6.75" style="141" customWidth="1"/>
    <col min="15121" max="15121" width="14" style="141" customWidth="1"/>
    <col min="15122" max="15360" width="8.75" style="141"/>
    <col min="15361" max="15361" width="0.75" style="141" customWidth="1"/>
    <col min="15362" max="15362" width="11.25" style="141" customWidth="1"/>
    <col min="15363" max="15363" width="20" style="141" customWidth="1"/>
    <col min="15364" max="15364" width="64" style="141" customWidth="1"/>
    <col min="15365" max="15365" width="12.75" style="141" customWidth="1"/>
    <col min="15366" max="15366" width="12.375" style="141" customWidth="1"/>
    <col min="15367" max="15367" width="10" style="141" customWidth="1"/>
    <col min="15368" max="15368" width="13" style="141" customWidth="1"/>
    <col min="15369" max="15369" width="18.625" style="141" customWidth="1"/>
    <col min="15370" max="15370" width="11.125" style="141" customWidth="1"/>
    <col min="15371" max="15371" width="18.625" style="141" customWidth="1"/>
    <col min="15372" max="15372" width="11.125" style="141" customWidth="1"/>
    <col min="15373" max="15373" width="18.625" style="141" customWidth="1"/>
    <col min="15374" max="15374" width="6.875" style="141" customWidth="1"/>
    <col min="15375" max="15375" width="14" style="141" customWidth="1"/>
    <col min="15376" max="15376" width="6.75" style="141" customWidth="1"/>
    <col min="15377" max="15377" width="14" style="141" customWidth="1"/>
    <col min="15378" max="15616" width="8.75" style="141"/>
    <col min="15617" max="15617" width="0.75" style="141" customWidth="1"/>
    <col min="15618" max="15618" width="11.25" style="141" customWidth="1"/>
    <col min="15619" max="15619" width="20" style="141" customWidth="1"/>
    <col min="15620" max="15620" width="64" style="141" customWidth="1"/>
    <col min="15621" max="15621" width="12.75" style="141" customWidth="1"/>
    <col min="15622" max="15622" width="12.375" style="141" customWidth="1"/>
    <col min="15623" max="15623" width="10" style="141" customWidth="1"/>
    <col min="15624" max="15624" width="13" style="141" customWidth="1"/>
    <col min="15625" max="15625" width="18.625" style="141" customWidth="1"/>
    <col min="15626" max="15626" width="11.125" style="141" customWidth="1"/>
    <col min="15627" max="15627" width="18.625" style="141" customWidth="1"/>
    <col min="15628" max="15628" width="11.125" style="141" customWidth="1"/>
    <col min="15629" max="15629" width="18.625" style="141" customWidth="1"/>
    <col min="15630" max="15630" width="6.875" style="141" customWidth="1"/>
    <col min="15631" max="15631" width="14" style="141" customWidth="1"/>
    <col min="15632" max="15632" width="6.75" style="141" customWidth="1"/>
    <col min="15633" max="15633" width="14" style="141" customWidth="1"/>
    <col min="15634" max="15872" width="8.75" style="141"/>
    <col min="15873" max="15873" width="0.75" style="141" customWidth="1"/>
    <col min="15874" max="15874" width="11.25" style="141" customWidth="1"/>
    <col min="15875" max="15875" width="20" style="141" customWidth="1"/>
    <col min="15876" max="15876" width="64" style="141" customWidth="1"/>
    <col min="15877" max="15877" width="12.75" style="141" customWidth="1"/>
    <col min="15878" max="15878" width="12.375" style="141" customWidth="1"/>
    <col min="15879" max="15879" width="10" style="141" customWidth="1"/>
    <col min="15880" max="15880" width="13" style="141" customWidth="1"/>
    <col min="15881" max="15881" width="18.625" style="141" customWidth="1"/>
    <col min="15882" max="15882" width="11.125" style="141" customWidth="1"/>
    <col min="15883" max="15883" width="18.625" style="141" customWidth="1"/>
    <col min="15884" max="15884" width="11.125" style="141" customWidth="1"/>
    <col min="15885" max="15885" width="18.625" style="141" customWidth="1"/>
    <col min="15886" max="15886" width="6.875" style="141" customWidth="1"/>
    <col min="15887" max="15887" width="14" style="141" customWidth="1"/>
    <col min="15888" max="15888" width="6.75" style="141" customWidth="1"/>
    <col min="15889" max="15889" width="14" style="141" customWidth="1"/>
    <col min="15890" max="16128" width="8.75" style="141"/>
    <col min="16129" max="16129" width="0.75" style="141" customWidth="1"/>
    <col min="16130" max="16130" width="11.25" style="141" customWidth="1"/>
    <col min="16131" max="16131" width="20" style="141" customWidth="1"/>
    <col min="16132" max="16132" width="64" style="141" customWidth="1"/>
    <col min="16133" max="16133" width="12.75" style="141" customWidth="1"/>
    <col min="16134" max="16134" width="12.375" style="141" customWidth="1"/>
    <col min="16135" max="16135" width="10" style="141" customWidth="1"/>
    <col min="16136" max="16136" width="13" style="141" customWidth="1"/>
    <col min="16137" max="16137" width="18.625" style="141" customWidth="1"/>
    <col min="16138" max="16138" width="11.125" style="141" customWidth="1"/>
    <col min="16139" max="16139" width="18.625" style="141" customWidth="1"/>
    <col min="16140" max="16140" width="11.125" style="141" customWidth="1"/>
    <col min="16141" max="16141" width="18.625" style="141" customWidth="1"/>
    <col min="16142" max="16142" width="6.875" style="141" customWidth="1"/>
    <col min="16143" max="16143" width="14" style="141" customWidth="1"/>
    <col min="16144" max="16144" width="6.75" style="141" customWidth="1"/>
    <col min="16145" max="16145" width="14" style="141" customWidth="1"/>
    <col min="16146" max="16384" width="8.75" style="141"/>
  </cols>
  <sheetData>
    <row r="2" spans="2:17">
      <c r="N2" s="141" t="s">
        <v>400</v>
      </c>
      <c r="P2" s="141" t="s">
        <v>401</v>
      </c>
    </row>
    <row r="3" spans="2:17" ht="26.1" customHeight="1">
      <c r="B3" s="26" t="s">
        <v>378</v>
      </c>
      <c r="C3" s="26"/>
      <c r="D3" s="26"/>
      <c r="E3" s="26"/>
      <c r="F3" s="26"/>
      <c r="H3" s="331" t="s">
        <v>402</v>
      </c>
      <c r="I3" s="331"/>
      <c r="J3" s="331"/>
      <c r="K3" s="331"/>
      <c r="L3" s="331" t="s">
        <v>379</v>
      </c>
      <c r="M3" s="331"/>
      <c r="N3" s="331" t="s">
        <v>399</v>
      </c>
      <c r="O3" s="331"/>
      <c r="P3" s="331" t="s">
        <v>399</v>
      </c>
      <c r="Q3" s="331"/>
    </row>
    <row r="4" spans="2:17" s="142" customFormat="1">
      <c r="B4" s="5" t="s">
        <v>163</v>
      </c>
      <c r="C4" s="5" t="s">
        <v>164</v>
      </c>
      <c r="D4" s="5" t="s">
        <v>0</v>
      </c>
      <c r="E4" s="5" t="s">
        <v>1</v>
      </c>
      <c r="F4" s="5" t="s">
        <v>2</v>
      </c>
      <c r="G4" s="13" t="s">
        <v>3</v>
      </c>
      <c r="H4" s="6" t="s">
        <v>176</v>
      </c>
      <c r="I4" s="6" t="s">
        <v>177</v>
      </c>
      <c r="J4" s="6" t="s">
        <v>203</v>
      </c>
      <c r="K4" s="6" t="s">
        <v>177</v>
      </c>
      <c r="L4" s="6" t="s">
        <v>204</v>
      </c>
      <c r="M4" s="6" t="s">
        <v>177</v>
      </c>
      <c r="N4" s="6" t="s">
        <v>206</v>
      </c>
      <c r="O4" s="6" t="s">
        <v>177</v>
      </c>
      <c r="P4" s="6" t="s">
        <v>205</v>
      </c>
      <c r="Q4" s="6" t="s">
        <v>177</v>
      </c>
    </row>
    <row r="5" spans="2:17" ht="15" customHeight="1">
      <c r="B5" s="332" t="s">
        <v>4</v>
      </c>
      <c r="C5" s="335" t="s">
        <v>157</v>
      </c>
      <c r="D5" s="7" t="s">
        <v>5</v>
      </c>
      <c r="E5" s="7" t="s">
        <v>178</v>
      </c>
      <c r="F5" s="7" t="s">
        <v>179</v>
      </c>
      <c r="G5" s="14">
        <v>85902</v>
      </c>
      <c r="H5" s="170">
        <v>0</v>
      </c>
      <c r="I5" s="144">
        <f t="shared" ref="I5:I87" si="0">H5*G5</f>
        <v>0</v>
      </c>
      <c r="J5" s="144"/>
      <c r="K5" s="144"/>
      <c r="L5" s="143"/>
      <c r="M5" s="144">
        <f>L5*G5</f>
        <v>0</v>
      </c>
      <c r="N5" s="144">
        <f>H5+J5</f>
        <v>0</v>
      </c>
      <c r="O5" s="144">
        <f>I5+K5</f>
        <v>0</v>
      </c>
      <c r="P5" s="144">
        <f>SUM(H5,J5,L5)</f>
        <v>0</v>
      </c>
      <c r="Q5" s="144">
        <f>SUM(I5,K5,M5)</f>
        <v>0</v>
      </c>
    </row>
    <row r="6" spans="2:17" s="145" customFormat="1" ht="15" customHeight="1">
      <c r="B6" s="333"/>
      <c r="C6" s="336"/>
      <c r="D6" s="7" t="s">
        <v>6</v>
      </c>
      <c r="E6" s="7" t="s">
        <v>180</v>
      </c>
      <c r="F6" s="7" t="s">
        <v>7</v>
      </c>
      <c r="G6" s="15">
        <v>116802</v>
      </c>
      <c r="H6" s="170">
        <v>100</v>
      </c>
      <c r="I6" s="144">
        <f t="shared" si="0"/>
        <v>11680200</v>
      </c>
      <c r="J6" s="144"/>
      <c r="K6" s="144"/>
      <c r="L6" s="143"/>
      <c r="M6" s="144">
        <f t="shared" ref="M6:M88" si="1">L6*G6</f>
        <v>0</v>
      </c>
      <c r="N6" s="144">
        <f>H6+J6</f>
        <v>100</v>
      </c>
      <c r="O6" s="144">
        <f t="shared" ref="N6:O88" si="2">I6+K6</f>
        <v>11680200</v>
      </c>
      <c r="P6" s="144">
        <f t="shared" ref="P6:Q88" si="3">SUM(H6,J6,L6)</f>
        <v>100</v>
      </c>
      <c r="Q6" s="144">
        <f t="shared" si="3"/>
        <v>11680200</v>
      </c>
    </row>
    <row r="7" spans="2:17" s="145" customFormat="1" ht="15" customHeight="1">
      <c r="B7" s="333"/>
      <c r="C7" s="336"/>
      <c r="D7" s="7" t="s">
        <v>8</v>
      </c>
      <c r="E7" s="7" t="s">
        <v>181</v>
      </c>
      <c r="F7" s="7" t="s">
        <v>9</v>
      </c>
      <c r="G7" s="15">
        <v>122982</v>
      </c>
      <c r="H7" s="170">
        <v>100</v>
      </c>
      <c r="I7" s="144">
        <f t="shared" si="0"/>
        <v>12298200</v>
      </c>
      <c r="J7" s="144"/>
      <c r="K7" s="144"/>
      <c r="L7" s="143"/>
      <c r="M7" s="144">
        <f t="shared" si="1"/>
        <v>0</v>
      </c>
      <c r="N7" s="144">
        <f t="shared" si="2"/>
        <v>100</v>
      </c>
      <c r="O7" s="144">
        <f t="shared" si="2"/>
        <v>12298200</v>
      </c>
      <c r="P7" s="144">
        <f t="shared" si="3"/>
        <v>100</v>
      </c>
      <c r="Q7" s="144">
        <f t="shared" si="3"/>
        <v>12298200</v>
      </c>
    </row>
    <row r="8" spans="2:17" s="145" customFormat="1" ht="15" customHeight="1">
      <c r="B8" s="333"/>
      <c r="C8" s="336"/>
      <c r="D8" s="7" t="s">
        <v>10</v>
      </c>
      <c r="E8" s="7" t="s">
        <v>180</v>
      </c>
      <c r="F8" s="7" t="s">
        <v>11</v>
      </c>
      <c r="G8" s="15">
        <v>160062</v>
      </c>
      <c r="H8" s="170">
        <v>100</v>
      </c>
      <c r="I8" s="144">
        <f t="shared" si="0"/>
        <v>16006200</v>
      </c>
      <c r="J8" s="144"/>
      <c r="K8" s="144"/>
      <c r="L8" s="143"/>
      <c r="M8" s="144">
        <f t="shared" si="1"/>
        <v>0</v>
      </c>
      <c r="N8" s="144">
        <f t="shared" si="2"/>
        <v>100</v>
      </c>
      <c r="O8" s="144">
        <f t="shared" si="2"/>
        <v>16006200</v>
      </c>
      <c r="P8" s="144">
        <f t="shared" si="3"/>
        <v>100</v>
      </c>
      <c r="Q8" s="144">
        <f t="shared" si="3"/>
        <v>16006200</v>
      </c>
    </row>
    <row r="9" spans="2:17" s="145" customFormat="1" ht="15" customHeight="1">
      <c r="B9" s="333"/>
      <c r="C9" s="336"/>
      <c r="D9" s="7" t="s">
        <v>12</v>
      </c>
      <c r="E9" s="7" t="s">
        <v>181</v>
      </c>
      <c r="F9" s="7" t="s">
        <v>13</v>
      </c>
      <c r="G9" s="15">
        <v>141522</v>
      </c>
      <c r="H9" s="170">
        <v>100</v>
      </c>
      <c r="I9" s="144">
        <f t="shared" si="0"/>
        <v>14152200</v>
      </c>
      <c r="J9" s="144"/>
      <c r="K9" s="144"/>
      <c r="L9" s="143"/>
      <c r="M9" s="144">
        <f t="shared" si="1"/>
        <v>0</v>
      </c>
      <c r="N9" s="144">
        <f t="shared" si="2"/>
        <v>100</v>
      </c>
      <c r="O9" s="144">
        <f t="shared" si="2"/>
        <v>14152200</v>
      </c>
      <c r="P9" s="144">
        <f t="shared" si="3"/>
        <v>100</v>
      </c>
      <c r="Q9" s="144">
        <f t="shared" si="3"/>
        <v>14152200</v>
      </c>
    </row>
    <row r="10" spans="2:17" s="145" customFormat="1" ht="15" customHeight="1">
      <c r="B10" s="333"/>
      <c r="C10" s="336"/>
      <c r="D10" s="7" t="s">
        <v>182</v>
      </c>
      <c r="E10" s="7" t="s">
        <v>180</v>
      </c>
      <c r="F10" s="7" t="s">
        <v>14</v>
      </c>
      <c r="G10" s="15">
        <v>184782</v>
      </c>
      <c r="H10" s="170">
        <v>100</v>
      </c>
      <c r="I10" s="144">
        <f t="shared" si="0"/>
        <v>18478200</v>
      </c>
      <c r="J10" s="144"/>
      <c r="K10" s="144"/>
      <c r="L10" s="143"/>
      <c r="M10" s="144">
        <f t="shared" si="1"/>
        <v>0</v>
      </c>
      <c r="N10" s="144">
        <f t="shared" si="2"/>
        <v>100</v>
      </c>
      <c r="O10" s="144">
        <f t="shared" si="2"/>
        <v>18478200</v>
      </c>
      <c r="P10" s="144">
        <f t="shared" si="3"/>
        <v>100</v>
      </c>
      <c r="Q10" s="144">
        <f t="shared" si="3"/>
        <v>18478200</v>
      </c>
    </row>
    <row r="11" spans="2:17" s="145" customFormat="1" ht="15" customHeight="1">
      <c r="B11" s="333"/>
      <c r="C11" s="336"/>
      <c r="D11" s="7" t="s">
        <v>15</v>
      </c>
      <c r="E11" s="7" t="s">
        <v>181</v>
      </c>
      <c r="F11" s="7" t="s">
        <v>16</v>
      </c>
      <c r="G11" s="15">
        <v>172422</v>
      </c>
      <c r="H11" s="170">
        <v>0</v>
      </c>
      <c r="I11" s="144">
        <f t="shared" si="0"/>
        <v>0</v>
      </c>
      <c r="J11" s="144"/>
      <c r="K11" s="144"/>
      <c r="L11" s="143"/>
      <c r="M11" s="144">
        <f t="shared" si="1"/>
        <v>0</v>
      </c>
      <c r="N11" s="144">
        <f t="shared" si="2"/>
        <v>0</v>
      </c>
      <c r="O11" s="144">
        <f t="shared" si="2"/>
        <v>0</v>
      </c>
      <c r="P11" s="144">
        <f t="shared" si="3"/>
        <v>0</v>
      </c>
      <c r="Q11" s="144">
        <f t="shared" si="3"/>
        <v>0</v>
      </c>
    </row>
    <row r="12" spans="2:17" s="145" customFormat="1" ht="16.5" customHeight="1">
      <c r="B12" s="333"/>
      <c r="C12" s="336"/>
      <c r="D12" s="7" t="s">
        <v>17</v>
      </c>
      <c r="E12" s="7" t="s">
        <v>180</v>
      </c>
      <c r="F12" s="7" t="s">
        <v>18</v>
      </c>
      <c r="G12" s="15">
        <v>215682</v>
      </c>
      <c r="H12" s="170">
        <v>0</v>
      </c>
      <c r="I12" s="144">
        <f t="shared" si="0"/>
        <v>0</v>
      </c>
      <c r="J12" s="144"/>
      <c r="K12" s="144"/>
      <c r="L12" s="143"/>
      <c r="M12" s="144">
        <f t="shared" si="1"/>
        <v>0</v>
      </c>
      <c r="N12" s="144">
        <f t="shared" si="2"/>
        <v>0</v>
      </c>
      <c r="O12" s="144">
        <f t="shared" si="2"/>
        <v>0</v>
      </c>
      <c r="P12" s="144">
        <f t="shared" si="3"/>
        <v>0</v>
      </c>
      <c r="Q12" s="144">
        <f t="shared" si="3"/>
        <v>0</v>
      </c>
    </row>
    <row r="13" spans="2:17" s="145" customFormat="1" ht="15" customHeight="1">
      <c r="B13" s="333"/>
      <c r="C13" s="336"/>
      <c r="D13" s="54" t="s">
        <v>273</v>
      </c>
      <c r="E13" s="54" t="s">
        <v>178</v>
      </c>
      <c r="F13" s="54" t="s">
        <v>274</v>
      </c>
      <c r="G13" s="55">
        <v>104440</v>
      </c>
      <c r="H13" s="171">
        <v>0</v>
      </c>
      <c r="I13" s="146">
        <f t="shared" si="0"/>
        <v>0</v>
      </c>
      <c r="J13" s="146"/>
      <c r="K13" s="146"/>
      <c r="L13" s="147"/>
      <c r="M13" s="146">
        <f t="shared" si="1"/>
        <v>0</v>
      </c>
      <c r="N13" s="146">
        <f t="shared" si="2"/>
        <v>0</v>
      </c>
      <c r="O13" s="146">
        <f t="shared" si="2"/>
        <v>0</v>
      </c>
      <c r="P13" s="146">
        <f t="shared" si="3"/>
        <v>0</v>
      </c>
      <c r="Q13" s="146">
        <f t="shared" si="3"/>
        <v>0</v>
      </c>
    </row>
    <row r="14" spans="2:17" s="145" customFormat="1" ht="15" customHeight="1">
      <c r="B14" s="333"/>
      <c r="C14" s="336"/>
      <c r="D14" s="54" t="s">
        <v>275</v>
      </c>
      <c r="E14" s="54" t="s">
        <v>57</v>
      </c>
      <c r="F14" s="54" t="s">
        <v>276</v>
      </c>
      <c r="G14" s="55">
        <v>122980</v>
      </c>
      <c r="H14" s="171">
        <v>0</v>
      </c>
      <c r="I14" s="146">
        <f t="shared" si="0"/>
        <v>0</v>
      </c>
      <c r="J14" s="146"/>
      <c r="K14" s="146"/>
      <c r="L14" s="147"/>
      <c r="M14" s="146">
        <f t="shared" si="1"/>
        <v>0</v>
      </c>
      <c r="N14" s="146">
        <f t="shared" si="2"/>
        <v>0</v>
      </c>
      <c r="O14" s="146">
        <f t="shared" si="2"/>
        <v>0</v>
      </c>
      <c r="P14" s="146">
        <f t="shared" si="3"/>
        <v>0</v>
      </c>
      <c r="Q14" s="146">
        <f t="shared" si="3"/>
        <v>0</v>
      </c>
    </row>
    <row r="15" spans="2:17" s="145" customFormat="1" ht="15" customHeight="1">
      <c r="B15" s="333"/>
      <c r="C15" s="336"/>
      <c r="D15" s="54" t="s">
        <v>277</v>
      </c>
      <c r="E15" s="54" t="s">
        <v>60</v>
      </c>
      <c r="F15" s="54" t="s">
        <v>278</v>
      </c>
      <c r="G15" s="55">
        <v>160060</v>
      </c>
      <c r="H15" s="171">
        <v>0</v>
      </c>
      <c r="I15" s="146">
        <f t="shared" si="0"/>
        <v>0</v>
      </c>
      <c r="J15" s="146"/>
      <c r="K15" s="146"/>
      <c r="L15" s="147"/>
      <c r="M15" s="146">
        <f t="shared" si="1"/>
        <v>0</v>
      </c>
      <c r="N15" s="146">
        <f t="shared" si="2"/>
        <v>0</v>
      </c>
      <c r="O15" s="146">
        <f t="shared" si="2"/>
        <v>0</v>
      </c>
      <c r="P15" s="146">
        <f t="shared" si="3"/>
        <v>0</v>
      </c>
      <c r="Q15" s="146">
        <f t="shared" si="3"/>
        <v>0</v>
      </c>
    </row>
    <row r="16" spans="2:17" s="145" customFormat="1" ht="15" customHeight="1">
      <c r="B16" s="333"/>
      <c r="C16" s="336"/>
      <c r="D16" s="54" t="s">
        <v>279</v>
      </c>
      <c r="E16" s="54" t="s">
        <v>178</v>
      </c>
      <c r="F16" s="54" t="s">
        <v>280</v>
      </c>
      <c r="G16" s="55">
        <v>122980</v>
      </c>
      <c r="H16" s="171">
        <v>0</v>
      </c>
      <c r="I16" s="146">
        <f>H16*G16</f>
        <v>0</v>
      </c>
      <c r="J16" s="146"/>
      <c r="K16" s="146"/>
      <c r="L16" s="147"/>
      <c r="M16" s="146">
        <f t="shared" si="1"/>
        <v>0</v>
      </c>
      <c r="N16" s="146">
        <f t="shared" si="2"/>
        <v>0</v>
      </c>
      <c r="O16" s="146">
        <f t="shared" si="2"/>
        <v>0</v>
      </c>
      <c r="P16" s="146">
        <f t="shared" si="3"/>
        <v>0</v>
      </c>
      <c r="Q16" s="146">
        <f t="shared" si="3"/>
        <v>0</v>
      </c>
    </row>
    <row r="17" spans="2:17" s="145" customFormat="1" ht="15" customHeight="1">
      <c r="B17" s="333"/>
      <c r="C17" s="336"/>
      <c r="D17" s="54" t="s">
        <v>281</v>
      </c>
      <c r="E17" s="54" t="s">
        <v>57</v>
      </c>
      <c r="F17" s="54" t="s">
        <v>282</v>
      </c>
      <c r="G17" s="55">
        <v>141520</v>
      </c>
      <c r="H17" s="171">
        <v>0</v>
      </c>
      <c r="I17" s="146">
        <f>H17*G17</f>
        <v>0</v>
      </c>
      <c r="J17" s="146"/>
      <c r="K17" s="146"/>
      <c r="L17" s="147"/>
      <c r="M17" s="146">
        <f t="shared" si="1"/>
        <v>0</v>
      </c>
      <c r="N17" s="146">
        <f t="shared" si="2"/>
        <v>0</v>
      </c>
      <c r="O17" s="146">
        <f t="shared" si="2"/>
        <v>0</v>
      </c>
      <c r="P17" s="146">
        <f t="shared" si="3"/>
        <v>0</v>
      </c>
      <c r="Q17" s="146">
        <f t="shared" si="3"/>
        <v>0</v>
      </c>
    </row>
    <row r="18" spans="2:17" s="145" customFormat="1" ht="15" customHeight="1">
      <c r="B18" s="333"/>
      <c r="C18" s="337"/>
      <c r="D18" s="54" t="s">
        <v>283</v>
      </c>
      <c r="E18" s="54" t="s">
        <v>60</v>
      </c>
      <c r="F18" s="54" t="s">
        <v>284</v>
      </c>
      <c r="G18" s="55">
        <v>184780</v>
      </c>
      <c r="H18" s="171">
        <v>0</v>
      </c>
      <c r="I18" s="146">
        <f>H18*G18</f>
        <v>0</v>
      </c>
      <c r="J18" s="146"/>
      <c r="K18" s="146"/>
      <c r="L18" s="147"/>
      <c r="M18" s="146">
        <f t="shared" si="1"/>
        <v>0</v>
      </c>
      <c r="N18" s="146">
        <f t="shared" si="2"/>
        <v>0</v>
      </c>
      <c r="O18" s="146">
        <f t="shared" si="2"/>
        <v>0</v>
      </c>
      <c r="P18" s="146">
        <f t="shared" si="3"/>
        <v>0</v>
      </c>
      <c r="Q18" s="146">
        <f t="shared" si="3"/>
        <v>0</v>
      </c>
    </row>
    <row r="19" spans="2:17" s="145" customFormat="1" ht="15" customHeight="1">
      <c r="B19" s="333"/>
      <c r="C19" s="338" t="s">
        <v>158</v>
      </c>
      <c r="D19" s="7" t="s">
        <v>19</v>
      </c>
      <c r="E19" s="7" t="s">
        <v>183</v>
      </c>
      <c r="F19" s="7" t="s">
        <v>20</v>
      </c>
      <c r="G19" s="15">
        <v>129162</v>
      </c>
      <c r="H19" s="170">
        <v>0</v>
      </c>
      <c r="I19" s="144">
        <f t="shared" si="0"/>
        <v>0</v>
      </c>
      <c r="J19" s="144"/>
      <c r="K19" s="144"/>
      <c r="L19" s="143"/>
      <c r="M19" s="144">
        <f t="shared" si="1"/>
        <v>0</v>
      </c>
      <c r="N19" s="144">
        <f t="shared" si="2"/>
        <v>0</v>
      </c>
      <c r="O19" s="144">
        <f t="shared" si="2"/>
        <v>0</v>
      </c>
      <c r="P19" s="144">
        <f t="shared" si="3"/>
        <v>0</v>
      </c>
      <c r="Q19" s="144">
        <f t="shared" si="3"/>
        <v>0</v>
      </c>
    </row>
    <row r="20" spans="2:17" s="145" customFormat="1" ht="15" customHeight="1">
      <c r="B20" s="333"/>
      <c r="C20" s="338"/>
      <c r="D20" s="7" t="s">
        <v>21</v>
      </c>
      <c r="E20" s="7" t="s">
        <v>181</v>
      </c>
      <c r="F20" s="7" t="s">
        <v>22</v>
      </c>
      <c r="G20" s="15">
        <v>141522</v>
      </c>
      <c r="H20" s="170">
        <v>0</v>
      </c>
      <c r="I20" s="144">
        <f t="shared" si="0"/>
        <v>0</v>
      </c>
      <c r="J20" s="144"/>
      <c r="K20" s="144"/>
      <c r="L20" s="143"/>
      <c r="M20" s="144">
        <f t="shared" si="1"/>
        <v>0</v>
      </c>
      <c r="N20" s="144">
        <f t="shared" si="2"/>
        <v>0</v>
      </c>
      <c r="O20" s="144">
        <f t="shared" si="2"/>
        <v>0</v>
      </c>
      <c r="P20" s="144">
        <f t="shared" si="3"/>
        <v>0</v>
      </c>
      <c r="Q20" s="144">
        <f t="shared" si="3"/>
        <v>0</v>
      </c>
    </row>
    <row r="21" spans="2:17" s="145" customFormat="1" ht="15" customHeight="1">
      <c r="B21" s="333"/>
      <c r="C21" s="338"/>
      <c r="D21" s="7" t="s">
        <v>23</v>
      </c>
      <c r="E21" s="7" t="s">
        <v>180</v>
      </c>
      <c r="F21" s="7" t="s">
        <v>24</v>
      </c>
      <c r="G21" s="15">
        <v>178602</v>
      </c>
      <c r="H21" s="170">
        <v>0</v>
      </c>
      <c r="I21" s="144">
        <f t="shared" si="0"/>
        <v>0</v>
      </c>
      <c r="J21" s="144"/>
      <c r="K21" s="144"/>
      <c r="L21" s="143"/>
      <c r="M21" s="144">
        <f t="shared" si="1"/>
        <v>0</v>
      </c>
      <c r="N21" s="144">
        <f t="shared" si="2"/>
        <v>0</v>
      </c>
      <c r="O21" s="144">
        <f t="shared" si="2"/>
        <v>0</v>
      </c>
      <c r="P21" s="144">
        <f t="shared" si="3"/>
        <v>0</v>
      </c>
      <c r="Q21" s="144">
        <f t="shared" si="3"/>
        <v>0</v>
      </c>
    </row>
    <row r="22" spans="2:17" s="145" customFormat="1" ht="15" customHeight="1">
      <c r="B22" s="333"/>
      <c r="C22" s="338"/>
      <c r="D22" s="7" t="s">
        <v>25</v>
      </c>
      <c r="E22" s="7" t="s">
        <v>183</v>
      </c>
      <c r="F22" s="7" t="s">
        <v>26</v>
      </c>
      <c r="G22" s="15">
        <v>160062</v>
      </c>
      <c r="H22" s="170">
        <v>0</v>
      </c>
      <c r="I22" s="144">
        <f t="shared" si="0"/>
        <v>0</v>
      </c>
      <c r="J22" s="144"/>
      <c r="K22" s="144"/>
      <c r="L22" s="143"/>
      <c r="M22" s="144">
        <f t="shared" si="1"/>
        <v>0</v>
      </c>
      <c r="N22" s="144">
        <f t="shared" si="2"/>
        <v>0</v>
      </c>
      <c r="O22" s="144">
        <f t="shared" si="2"/>
        <v>0</v>
      </c>
      <c r="P22" s="144">
        <f t="shared" si="3"/>
        <v>0</v>
      </c>
      <c r="Q22" s="144">
        <f t="shared" si="3"/>
        <v>0</v>
      </c>
    </row>
    <row r="23" spans="2:17" s="145" customFormat="1" ht="15" customHeight="1">
      <c r="B23" s="333"/>
      <c r="C23" s="338"/>
      <c r="D23" s="7" t="s">
        <v>27</v>
      </c>
      <c r="E23" s="7" t="s">
        <v>181</v>
      </c>
      <c r="F23" s="7" t="s">
        <v>28</v>
      </c>
      <c r="G23" s="15">
        <v>172422</v>
      </c>
      <c r="H23" s="170">
        <v>0</v>
      </c>
      <c r="I23" s="144">
        <f t="shared" si="0"/>
        <v>0</v>
      </c>
      <c r="J23" s="144"/>
      <c r="K23" s="144"/>
      <c r="L23" s="143"/>
      <c r="M23" s="144">
        <f t="shared" si="1"/>
        <v>0</v>
      </c>
      <c r="N23" s="144">
        <f t="shared" si="2"/>
        <v>0</v>
      </c>
      <c r="O23" s="144">
        <f t="shared" si="2"/>
        <v>0</v>
      </c>
      <c r="P23" s="144">
        <f t="shared" si="3"/>
        <v>0</v>
      </c>
      <c r="Q23" s="144">
        <f t="shared" si="3"/>
        <v>0</v>
      </c>
    </row>
    <row r="24" spans="2:17" s="145" customFormat="1" ht="15" customHeight="1">
      <c r="B24" s="333"/>
      <c r="C24" s="338"/>
      <c r="D24" s="7" t="s">
        <v>29</v>
      </c>
      <c r="E24" s="7" t="s">
        <v>180</v>
      </c>
      <c r="F24" s="7" t="s">
        <v>30</v>
      </c>
      <c r="G24" s="15">
        <v>215682</v>
      </c>
      <c r="H24" s="170">
        <v>0</v>
      </c>
      <c r="I24" s="144">
        <f t="shared" si="0"/>
        <v>0</v>
      </c>
      <c r="J24" s="144"/>
      <c r="K24" s="144"/>
      <c r="L24" s="143"/>
      <c r="M24" s="144">
        <f t="shared" si="1"/>
        <v>0</v>
      </c>
      <c r="N24" s="144">
        <f t="shared" si="2"/>
        <v>0</v>
      </c>
      <c r="O24" s="144">
        <f t="shared" si="2"/>
        <v>0</v>
      </c>
      <c r="P24" s="144">
        <f t="shared" si="3"/>
        <v>0</v>
      </c>
      <c r="Q24" s="144">
        <f t="shared" si="3"/>
        <v>0</v>
      </c>
    </row>
    <row r="25" spans="2:17" s="145" customFormat="1" ht="15" customHeight="1">
      <c r="B25" s="333"/>
      <c r="C25" s="338"/>
      <c r="D25" s="7" t="s">
        <v>31</v>
      </c>
      <c r="E25" s="7" t="s">
        <v>181</v>
      </c>
      <c r="F25" s="7" t="s">
        <v>32</v>
      </c>
      <c r="G25" s="15">
        <v>203322</v>
      </c>
      <c r="H25" s="170">
        <v>0</v>
      </c>
      <c r="I25" s="144">
        <f t="shared" si="0"/>
        <v>0</v>
      </c>
      <c r="J25" s="144"/>
      <c r="K25" s="144"/>
      <c r="L25" s="143"/>
      <c r="M25" s="144">
        <f t="shared" si="1"/>
        <v>0</v>
      </c>
      <c r="N25" s="144">
        <f t="shared" si="2"/>
        <v>0</v>
      </c>
      <c r="O25" s="144">
        <f t="shared" si="2"/>
        <v>0</v>
      </c>
      <c r="P25" s="144">
        <f t="shared" si="3"/>
        <v>0</v>
      </c>
      <c r="Q25" s="144">
        <f t="shared" si="3"/>
        <v>0</v>
      </c>
    </row>
    <row r="26" spans="2:17" s="145" customFormat="1" ht="15" customHeight="1">
      <c r="B26" s="333"/>
      <c r="C26" s="338"/>
      <c r="D26" s="7" t="s">
        <v>33</v>
      </c>
      <c r="E26" s="7" t="s">
        <v>180</v>
      </c>
      <c r="F26" s="7" t="s">
        <v>34</v>
      </c>
      <c r="G26" s="15">
        <v>246582</v>
      </c>
      <c r="H26" s="170">
        <v>0</v>
      </c>
      <c r="I26" s="144">
        <f t="shared" si="0"/>
        <v>0</v>
      </c>
      <c r="J26" s="144"/>
      <c r="K26" s="144"/>
      <c r="L26" s="143"/>
      <c r="M26" s="144">
        <f t="shared" si="1"/>
        <v>0</v>
      </c>
      <c r="N26" s="144">
        <f t="shared" si="2"/>
        <v>0</v>
      </c>
      <c r="O26" s="144">
        <f t="shared" si="2"/>
        <v>0</v>
      </c>
      <c r="P26" s="144">
        <f t="shared" si="3"/>
        <v>0</v>
      </c>
      <c r="Q26" s="144">
        <f t="shared" si="3"/>
        <v>0</v>
      </c>
    </row>
    <row r="27" spans="2:17" s="145" customFormat="1" ht="15" customHeight="1">
      <c r="B27" s="333"/>
      <c r="C27" s="335" t="s">
        <v>159</v>
      </c>
      <c r="D27" s="7" t="s">
        <v>35</v>
      </c>
      <c r="E27" s="7" t="s">
        <v>184</v>
      </c>
      <c r="F27" s="7" t="s">
        <v>36</v>
      </c>
      <c r="G27" s="15">
        <v>184782</v>
      </c>
      <c r="H27" s="170">
        <v>0</v>
      </c>
      <c r="I27" s="144">
        <f t="shared" si="0"/>
        <v>0</v>
      </c>
      <c r="J27" s="144"/>
      <c r="K27" s="144"/>
      <c r="L27" s="143"/>
      <c r="M27" s="144">
        <f t="shared" si="1"/>
        <v>0</v>
      </c>
      <c r="N27" s="144">
        <f t="shared" si="2"/>
        <v>0</v>
      </c>
      <c r="O27" s="144">
        <f t="shared" si="2"/>
        <v>0</v>
      </c>
      <c r="P27" s="144">
        <f t="shared" si="3"/>
        <v>0</v>
      </c>
      <c r="Q27" s="144">
        <f t="shared" si="3"/>
        <v>0</v>
      </c>
    </row>
    <row r="28" spans="2:17" s="145" customFormat="1" ht="15" customHeight="1">
      <c r="B28" s="333"/>
      <c r="C28" s="336"/>
      <c r="D28" s="7" t="s">
        <v>37</v>
      </c>
      <c r="E28" s="7" t="s">
        <v>185</v>
      </c>
      <c r="F28" s="7" t="s">
        <v>38</v>
      </c>
      <c r="G28" s="15">
        <v>228042</v>
      </c>
      <c r="H28" s="170">
        <v>0</v>
      </c>
      <c r="I28" s="144">
        <f t="shared" si="0"/>
        <v>0</v>
      </c>
      <c r="J28" s="144"/>
      <c r="K28" s="144"/>
      <c r="L28" s="143"/>
      <c r="M28" s="144">
        <f t="shared" si="1"/>
        <v>0</v>
      </c>
      <c r="N28" s="144">
        <f t="shared" si="2"/>
        <v>0</v>
      </c>
      <c r="O28" s="144">
        <f t="shared" si="2"/>
        <v>0</v>
      </c>
      <c r="P28" s="144">
        <f t="shared" si="3"/>
        <v>0</v>
      </c>
      <c r="Q28" s="144">
        <f t="shared" si="3"/>
        <v>0</v>
      </c>
    </row>
    <row r="29" spans="2:17" s="145" customFormat="1" ht="15" customHeight="1">
      <c r="B29" s="333"/>
      <c r="C29" s="336"/>
      <c r="D29" s="7" t="s">
        <v>39</v>
      </c>
      <c r="E29" s="7" t="s">
        <v>184</v>
      </c>
      <c r="F29" s="7" t="s">
        <v>40</v>
      </c>
      <c r="G29" s="15">
        <v>215682</v>
      </c>
      <c r="H29" s="170">
        <v>0</v>
      </c>
      <c r="I29" s="144">
        <f t="shared" si="0"/>
        <v>0</v>
      </c>
      <c r="J29" s="144"/>
      <c r="K29" s="144"/>
      <c r="L29" s="143"/>
      <c r="M29" s="144">
        <f t="shared" si="1"/>
        <v>0</v>
      </c>
      <c r="N29" s="144">
        <f t="shared" si="2"/>
        <v>0</v>
      </c>
      <c r="O29" s="144">
        <f t="shared" si="2"/>
        <v>0</v>
      </c>
      <c r="P29" s="144">
        <f t="shared" si="3"/>
        <v>0</v>
      </c>
      <c r="Q29" s="144">
        <f t="shared" si="3"/>
        <v>0</v>
      </c>
    </row>
    <row r="30" spans="2:17" s="145" customFormat="1" ht="15" customHeight="1">
      <c r="B30" s="333"/>
      <c r="C30" s="336"/>
      <c r="D30" s="7" t="s">
        <v>41</v>
      </c>
      <c r="E30" s="7" t="s">
        <v>185</v>
      </c>
      <c r="F30" s="7" t="s">
        <v>42</v>
      </c>
      <c r="G30" s="15">
        <v>271302</v>
      </c>
      <c r="H30" s="170">
        <v>0</v>
      </c>
      <c r="I30" s="144">
        <f t="shared" si="0"/>
        <v>0</v>
      </c>
      <c r="J30" s="144"/>
      <c r="K30" s="144"/>
      <c r="L30" s="143"/>
      <c r="M30" s="144">
        <f t="shared" si="1"/>
        <v>0</v>
      </c>
      <c r="N30" s="144">
        <f t="shared" si="2"/>
        <v>0</v>
      </c>
      <c r="O30" s="144">
        <f t="shared" si="2"/>
        <v>0</v>
      </c>
      <c r="P30" s="144">
        <f t="shared" si="3"/>
        <v>0</v>
      </c>
      <c r="Q30" s="144">
        <f t="shared" si="3"/>
        <v>0</v>
      </c>
    </row>
    <row r="31" spans="2:17" s="145" customFormat="1" ht="15" customHeight="1">
      <c r="B31" s="333"/>
      <c r="C31" s="336"/>
      <c r="D31" s="7" t="s">
        <v>217</v>
      </c>
      <c r="E31" s="7" t="s">
        <v>184</v>
      </c>
      <c r="F31" s="7" t="s">
        <v>215</v>
      </c>
      <c r="G31" s="15">
        <v>234222</v>
      </c>
      <c r="H31" s="170">
        <v>0</v>
      </c>
      <c r="I31" s="144">
        <f t="shared" si="0"/>
        <v>0</v>
      </c>
      <c r="J31" s="144"/>
      <c r="K31" s="144"/>
      <c r="L31" s="143"/>
      <c r="M31" s="144">
        <f t="shared" si="1"/>
        <v>0</v>
      </c>
      <c r="N31" s="144">
        <f t="shared" si="2"/>
        <v>0</v>
      </c>
      <c r="O31" s="144">
        <f t="shared" si="2"/>
        <v>0</v>
      </c>
      <c r="P31" s="144">
        <f t="shared" si="3"/>
        <v>0</v>
      </c>
      <c r="Q31" s="144">
        <f t="shared" si="3"/>
        <v>0</v>
      </c>
    </row>
    <row r="32" spans="2:17" s="145" customFormat="1" ht="15" customHeight="1">
      <c r="B32" s="333"/>
      <c r="C32" s="337"/>
      <c r="D32" s="7" t="s">
        <v>218</v>
      </c>
      <c r="E32" s="7" t="s">
        <v>185</v>
      </c>
      <c r="F32" s="7" t="s">
        <v>216</v>
      </c>
      <c r="G32" s="15">
        <v>277482</v>
      </c>
      <c r="H32" s="170">
        <v>0</v>
      </c>
      <c r="I32" s="144">
        <f t="shared" si="0"/>
        <v>0</v>
      </c>
      <c r="J32" s="144"/>
      <c r="K32" s="144"/>
      <c r="L32" s="143"/>
      <c r="M32" s="144">
        <f t="shared" si="1"/>
        <v>0</v>
      </c>
      <c r="N32" s="144">
        <f t="shared" si="2"/>
        <v>0</v>
      </c>
      <c r="O32" s="144">
        <f t="shared" si="2"/>
        <v>0</v>
      </c>
      <c r="P32" s="144">
        <f t="shared" si="3"/>
        <v>0</v>
      </c>
      <c r="Q32" s="144">
        <f t="shared" si="3"/>
        <v>0</v>
      </c>
    </row>
    <row r="33" spans="2:18" s="145" customFormat="1" ht="15" customHeight="1">
      <c r="B33" s="333"/>
      <c r="C33" s="335" t="s">
        <v>160</v>
      </c>
      <c r="D33" s="7" t="s">
        <v>43</v>
      </c>
      <c r="E33" s="7" t="s">
        <v>184</v>
      </c>
      <c r="F33" s="7" t="s">
        <v>44</v>
      </c>
      <c r="G33" s="15">
        <v>190962</v>
      </c>
      <c r="H33" s="170">
        <v>0</v>
      </c>
      <c r="I33" s="144">
        <f t="shared" si="0"/>
        <v>0</v>
      </c>
      <c r="J33" s="144"/>
      <c r="K33" s="144"/>
      <c r="L33" s="143"/>
      <c r="M33" s="144">
        <f t="shared" si="1"/>
        <v>0</v>
      </c>
      <c r="N33" s="144">
        <f t="shared" si="2"/>
        <v>0</v>
      </c>
      <c r="O33" s="144">
        <f t="shared" si="2"/>
        <v>0</v>
      </c>
      <c r="P33" s="144">
        <f t="shared" si="3"/>
        <v>0</v>
      </c>
      <c r="Q33" s="144">
        <f t="shared" si="3"/>
        <v>0</v>
      </c>
    </row>
    <row r="34" spans="2:18" s="145" customFormat="1" ht="15" customHeight="1">
      <c r="B34" s="333"/>
      <c r="C34" s="336"/>
      <c r="D34" s="7" t="s">
        <v>45</v>
      </c>
      <c r="E34" s="7" t="s">
        <v>184</v>
      </c>
      <c r="F34" s="7" t="s">
        <v>46</v>
      </c>
      <c r="G34" s="15">
        <v>234222</v>
      </c>
      <c r="H34" s="170">
        <v>0</v>
      </c>
      <c r="I34" s="144">
        <f t="shared" si="0"/>
        <v>0</v>
      </c>
      <c r="J34" s="144"/>
      <c r="K34" s="144"/>
      <c r="L34" s="143"/>
      <c r="M34" s="144">
        <f t="shared" si="1"/>
        <v>0</v>
      </c>
      <c r="N34" s="144">
        <f t="shared" si="2"/>
        <v>0</v>
      </c>
      <c r="O34" s="144">
        <f t="shared" si="2"/>
        <v>0</v>
      </c>
      <c r="P34" s="144">
        <f t="shared" si="3"/>
        <v>0</v>
      </c>
      <c r="Q34" s="144">
        <f t="shared" si="3"/>
        <v>0</v>
      </c>
    </row>
    <row r="35" spans="2:18" s="145" customFormat="1" ht="15" customHeight="1">
      <c r="B35" s="333"/>
      <c r="C35" s="336"/>
      <c r="D35" s="7" t="s">
        <v>47</v>
      </c>
      <c r="E35" s="7" t="s">
        <v>185</v>
      </c>
      <c r="F35" s="7" t="s">
        <v>48</v>
      </c>
      <c r="G35" s="15">
        <v>277482</v>
      </c>
      <c r="H35" s="170">
        <v>0</v>
      </c>
      <c r="I35" s="144">
        <f t="shared" si="0"/>
        <v>0</v>
      </c>
      <c r="J35" s="144"/>
      <c r="K35" s="144"/>
      <c r="L35" s="143"/>
      <c r="M35" s="144">
        <f t="shared" si="1"/>
        <v>0</v>
      </c>
      <c r="N35" s="144">
        <f t="shared" si="2"/>
        <v>0</v>
      </c>
      <c r="O35" s="144">
        <f t="shared" si="2"/>
        <v>0</v>
      </c>
      <c r="P35" s="144">
        <f t="shared" si="3"/>
        <v>0</v>
      </c>
      <c r="Q35" s="144">
        <f t="shared" si="3"/>
        <v>0</v>
      </c>
    </row>
    <row r="36" spans="2:18" s="145" customFormat="1" ht="15" customHeight="1">
      <c r="B36" s="333"/>
      <c r="C36" s="336"/>
      <c r="D36" s="7" t="s">
        <v>49</v>
      </c>
      <c r="E36" s="7" t="s">
        <v>186</v>
      </c>
      <c r="F36" s="7" t="s">
        <v>50</v>
      </c>
      <c r="G36" s="15">
        <v>296022</v>
      </c>
      <c r="H36" s="170">
        <v>0</v>
      </c>
      <c r="I36" s="144">
        <f t="shared" si="0"/>
        <v>0</v>
      </c>
      <c r="J36" s="144"/>
      <c r="K36" s="144"/>
      <c r="L36" s="143"/>
      <c r="M36" s="144">
        <f t="shared" si="1"/>
        <v>0</v>
      </c>
      <c r="N36" s="144">
        <f t="shared" si="2"/>
        <v>0</v>
      </c>
      <c r="O36" s="144">
        <f t="shared" si="2"/>
        <v>0</v>
      </c>
      <c r="P36" s="144">
        <f t="shared" si="3"/>
        <v>0</v>
      </c>
      <c r="Q36" s="144">
        <f t="shared" si="3"/>
        <v>0</v>
      </c>
    </row>
    <row r="37" spans="2:18" s="145" customFormat="1" ht="15" customHeight="1">
      <c r="B37" s="333"/>
      <c r="C37" s="336"/>
      <c r="D37" s="7" t="s">
        <v>51</v>
      </c>
      <c r="E37" s="7" t="s">
        <v>185</v>
      </c>
      <c r="F37" s="7" t="s">
        <v>52</v>
      </c>
      <c r="G37" s="15">
        <v>296022</v>
      </c>
      <c r="H37" s="170">
        <v>0</v>
      </c>
      <c r="I37" s="144">
        <f t="shared" si="0"/>
        <v>0</v>
      </c>
      <c r="J37" s="144"/>
      <c r="K37" s="144"/>
      <c r="L37" s="143"/>
      <c r="M37" s="144">
        <f t="shared" si="1"/>
        <v>0</v>
      </c>
      <c r="N37" s="144">
        <f t="shared" si="2"/>
        <v>0</v>
      </c>
      <c r="O37" s="144">
        <f t="shared" si="2"/>
        <v>0</v>
      </c>
      <c r="P37" s="144">
        <f t="shared" si="3"/>
        <v>0</v>
      </c>
      <c r="Q37" s="144">
        <f t="shared" si="3"/>
        <v>0</v>
      </c>
    </row>
    <row r="38" spans="2:18" s="145" customFormat="1" ht="15" customHeight="1">
      <c r="B38" s="333"/>
      <c r="C38" s="336"/>
      <c r="D38" s="58" t="s">
        <v>53</v>
      </c>
      <c r="E38" s="58" t="s">
        <v>186</v>
      </c>
      <c r="F38" s="58" t="s">
        <v>54</v>
      </c>
      <c r="G38" s="59">
        <v>320742</v>
      </c>
      <c r="H38" s="170">
        <v>0</v>
      </c>
      <c r="I38" s="148">
        <f t="shared" si="0"/>
        <v>0</v>
      </c>
      <c r="J38" s="148"/>
      <c r="K38" s="148"/>
      <c r="L38" s="149"/>
      <c r="M38" s="148">
        <f t="shared" si="1"/>
        <v>0</v>
      </c>
      <c r="N38" s="148">
        <f t="shared" si="2"/>
        <v>0</v>
      </c>
      <c r="O38" s="148">
        <f t="shared" si="2"/>
        <v>0</v>
      </c>
      <c r="P38" s="148">
        <f t="shared" si="3"/>
        <v>0</v>
      </c>
      <c r="Q38" s="148">
        <f t="shared" si="3"/>
        <v>0</v>
      </c>
      <c r="R38" s="150"/>
    </row>
    <row r="39" spans="2:18" s="145" customFormat="1" ht="15" customHeight="1">
      <c r="B39" s="333"/>
      <c r="C39" s="336"/>
      <c r="D39" s="61" t="s">
        <v>292</v>
      </c>
      <c r="E39" s="61" t="s">
        <v>184</v>
      </c>
      <c r="F39" s="61" t="s">
        <v>293</v>
      </c>
      <c r="G39" s="62">
        <v>234220</v>
      </c>
      <c r="H39" s="171">
        <v>0</v>
      </c>
      <c r="I39" s="151">
        <f>H39*G39</f>
        <v>0</v>
      </c>
      <c r="J39" s="151"/>
      <c r="K39" s="151"/>
      <c r="L39" s="152"/>
      <c r="M39" s="151">
        <f>L39*G39</f>
        <v>0</v>
      </c>
      <c r="N39" s="151">
        <f t="shared" si="2"/>
        <v>0</v>
      </c>
      <c r="O39" s="151">
        <f t="shared" si="2"/>
        <v>0</v>
      </c>
      <c r="P39" s="151">
        <f t="shared" si="3"/>
        <v>0</v>
      </c>
      <c r="Q39" s="151">
        <f t="shared" si="3"/>
        <v>0</v>
      </c>
      <c r="R39" s="150"/>
    </row>
    <row r="40" spans="2:18" s="145" customFormat="1" ht="15" customHeight="1">
      <c r="B40" s="333"/>
      <c r="C40" s="336"/>
      <c r="D40" s="61" t="s">
        <v>294</v>
      </c>
      <c r="E40" s="61" t="s">
        <v>185</v>
      </c>
      <c r="F40" s="61" t="s">
        <v>295</v>
      </c>
      <c r="G40" s="62">
        <v>277480</v>
      </c>
      <c r="H40" s="171">
        <v>0</v>
      </c>
      <c r="I40" s="151">
        <f>H40*G40</f>
        <v>0</v>
      </c>
      <c r="J40" s="151"/>
      <c r="K40" s="151"/>
      <c r="L40" s="152"/>
      <c r="M40" s="151">
        <f>L40*G40</f>
        <v>0</v>
      </c>
      <c r="N40" s="151">
        <f t="shared" si="2"/>
        <v>0</v>
      </c>
      <c r="O40" s="151">
        <f t="shared" si="2"/>
        <v>0</v>
      </c>
      <c r="P40" s="151">
        <f t="shared" si="3"/>
        <v>0</v>
      </c>
      <c r="Q40" s="151">
        <f t="shared" si="3"/>
        <v>0</v>
      </c>
      <c r="R40" s="150"/>
    </row>
    <row r="41" spans="2:18" s="145" customFormat="1" ht="15" customHeight="1">
      <c r="B41" s="333"/>
      <c r="C41" s="336"/>
      <c r="D41" s="61" t="s">
        <v>296</v>
      </c>
      <c r="E41" s="61" t="s">
        <v>186</v>
      </c>
      <c r="F41" s="61" t="s">
        <v>297</v>
      </c>
      <c r="G41" s="62">
        <v>296020</v>
      </c>
      <c r="H41" s="171">
        <v>0</v>
      </c>
      <c r="I41" s="151">
        <f>H41*G41</f>
        <v>0</v>
      </c>
      <c r="J41" s="151"/>
      <c r="K41" s="151"/>
      <c r="L41" s="152"/>
      <c r="M41" s="151">
        <f>L41*G41</f>
        <v>0</v>
      </c>
      <c r="N41" s="151">
        <f t="shared" si="2"/>
        <v>0</v>
      </c>
      <c r="O41" s="151">
        <f t="shared" si="2"/>
        <v>0</v>
      </c>
      <c r="P41" s="151">
        <f t="shared" si="3"/>
        <v>0</v>
      </c>
      <c r="Q41" s="151">
        <f t="shared" si="3"/>
        <v>0</v>
      </c>
      <c r="R41" s="150"/>
    </row>
    <row r="42" spans="2:18" s="145" customFormat="1" ht="15" customHeight="1">
      <c r="B42" s="333"/>
      <c r="C42" s="336"/>
      <c r="D42" s="61" t="s">
        <v>298</v>
      </c>
      <c r="E42" s="61" t="s">
        <v>185</v>
      </c>
      <c r="F42" s="61" t="s">
        <v>299</v>
      </c>
      <c r="G42" s="62">
        <v>296020</v>
      </c>
      <c r="H42" s="171">
        <v>0</v>
      </c>
      <c r="I42" s="151">
        <f>H42*G42</f>
        <v>0</v>
      </c>
      <c r="J42" s="151"/>
      <c r="K42" s="151"/>
      <c r="L42" s="152"/>
      <c r="M42" s="151">
        <f>L42*G42</f>
        <v>0</v>
      </c>
      <c r="N42" s="151">
        <f t="shared" si="2"/>
        <v>0</v>
      </c>
      <c r="O42" s="151">
        <f t="shared" si="2"/>
        <v>0</v>
      </c>
      <c r="P42" s="151">
        <f t="shared" si="3"/>
        <v>0</v>
      </c>
      <c r="Q42" s="151">
        <f t="shared" si="3"/>
        <v>0</v>
      </c>
      <c r="R42" s="150"/>
    </row>
    <row r="43" spans="2:18" s="145" customFormat="1" ht="15" customHeight="1" thickBot="1">
      <c r="B43" s="334"/>
      <c r="C43" s="339"/>
      <c r="D43" s="61" t="s">
        <v>300</v>
      </c>
      <c r="E43" s="61" t="s">
        <v>186</v>
      </c>
      <c r="F43" s="61" t="s">
        <v>301</v>
      </c>
      <c r="G43" s="62">
        <v>320740</v>
      </c>
      <c r="H43" s="172">
        <v>0</v>
      </c>
      <c r="I43" s="151">
        <f>H43*G43</f>
        <v>0</v>
      </c>
      <c r="J43" s="151"/>
      <c r="K43" s="151"/>
      <c r="L43" s="152"/>
      <c r="M43" s="151">
        <f>L43*G43</f>
        <v>0</v>
      </c>
      <c r="N43" s="151">
        <f t="shared" si="2"/>
        <v>0</v>
      </c>
      <c r="O43" s="151">
        <f t="shared" si="2"/>
        <v>0</v>
      </c>
      <c r="P43" s="151">
        <f t="shared" si="3"/>
        <v>0</v>
      </c>
      <c r="Q43" s="151">
        <f t="shared" si="3"/>
        <v>0</v>
      </c>
      <c r="R43" s="150"/>
    </row>
    <row r="44" spans="2:18" s="145" customFormat="1" ht="15" customHeight="1" thickTop="1">
      <c r="B44" s="340" t="s">
        <v>161</v>
      </c>
      <c r="C44" s="340" t="s">
        <v>55</v>
      </c>
      <c r="D44" s="39" t="s">
        <v>56</v>
      </c>
      <c r="E44" s="39" t="s">
        <v>57</v>
      </c>
      <c r="F44" s="39" t="s">
        <v>58</v>
      </c>
      <c r="G44" s="40">
        <v>85902</v>
      </c>
      <c r="H44" s="173">
        <v>100</v>
      </c>
      <c r="I44" s="153">
        <f t="shared" si="0"/>
        <v>8590200</v>
      </c>
      <c r="J44" s="153"/>
      <c r="K44" s="153"/>
      <c r="L44" s="154"/>
      <c r="M44" s="153">
        <f t="shared" si="1"/>
        <v>0</v>
      </c>
      <c r="N44" s="153">
        <f t="shared" si="2"/>
        <v>100</v>
      </c>
      <c r="O44" s="153">
        <f t="shared" si="2"/>
        <v>8590200</v>
      </c>
      <c r="P44" s="153">
        <f t="shared" si="3"/>
        <v>100</v>
      </c>
      <c r="Q44" s="153">
        <f t="shared" si="3"/>
        <v>8590200</v>
      </c>
    </row>
    <row r="45" spans="2:18" s="145" customFormat="1" ht="15" customHeight="1">
      <c r="B45" s="333"/>
      <c r="C45" s="333"/>
      <c r="D45" s="7" t="s">
        <v>59</v>
      </c>
      <c r="E45" s="7" t="s">
        <v>60</v>
      </c>
      <c r="F45" s="7" t="s">
        <v>61</v>
      </c>
      <c r="G45" s="15">
        <v>110622</v>
      </c>
      <c r="H45" s="170">
        <v>0</v>
      </c>
      <c r="I45" s="144">
        <f t="shared" si="0"/>
        <v>0</v>
      </c>
      <c r="J45" s="144"/>
      <c r="K45" s="144"/>
      <c r="L45" s="143"/>
      <c r="M45" s="144">
        <f t="shared" si="1"/>
        <v>0</v>
      </c>
      <c r="N45" s="144">
        <f t="shared" si="2"/>
        <v>0</v>
      </c>
      <c r="O45" s="144">
        <f t="shared" si="2"/>
        <v>0</v>
      </c>
      <c r="P45" s="144">
        <f t="shared" si="3"/>
        <v>0</v>
      </c>
      <c r="Q45" s="144">
        <f t="shared" si="3"/>
        <v>0</v>
      </c>
    </row>
    <row r="46" spans="2:18" s="145" customFormat="1" ht="15" customHeight="1">
      <c r="B46" s="333"/>
      <c r="C46" s="333"/>
      <c r="D46" s="7" t="s">
        <v>62</v>
      </c>
      <c r="E46" s="7" t="s">
        <v>57</v>
      </c>
      <c r="F46" s="7" t="s">
        <v>63</v>
      </c>
      <c r="G46" s="15">
        <v>104442</v>
      </c>
      <c r="H46" s="170">
        <v>0</v>
      </c>
      <c r="I46" s="144">
        <f t="shared" si="0"/>
        <v>0</v>
      </c>
      <c r="J46" s="144"/>
      <c r="K46" s="144"/>
      <c r="L46" s="143"/>
      <c r="M46" s="144">
        <f t="shared" si="1"/>
        <v>0</v>
      </c>
      <c r="N46" s="144">
        <f t="shared" si="2"/>
        <v>0</v>
      </c>
      <c r="O46" s="144">
        <f t="shared" si="2"/>
        <v>0</v>
      </c>
      <c r="P46" s="144">
        <f t="shared" si="3"/>
        <v>0</v>
      </c>
      <c r="Q46" s="144">
        <f t="shared" si="3"/>
        <v>0</v>
      </c>
    </row>
    <row r="47" spans="2:18" s="145" customFormat="1" ht="15" customHeight="1">
      <c r="B47" s="333"/>
      <c r="C47" s="333"/>
      <c r="D47" s="7" t="s">
        <v>64</v>
      </c>
      <c r="E47" s="7" t="s">
        <v>60</v>
      </c>
      <c r="F47" s="7" t="s">
        <v>65</v>
      </c>
      <c r="G47" s="15">
        <v>135342</v>
      </c>
      <c r="H47" s="170">
        <v>0</v>
      </c>
      <c r="I47" s="144">
        <f t="shared" si="0"/>
        <v>0</v>
      </c>
      <c r="J47" s="144"/>
      <c r="K47" s="144"/>
      <c r="L47" s="143"/>
      <c r="M47" s="144">
        <f t="shared" si="1"/>
        <v>0</v>
      </c>
      <c r="N47" s="144">
        <f t="shared" si="2"/>
        <v>0</v>
      </c>
      <c r="O47" s="144">
        <f t="shared" si="2"/>
        <v>0</v>
      </c>
      <c r="P47" s="144">
        <f t="shared" si="3"/>
        <v>0</v>
      </c>
      <c r="Q47" s="144">
        <f t="shared" si="3"/>
        <v>0</v>
      </c>
    </row>
    <row r="48" spans="2:18" s="145" customFormat="1" ht="15" customHeight="1">
      <c r="B48" s="333"/>
      <c r="C48" s="333"/>
      <c r="D48" s="7" t="s">
        <v>66</v>
      </c>
      <c r="E48" s="7" t="s">
        <v>57</v>
      </c>
      <c r="F48" s="7" t="s">
        <v>67</v>
      </c>
      <c r="G48" s="15">
        <v>122982</v>
      </c>
      <c r="H48" s="170">
        <v>0</v>
      </c>
      <c r="I48" s="144">
        <f t="shared" si="0"/>
        <v>0</v>
      </c>
      <c r="J48" s="144"/>
      <c r="K48" s="144"/>
      <c r="L48" s="143"/>
      <c r="M48" s="144">
        <f t="shared" si="1"/>
        <v>0</v>
      </c>
      <c r="N48" s="144">
        <f t="shared" si="2"/>
        <v>0</v>
      </c>
      <c r="O48" s="144">
        <f t="shared" si="2"/>
        <v>0</v>
      </c>
      <c r="P48" s="144">
        <f t="shared" si="3"/>
        <v>0</v>
      </c>
      <c r="Q48" s="144">
        <f t="shared" si="3"/>
        <v>0</v>
      </c>
    </row>
    <row r="49" spans="2:18" s="145" customFormat="1" ht="15" customHeight="1">
      <c r="B49" s="333"/>
      <c r="C49" s="333"/>
      <c r="D49" s="7" t="s">
        <v>68</v>
      </c>
      <c r="E49" s="7" t="s">
        <v>60</v>
      </c>
      <c r="F49" s="7" t="s">
        <v>69</v>
      </c>
      <c r="G49" s="15">
        <v>153882</v>
      </c>
      <c r="H49" s="170">
        <v>0</v>
      </c>
      <c r="I49" s="144">
        <f t="shared" si="0"/>
        <v>0</v>
      </c>
      <c r="J49" s="144"/>
      <c r="K49" s="144"/>
      <c r="L49" s="143"/>
      <c r="M49" s="144">
        <f t="shared" si="1"/>
        <v>0</v>
      </c>
      <c r="N49" s="144">
        <f t="shared" si="2"/>
        <v>0</v>
      </c>
      <c r="O49" s="144">
        <f t="shared" si="2"/>
        <v>0</v>
      </c>
      <c r="P49" s="144">
        <f t="shared" si="3"/>
        <v>0</v>
      </c>
      <c r="Q49" s="144">
        <f t="shared" si="3"/>
        <v>0</v>
      </c>
    </row>
    <row r="50" spans="2:18" s="145" customFormat="1" ht="15" customHeight="1">
      <c r="B50" s="333"/>
      <c r="C50" s="333"/>
      <c r="D50" s="54" t="s">
        <v>303</v>
      </c>
      <c r="E50" s="54" t="s">
        <v>178</v>
      </c>
      <c r="F50" s="54" t="s">
        <v>304</v>
      </c>
      <c r="G50" s="55">
        <v>92080</v>
      </c>
      <c r="H50" s="171">
        <v>0</v>
      </c>
      <c r="I50" s="146">
        <f>H50*G50</f>
        <v>0</v>
      </c>
      <c r="J50" s="146"/>
      <c r="K50" s="146"/>
      <c r="L50" s="147"/>
      <c r="M50" s="146">
        <f>L50*G50</f>
        <v>0</v>
      </c>
      <c r="N50" s="146">
        <f t="shared" si="2"/>
        <v>0</v>
      </c>
      <c r="O50" s="146">
        <f t="shared" si="2"/>
        <v>0</v>
      </c>
      <c r="P50" s="146">
        <f t="shared" si="3"/>
        <v>0</v>
      </c>
      <c r="Q50" s="146">
        <f t="shared" si="3"/>
        <v>0</v>
      </c>
    </row>
    <row r="51" spans="2:18" s="145" customFormat="1" ht="15" customHeight="1">
      <c r="B51" s="333"/>
      <c r="C51" s="333"/>
      <c r="D51" s="54" t="s">
        <v>305</v>
      </c>
      <c r="E51" s="54" t="s">
        <v>57</v>
      </c>
      <c r="F51" s="54" t="s">
        <v>306</v>
      </c>
      <c r="G51" s="55">
        <v>104440</v>
      </c>
      <c r="H51" s="171">
        <v>0</v>
      </c>
      <c r="I51" s="146">
        <f>H51*G51</f>
        <v>0</v>
      </c>
      <c r="J51" s="146"/>
      <c r="K51" s="146"/>
      <c r="L51" s="147"/>
      <c r="M51" s="146">
        <f>L51*G51</f>
        <v>0</v>
      </c>
      <c r="N51" s="146">
        <f t="shared" si="2"/>
        <v>0</v>
      </c>
      <c r="O51" s="146">
        <f t="shared" si="2"/>
        <v>0</v>
      </c>
      <c r="P51" s="146">
        <f t="shared" si="3"/>
        <v>0</v>
      </c>
      <c r="Q51" s="146">
        <f t="shared" si="3"/>
        <v>0</v>
      </c>
    </row>
    <row r="52" spans="2:18" s="145" customFormat="1" ht="15" customHeight="1">
      <c r="B52" s="333"/>
      <c r="C52" s="342"/>
      <c r="D52" s="54" t="s">
        <v>307</v>
      </c>
      <c r="E52" s="54" t="s">
        <v>60</v>
      </c>
      <c r="F52" s="54" t="s">
        <v>308</v>
      </c>
      <c r="G52" s="55">
        <v>135340</v>
      </c>
      <c r="H52" s="171">
        <v>0</v>
      </c>
      <c r="I52" s="146">
        <f>H52*G52</f>
        <v>0</v>
      </c>
      <c r="J52" s="146"/>
      <c r="K52" s="146"/>
      <c r="L52" s="147"/>
      <c r="M52" s="146">
        <f>L52*G52</f>
        <v>0</v>
      </c>
      <c r="N52" s="146">
        <f t="shared" si="2"/>
        <v>0</v>
      </c>
      <c r="O52" s="146">
        <f t="shared" si="2"/>
        <v>0</v>
      </c>
      <c r="P52" s="146">
        <f t="shared" si="3"/>
        <v>0</v>
      </c>
      <c r="Q52" s="146">
        <f t="shared" si="3"/>
        <v>0</v>
      </c>
    </row>
    <row r="53" spans="2:18" s="145" customFormat="1" ht="15" customHeight="1">
      <c r="B53" s="333"/>
      <c r="C53" s="338" t="s">
        <v>70</v>
      </c>
      <c r="D53" s="7" t="s">
        <v>71</v>
      </c>
      <c r="E53" s="7" t="s">
        <v>389</v>
      </c>
      <c r="F53" s="7" t="s">
        <v>72</v>
      </c>
      <c r="G53" s="15">
        <v>135342</v>
      </c>
      <c r="H53" s="170">
        <v>0</v>
      </c>
      <c r="I53" s="144">
        <f t="shared" si="0"/>
        <v>0</v>
      </c>
      <c r="J53" s="144"/>
      <c r="K53" s="144"/>
      <c r="L53" s="143"/>
      <c r="M53" s="144">
        <f t="shared" si="1"/>
        <v>0</v>
      </c>
      <c r="N53" s="144">
        <f t="shared" si="2"/>
        <v>0</v>
      </c>
      <c r="O53" s="144">
        <f t="shared" si="2"/>
        <v>0</v>
      </c>
      <c r="P53" s="144">
        <f t="shared" si="3"/>
        <v>0</v>
      </c>
      <c r="Q53" s="144">
        <f t="shared" si="3"/>
        <v>0</v>
      </c>
    </row>
    <row r="54" spans="2:18" s="145" customFormat="1" ht="15" customHeight="1">
      <c r="B54" s="333"/>
      <c r="C54" s="338"/>
      <c r="D54" s="7" t="s">
        <v>73</v>
      </c>
      <c r="E54" s="7" t="s">
        <v>390</v>
      </c>
      <c r="F54" s="7" t="s">
        <v>74</v>
      </c>
      <c r="G54" s="15">
        <v>166242</v>
      </c>
      <c r="H54" s="170">
        <v>0</v>
      </c>
      <c r="I54" s="144">
        <f t="shared" si="0"/>
        <v>0</v>
      </c>
      <c r="J54" s="144"/>
      <c r="K54" s="144"/>
      <c r="L54" s="143"/>
      <c r="M54" s="144">
        <f t="shared" si="1"/>
        <v>0</v>
      </c>
      <c r="N54" s="144">
        <f t="shared" si="2"/>
        <v>0</v>
      </c>
      <c r="O54" s="144">
        <f t="shared" si="2"/>
        <v>0</v>
      </c>
      <c r="P54" s="144">
        <f t="shared" si="3"/>
        <v>0</v>
      </c>
      <c r="Q54" s="144">
        <f t="shared" si="3"/>
        <v>0</v>
      </c>
    </row>
    <row r="55" spans="2:18" s="145" customFormat="1" ht="15" customHeight="1">
      <c r="B55" s="333"/>
      <c r="C55" s="338"/>
      <c r="D55" s="7" t="s">
        <v>75</v>
      </c>
      <c r="E55" s="7" t="s">
        <v>391</v>
      </c>
      <c r="F55" s="7" t="s">
        <v>76</v>
      </c>
      <c r="G55" s="15">
        <v>184782</v>
      </c>
      <c r="H55" s="170">
        <v>0</v>
      </c>
      <c r="I55" s="144">
        <f t="shared" si="0"/>
        <v>0</v>
      </c>
      <c r="J55" s="144"/>
      <c r="K55" s="144"/>
      <c r="L55" s="143"/>
      <c r="M55" s="144">
        <f t="shared" si="1"/>
        <v>0</v>
      </c>
      <c r="N55" s="144">
        <f t="shared" si="2"/>
        <v>0</v>
      </c>
      <c r="O55" s="144">
        <f t="shared" si="2"/>
        <v>0</v>
      </c>
      <c r="P55" s="144">
        <f t="shared" si="3"/>
        <v>0</v>
      </c>
      <c r="Q55" s="144">
        <f t="shared" si="3"/>
        <v>0</v>
      </c>
    </row>
    <row r="56" spans="2:18" s="145" customFormat="1" ht="15" customHeight="1">
      <c r="B56" s="333"/>
      <c r="C56" s="338"/>
      <c r="D56" s="7" t="s">
        <v>77</v>
      </c>
      <c r="E56" s="7" t="s">
        <v>389</v>
      </c>
      <c r="F56" s="7" t="s">
        <v>78</v>
      </c>
      <c r="G56" s="15">
        <v>141522</v>
      </c>
      <c r="H56" s="170">
        <v>100</v>
      </c>
      <c r="I56" s="144">
        <f t="shared" si="0"/>
        <v>14152200</v>
      </c>
      <c r="J56" s="144"/>
      <c r="K56" s="144"/>
      <c r="L56" s="143"/>
      <c r="M56" s="144">
        <f t="shared" si="1"/>
        <v>0</v>
      </c>
      <c r="N56" s="144">
        <f t="shared" si="2"/>
        <v>100</v>
      </c>
      <c r="O56" s="144">
        <f t="shared" si="2"/>
        <v>14152200</v>
      </c>
      <c r="P56" s="144">
        <f t="shared" si="3"/>
        <v>100</v>
      </c>
      <c r="Q56" s="144">
        <f t="shared" si="3"/>
        <v>14152200</v>
      </c>
    </row>
    <row r="57" spans="2:18" s="145" customFormat="1" ht="15" customHeight="1">
      <c r="B57" s="333"/>
      <c r="C57" s="338"/>
      <c r="D57" s="7" t="s">
        <v>79</v>
      </c>
      <c r="E57" s="7" t="s">
        <v>390</v>
      </c>
      <c r="F57" s="7" t="s">
        <v>80</v>
      </c>
      <c r="G57" s="15">
        <v>178602</v>
      </c>
      <c r="H57" s="170">
        <v>100</v>
      </c>
      <c r="I57" s="144">
        <f t="shared" si="0"/>
        <v>17860200</v>
      </c>
      <c r="J57" s="144"/>
      <c r="K57" s="144"/>
      <c r="L57" s="143"/>
      <c r="M57" s="144">
        <f t="shared" si="1"/>
        <v>0</v>
      </c>
      <c r="N57" s="144">
        <f t="shared" si="2"/>
        <v>100</v>
      </c>
      <c r="O57" s="144">
        <f t="shared" si="2"/>
        <v>17860200</v>
      </c>
      <c r="P57" s="144">
        <f t="shared" si="3"/>
        <v>100</v>
      </c>
      <c r="Q57" s="144">
        <f t="shared" si="3"/>
        <v>17860200</v>
      </c>
    </row>
    <row r="58" spans="2:18" s="145" customFormat="1" ht="15" customHeight="1">
      <c r="B58" s="333"/>
      <c r="C58" s="338"/>
      <c r="D58" s="7" t="s">
        <v>81</v>
      </c>
      <c r="E58" s="7" t="s">
        <v>391</v>
      </c>
      <c r="F58" s="7" t="s">
        <v>82</v>
      </c>
      <c r="G58" s="15">
        <v>203322</v>
      </c>
      <c r="H58" s="170">
        <v>0</v>
      </c>
      <c r="I58" s="144">
        <f t="shared" si="0"/>
        <v>0</v>
      </c>
      <c r="J58" s="144"/>
      <c r="K58" s="144"/>
      <c r="L58" s="143"/>
      <c r="M58" s="144">
        <f t="shared" si="1"/>
        <v>0</v>
      </c>
      <c r="N58" s="144">
        <f t="shared" si="2"/>
        <v>0</v>
      </c>
      <c r="O58" s="144">
        <f t="shared" si="2"/>
        <v>0</v>
      </c>
      <c r="P58" s="144">
        <f t="shared" si="3"/>
        <v>0</v>
      </c>
      <c r="Q58" s="144">
        <f t="shared" si="3"/>
        <v>0</v>
      </c>
    </row>
    <row r="59" spans="2:18" s="145" customFormat="1" ht="15" customHeight="1">
      <c r="B59" s="333"/>
      <c r="C59" s="335" t="s">
        <v>159</v>
      </c>
      <c r="D59" s="7" t="s">
        <v>83</v>
      </c>
      <c r="E59" s="7" t="s">
        <v>390</v>
      </c>
      <c r="F59" s="7" t="s">
        <v>84</v>
      </c>
      <c r="G59" s="15">
        <v>215682</v>
      </c>
      <c r="H59" s="170">
        <v>0</v>
      </c>
      <c r="I59" s="144">
        <f t="shared" si="0"/>
        <v>0</v>
      </c>
      <c r="J59" s="144"/>
      <c r="K59" s="144"/>
      <c r="L59" s="143"/>
      <c r="M59" s="144">
        <f t="shared" si="1"/>
        <v>0</v>
      </c>
      <c r="N59" s="144">
        <f t="shared" si="2"/>
        <v>0</v>
      </c>
      <c r="O59" s="144">
        <f t="shared" si="2"/>
        <v>0</v>
      </c>
      <c r="P59" s="144">
        <f t="shared" si="3"/>
        <v>0</v>
      </c>
      <c r="Q59" s="144">
        <f t="shared" si="3"/>
        <v>0</v>
      </c>
    </row>
    <row r="60" spans="2:18" s="145" customFormat="1" ht="15" customHeight="1">
      <c r="B60" s="333"/>
      <c r="C60" s="336"/>
      <c r="D60" s="7" t="s">
        <v>219</v>
      </c>
      <c r="E60" s="7" t="s">
        <v>57</v>
      </c>
      <c r="F60" s="7" t="s">
        <v>221</v>
      </c>
      <c r="G60" s="15">
        <v>234222</v>
      </c>
      <c r="H60" s="170">
        <v>50</v>
      </c>
      <c r="I60" s="144">
        <f t="shared" si="0"/>
        <v>11711100</v>
      </c>
      <c r="J60" s="144"/>
      <c r="K60" s="144"/>
      <c r="L60" s="143"/>
      <c r="M60" s="144">
        <f t="shared" si="1"/>
        <v>0</v>
      </c>
      <c r="N60" s="144">
        <f t="shared" si="2"/>
        <v>50</v>
      </c>
      <c r="O60" s="144">
        <f t="shared" si="2"/>
        <v>11711100</v>
      </c>
      <c r="P60" s="144">
        <f t="shared" si="3"/>
        <v>50</v>
      </c>
      <c r="Q60" s="144">
        <f t="shared" si="3"/>
        <v>11711100</v>
      </c>
    </row>
    <row r="61" spans="2:18" s="145" customFormat="1" ht="15" customHeight="1">
      <c r="B61" s="333"/>
      <c r="C61" s="336"/>
      <c r="D61" s="58" t="s">
        <v>220</v>
      </c>
      <c r="E61" s="58" t="s">
        <v>60</v>
      </c>
      <c r="F61" s="58" t="s">
        <v>222</v>
      </c>
      <c r="G61" s="59">
        <v>277482</v>
      </c>
      <c r="H61" s="170">
        <v>50</v>
      </c>
      <c r="I61" s="148">
        <f t="shared" si="0"/>
        <v>13874100</v>
      </c>
      <c r="J61" s="148"/>
      <c r="K61" s="148"/>
      <c r="L61" s="149"/>
      <c r="M61" s="148">
        <f t="shared" si="1"/>
        <v>0</v>
      </c>
      <c r="N61" s="148">
        <f t="shared" si="2"/>
        <v>50</v>
      </c>
      <c r="O61" s="148">
        <f t="shared" si="2"/>
        <v>13874100</v>
      </c>
      <c r="P61" s="148">
        <f t="shared" si="3"/>
        <v>50</v>
      </c>
      <c r="Q61" s="148">
        <f t="shared" si="3"/>
        <v>13874100</v>
      </c>
      <c r="R61" s="150"/>
    </row>
    <row r="62" spans="2:18" s="145" customFormat="1" ht="15" customHeight="1">
      <c r="B62" s="333"/>
      <c r="C62" s="335" t="s">
        <v>312</v>
      </c>
      <c r="D62" s="61" t="s">
        <v>313</v>
      </c>
      <c r="E62" s="61" t="s">
        <v>57</v>
      </c>
      <c r="F62" s="61" t="s">
        <v>314</v>
      </c>
      <c r="G62" s="62">
        <v>234220</v>
      </c>
      <c r="H62" s="171">
        <v>0</v>
      </c>
      <c r="I62" s="151">
        <f>H62*G62</f>
        <v>0</v>
      </c>
      <c r="J62" s="151"/>
      <c r="K62" s="151"/>
      <c r="L62" s="152"/>
      <c r="M62" s="151">
        <f>L62*G62</f>
        <v>0</v>
      </c>
      <c r="N62" s="151">
        <f t="shared" si="2"/>
        <v>0</v>
      </c>
      <c r="O62" s="151">
        <f t="shared" si="2"/>
        <v>0</v>
      </c>
      <c r="P62" s="151">
        <f t="shared" si="3"/>
        <v>0</v>
      </c>
      <c r="Q62" s="151">
        <f t="shared" si="3"/>
        <v>0</v>
      </c>
      <c r="R62" s="150"/>
    </row>
    <row r="63" spans="2:18" s="145" customFormat="1" ht="15" customHeight="1">
      <c r="B63" s="333"/>
      <c r="C63" s="336"/>
      <c r="D63" s="61" t="s">
        <v>315</v>
      </c>
      <c r="E63" s="61" t="s">
        <v>60</v>
      </c>
      <c r="F63" s="61" t="s">
        <v>316</v>
      </c>
      <c r="G63" s="62">
        <v>277480</v>
      </c>
      <c r="H63" s="171">
        <v>0</v>
      </c>
      <c r="I63" s="151">
        <f>H63*G63</f>
        <v>0</v>
      </c>
      <c r="J63" s="151"/>
      <c r="K63" s="151"/>
      <c r="L63" s="152"/>
      <c r="M63" s="151">
        <f>L63*G63</f>
        <v>0</v>
      </c>
      <c r="N63" s="151">
        <f t="shared" si="2"/>
        <v>0</v>
      </c>
      <c r="O63" s="151">
        <f t="shared" si="2"/>
        <v>0</v>
      </c>
      <c r="P63" s="151">
        <f t="shared" si="3"/>
        <v>0</v>
      </c>
      <c r="Q63" s="151">
        <f t="shared" si="3"/>
        <v>0</v>
      </c>
      <c r="R63" s="150"/>
    </row>
    <row r="64" spans="2:18" s="145" customFormat="1" ht="15" customHeight="1">
      <c r="B64" s="333"/>
      <c r="C64" s="336"/>
      <c r="D64" s="61" t="s">
        <v>317</v>
      </c>
      <c r="E64" s="61" t="s">
        <v>318</v>
      </c>
      <c r="F64" s="61" t="s">
        <v>319</v>
      </c>
      <c r="G64" s="62">
        <v>296020</v>
      </c>
      <c r="H64" s="171">
        <v>0</v>
      </c>
      <c r="I64" s="151">
        <f>H64*G64</f>
        <v>0</v>
      </c>
      <c r="J64" s="151"/>
      <c r="K64" s="151"/>
      <c r="L64" s="152"/>
      <c r="M64" s="151">
        <f>L64*G64</f>
        <v>0</v>
      </c>
      <c r="N64" s="151">
        <f t="shared" si="2"/>
        <v>0</v>
      </c>
      <c r="O64" s="151">
        <f t="shared" si="2"/>
        <v>0</v>
      </c>
      <c r="P64" s="151">
        <f t="shared" si="3"/>
        <v>0</v>
      </c>
      <c r="Q64" s="151">
        <f t="shared" si="3"/>
        <v>0</v>
      </c>
      <c r="R64" s="150"/>
    </row>
    <row r="65" spans="2:18" s="145" customFormat="1" ht="15" customHeight="1">
      <c r="B65" s="333"/>
      <c r="C65" s="336"/>
      <c r="D65" s="61" t="s">
        <v>320</v>
      </c>
      <c r="E65" s="61" t="s">
        <v>60</v>
      </c>
      <c r="F65" s="61" t="s">
        <v>321</v>
      </c>
      <c r="G65" s="62">
        <v>296020</v>
      </c>
      <c r="H65" s="171">
        <v>0</v>
      </c>
      <c r="I65" s="151">
        <f>H65*G65</f>
        <v>0</v>
      </c>
      <c r="J65" s="151"/>
      <c r="K65" s="151"/>
      <c r="L65" s="152"/>
      <c r="M65" s="151">
        <f>L65*G65</f>
        <v>0</v>
      </c>
      <c r="N65" s="151">
        <f t="shared" si="2"/>
        <v>0</v>
      </c>
      <c r="O65" s="151">
        <f t="shared" si="2"/>
        <v>0</v>
      </c>
      <c r="P65" s="151">
        <f t="shared" si="3"/>
        <v>0</v>
      </c>
      <c r="Q65" s="151">
        <f t="shared" si="3"/>
        <v>0</v>
      </c>
      <c r="R65" s="150"/>
    </row>
    <row r="66" spans="2:18" s="145" customFormat="1" ht="15" customHeight="1" thickBot="1">
      <c r="B66" s="334"/>
      <c r="C66" s="339"/>
      <c r="D66" s="61" t="s">
        <v>322</v>
      </c>
      <c r="E66" s="61" t="s">
        <v>318</v>
      </c>
      <c r="F66" s="61" t="s">
        <v>323</v>
      </c>
      <c r="G66" s="62">
        <v>320740</v>
      </c>
      <c r="H66" s="172">
        <v>0</v>
      </c>
      <c r="I66" s="151">
        <f>H66*G66</f>
        <v>0</v>
      </c>
      <c r="J66" s="151"/>
      <c r="K66" s="151"/>
      <c r="L66" s="152"/>
      <c r="M66" s="151">
        <f>L66*G66</f>
        <v>0</v>
      </c>
      <c r="N66" s="151">
        <f t="shared" si="2"/>
        <v>0</v>
      </c>
      <c r="O66" s="151">
        <f t="shared" si="2"/>
        <v>0</v>
      </c>
      <c r="P66" s="151">
        <f t="shared" si="3"/>
        <v>0</v>
      </c>
      <c r="Q66" s="151">
        <f t="shared" si="3"/>
        <v>0</v>
      </c>
      <c r="R66" s="150"/>
    </row>
    <row r="67" spans="2:18" s="145" customFormat="1" ht="15.75" customHeight="1" thickTop="1">
      <c r="B67" s="340" t="s">
        <v>165</v>
      </c>
      <c r="C67" s="341" t="s">
        <v>157</v>
      </c>
      <c r="D67" s="39" t="s">
        <v>85</v>
      </c>
      <c r="E67" s="39" t="s">
        <v>184</v>
      </c>
      <c r="F67" s="39" t="s">
        <v>86</v>
      </c>
      <c r="G67" s="40">
        <v>48822</v>
      </c>
      <c r="H67" s="173">
        <v>0</v>
      </c>
      <c r="I67" s="153">
        <f t="shared" si="0"/>
        <v>0</v>
      </c>
      <c r="J67" s="153"/>
      <c r="K67" s="153"/>
      <c r="L67" s="154"/>
      <c r="M67" s="153">
        <f t="shared" si="1"/>
        <v>0</v>
      </c>
      <c r="N67" s="153">
        <f t="shared" si="2"/>
        <v>0</v>
      </c>
      <c r="O67" s="153">
        <f t="shared" si="2"/>
        <v>0</v>
      </c>
      <c r="P67" s="153">
        <f t="shared" si="3"/>
        <v>0</v>
      </c>
      <c r="Q67" s="153">
        <f t="shared" si="3"/>
        <v>0</v>
      </c>
    </row>
    <row r="68" spans="2:18" s="145" customFormat="1" ht="15" customHeight="1">
      <c r="B68" s="333"/>
      <c r="C68" s="338"/>
      <c r="D68" s="7" t="s">
        <v>87</v>
      </c>
      <c r="E68" s="7" t="s">
        <v>185</v>
      </c>
      <c r="F68" s="7" t="s">
        <v>88</v>
      </c>
      <c r="G68" s="15">
        <v>61182</v>
      </c>
      <c r="H68" s="170">
        <v>0</v>
      </c>
      <c r="I68" s="144">
        <f t="shared" si="0"/>
        <v>0</v>
      </c>
      <c r="J68" s="144"/>
      <c r="K68" s="144"/>
      <c r="L68" s="143"/>
      <c r="M68" s="144">
        <f t="shared" si="1"/>
        <v>0</v>
      </c>
      <c r="N68" s="144">
        <f t="shared" si="2"/>
        <v>0</v>
      </c>
      <c r="O68" s="144">
        <f t="shared" si="2"/>
        <v>0</v>
      </c>
      <c r="P68" s="144">
        <f t="shared" si="3"/>
        <v>0</v>
      </c>
      <c r="Q68" s="144">
        <f t="shared" si="3"/>
        <v>0</v>
      </c>
    </row>
    <row r="69" spans="2:18" s="145" customFormat="1" ht="15" customHeight="1">
      <c r="B69" s="333"/>
      <c r="C69" s="338"/>
      <c r="D69" s="7" t="s">
        <v>89</v>
      </c>
      <c r="E69" s="7" t="s">
        <v>178</v>
      </c>
      <c r="F69" s="7" t="s">
        <v>90</v>
      </c>
      <c r="G69" s="15">
        <v>61182</v>
      </c>
      <c r="H69" s="170">
        <v>0</v>
      </c>
      <c r="I69" s="144">
        <f t="shared" si="0"/>
        <v>0</v>
      </c>
      <c r="J69" s="144"/>
      <c r="K69" s="144"/>
      <c r="L69" s="143"/>
      <c r="M69" s="144">
        <f t="shared" si="1"/>
        <v>0</v>
      </c>
      <c r="N69" s="144">
        <f t="shared" si="2"/>
        <v>0</v>
      </c>
      <c r="O69" s="144">
        <f t="shared" si="2"/>
        <v>0</v>
      </c>
      <c r="P69" s="144">
        <f t="shared" si="3"/>
        <v>0</v>
      </c>
      <c r="Q69" s="144">
        <f t="shared" si="3"/>
        <v>0</v>
      </c>
    </row>
    <row r="70" spans="2:18" s="145" customFormat="1" ht="15" customHeight="1">
      <c r="B70" s="333"/>
      <c r="C70" s="338"/>
      <c r="D70" s="7" t="s">
        <v>91</v>
      </c>
      <c r="E70" s="7" t="s">
        <v>184</v>
      </c>
      <c r="F70" s="7" t="s">
        <v>92</v>
      </c>
      <c r="G70" s="15">
        <v>73542</v>
      </c>
      <c r="H70" s="170">
        <v>0</v>
      </c>
      <c r="I70" s="144">
        <f t="shared" si="0"/>
        <v>0</v>
      </c>
      <c r="J70" s="144"/>
      <c r="K70" s="144"/>
      <c r="L70" s="143"/>
      <c r="M70" s="144">
        <f t="shared" si="1"/>
        <v>0</v>
      </c>
      <c r="N70" s="144">
        <f t="shared" si="2"/>
        <v>0</v>
      </c>
      <c r="O70" s="144">
        <f t="shared" si="2"/>
        <v>0</v>
      </c>
      <c r="P70" s="144">
        <f t="shared" si="3"/>
        <v>0</v>
      </c>
      <c r="Q70" s="144">
        <f t="shared" si="3"/>
        <v>0</v>
      </c>
    </row>
    <row r="71" spans="2:18" s="145" customFormat="1" ht="15" customHeight="1">
      <c r="B71" s="333"/>
      <c r="C71" s="338"/>
      <c r="D71" s="7" t="s">
        <v>93</v>
      </c>
      <c r="E71" s="7" t="s">
        <v>185</v>
      </c>
      <c r="F71" s="7" t="s">
        <v>94</v>
      </c>
      <c r="G71" s="15">
        <v>98262</v>
      </c>
      <c r="H71" s="170">
        <v>0</v>
      </c>
      <c r="I71" s="144">
        <f t="shared" si="0"/>
        <v>0</v>
      </c>
      <c r="J71" s="144"/>
      <c r="K71" s="144"/>
      <c r="L71" s="143"/>
      <c r="M71" s="144">
        <f t="shared" si="1"/>
        <v>0</v>
      </c>
      <c r="N71" s="144">
        <f t="shared" si="2"/>
        <v>0</v>
      </c>
      <c r="O71" s="144">
        <f t="shared" si="2"/>
        <v>0</v>
      </c>
      <c r="P71" s="144">
        <f t="shared" si="3"/>
        <v>0</v>
      </c>
      <c r="Q71" s="144">
        <f t="shared" si="3"/>
        <v>0</v>
      </c>
    </row>
    <row r="72" spans="2:18" s="145" customFormat="1" ht="15" customHeight="1">
      <c r="B72" s="333"/>
      <c r="C72" s="338"/>
      <c r="D72" s="7" t="s">
        <v>95</v>
      </c>
      <c r="E72" s="7" t="s">
        <v>186</v>
      </c>
      <c r="F72" s="7" t="s">
        <v>96</v>
      </c>
      <c r="G72" s="15">
        <v>110622</v>
      </c>
      <c r="H72" s="170">
        <v>0</v>
      </c>
      <c r="I72" s="144">
        <f t="shared" si="0"/>
        <v>0</v>
      </c>
      <c r="J72" s="144"/>
      <c r="K72" s="144"/>
      <c r="L72" s="143"/>
      <c r="M72" s="144">
        <f t="shared" si="1"/>
        <v>0</v>
      </c>
      <c r="N72" s="144">
        <f t="shared" si="2"/>
        <v>0</v>
      </c>
      <c r="O72" s="144">
        <f t="shared" si="2"/>
        <v>0</v>
      </c>
      <c r="P72" s="144">
        <f t="shared" si="3"/>
        <v>0</v>
      </c>
      <c r="Q72" s="144">
        <f t="shared" si="3"/>
        <v>0</v>
      </c>
    </row>
    <row r="73" spans="2:18" s="145" customFormat="1" ht="15" customHeight="1">
      <c r="B73" s="333"/>
      <c r="C73" s="338" t="s">
        <v>158</v>
      </c>
      <c r="D73" s="7" t="s">
        <v>97</v>
      </c>
      <c r="E73" s="7" t="s">
        <v>184</v>
      </c>
      <c r="F73" s="7" t="s">
        <v>98</v>
      </c>
      <c r="G73" s="15">
        <v>61182</v>
      </c>
      <c r="H73" s="170">
        <v>0</v>
      </c>
      <c r="I73" s="144">
        <f t="shared" si="0"/>
        <v>0</v>
      </c>
      <c r="J73" s="144"/>
      <c r="K73" s="144"/>
      <c r="L73" s="143"/>
      <c r="M73" s="144">
        <f t="shared" si="1"/>
        <v>0</v>
      </c>
      <c r="N73" s="144">
        <f t="shared" si="2"/>
        <v>0</v>
      </c>
      <c r="O73" s="144">
        <f t="shared" si="2"/>
        <v>0</v>
      </c>
      <c r="P73" s="144">
        <f t="shared" si="3"/>
        <v>0</v>
      </c>
      <c r="Q73" s="144">
        <f t="shared" si="3"/>
        <v>0</v>
      </c>
    </row>
    <row r="74" spans="2:18" s="145" customFormat="1" ht="15" customHeight="1">
      <c r="B74" s="333"/>
      <c r="C74" s="338"/>
      <c r="D74" s="7" t="s">
        <v>99</v>
      </c>
      <c r="E74" s="7" t="s">
        <v>185</v>
      </c>
      <c r="F74" s="7" t="s">
        <v>100</v>
      </c>
      <c r="G74" s="15">
        <v>79722</v>
      </c>
      <c r="H74" s="170">
        <v>0</v>
      </c>
      <c r="I74" s="144">
        <f t="shared" si="0"/>
        <v>0</v>
      </c>
      <c r="J74" s="144"/>
      <c r="K74" s="144"/>
      <c r="L74" s="143"/>
      <c r="M74" s="144">
        <f t="shared" si="1"/>
        <v>0</v>
      </c>
      <c r="N74" s="144">
        <f t="shared" si="2"/>
        <v>0</v>
      </c>
      <c r="O74" s="144">
        <f t="shared" si="2"/>
        <v>0</v>
      </c>
      <c r="P74" s="144">
        <f t="shared" si="3"/>
        <v>0</v>
      </c>
      <c r="Q74" s="144">
        <f t="shared" si="3"/>
        <v>0</v>
      </c>
    </row>
    <row r="75" spans="2:18" s="145" customFormat="1" ht="15" customHeight="1">
      <c r="B75" s="333"/>
      <c r="C75" s="338"/>
      <c r="D75" s="7" t="s">
        <v>101</v>
      </c>
      <c r="E75" s="7" t="s">
        <v>184</v>
      </c>
      <c r="F75" s="7" t="s">
        <v>102</v>
      </c>
      <c r="G75" s="15">
        <v>85902</v>
      </c>
      <c r="H75" s="170">
        <v>0</v>
      </c>
      <c r="I75" s="144">
        <f t="shared" si="0"/>
        <v>0</v>
      </c>
      <c r="J75" s="144"/>
      <c r="K75" s="144"/>
      <c r="L75" s="143"/>
      <c r="M75" s="144">
        <f t="shared" si="1"/>
        <v>0</v>
      </c>
      <c r="N75" s="144">
        <f t="shared" si="2"/>
        <v>0</v>
      </c>
      <c r="O75" s="144">
        <f t="shared" si="2"/>
        <v>0</v>
      </c>
      <c r="P75" s="144">
        <f t="shared" si="3"/>
        <v>0</v>
      </c>
      <c r="Q75" s="144">
        <f t="shared" si="3"/>
        <v>0</v>
      </c>
    </row>
    <row r="76" spans="2:18" s="145" customFormat="1" ht="15" customHeight="1">
      <c r="B76" s="333"/>
      <c r="C76" s="338"/>
      <c r="D76" s="7" t="s">
        <v>103</v>
      </c>
      <c r="E76" s="7" t="s">
        <v>185</v>
      </c>
      <c r="F76" s="7" t="s">
        <v>104</v>
      </c>
      <c r="G76" s="15">
        <v>110622</v>
      </c>
      <c r="H76" s="170">
        <v>0</v>
      </c>
      <c r="I76" s="144">
        <f t="shared" si="0"/>
        <v>0</v>
      </c>
      <c r="J76" s="144"/>
      <c r="K76" s="144"/>
      <c r="L76" s="143"/>
      <c r="M76" s="144">
        <f t="shared" si="1"/>
        <v>0</v>
      </c>
      <c r="N76" s="144">
        <f t="shared" si="2"/>
        <v>0</v>
      </c>
      <c r="O76" s="144">
        <f t="shared" si="2"/>
        <v>0</v>
      </c>
      <c r="P76" s="144">
        <f t="shared" si="3"/>
        <v>0</v>
      </c>
      <c r="Q76" s="144">
        <f t="shared" si="3"/>
        <v>0</v>
      </c>
    </row>
    <row r="77" spans="2:18" s="145" customFormat="1" ht="15" customHeight="1">
      <c r="B77" s="333"/>
      <c r="C77" s="335" t="s">
        <v>159</v>
      </c>
      <c r="D77" s="7" t="s">
        <v>105</v>
      </c>
      <c r="E77" s="7" t="s">
        <v>184</v>
      </c>
      <c r="F77" s="7" t="s">
        <v>106</v>
      </c>
      <c r="G77" s="15">
        <v>61182</v>
      </c>
      <c r="H77" s="170">
        <v>0</v>
      </c>
      <c r="I77" s="144">
        <f t="shared" si="0"/>
        <v>0</v>
      </c>
      <c r="J77" s="144"/>
      <c r="K77" s="144"/>
      <c r="L77" s="143"/>
      <c r="M77" s="144">
        <f t="shared" si="1"/>
        <v>0</v>
      </c>
      <c r="N77" s="144">
        <f t="shared" si="2"/>
        <v>0</v>
      </c>
      <c r="O77" s="144">
        <f t="shared" si="2"/>
        <v>0</v>
      </c>
      <c r="P77" s="144">
        <f t="shared" si="3"/>
        <v>0</v>
      </c>
      <c r="Q77" s="144">
        <f t="shared" si="3"/>
        <v>0</v>
      </c>
    </row>
    <row r="78" spans="2:18" s="145" customFormat="1" ht="15" customHeight="1">
      <c r="B78" s="333"/>
      <c r="C78" s="336"/>
      <c r="D78" s="7" t="s">
        <v>107</v>
      </c>
      <c r="E78" s="7" t="s">
        <v>185</v>
      </c>
      <c r="F78" s="7" t="s">
        <v>108</v>
      </c>
      <c r="G78" s="15">
        <v>79722</v>
      </c>
      <c r="H78" s="170">
        <v>0</v>
      </c>
      <c r="I78" s="144">
        <f t="shared" si="0"/>
        <v>0</v>
      </c>
      <c r="J78" s="144"/>
      <c r="K78" s="144"/>
      <c r="L78" s="143"/>
      <c r="M78" s="144">
        <f t="shared" si="1"/>
        <v>0</v>
      </c>
      <c r="N78" s="144">
        <f t="shared" si="2"/>
        <v>0</v>
      </c>
      <c r="O78" s="144">
        <f t="shared" si="2"/>
        <v>0</v>
      </c>
      <c r="P78" s="144">
        <f t="shared" si="3"/>
        <v>0</v>
      </c>
      <c r="Q78" s="144">
        <f t="shared" si="3"/>
        <v>0</v>
      </c>
    </row>
    <row r="79" spans="2:18" s="145" customFormat="1" ht="15" customHeight="1">
      <c r="B79" s="333"/>
      <c r="C79" s="336"/>
      <c r="D79" s="7" t="s">
        <v>195</v>
      </c>
      <c r="E79" s="7" t="s">
        <v>198</v>
      </c>
      <c r="F79" s="7" t="s">
        <v>199</v>
      </c>
      <c r="G79" s="15">
        <v>80000</v>
      </c>
      <c r="H79" s="170">
        <v>0</v>
      </c>
      <c r="I79" s="144">
        <f t="shared" si="0"/>
        <v>0</v>
      </c>
      <c r="J79" s="144"/>
      <c r="K79" s="144"/>
      <c r="L79" s="143"/>
      <c r="M79" s="144">
        <f t="shared" si="1"/>
        <v>0</v>
      </c>
      <c r="N79" s="144">
        <f t="shared" si="2"/>
        <v>0</v>
      </c>
      <c r="O79" s="144">
        <f t="shared" si="2"/>
        <v>0</v>
      </c>
      <c r="P79" s="144">
        <f t="shared" si="3"/>
        <v>0</v>
      </c>
      <c r="Q79" s="144">
        <f t="shared" si="3"/>
        <v>0</v>
      </c>
    </row>
    <row r="80" spans="2:18" s="145" customFormat="1" ht="15" customHeight="1">
      <c r="B80" s="333"/>
      <c r="C80" s="336"/>
      <c r="D80" s="7" t="s">
        <v>196</v>
      </c>
      <c r="E80" s="7" t="s">
        <v>57</v>
      </c>
      <c r="F80" s="7" t="s">
        <v>200</v>
      </c>
      <c r="G80" s="15">
        <v>92000</v>
      </c>
      <c r="H80" s="170">
        <v>0</v>
      </c>
      <c r="I80" s="144">
        <f t="shared" si="0"/>
        <v>0</v>
      </c>
      <c r="J80" s="144"/>
      <c r="K80" s="144"/>
      <c r="L80" s="143"/>
      <c r="M80" s="144">
        <f t="shared" si="1"/>
        <v>0</v>
      </c>
      <c r="N80" s="144">
        <f t="shared" si="2"/>
        <v>0</v>
      </c>
      <c r="O80" s="144">
        <f t="shared" si="2"/>
        <v>0</v>
      </c>
      <c r="P80" s="144">
        <f t="shared" si="3"/>
        <v>0</v>
      </c>
      <c r="Q80" s="144">
        <f t="shared" si="3"/>
        <v>0</v>
      </c>
    </row>
    <row r="81" spans="2:18" s="145" customFormat="1" ht="15" customHeight="1" thickBot="1">
      <c r="B81" s="334"/>
      <c r="C81" s="339"/>
      <c r="D81" s="35" t="s">
        <v>197</v>
      </c>
      <c r="E81" s="35" t="s">
        <v>60</v>
      </c>
      <c r="F81" s="35" t="s">
        <v>201</v>
      </c>
      <c r="G81" s="36">
        <v>120000</v>
      </c>
      <c r="H81" s="174">
        <v>0</v>
      </c>
      <c r="I81" s="155">
        <f t="shared" si="0"/>
        <v>0</v>
      </c>
      <c r="J81" s="148"/>
      <c r="K81" s="155"/>
      <c r="L81" s="156"/>
      <c r="M81" s="155">
        <f t="shared" si="1"/>
        <v>0</v>
      </c>
      <c r="N81" s="155">
        <f t="shared" si="2"/>
        <v>0</v>
      </c>
      <c r="O81" s="155">
        <f t="shared" si="2"/>
        <v>0</v>
      </c>
      <c r="P81" s="155">
        <f t="shared" si="3"/>
        <v>0</v>
      </c>
      <c r="Q81" s="155">
        <f t="shared" si="3"/>
        <v>0</v>
      </c>
      <c r="R81" s="150">
        <f>SUM(P67:P81)</f>
        <v>0</v>
      </c>
    </row>
    <row r="82" spans="2:18" s="145" customFormat="1" ht="15" customHeight="1" thickTop="1">
      <c r="B82" s="342" t="s">
        <v>166</v>
      </c>
      <c r="C82" s="337" t="s">
        <v>167</v>
      </c>
      <c r="D82" s="31" t="s">
        <v>109</v>
      </c>
      <c r="E82" s="31" t="s">
        <v>393</v>
      </c>
      <c r="F82" s="31" t="s">
        <v>110</v>
      </c>
      <c r="G82" s="32">
        <v>67362</v>
      </c>
      <c r="H82" s="173">
        <v>0</v>
      </c>
      <c r="I82" s="157">
        <f t="shared" si="0"/>
        <v>0</v>
      </c>
      <c r="J82" s="153"/>
      <c r="K82" s="157"/>
      <c r="L82" s="158"/>
      <c r="M82" s="157">
        <f t="shared" si="1"/>
        <v>0</v>
      </c>
      <c r="N82" s="157">
        <f t="shared" si="2"/>
        <v>0</v>
      </c>
      <c r="O82" s="157">
        <f t="shared" si="2"/>
        <v>0</v>
      </c>
      <c r="P82" s="157">
        <f t="shared" si="3"/>
        <v>0</v>
      </c>
      <c r="Q82" s="157">
        <f t="shared" si="3"/>
        <v>0</v>
      </c>
    </row>
    <row r="83" spans="2:18" s="145" customFormat="1" ht="15" customHeight="1">
      <c r="B83" s="343"/>
      <c r="C83" s="338"/>
      <c r="D83" s="7" t="s">
        <v>111</v>
      </c>
      <c r="E83" s="7" t="s">
        <v>394</v>
      </c>
      <c r="F83" s="7" t="s">
        <v>112</v>
      </c>
      <c r="G83" s="15">
        <v>73542</v>
      </c>
      <c r="H83" s="170">
        <v>0</v>
      </c>
      <c r="I83" s="144">
        <f t="shared" si="0"/>
        <v>0</v>
      </c>
      <c r="J83" s="144"/>
      <c r="K83" s="144"/>
      <c r="L83" s="143"/>
      <c r="M83" s="144">
        <f t="shared" si="1"/>
        <v>0</v>
      </c>
      <c r="N83" s="144">
        <f t="shared" si="2"/>
        <v>0</v>
      </c>
      <c r="O83" s="144">
        <f t="shared" si="2"/>
        <v>0</v>
      </c>
      <c r="P83" s="144">
        <f t="shared" si="3"/>
        <v>0</v>
      </c>
      <c r="Q83" s="144">
        <f t="shared" si="3"/>
        <v>0</v>
      </c>
    </row>
    <row r="84" spans="2:18" s="145" customFormat="1" ht="15" customHeight="1">
      <c r="B84" s="343"/>
      <c r="C84" s="338"/>
      <c r="D84" s="7" t="s">
        <v>113</v>
      </c>
      <c r="E84" s="7" t="s">
        <v>395</v>
      </c>
      <c r="F84" s="7" t="s">
        <v>114</v>
      </c>
      <c r="G84" s="15">
        <v>92082</v>
      </c>
      <c r="H84" s="170">
        <v>0</v>
      </c>
      <c r="I84" s="144">
        <f t="shared" si="0"/>
        <v>0</v>
      </c>
      <c r="J84" s="144"/>
      <c r="K84" s="144"/>
      <c r="L84" s="143"/>
      <c r="M84" s="144">
        <f t="shared" si="1"/>
        <v>0</v>
      </c>
      <c r="N84" s="144">
        <f t="shared" si="2"/>
        <v>0</v>
      </c>
      <c r="O84" s="144">
        <f t="shared" si="2"/>
        <v>0</v>
      </c>
      <c r="P84" s="144">
        <f t="shared" si="3"/>
        <v>0</v>
      </c>
      <c r="Q84" s="144">
        <f t="shared" si="3"/>
        <v>0</v>
      </c>
    </row>
    <row r="85" spans="2:18" s="145" customFormat="1" ht="15" customHeight="1">
      <c r="B85" s="343"/>
      <c r="C85" s="332" t="s">
        <v>168</v>
      </c>
      <c r="D85" s="7" t="s">
        <v>115</v>
      </c>
      <c r="E85" s="7" t="s">
        <v>394</v>
      </c>
      <c r="F85" s="7" t="s">
        <v>116</v>
      </c>
      <c r="G85" s="15">
        <v>92082</v>
      </c>
      <c r="H85" s="170">
        <v>0</v>
      </c>
      <c r="I85" s="144">
        <f t="shared" si="0"/>
        <v>0</v>
      </c>
      <c r="J85" s="144"/>
      <c r="K85" s="144"/>
      <c r="L85" s="143"/>
      <c r="M85" s="144">
        <f t="shared" si="1"/>
        <v>0</v>
      </c>
      <c r="N85" s="144">
        <f t="shared" si="2"/>
        <v>0</v>
      </c>
      <c r="O85" s="144">
        <f t="shared" si="2"/>
        <v>0</v>
      </c>
      <c r="P85" s="144">
        <f t="shared" si="3"/>
        <v>0</v>
      </c>
      <c r="Q85" s="144">
        <f t="shared" si="3"/>
        <v>0</v>
      </c>
    </row>
    <row r="86" spans="2:18" s="145" customFormat="1" ht="15" customHeight="1">
      <c r="B86" s="343"/>
      <c r="C86" s="333"/>
      <c r="D86" s="7" t="s">
        <v>117</v>
      </c>
      <c r="E86" s="7" t="s">
        <v>395</v>
      </c>
      <c r="F86" s="7" t="s">
        <v>118</v>
      </c>
      <c r="G86" s="15">
        <v>110622</v>
      </c>
      <c r="H86" s="170">
        <v>0</v>
      </c>
      <c r="I86" s="144">
        <f t="shared" si="0"/>
        <v>0</v>
      </c>
      <c r="J86" s="144"/>
      <c r="K86" s="144"/>
      <c r="L86" s="143"/>
      <c r="M86" s="144">
        <f t="shared" si="1"/>
        <v>0</v>
      </c>
      <c r="N86" s="144">
        <f t="shared" si="2"/>
        <v>0</v>
      </c>
      <c r="O86" s="144">
        <f t="shared" si="2"/>
        <v>0</v>
      </c>
      <c r="P86" s="144">
        <f t="shared" si="3"/>
        <v>0</v>
      </c>
      <c r="Q86" s="144">
        <f t="shared" si="3"/>
        <v>0</v>
      </c>
    </row>
    <row r="87" spans="2:18" s="145" customFormat="1" ht="15" customHeight="1">
      <c r="B87" s="343"/>
      <c r="C87" s="333"/>
      <c r="D87" s="7" t="s">
        <v>119</v>
      </c>
      <c r="E87" s="7" t="s">
        <v>57</v>
      </c>
      <c r="F87" s="7" t="s">
        <v>120</v>
      </c>
      <c r="G87" s="15">
        <v>92082</v>
      </c>
      <c r="H87" s="170">
        <v>0</v>
      </c>
      <c r="I87" s="144">
        <f t="shared" si="0"/>
        <v>0</v>
      </c>
      <c r="J87" s="144"/>
      <c r="K87" s="144"/>
      <c r="L87" s="143"/>
      <c r="M87" s="144">
        <f t="shared" si="1"/>
        <v>0</v>
      </c>
      <c r="N87" s="144">
        <f t="shared" si="2"/>
        <v>0</v>
      </c>
      <c r="O87" s="144">
        <f t="shared" si="2"/>
        <v>0</v>
      </c>
      <c r="P87" s="144">
        <f t="shared" si="3"/>
        <v>0</v>
      </c>
      <c r="Q87" s="144">
        <f t="shared" si="3"/>
        <v>0</v>
      </c>
    </row>
    <row r="88" spans="2:18" s="145" customFormat="1" ht="15" customHeight="1">
      <c r="B88" s="343"/>
      <c r="C88" s="333"/>
      <c r="D88" s="7" t="s">
        <v>121</v>
      </c>
      <c r="E88" s="7" t="s">
        <v>60</v>
      </c>
      <c r="F88" s="7" t="s">
        <v>122</v>
      </c>
      <c r="G88" s="15">
        <v>110622</v>
      </c>
      <c r="H88" s="170">
        <v>0</v>
      </c>
      <c r="I88" s="144">
        <f t="shared" ref="I88:I113" si="4">H88*G88</f>
        <v>0</v>
      </c>
      <c r="J88" s="144"/>
      <c r="K88" s="144"/>
      <c r="L88" s="143"/>
      <c r="M88" s="144">
        <f t="shared" si="1"/>
        <v>0</v>
      </c>
      <c r="N88" s="144">
        <f t="shared" si="2"/>
        <v>0</v>
      </c>
      <c r="O88" s="144">
        <f t="shared" si="2"/>
        <v>0</v>
      </c>
      <c r="P88" s="144">
        <f t="shared" si="3"/>
        <v>0</v>
      </c>
      <c r="Q88" s="144">
        <f t="shared" si="3"/>
        <v>0</v>
      </c>
    </row>
    <row r="89" spans="2:18" s="145" customFormat="1" ht="15" customHeight="1">
      <c r="B89" s="343"/>
      <c r="C89" s="333"/>
      <c r="D89" s="7" t="s">
        <v>123</v>
      </c>
      <c r="E89" s="7" t="s">
        <v>57</v>
      </c>
      <c r="F89" s="7" t="s">
        <v>124</v>
      </c>
      <c r="G89" s="15">
        <v>104442</v>
      </c>
      <c r="H89" s="170">
        <v>0</v>
      </c>
      <c r="I89" s="144">
        <f t="shared" si="4"/>
        <v>0</v>
      </c>
      <c r="J89" s="144"/>
      <c r="K89" s="144"/>
      <c r="L89" s="143"/>
      <c r="M89" s="144">
        <f t="shared" ref="M89:M110" si="5">L89*G89</f>
        <v>0</v>
      </c>
      <c r="N89" s="144">
        <f t="shared" ref="N89:O104" si="6">H89+J89</f>
        <v>0</v>
      </c>
      <c r="O89" s="144">
        <f t="shared" si="6"/>
        <v>0</v>
      </c>
      <c r="P89" s="144">
        <f t="shared" ref="P89:Q111" si="7">SUM(H89,J89,L89)</f>
        <v>0</v>
      </c>
      <c r="Q89" s="144">
        <f t="shared" si="7"/>
        <v>0</v>
      </c>
    </row>
    <row r="90" spans="2:18" s="145" customFormat="1" ht="15" customHeight="1">
      <c r="B90" s="343"/>
      <c r="C90" s="333"/>
      <c r="D90" s="7" t="s">
        <v>125</v>
      </c>
      <c r="E90" s="7" t="s">
        <v>180</v>
      </c>
      <c r="F90" s="7" t="s">
        <v>126</v>
      </c>
      <c r="G90" s="15">
        <v>122982</v>
      </c>
      <c r="H90" s="170">
        <v>0</v>
      </c>
      <c r="I90" s="144">
        <f t="shared" si="4"/>
        <v>0</v>
      </c>
      <c r="J90" s="144"/>
      <c r="K90" s="144"/>
      <c r="L90" s="143"/>
      <c r="M90" s="144">
        <f t="shared" si="5"/>
        <v>0</v>
      </c>
      <c r="N90" s="144">
        <f t="shared" si="6"/>
        <v>0</v>
      </c>
      <c r="O90" s="144">
        <f t="shared" si="6"/>
        <v>0</v>
      </c>
      <c r="P90" s="144">
        <f t="shared" si="7"/>
        <v>0</v>
      </c>
      <c r="Q90" s="144">
        <f t="shared" si="7"/>
        <v>0</v>
      </c>
    </row>
    <row r="91" spans="2:18" s="145" customFormat="1" ht="15" customHeight="1">
      <c r="B91" s="343"/>
      <c r="C91" s="333"/>
      <c r="D91" s="7" t="s">
        <v>127</v>
      </c>
      <c r="E91" s="7" t="s">
        <v>57</v>
      </c>
      <c r="F91" s="7" t="s">
        <v>128</v>
      </c>
      <c r="G91" s="15">
        <v>141522</v>
      </c>
      <c r="H91" s="170">
        <v>0</v>
      </c>
      <c r="I91" s="144">
        <f t="shared" si="4"/>
        <v>0</v>
      </c>
      <c r="J91" s="144"/>
      <c r="K91" s="144"/>
      <c r="L91" s="143"/>
      <c r="M91" s="144">
        <f t="shared" si="5"/>
        <v>0</v>
      </c>
      <c r="N91" s="144">
        <f t="shared" si="6"/>
        <v>0</v>
      </c>
      <c r="O91" s="144">
        <f t="shared" si="6"/>
        <v>0</v>
      </c>
      <c r="P91" s="144">
        <f t="shared" si="7"/>
        <v>0</v>
      </c>
      <c r="Q91" s="144">
        <f t="shared" si="7"/>
        <v>0</v>
      </c>
    </row>
    <row r="92" spans="2:18" s="145" customFormat="1" ht="15" customHeight="1">
      <c r="B92" s="343"/>
      <c r="C92" s="333"/>
      <c r="D92" s="7" t="s">
        <v>129</v>
      </c>
      <c r="E92" s="7" t="s">
        <v>60</v>
      </c>
      <c r="F92" s="7" t="s">
        <v>130</v>
      </c>
      <c r="G92" s="15">
        <v>153882</v>
      </c>
      <c r="H92" s="170">
        <v>0</v>
      </c>
      <c r="I92" s="144">
        <f t="shared" si="4"/>
        <v>0</v>
      </c>
      <c r="J92" s="144"/>
      <c r="K92" s="144"/>
      <c r="L92" s="143"/>
      <c r="M92" s="144">
        <f t="shared" si="5"/>
        <v>0</v>
      </c>
      <c r="N92" s="144">
        <f t="shared" si="6"/>
        <v>0</v>
      </c>
      <c r="O92" s="144">
        <f t="shared" si="6"/>
        <v>0</v>
      </c>
      <c r="P92" s="144">
        <f t="shared" si="7"/>
        <v>0</v>
      </c>
      <c r="Q92" s="144">
        <f t="shared" si="7"/>
        <v>0</v>
      </c>
    </row>
    <row r="93" spans="2:18" s="145" customFormat="1" ht="15" customHeight="1">
      <c r="B93" s="343"/>
      <c r="C93" s="333"/>
      <c r="D93" s="7" t="s">
        <v>131</v>
      </c>
      <c r="E93" s="7" t="s">
        <v>57</v>
      </c>
      <c r="F93" s="7" t="s">
        <v>132</v>
      </c>
      <c r="G93" s="15">
        <v>172422</v>
      </c>
      <c r="H93" s="170">
        <v>0</v>
      </c>
      <c r="I93" s="144">
        <f t="shared" si="4"/>
        <v>0</v>
      </c>
      <c r="J93" s="144"/>
      <c r="K93" s="144"/>
      <c r="L93" s="143"/>
      <c r="M93" s="144">
        <f t="shared" si="5"/>
        <v>0</v>
      </c>
      <c r="N93" s="144">
        <f t="shared" si="6"/>
        <v>0</v>
      </c>
      <c r="O93" s="144">
        <f t="shared" si="6"/>
        <v>0</v>
      </c>
      <c r="P93" s="144">
        <f t="shared" si="7"/>
        <v>0</v>
      </c>
      <c r="Q93" s="144">
        <f t="shared" si="7"/>
        <v>0</v>
      </c>
    </row>
    <row r="94" spans="2:18" s="145" customFormat="1" ht="15" customHeight="1">
      <c r="B94" s="343"/>
      <c r="C94" s="333"/>
      <c r="D94" s="7" t="s">
        <v>207</v>
      </c>
      <c r="E94" s="7" t="s">
        <v>57</v>
      </c>
      <c r="F94" s="7" t="s">
        <v>211</v>
      </c>
      <c r="G94" s="16">
        <v>92082</v>
      </c>
      <c r="H94" s="170">
        <v>0</v>
      </c>
      <c r="I94" s="144">
        <f t="shared" si="4"/>
        <v>0</v>
      </c>
      <c r="J94" s="144"/>
      <c r="K94" s="144"/>
      <c r="L94" s="143"/>
      <c r="M94" s="144">
        <f t="shared" si="5"/>
        <v>0</v>
      </c>
      <c r="N94" s="144">
        <f t="shared" si="6"/>
        <v>0</v>
      </c>
      <c r="O94" s="144">
        <f t="shared" si="6"/>
        <v>0</v>
      </c>
      <c r="P94" s="144">
        <f t="shared" si="7"/>
        <v>0</v>
      </c>
      <c r="Q94" s="144">
        <f t="shared" si="7"/>
        <v>0</v>
      </c>
    </row>
    <row r="95" spans="2:18" s="145" customFormat="1" ht="15" customHeight="1">
      <c r="B95" s="343"/>
      <c r="C95" s="333"/>
      <c r="D95" s="7" t="s">
        <v>208</v>
      </c>
      <c r="E95" s="7" t="s">
        <v>60</v>
      </c>
      <c r="F95" s="7" t="s">
        <v>212</v>
      </c>
      <c r="G95" s="16">
        <v>110622</v>
      </c>
      <c r="H95" s="170">
        <v>0</v>
      </c>
      <c r="I95" s="144">
        <f t="shared" si="4"/>
        <v>0</v>
      </c>
      <c r="J95" s="144"/>
      <c r="K95" s="144"/>
      <c r="L95" s="143"/>
      <c r="M95" s="144">
        <f t="shared" si="5"/>
        <v>0</v>
      </c>
      <c r="N95" s="144">
        <f t="shared" si="6"/>
        <v>0</v>
      </c>
      <c r="O95" s="144">
        <f t="shared" si="6"/>
        <v>0</v>
      </c>
      <c r="P95" s="144">
        <f t="shared" si="7"/>
        <v>0</v>
      </c>
      <c r="Q95" s="144">
        <f t="shared" si="7"/>
        <v>0</v>
      </c>
    </row>
    <row r="96" spans="2:18" s="145" customFormat="1" ht="15" customHeight="1">
      <c r="B96" s="343"/>
      <c r="C96" s="333"/>
      <c r="D96" s="7" t="s">
        <v>209</v>
      </c>
      <c r="E96" s="7" t="s">
        <v>57</v>
      </c>
      <c r="F96" s="7" t="s">
        <v>213</v>
      </c>
      <c r="G96" s="16">
        <v>92082</v>
      </c>
      <c r="H96" s="170">
        <v>0</v>
      </c>
      <c r="I96" s="144">
        <f t="shared" si="4"/>
        <v>0</v>
      </c>
      <c r="J96" s="144"/>
      <c r="K96" s="144"/>
      <c r="L96" s="143"/>
      <c r="M96" s="144">
        <f t="shared" si="5"/>
        <v>0</v>
      </c>
      <c r="N96" s="144">
        <f t="shared" si="6"/>
        <v>0</v>
      </c>
      <c r="O96" s="144">
        <f t="shared" si="6"/>
        <v>0</v>
      </c>
      <c r="P96" s="144">
        <f t="shared" si="7"/>
        <v>0</v>
      </c>
      <c r="Q96" s="144">
        <f t="shared" si="7"/>
        <v>0</v>
      </c>
    </row>
    <row r="97" spans="2:18" s="145" customFormat="1" ht="15" customHeight="1">
      <c r="B97" s="343"/>
      <c r="C97" s="333"/>
      <c r="D97" s="7" t="s">
        <v>210</v>
      </c>
      <c r="E97" s="7" t="s">
        <v>60</v>
      </c>
      <c r="F97" s="7" t="s">
        <v>214</v>
      </c>
      <c r="G97" s="16">
        <v>110622</v>
      </c>
      <c r="H97" s="170">
        <v>0</v>
      </c>
      <c r="I97" s="144">
        <f t="shared" si="4"/>
        <v>0</v>
      </c>
      <c r="J97" s="144"/>
      <c r="K97" s="144"/>
      <c r="L97" s="143"/>
      <c r="M97" s="144">
        <f t="shared" si="5"/>
        <v>0</v>
      </c>
      <c r="N97" s="144">
        <f t="shared" si="6"/>
        <v>0</v>
      </c>
      <c r="O97" s="144">
        <f t="shared" si="6"/>
        <v>0</v>
      </c>
      <c r="P97" s="144">
        <f t="shared" si="7"/>
        <v>0</v>
      </c>
      <c r="Q97" s="144">
        <f t="shared" si="7"/>
        <v>0</v>
      </c>
    </row>
    <row r="98" spans="2:18" ht="15" customHeight="1">
      <c r="B98" s="343"/>
      <c r="C98" s="343" t="s">
        <v>169</v>
      </c>
      <c r="D98" s="7" t="s">
        <v>133</v>
      </c>
      <c r="E98" s="7" t="s">
        <v>60</v>
      </c>
      <c r="F98" s="7" t="s">
        <v>134</v>
      </c>
      <c r="G98" s="16">
        <v>160062</v>
      </c>
      <c r="H98" s="170">
        <v>0</v>
      </c>
      <c r="I98" s="144">
        <f t="shared" si="4"/>
        <v>0</v>
      </c>
      <c r="J98" s="144"/>
      <c r="K98" s="144"/>
      <c r="L98" s="143"/>
      <c r="M98" s="144">
        <f t="shared" si="5"/>
        <v>0</v>
      </c>
      <c r="N98" s="144">
        <f t="shared" si="6"/>
        <v>0</v>
      </c>
      <c r="O98" s="144">
        <f t="shared" si="6"/>
        <v>0</v>
      </c>
      <c r="P98" s="144">
        <f t="shared" si="7"/>
        <v>0</v>
      </c>
      <c r="Q98" s="144">
        <f t="shared" si="7"/>
        <v>0</v>
      </c>
    </row>
    <row r="99" spans="2:18" ht="17.25" thickBot="1">
      <c r="B99" s="344"/>
      <c r="C99" s="344"/>
      <c r="D99" s="35" t="s">
        <v>135</v>
      </c>
      <c r="E99" s="35" t="s">
        <v>57</v>
      </c>
      <c r="F99" s="35" t="s">
        <v>136</v>
      </c>
      <c r="G99" s="49">
        <v>184782</v>
      </c>
      <c r="H99" s="174">
        <v>0</v>
      </c>
      <c r="I99" s="155">
        <f t="shared" si="4"/>
        <v>0</v>
      </c>
      <c r="J99" s="144"/>
      <c r="K99" s="155"/>
      <c r="L99" s="156"/>
      <c r="M99" s="155">
        <f t="shared" si="5"/>
        <v>0</v>
      </c>
      <c r="N99" s="155">
        <f t="shared" si="6"/>
        <v>0</v>
      </c>
      <c r="O99" s="155">
        <f t="shared" si="6"/>
        <v>0</v>
      </c>
      <c r="P99" s="155">
        <f t="shared" si="7"/>
        <v>0</v>
      </c>
      <c r="Q99" s="155">
        <f t="shared" si="7"/>
        <v>0</v>
      </c>
    </row>
    <row r="100" spans="2:18" ht="18" hidden="1" thickTop="1" thickBot="1">
      <c r="B100" s="342"/>
      <c r="C100" s="342"/>
      <c r="D100" s="44" t="s">
        <v>137</v>
      </c>
      <c r="E100" s="44" t="s">
        <v>60</v>
      </c>
      <c r="F100" s="44" t="s">
        <v>138</v>
      </c>
      <c r="G100" s="45">
        <v>122982</v>
      </c>
      <c r="H100" s="159">
        <v>0</v>
      </c>
      <c r="I100" s="157">
        <f t="shared" si="4"/>
        <v>0</v>
      </c>
      <c r="J100" s="157">
        <v>0</v>
      </c>
      <c r="K100" s="157">
        <f>J100*G100</f>
        <v>0</v>
      </c>
      <c r="L100" s="159"/>
      <c r="M100" s="157">
        <f t="shared" si="5"/>
        <v>0</v>
      </c>
      <c r="N100" s="157">
        <f t="shared" si="6"/>
        <v>0</v>
      </c>
      <c r="O100" s="157">
        <f t="shared" si="6"/>
        <v>0</v>
      </c>
      <c r="P100" s="157">
        <f t="shared" si="7"/>
        <v>0</v>
      </c>
      <c r="Q100" s="157">
        <f t="shared" si="7"/>
        <v>0</v>
      </c>
    </row>
    <row r="101" spans="2:18" ht="18" hidden="1" thickTop="1" thickBot="1">
      <c r="B101" s="343"/>
      <c r="C101" s="343"/>
      <c r="D101" s="19" t="s">
        <v>139</v>
      </c>
      <c r="E101" s="19" t="s">
        <v>396</v>
      </c>
      <c r="F101" s="19" t="s">
        <v>140</v>
      </c>
      <c r="G101" s="20">
        <v>147702</v>
      </c>
      <c r="H101" s="160">
        <v>0</v>
      </c>
      <c r="I101" s="144">
        <f t="shared" si="4"/>
        <v>0</v>
      </c>
      <c r="J101" s="148">
        <v>0</v>
      </c>
      <c r="K101" s="144">
        <f>J101*G101</f>
        <v>0</v>
      </c>
      <c r="L101" s="160"/>
      <c r="M101" s="144">
        <f t="shared" si="5"/>
        <v>0</v>
      </c>
      <c r="N101" s="144">
        <f t="shared" si="6"/>
        <v>0</v>
      </c>
      <c r="O101" s="144">
        <f t="shared" si="6"/>
        <v>0</v>
      </c>
      <c r="P101" s="144">
        <f t="shared" si="7"/>
        <v>0</v>
      </c>
      <c r="Q101" s="144">
        <f t="shared" si="7"/>
        <v>0</v>
      </c>
    </row>
    <row r="102" spans="2:18" ht="18" thickTop="1" thickBot="1">
      <c r="B102" s="344"/>
      <c r="C102" s="161" t="s">
        <v>170</v>
      </c>
      <c r="D102" s="35" t="s">
        <v>141</v>
      </c>
      <c r="E102" s="35" t="s">
        <v>198</v>
      </c>
      <c r="F102" s="35" t="s">
        <v>194</v>
      </c>
      <c r="G102" s="49">
        <v>215682</v>
      </c>
      <c r="H102" s="174">
        <v>0</v>
      </c>
      <c r="I102" s="49">
        <f t="shared" si="4"/>
        <v>0</v>
      </c>
      <c r="J102" s="52"/>
      <c r="K102" s="155"/>
      <c r="L102" s="156"/>
      <c r="M102" s="155">
        <f t="shared" si="5"/>
        <v>0</v>
      </c>
      <c r="N102" s="155">
        <f t="shared" si="6"/>
        <v>0</v>
      </c>
      <c r="O102" s="155">
        <f t="shared" si="6"/>
        <v>0</v>
      </c>
      <c r="P102" s="155">
        <f t="shared" si="7"/>
        <v>0</v>
      </c>
      <c r="Q102" s="155">
        <f t="shared" si="7"/>
        <v>0</v>
      </c>
      <c r="R102" s="162">
        <f>SUM(P82:P102)</f>
        <v>0</v>
      </c>
    </row>
    <row r="103" spans="2:18" ht="15" customHeight="1" thickTop="1">
      <c r="B103" s="342" t="s">
        <v>171</v>
      </c>
      <c r="C103" s="342" t="s">
        <v>172</v>
      </c>
      <c r="D103" s="31" t="s">
        <v>142</v>
      </c>
      <c r="E103" s="31"/>
      <c r="F103" s="31" t="s">
        <v>143</v>
      </c>
      <c r="G103" s="48">
        <v>122982</v>
      </c>
      <c r="H103" s="173">
        <v>0</v>
      </c>
      <c r="I103" s="157">
        <f t="shared" si="4"/>
        <v>0</v>
      </c>
      <c r="J103" s="144"/>
      <c r="K103" s="157"/>
      <c r="L103" s="158"/>
      <c r="M103" s="157">
        <f t="shared" si="5"/>
        <v>0</v>
      </c>
      <c r="N103" s="157">
        <f t="shared" si="6"/>
        <v>0</v>
      </c>
      <c r="O103" s="157">
        <f t="shared" si="6"/>
        <v>0</v>
      </c>
      <c r="P103" s="157">
        <f t="shared" si="7"/>
        <v>0</v>
      </c>
      <c r="Q103" s="157">
        <f t="shared" si="7"/>
        <v>0</v>
      </c>
    </row>
    <row r="104" spans="2:18" ht="15" customHeight="1">
      <c r="B104" s="343"/>
      <c r="C104" s="343"/>
      <c r="D104" s="7" t="s">
        <v>144</v>
      </c>
      <c r="E104" s="7"/>
      <c r="F104" s="7" t="s">
        <v>145</v>
      </c>
      <c r="G104" s="16">
        <v>73542</v>
      </c>
      <c r="H104" s="170">
        <v>0</v>
      </c>
      <c r="I104" s="144">
        <f t="shared" si="4"/>
        <v>0</v>
      </c>
      <c r="J104" s="144"/>
      <c r="K104" s="144"/>
      <c r="L104" s="143"/>
      <c r="M104" s="144">
        <f t="shared" si="5"/>
        <v>0</v>
      </c>
      <c r="N104" s="144">
        <f t="shared" si="6"/>
        <v>0</v>
      </c>
      <c r="O104" s="144">
        <f t="shared" si="6"/>
        <v>0</v>
      </c>
      <c r="P104" s="144">
        <f t="shared" si="7"/>
        <v>0</v>
      </c>
      <c r="Q104" s="144">
        <f t="shared" si="7"/>
        <v>0</v>
      </c>
    </row>
    <row r="105" spans="2:18" ht="15" customHeight="1">
      <c r="B105" s="343" t="s">
        <v>173</v>
      </c>
      <c r="C105" s="343" t="s">
        <v>174</v>
      </c>
      <c r="D105" s="7" t="s">
        <v>146</v>
      </c>
      <c r="E105" s="7"/>
      <c r="F105" s="7" t="s">
        <v>147</v>
      </c>
      <c r="G105" s="16">
        <v>30838</v>
      </c>
      <c r="H105" s="170">
        <v>0</v>
      </c>
      <c r="I105" s="144">
        <f t="shared" si="4"/>
        <v>0</v>
      </c>
      <c r="J105" s="144"/>
      <c r="K105" s="144"/>
      <c r="L105" s="143"/>
      <c r="M105" s="144">
        <f t="shared" si="5"/>
        <v>0</v>
      </c>
      <c r="N105" s="144">
        <f t="shared" ref="N105:O113" si="8">H105+J105</f>
        <v>0</v>
      </c>
      <c r="O105" s="144">
        <f t="shared" si="8"/>
        <v>0</v>
      </c>
      <c r="P105" s="144">
        <f t="shared" si="7"/>
        <v>0</v>
      </c>
      <c r="Q105" s="144">
        <f t="shared" si="7"/>
        <v>0</v>
      </c>
    </row>
    <row r="106" spans="2:18" ht="15" customHeight="1">
      <c r="B106" s="343"/>
      <c r="C106" s="343"/>
      <c r="D106" s="7" t="s">
        <v>148</v>
      </c>
      <c r="E106" s="7"/>
      <c r="F106" s="7" t="s">
        <v>149</v>
      </c>
      <c r="G106" s="16">
        <v>24658</v>
      </c>
      <c r="H106" s="170">
        <v>0</v>
      </c>
      <c r="I106" s="144">
        <f t="shared" si="4"/>
        <v>0</v>
      </c>
      <c r="J106" s="144"/>
      <c r="K106" s="144"/>
      <c r="L106" s="143"/>
      <c r="M106" s="144">
        <f t="shared" si="5"/>
        <v>0</v>
      </c>
      <c r="N106" s="144">
        <f t="shared" si="8"/>
        <v>0</v>
      </c>
      <c r="O106" s="144">
        <f t="shared" si="8"/>
        <v>0</v>
      </c>
      <c r="P106" s="144">
        <f t="shared" si="7"/>
        <v>0</v>
      </c>
      <c r="Q106" s="144">
        <f t="shared" si="7"/>
        <v>0</v>
      </c>
    </row>
    <row r="107" spans="2:18" ht="15" customHeight="1">
      <c r="B107" s="343"/>
      <c r="C107" s="338" t="s">
        <v>175</v>
      </c>
      <c r="D107" s="7" t="s">
        <v>150</v>
      </c>
      <c r="E107" s="7"/>
      <c r="F107" s="7" t="s">
        <v>151</v>
      </c>
      <c r="G107" s="175">
        <v>18479</v>
      </c>
      <c r="H107" s="170">
        <v>120</v>
      </c>
      <c r="I107" s="144">
        <f t="shared" si="4"/>
        <v>2217480</v>
      </c>
      <c r="J107" s="144"/>
      <c r="K107" s="144"/>
      <c r="L107" s="143"/>
      <c r="M107" s="144">
        <f t="shared" si="5"/>
        <v>0</v>
      </c>
      <c r="N107" s="144">
        <f t="shared" si="8"/>
        <v>120</v>
      </c>
      <c r="O107" s="144">
        <f t="shared" si="8"/>
        <v>2217480</v>
      </c>
      <c r="P107" s="144">
        <f t="shared" si="7"/>
        <v>120</v>
      </c>
      <c r="Q107" s="144">
        <f t="shared" si="7"/>
        <v>2217480</v>
      </c>
    </row>
    <row r="108" spans="2:18" ht="15" customHeight="1">
      <c r="B108" s="343"/>
      <c r="C108" s="338"/>
      <c r="D108" s="7" t="s">
        <v>152</v>
      </c>
      <c r="E108" s="7"/>
      <c r="F108" s="7" t="s">
        <v>153</v>
      </c>
      <c r="G108" s="175">
        <v>15389</v>
      </c>
      <c r="H108" s="170">
        <v>360</v>
      </c>
      <c r="I108" s="144">
        <f t="shared" si="4"/>
        <v>5540040</v>
      </c>
      <c r="J108" s="144"/>
      <c r="K108" s="144"/>
      <c r="L108" s="143"/>
      <c r="M108" s="144"/>
      <c r="N108" s="144">
        <f t="shared" si="8"/>
        <v>360</v>
      </c>
      <c r="O108" s="144">
        <f t="shared" si="8"/>
        <v>5540040</v>
      </c>
      <c r="P108" s="144">
        <f t="shared" si="7"/>
        <v>360</v>
      </c>
      <c r="Q108" s="144">
        <f t="shared" si="7"/>
        <v>5540040</v>
      </c>
    </row>
    <row r="109" spans="2:18" ht="15" customHeight="1">
      <c r="B109" s="343"/>
      <c r="C109" s="338"/>
      <c r="D109" s="7" t="s">
        <v>154</v>
      </c>
      <c r="E109" s="7"/>
      <c r="F109" s="7" t="s">
        <v>155</v>
      </c>
      <c r="G109" s="16">
        <v>40108</v>
      </c>
      <c r="H109" s="170">
        <v>0</v>
      </c>
      <c r="I109" s="144">
        <f t="shared" si="4"/>
        <v>0</v>
      </c>
      <c r="J109" s="144"/>
      <c r="K109" s="144"/>
      <c r="L109" s="143"/>
      <c r="M109" s="144">
        <f t="shared" si="5"/>
        <v>0</v>
      </c>
      <c r="N109" s="144">
        <f t="shared" si="8"/>
        <v>0</v>
      </c>
      <c r="O109" s="144">
        <f t="shared" si="8"/>
        <v>0</v>
      </c>
      <c r="P109" s="144">
        <f t="shared" si="7"/>
        <v>0</v>
      </c>
      <c r="Q109" s="144">
        <f t="shared" si="7"/>
        <v>0</v>
      </c>
    </row>
    <row r="110" spans="2:18" ht="15" customHeight="1">
      <c r="B110" s="335" t="s">
        <v>223</v>
      </c>
      <c r="C110" s="163" t="s">
        <v>224</v>
      </c>
      <c r="D110" s="7" t="s">
        <v>252</v>
      </c>
      <c r="E110" s="7" t="s">
        <v>198</v>
      </c>
      <c r="F110" s="7" t="s">
        <v>254</v>
      </c>
      <c r="G110" s="16">
        <v>98450</v>
      </c>
      <c r="H110" s="170">
        <v>0</v>
      </c>
      <c r="I110" s="144">
        <f t="shared" si="4"/>
        <v>0</v>
      </c>
      <c r="J110" s="144"/>
      <c r="K110" s="144"/>
      <c r="L110" s="143"/>
      <c r="M110" s="144">
        <f t="shared" si="5"/>
        <v>0</v>
      </c>
      <c r="N110" s="144">
        <f t="shared" si="8"/>
        <v>0</v>
      </c>
      <c r="O110" s="144">
        <f t="shared" si="8"/>
        <v>0</v>
      </c>
      <c r="P110" s="144">
        <f t="shared" si="7"/>
        <v>0</v>
      </c>
      <c r="Q110" s="144">
        <f t="shared" si="7"/>
        <v>0</v>
      </c>
    </row>
    <row r="111" spans="2:18" ht="15" customHeight="1">
      <c r="B111" s="336"/>
      <c r="C111" s="163" t="s">
        <v>224</v>
      </c>
      <c r="D111" s="7" t="s">
        <v>226</v>
      </c>
      <c r="E111" s="7" t="s">
        <v>57</v>
      </c>
      <c r="F111" s="7" t="s">
        <v>228</v>
      </c>
      <c r="G111" s="16">
        <v>103950</v>
      </c>
      <c r="H111" s="170">
        <v>150</v>
      </c>
      <c r="I111" s="144">
        <f t="shared" si="4"/>
        <v>15592500</v>
      </c>
      <c r="J111" s="144"/>
      <c r="K111" s="144"/>
      <c r="L111" s="143"/>
      <c r="M111" s="144">
        <f>L111*G113</f>
        <v>0</v>
      </c>
      <c r="N111" s="144">
        <f t="shared" si="8"/>
        <v>150</v>
      </c>
      <c r="O111" s="144">
        <f t="shared" si="8"/>
        <v>15592500</v>
      </c>
      <c r="P111" s="144">
        <f t="shared" si="7"/>
        <v>150</v>
      </c>
      <c r="Q111" s="144">
        <f t="shared" si="7"/>
        <v>15592500</v>
      </c>
    </row>
    <row r="112" spans="2:18" ht="15" customHeight="1">
      <c r="B112" s="336"/>
      <c r="C112" s="163" t="s">
        <v>224</v>
      </c>
      <c r="D112" s="7" t="s">
        <v>253</v>
      </c>
      <c r="E112" s="7" t="s">
        <v>60</v>
      </c>
      <c r="F112" s="7" t="s">
        <v>255</v>
      </c>
      <c r="G112" s="16">
        <v>136950</v>
      </c>
      <c r="H112" s="170">
        <v>0</v>
      </c>
      <c r="I112" s="144">
        <f t="shared" si="4"/>
        <v>0</v>
      </c>
      <c r="J112" s="144"/>
      <c r="K112" s="144"/>
      <c r="L112" s="143"/>
      <c r="M112" s="144"/>
      <c r="N112" s="144">
        <f t="shared" si="8"/>
        <v>0</v>
      </c>
      <c r="O112" s="144">
        <f t="shared" si="8"/>
        <v>0</v>
      </c>
      <c r="P112" s="144">
        <f>SUM(H112,J112,L112)</f>
        <v>0</v>
      </c>
      <c r="Q112" s="144">
        <f>SUM(I112,K112,M112)</f>
        <v>0</v>
      </c>
    </row>
    <row r="113" spans="2:17" ht="14.25" customHeight="1">
      <c r="B113" s="337"/>
      <c r="C113" s="164" t="s">
        <v>225</v>
      </c>
      <c r="D113" s="7" t="s">
        <v>227</v>
      </c>
      <c r="E113" s="7" t="s">
        <v>57</v>
      </c>
      <c r="F113" s="7" t="s">
        <v>229</v>
      </c>
      <c r="G113" s="16">
        <v>60500</v>
      </c>
      <c r="H113" s="170">
        <v>0</v>
      </c>
      <c r="I113" s="144">
        <f t="shared" si="4"/>
        <v>0</v>
      </c>
      <c r="J113" s="144"/>
      <c r="K113" s="144"/>
      <c r="L113" s="143"/>
      <c r="M113" s="144"/>
      <c r="N113" s="144">
        <f t="shared" si="8"/>
        <v>0</v>
      </c>
      <c r="O113" s="144">
        <f t="shared" si="8"/>
        <v>0</v>
      </c>
      <c r="P113" s="144">
        <f>SUM(H113,J113,L113)</f>
        <v>0</v>
      </c>
      <c r="Q113" s="144">
        <f>SUM(I113,K113,M113)</f>
        <v>0</v>
      </c>
    </row>
    <row r="114" spans="2:17" ht="17.25">
      <c r="B114" s="8"/>
      <c r="C114" s="8"/>
      <c r="D114" s="9" t="s">
        <v>156</v>
      </c>
      <c r="E114" s="9"/>
      <c r="F114" s="10"/>
      <c r="G114" s="17"/>
      <c r="H114" s="11">
        <f>SUM(H5:H113)</f>
        <v>1530</v>
      </c>
      <c r="I114" s="11">
        <f t="shared" ref="I114:Q114" si="9">SUM(I5:I113)</f>
        <v>162152820</v>
      </c>
      <c r="J114" s="11">
        <f>SUM(J5:J113)</f>
        <v>0</v>
      </c>
      <c r="K114" s="11">
        <f t="shared" si="9"/>
        <v>0</v>
      </c>
      <c r="L114" s="11">
        <f t="shared" si="9"/>
        <v>0</v>
      </c>
      <c r="M114" s="11">
        <f t="shared" si="9"/>
        <v>0</v>
      </c>
      <c r="N114" s="11">
        <f t="shared" si="9"/>
        <v>1530</v>
      </c>
      <c r="O114" s="11">
        <f t="shared" si="9"/>
        <v>162152820</v>
      </c>
      <c r="P114" s="11">
        <f t="shared" si="9"/>
        <v>1530</v>
      </c>
      <c r="Q114" s="11">
        <f t="shared" si="9"/>
        <v>162152820</v>
      </c>
    </row>
    <row r="115" spans="2:17" ht="17.25">
      <c r="H115" s="141"/>
      <c r="I115" s="11">
        <f>I114/1.1</f>
        <v>147411654.54545453</v>
      </c>
      <c r="K115" s="11">
        <f>K114/1.1</f>
        <v>0</v>
      </c>
    </row>
    <row r="116" spans="2:17">
      <c r="I116" s="166"/>
      <c r="K116" s="166"/>
      <c r="M116" s="166"/>
      <c r="Q116" s="166"/>
    </row>
    <row r="117" spans="2:17">
      <c r="I117" s="167"/>
    </row>
    <row r="118" spans="2:17">
      <c r="I118" s="166"/>
      <c r="K118" s="166"/>
    </row>
    <row r="119" spans="2:17">
      <c r="I119" s="167"/>
    </row>
    <row r="120" spans="2:17">
      <c r="I120" s="167"/>
      <c r="K120" s="167"/>
    </row>
    <row r="121" spans="2:17">
      <c r="I121" s="167"/>
    </row>
    <row r="122" spans="2:17">
      <c r="I122" s="167"/>
    </row>
    <row r="123" spans="2:17">
      <c r="I123" s="167"/>
    </row>
    <row r="124" spans="2:17">
      <c r="I124" s="167"/>
    </row>
    <row r="125" spans="2:17">
      <c r="I125" s="167"/>
    </row>
    <row r="126" spans="2:17">
      <c r="I126" s="167"/>
    </row>
    <row r="127" spans="2:17">
      <c r="I127" s="167"/>
    </row>
  </sheetData>
  <autoFilter ref="B4:M115" xr:uid="{00000000-0009-0000-0000-000008000000}">
    <filterColumn colId="6">
      <customFilters>
        <customFilter operator="notEqual" val=" "/>
      </customFilters>
    </filterColumn>
  </autoFilter>
  <mergeCells count="29">
    <mergeCell ref="B105:B109"/>
    <mergeCell ref="C105:C106"/>
    <mergeCell ref="C107:C109"/>
    <mergeCell ref="B110:B113"/>
    <mergeCell ref="B82:B102"/>
    <mergeCell ref="C82:C84"/>
    <mergeCell ref="C85:C97"/>
    <mergeCell ref="C98:C101"/>
    <mergeCell ref="B103:B104"/>
    <mergeCell ref="C103:C104"/>
    <mergeCell ref="B67:B81"/>
    <mergeCell ref="C67:C72"/>
    <mergeCell ref="C73:C76"/>
    <mergeCell ref="C77:C81"/>
    <mergeCell ref="H3:I3"/>
    <mergeCell ref="B44:B66"/>
    <mergeCell ref="C44:C52"/>
    <mergeCell ref="C53:C58"/>
    <mergeCell ref="C59:C61"/>
    <mergeCell ref="C62:C66"/>
    <mergeCell ref="J3:K3"/>
    <mergeCell ref="L3:M3"/>
    <mergeCell ref="N3:O3"/>
    <mergeCell ref="P3:Q3"/>
    <mergeCell ref="B5:B43"/>
    <mergeCell ref="C5:C18"/>
    <mergeCell ref="C19:C26"/>
    <mergeCell ref="C27:C32"/>
    <mergeCell ref="C33:C43"/>
  </mergeCells>
  <phoneticPr fontId="3" type="noConversion"/>
  <pageMargins left="0.31496062992125984" right="0.31496062992125984" top="0.35433070866141736" bottom="0.35433070866141736" header="0.31496062992125984" footer="0.31496062992125984"/>
  <pageSetup paperSize="8" scale="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09.11 1st PO</vt:lpstr>
      <vt:lpstr>09.24 2nd PO</vt:lpstr>
      <vt:lpstr>10.17 1st PO </vt:lpstr>
      <vt:lpstr>10.29 2nd PO </vt:lpstr>
      <vt:lpstr>11.22 1st PO </vt:lpstr>
      <vt:lpstr>11.27 2nd PO</vt:lpstr>
      <vt:lpstr>12.13 1st PO </vt:lpstr>
      <vt:lpstr>12.30 2nd PO</vt:lpstr>
      <vt:lpstr>02.27 2nd PO </vt:lpstr>
      <vt:lpstr>02.13 1st PO</vt:lpstr>
      <vt:lpstr>Summary</vt:lpstr>
      <vt:lpstr>02.11 PO </vt:lpstr>
      <vt:lpstr>01.21 Revised PO분석</vt:lpstr>
      <vt:lpstr>CJ</vt:lpstr>
      <vt:lpstr>디앤비</vt:lpstr>
      <vt:lpstr>아르고</vt:lpstr>
      <vt:lpstr>행사미포함 판매량</vt:lpstr>
      <vt:lpstr>Product Info</vt:lpstr>
      <vt:lpstr>01.21 Origin 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kihwan Lee</dc:creator>
  <cp:lastModifiedBy>종혁 박</cp:lastModifiedBy>
  <cp:lastPrinted>2020-12-21T02:51:06Z</cp:lastPrinted>
  <dcterms:created xsi:type="dcterms:W3CDTF">2018-10-16T07:06:33Z</dcterms:created>
  <dcterms:modified xsi:type="dcterms:W3CDTF">2025-10-02T07:54:23Z</dcterms:modified>
</cp:coreProperties>
</file>