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parker/Desktop/"/>
    </mc:Choice>
  </mc:AlternateContent>
  <xr:revisionPtr revIDLastSave="0" documentId="8_{8B4A978E-A4FA-0F42-A2F1-5BFED822244A}" xr6:coauthVersionLast="47" xr6:coauthVersionMax="47" xr10:uidLastSave="{00000000-0000-0000-0000-000000000000}"/>
  <bookViews>
    <workbookView xWindow="0" yWindow="0" windowWidth="25600" windowHeight="16000" activeTab="1" xr2:uid="{00000000-000D-0000-FFFF-FFFF00000000}"/>
  </bookViews>
  <sheets>
    <sheet name="Raw Data" sheetId="1" r:id="rId1"/>
    <sheet name="Pivot Table Outputs" sheetId="5" r:id="rId2"/>
  </sheets>
  <definedNames>
    <definedName name="_xlnm.Print_Area" localSheetId="1">'Pivot Table Outputs'!$F$2:$L$15</definedName>
    <definedName name="Slicer_age">#N/A</definedName>
    <definedName name="Slicer_clusterrole">#N/A</definedName>
    <definedName name="Slicer_date_onset">#N/A</definedName>
    <definedName name="Slicer_deceased">#N/A</definedName>
    <definedName name="Slicer_episode_date">#N/A</definedName>
    <definedName name="Slicer_hospitalized">#N/A</definedName>
    <definedName name="Slicer_sex">#N/A</definedName>
  </definedNames>
  <calcPr calcId="191028"/>
  <pivotCaches>
    <pivotCache cacheId="14" r:id="rId3"/>
    <pivotCache cacheId="3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18" i="5" l="1"/>
  <c r="O3" i="1"/>
  <c r="O4" i="1"/>
  <c r="O5" i="1"/>
  <c r="O7" i="1"/>
  <c r="O8" i="1"/>
  <c r="O9" i="1"/>
  <c r="O10" i="1"/>
  <c r="O11" i="1"/>
  <c r="O13" i="1"/>
  <c r="O14" i="1"/>
  <c r="O15" i="1"/>
  <c r="O16" i="1"/>
  <c r="O17" i="1"/>
  <c r="O19" i="1"/>
  <c r="O20" i="1"/>
  <c r="O21" i="1"/>
  <c r="O22" i="1"/>
  <c r="O23" i="1"/>
  <c r="O24" i="1"/>
  <c r="O25" i="1"/>
  <c r="O26" i="1"/>
  <c r="O27" i="1"/>
  <c r="O29" i="1"/>
  <c r="O30" i="1"/>
  <c r="O31" i="1"/>
  <c r="O32" i="1"/>
  <c r="O33" i="1"/>
  <c r="O34" i="1"/>
  <c r="O35" i="1"/>
  <c r="O36" i="1"/>
  <c r="O37" i="1"/>
  <c r="O38" i="1"/>
  <c r="O39" i="1"/>
  <c r="O2" i="1"/>
  <c r="K15" i="5"/>
  <c r="I15" i="5"/>
  <c r="G15" i="5"/>
  <c r="K14" i="5"/>
  <c r="I14" i="5"/>
  <c r="G14" i="5"/>
  <c r="K12" i="5"/>
  <c r="I12" i="5"/>
  <c r="G12" i="5"/>
  <c r="K11" i="5"/>
  <c r="I11" i="5"/>
  <c r="G11" i="5"/>
  <c r="K9" i="5"/>
  <c r="L9" i="5" s="1"/>
  <c r="I9" i="5"/>
  <c r="G9" i="5"/>
  <c r="K8" i="5"/>
  <c r="L8" i="5" s="1"/>
  <c r="I8" i="5"/>
  <c r="G8" i="5"/>
  <c r="K7" i="5"/>
  <c r="L7" i="5" s="1"/>
  <c r="I7" i="5"/>
  <c r="G7" i="5"/>
  <c r="K5" i="5"/>
  <c r="L5" i="5" s="1"/>
  <c r="I5" i="5"/>
  <c r="G5" i="5"/>
  <c r="J7" i="5" l="1"/>
  <c r="H5" i="5"/>
  <c r="J5" i="5"/>
  <c r="J11" i="5"/>
  <c r="H11" i="5"/>
  <c r="H7" i="5"/>
  <c r="J8" i="5"/>
  <c r="H12" i="5"/>
  <c r="J12" i="5"/>
  <c r="L14" i="5"/>
  <c r="L12" i="5"/>
  <c r="H15" i="5"/>
  <c r="H9" i="5"/>
  <c r="H8" i="5"/>
  <c r="J9" i="5"/>
  <c r="L11" i="5"/>
  <c r="H14" i="5"/>
  <c r="J15" i="5"/>
  <c r="J14" i="5"/>
  <c r="L15" i="5"/>
</calcChain>
</file>

<file path=xl/sharedStrings.xml><?xml version="1.0" encoding="utf-8"?>
<sst xmlns="http://schemas.openxmlformats.org/spreadsheetml/2006/main" count="512" uniqueCount="115">
  <si>
    <t>caseid</t>
  </si>
  <si>
    <t>case_classification</t>
  </si>
  <si>
    <t>date_onset</t>
  </si>
  <si>
    <t>outbreak_setting</t>
  </si>
  <si>
    <t>cluster_role</t>
  </si>
  <si>
    <t>reportdate</t>
  </si>
  <si>
    <t>clusterrole</t>
  </si>
  <si>
    <t>dateofbirth</t>
  </si>
  <si>
    <t>sex</t>
  </si>
  <si>
    <t>hospitalized</t>
  </si>
  <si>
    <t>deceased</t>
  </si>
  <si>
    <t>episode_date</t>
  </si>
  <si>
    <t>age</t>
  </si>
  <si>
    <t>count</t>
  </si>
  <si>
    <t>Lab Confirmed</t>
  </si>
  <si>
    <t>Long Term Care Facility</t>
  </si>
  <si>
    <t>Resident/patient</t>
  </si>
  <si>
    <t>Female</t>
  </si>
  <si>
    <t>No</t>
  </si>
  <si>
    <t>Male</t>
  </si>
  <si>
    <t>Yes</t>
  </si>
  <si>
    <t>Staff/worker</t>
  </si>
  <si>
    <t> </t>
  </si>
  <si>
    <t>Staff</t>
  </si>
  <si>
    <t>Resident</t>
  </si>
  <si>
    <t>Total</t>
  </si>
  <si>
    <t>n</t>
  </si>
  <si>
    <t>%</t>
  </si>
  <si>
    <t>Total Lab-Confirmed Cases</t>
  </si>
  <si>
    <t>Age</t>
  </si>
  <si>
    <t>Mean</t>
  </si>
  <si>
    <t>Min</t>
  </si>
  <si>
    <t>Max</t>
  </si>
  <si>
    <t>Sex</t>
  </si>
  <si>
    <t>Severity</t>
  </si>
  <si>
    <t>Ever Hospitalized</t>
  </si>
  <si>
    <t>Deceased</t>
  </si>
  <si>
    <t>(All)</t>
  </si>
  <si>
    <t>Sum of count</t>
  </si>
  <si>
    <t>Grand Total</t>
  </si>
  <si>
    <t>Column Labels</t>
  </si>
  <si>
    <t>Row Labels</t>
  </si>
  <si>
    <t>Count of  "Staff/worker"</t>
  </si>
  <si>
    <t>"Staff/worker" by Sex</t>
  </si>
  <si>
    <t>"Staff/worker" by Hospitalizations</t>
  </si>
  <si>
    <t>"Staff/worker" by Deaths</t>
  </si>
  <si>
    <t>Summary Table</t>
  </si>
  <si>
    <t>Mar</t>
  </si>
  <si>
    <t>15-Mar</t>
  </si>
  <si>
    <t>19-Mar</t>
  </si>
  <si>
    <t>22-Mar</t>
  </si>
  <si>
    <t>23-Mar</t>
  </si>
  <si>
    <t>24-Mar</t>
  </si>
  <si>
    <t>25-Mar</t>
  </si>
  <si>
    <t>26-Mar</t>
  </si>
  <si>
    <t>27-Mar</t>
  </si>
  <si>
    <t>28-Mar</t>
  </si>
  <si>
    <t>29-Mar</t>
  </si>
  <si>
    <t>30-Mar</t>
  </si>
  <si>
    <t>Apr</t>
  </si>
  <si>
    <t>01-Apr</t>
  </si>
  <si>
    <t>04-Apr</t>
  </si>
  <si>
    <t>06-Apr</t>
  </si>
  <si>
    <t>10-Apr</t>
  </si>
  <si>
    <t>01-Mar</t>
  </si>
  <si>
    <t>02-Mar</t>
  </si>
  <si>
    <t>03-Mar</t>
  </si>
  <si>
    <t>04-Mar</t>
  </si>
  <si>
    <t>05-Mar</t>
  </si>
  <si>
    <t>06-Mar</t>
  </si>
  <si>
    <t>07-Mar</t>
  </si>
  <si>
    <t>08-Mar</t>
  </si>
  <si>
    <t>09-Mar</t>
  </si>
  <si>
    <t>10-Mar</t>
  </si>
  <si>
    <t>11-Mar</t>
  </si>
  <si>
    <t>12-Mar</t>
  </si>
  <si>
    <t>13-Mar</t>
  </si>
  <si>
    <t>14-Mar</t>
  </si>
  <si>
    <t>16-Mar</t>
  </si>
  <si>
    <t>17-Mar</t>
  </si>
  <si>
    <t>18-Mar</t>
  </si>
  <si>
    <t>20-Mar</t>
  </si>
  <si>
    <t>21-Mar</t>
  </si>
  <si>
    <t>31-Mar</t>
  </si>
  <si>
    <t>02-Apr</t>
  </si>
  <si>
    <t>03-Apr</t>
  </si>
  <si>
    <t>05-Apr</t>
  </si>
  <si>
    <t>07-Apr</t>
  </si>
  <si>
    <t>08-Apr</t>
  </si>
  <si>
    <t>09-Apr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</si>
  <si>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</si>
  <si>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</si>
  <si>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</si>
  <si>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</si>
  <si>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</si>
  <si>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</si>
  <si>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</si>
  <si>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</si>
  <si>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</si>
  <si>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</si>
  <si>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</si>
  <si>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</si>
  <si>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</si>
  <si>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</si>
  <si>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</si>
  <si>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</si>
  <si>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</si>
  <si>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</si>
  <si>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</si>
  <si>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</si>
  <si>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delay</t>
  </si>
  <si>
    <t>Sum of delay</t>
  </si>
  <si>
    <t xml:space="preserve">r = </t>
  </si>
  <si>
    <t>Delay</t>
  </si>
  <si>
    <t>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</si>
</sst>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font>
    <font>
      <sz val="11"/>
      <name val="Calibri"/>
      <family val="2"/>
    </font>
    <font>
      <b/>
      <sz val="11"/>
      <name val="Calibri"/>
      <family val="2"/>
    </font>
    <font>
      <b/>
      <sz val="11"/>
      <color theme="1"/>
      <name val="Calibri"/>
      <family val="2"/>
      <scheme val="minor"/>
    </font>
  </fonts>
  <fills count="5">
    <fill>
      <patternFill patternType="none"/>
    </fill>
    <fill>
      <patternFill patternType="gray125"/>
    </fill>
    <fill>
      <patternFill patternType="solid">
        <fgColor rgb="FFDDEBF7"/>
        <bgColor rgb="FF000000"/>
      </patternFill>
    </fill>
    <fill>
      <patternFill patternType="solid">
        <fgColor rgb="FFFFFFFF"/>
        <bgColor rgb="FF000000"/>
      </patternFill>
    </fill>
    <fill>
      <patternFill patternType="solid">
        <fgColor rgb="FFF2F2F2"/>
        <bgColor rgb="FF000000"/>
      </patternFill>
    </fill>
  </fills>
  <borders count="10">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right style="thin">
        <color rgb="FF000000"/>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1" fillId="0" borderId="0" xfId="0" applyFont="1"/>
    <xf numFmtId="14" fontId="1" fillId="0" borderId="0" xfId="0" applyNumberFormat="1" applyFont="1"/>
    <xf numFmtId="15" fontId="1" fillId="0" borderId="0" xfId="0" applyNumberFormat="1" applyFont="1"/>
    <xf numFmtId="0" fontId="3" fillId="2" borderId="5" xfId="0" applyFont="1" applyFill="1" applyBorder="1"/>
    <xf numFmtId="0" fontId="3" fillId="2" borderId="6" xfId="0" applyFont="1" applyFill="1" applyBorder="1"/>
    <xf numFmtId="0" fontId="3" fillId="3" borderId="7" xfId="0" applyFont="1" applyFill="1" applyBorder="1"/>
    <xf numFmtId="0" fontId="3" fillId="3" borderId="0" xfId="0" applyFont="1" applyFill="1"/>
    <xf numFmtId="9" fontId="3" fillId="3" borderId="8" xfId="0" applyNumberFormat="1" applyFont="1" applyFill="1" applyBorder="1"/>
    <xf numFmtId="0" fontId="3" fillId="4" borderId="7" xfId="0" applyFont="1" applyFill="1" applyBorder="1"/>
    <xf numFmtId="0" fontId="2" fillId="4" borderId="0" xfId="0" applyFont="1" applyFill="1"/>
    <xf numFmtId="0" fontId="2" fillId="4" borderId="7" xfId="0" applyFont="1" applyFill="1" applyBorder="1"/>
    <xf numFmtId="9" fontId="2" fillId="4" borderId="8" xfId="0" applyNumberFormat="1" applyFont="1" applyFill="1" applyBorder="1"/>
    <xf numFmtId="0" fontId="2" fillId="3" borderId="0" xfId="0" applyFont="1" applyFill="1"/>
    <xf numFmtId="0" fontId="2" fillId="3" borderId="7" xfId="0" applyFont="1" applyFill="1" applyBorder="1"/>
    <xf numFmtId="9" fontId="2" fillId="3" borderId="8" xfId="0" applyNumberFormat="1" applyFont="1" applyFill="1" applyBorder="1"/>
    <xf numFmtId="0" fontId="2" fillId="4" borderId="9" xfId="0" applyFont="1" applyFill="1" applyBorder="1"/>
    <xf numFmtId="0" fontId="2" fillId="4" borderId="5" xfId="0" applyFont="1" applyFill="1" applyBorder="1"/>
    <xf numFmtId="9" fontId="2" fillId="4" borderId="6" xfId="0" applyNumberFormat="1" applyFont="1" applyFill="1" applyBorder="1"/>
    <xf numFmtId="0" fontId="0" fillId="0" borderId="0" xfId="0" pivotButton="1"/>
    <xf numFmtId="0" fontId="2" fillId="2" borderId="1" xfId="0" applyFont="1" applyFill="1" applyBorder="1"/>
    <xf numFmtId="0" fontId="2" fillId="2" borderId="2" xfId="0" applyFont="1" applyFill="1" applyBorder="1"/>
    <xf numFmtId="0" fontId="3" fillId="2" borderId="4" xfId="0" applyFont="1" applyFill="1" applyBorder="1"/>
    <xf numFmtId="0" fontId="3" fillId="2" borderId="3" xfId="0" applyFont="1" applyFill="1" applyBorder="1"/>
    <xf numFmtId="0" fontId="0" fillId="0" borderId="0" xfId="0" applyNumberFormat="1"/>
    <xf numFmtId="0" fontId="0" fillId="0" borderId="0" xfId="0" applyAlignment="1">
      <alignment horizontal="left"/>
    </xf>
    <xf numFmtId="0" fontId="4" fillId="0" borderId="0" xfId="0" applyFont="1"/>
    <xf numFmtId="0" fontId="4" fillId="0" borderId="0" xfId="0" applyFont="1" applyAlignment="1">
      <alignment horizontal="left"/>
    </xf>
    <xf numFmtId="15" fontId="0" fillId="0" borderId="0" xfId="0" applyNumberFormat="1" applyAlignment="1">
      <alignment horizontal="left" indent="1"/>
    </xf>
    <xf numFmtId="0" fontId="0" fillId="0" borderId="0" xfId="0" applyNumberFormat="1"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microsoft.com/office/2017/10/relationships/person" Target="persons/person.xml"/><Relationship Id="rId10" Type="http://schemas.microsoft.com/office/2007/relationships/slicerCache" Target="slicerCaches/slicerCache6.xml"/><Relationship Id="rId4" Type="http://schemas.openxmlformats.org/officeDocument/2006/relationships/pivotCacheDefinition" Target="pivotCache/pivotCacheDefinition2.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Long-Term Care Outbreak Dataset - Parker DeBruyne.xlsx]Pivot Table Outputs!PivotTable5</c:name>
    <c:fmtId val="14"/>
  </c:pivotSource>
  <c:chart>
    <c:title>
      <c:tx>
        <c:rich>
          <a:bodyPr rot="0" spcFirstLastPara="1" vertOverflow="ellipsis" vert="horz" wrap="square" anchor="ctr" anchorCtr="1"/>
          <a:lstStyle/>
          <a:p>
            <a:pPr>
              <a:defRPr sz="168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Figure 1. Number of lab-confirmed COVID-19 resident cases vs. episode date, March 1 - April 30, 2022</a:t>
            </a:r>
          </a:p>
        </c:rich>
      </c:tx>
      <c:overlay val="0"/>
      <c:spPr>
        <a:noFill/>
        <a:ln>
          <a:noFill/>
        </a:ln>
        <a:effectLst/>
      </c:spPr>
      <c:txPr>
        <a:bodyPr rot="0" spcFirstLastPara="1" vertOverflow="ellipsis" vert="horz" wrap="square" anchor="ctr" anchorCtr="1"/>
        <a:lstStyle/>
        <a:p>
          <a:pPr>
            <a:defRPr sz="168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Outputs'!$B$26:$B$27</c:f>
              <c:strCache>
                <c:ptCount val="1"/>
                <c:pt idx="0">
                  <c:v>Resident/patient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 Outputs'!$A$28:$A$152</c:f>
              <c:multiLvlStrCache>
                <c:ptCount val="122"/>
                <c:lvl>
                  <c:pt idx="0">
                    <c:v>01-Mar</c:v>
                  </c:pt>
                  <c:pt idx="1">
                    <c:v>02-Mar</c:v>
                  </c:pt>
                  <c:pt idx="2">
                    <c:v>03-Mar</c:v>
                  </c:pt>
                  <c:pt idx="3">
                    <c:v>04-Mar</c:v>
                  </c:pt>
                  <c:pt idx="4">
                    <c:v>05-Mar</c:v>
                  </c:pt>
                  <c:pt idx="5">
                    <c:v>06-Mar</c:v>
                  </c:pt>
                  <c:pt idx="6">
                    <c:v>07-Mar</c:v>
                  </c:pt>
                  <c:pt idx="7">
                    <c:v>08-Mar</c:v>
                  </c:pt>
                  <c:pt idx="8">
                    <c:v>09-Mar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pt idx="31">
                    <c:v>01-Apr</c:v>
                  </c:pt>
                  <c:pt idx="32">
                    <c:v>02-Apr</c:v>
                  </c:pt>
                  <c:pt idx="33">
                    <c:v>03-Apr</c:v>
                  </c:pt>
                  <c:pt idx="34">
                    <c:v>04-Apr</c:v>
                  </c:pt>
                  <c:pt idx="35">
                    <c:v>05-Apr</c:v>
                  </c:pt>
                  <c:pt idx="36">
                    <c:v>06-Apr</c:v>
                  </c:pt>
                  <c:pt idx="37">
                    <c:v>07-Apr</c:v>
                  </c:pt>
                  <c:pt idx="38">
                    <c:v>08-Apr</c:v>
                  </c:pt>
                  <c:pt idx="39">
                    <c:v>09-Apr</c:v>
                  </c:pt>
                  <c:pt idx="40">
                    <c:v>10-Apr</c:v>
                  </c:pt>
                  <c:pt idx="41">
                    <c:v>11-Apr</c:v>
                  </c:pt>
                  <c:pt idx="42">
                    <c:v>12-Apr</c:v>
                  </c:pt>
                  <c:pt idx="43">
                    <c:v>13-Apr</c:v>
                  </c:pt>
                  <c:pt idx="44">
                    <c:v>14-Apr</c:v>
                  </c:pt>
                  <c:pt idx="45">
                    <c:v>15-Apr</c:v>
                  </c:pt>
                  <c:pt idx="46">
                    <c:v>16-Apr</c:v>
                  </c:pt>
                  <c:pt idx="47">
                    <c:v>17-Apr</c:v>
                  </c:pt>
                  <c:pt idx="48">
                    <c:v>18-Apr</c:v>
                  </c:pt>
                  <c:pt idx="49">
                    <c:v>19-Apr</c:v>
                  </c:pt>
                  <c:pt idx="50">
                    <c:v>20-Apr</c:v>
                  </c:pt>
                  <c:pt idx="51">
                    <c:v>21-Apr</c:v>
                  </c:pt>
                  <c:pt idx="52">
                    <c:v>22-Apr</c:v>
                  </c:pt>
                  <c:pt idx="53">
                    <c:v>23-Apr</c:v>
                  </c:pt>
                  <c:pt idx="54">
                    <c:v>24-Apr</c:v>
                  </c:pt>
                  <c:pt idx="55">
                    <c:v>25-Apr</c:v>
                  </c:pt>
                  <c:pt idx="56">
                    <c:v>26-Apr</c:v>
                  </c:pt>
                  <c:pt idx="57">
                    <c:v>27-Apr</c:v>
                  </c:pt>
                  <c:pt idx="58">
                    <c:v>28-Apr</c:v>
                  </c:pt>
                  <c:pt idx="59">
                    <c:v>29-Apr</c:v>
                  </c:pt>
                  <c:pt idx="60">
                    <c:v>30-Apr</c:v>
                  </c:pt>
                  <c:pt idx="61">
                    <c:v>01-Mar</c:v>
                  </c:pt>
                  <c:pt idx="62">
                    <c:v>02-Mar</c:v>
                  </c:pt>
                  <c:pt idx="63">
                    <c:v>03-Mar</c:v>
                  </c:pt>
                  <c:pt idx="64">
                    <c:v>04-Mar</c:v>
                  </c:pt>
                  <c:pt idx="65">
                    <c:v>05-Mar</c:v>
                  </c:pt>
                  <c:pt idx="66">
                    <c:v>06-Mar</c:v>
                  </c:pt>
                  <c:pt idx="67">
                    <c:v>07-Mar</c:v>
                  </c:pt>
                  <c:pt idx="68">
                    <c:v>08-Mar</c:v>
                  </c:pt>
                  <c:pt idx="69">
                    <c:v>09-Mar</c:v>
                  </c:pt>
                  <c:pt idx="70">
                    <c:v>10-Mar</c:v>
                  </c:pt>
                  <c:pt idx="71">
                    <c:v>11-Mar</c:v>
                  </c:pt>
                  <c:pt idx="72">
                    <c:v>12-Mar</c:v>
                  </c:pt>
                  <c:pt idx="73">
                    <c:v>13-Mar</c:v>
                  </c:pt>
                  <c:pt idx="74">
                    <c:v>14-Mar</c:v>
                  </c:pt>
                  <c:pt idx="75">
                    <c:v>15-Mar</c:v>
                  </c:pt>
                  <c:pt idx="76">
                    <c:v>16-Mar</c:v>
                  </c:pt>
                  <c:pt idx="77">
                    <c:v>17-Mar</c:v>
                  </c:pt>
                  <c:pt idx="78">
                    <c:v>18-Mar</c:v>
                  </c:pt>
                  <c:pt idx="79">
                    <c:v>19-Mar</c:v>
                  </c:pt>
                  <c:pt idx="80">
                    <c:v>20-Mar</c:v>
                  </c:pt>
                  <c:pt idx="81">
                    <c:v>21-Mar</c:v>
                  </c:pt>
                  <c:pt idx="82">
                    <c:v>22-Mar</c:v>
                  </c:pt>
                  <c:pt idx="83">
                    <c:v>23-Mar</c:v>
                  </c:pt>
                  <c:pt idx="84">
                    <c:v>24-Mar</c:v>
                  </c:pt>
                  <c:pt idx="85">
                    <c:v>25-Mar</c:v>
                  </c:pt>
                  <c:pt idx="86">
                    <c:v>26-Mar</c:v>
                  </c:pt>
                  <c:pt idx="87">
                    <c:v>27-Mar</c:v>
                  </c:pt>
                  <c:pt idx="88">
                    <c:v>28-Mar</c:v>
                  </c:pt>
                  <c:pt idx="89">
                    <c:v>29-Mar</c:v>
                  </c:pt>
                  <c:pt idx="90">
                    <c:v>30-Mar</c:v>
                  </c:pt>
                  <c:pt idx="91">
                    <c:v>31-Mar</c:v>
                  </c:pt>
                  <c:pt idx="92">
                    <c:v>01-Apr</c:v>
                  </c:pt>
                  <c:pt idx="93">
                    <c:v>02-Apr</c:v>
                  </c:pt>
                  <c:pt idx="94">
                    <c:v>03-Apr</c:v>
                  </c:pt>
                  <c:pt idx="95">
                    <c:v>04-Apr</c:v>
                  </c:pt>
                  <c:pt idx="96">
                    <c:v>05-Apr</c:v>
                  </c:pt>
                  <c:pt idx="97">
                    <c:v>06-Apr</c:v>
                  </c:pt>
                  <c:pt idx="98">
                    <c:v>07-Apr</c:v>
                  </c:pt>
                  <c:pt idx="99">
                    <c:v>08-Apr</c:v>
                  </c:pt>
                  <c:pt idx="100">
                    <c:v>09-Apr</c:v>
                  </c:pt>
                  <c:pt idx="101">
                    <c:v>10-Apr</c:v>
                  </c:pt>
                  <c:pt idx="102">
                    <c:v>11-Apr</c:v>
                  </c:pt>
                  <c:pt idx="103">
                    <c:v>12-Apr</c:v>
                  </c:pt>
                  <c:pt idx="104">
                    <c:v>13-Apr</c:v>
                  </c:pt>
                  <c:pt idx="105">
                    <c:v>14-Apr</c:v>
                  </c:pt>
                  <c:pt idx="106">
                    <c:v>15-Apr</c:v>
                  </c:pt>
                  <c:pt idx="107">
                    <c:v>16-Apr</c:v>
                  </c:pt>
                  <c:pt idx="108">
                    <c:v>17-Apr</c:v>
                  </c:pt>
                  <c:pt idx="109">
                    <c:v>18-Apr</c:v>
                  </c:pt>
                  <c:pt idx="110">
                    <c:v>19-Apr</c:v>
                  </c:pt>
                  <c:pt idx="111">
                    <c:v>20-Apr</c:v>
                  </c:pt>
                  <c:pt idx="112">
                    <c:v>21-Apr</c:v>
                  </c:pt>
                  <c:pt idx="113">
                    <c:v>22-Apr</c:v>
                  </c:pt>
                  <c:pt idx="114">
                    <c:v>23-Apr</c:v>
                  </c:pt>
                  <c:pt idx="115">
                    <c:v>24-Apr</c:v>
                  </c:pt>
                  <c:pt idx="116">
                    <c:v>25-Apr</c:v>
                  </c:pt>
                  <c:pt idx="117">
                    <c:v>26-Apr</c:v>
                  </c:pt>
                  <c:pt idx="118">
                    <c:v>27-Apr</c:v>
                  </c:pt>
                  <c:pt idx="119">
                    <c:v>28-Apr</c:v>
                  </c:pt>
                  <c:pt idx="120">
                    <c:v>29-Apr</c:v>
                  </c:pt>
                  <c:pt idx="121">
                    <c:v>30-Apr</c:v>
                  </c:pt>
                </c:lvl>
                <c:lvl>
                  <c:pt idx="0">
                    <c:v>Mar</c:v>
                  </c:pt>
                  <c:pt idx="61">
                    <c:v>Apr</c:v>
                  </c:pt>
                </c:lvl>
              </c:multiLvlStrCache>
            </c:multiLvlStrRef>
          </c:cat>
          <c:val>
            <c:numRef>
              <c:f>'Pivot Table Outputs'!$B$28:$B$152</c:f>
              <c:numCache>
                <c:formatCode>General</c:formatCode>
                <c:ptCount val="122"/>
                <c:pt idx="18">
                  <c:v>1</c:v>
                </c:pt>
                <c:pt idx="21">
                  <c:v>4</c:v>
                </c:pt>
                <c:pt idx="22">
                  <c:v>4</c:v>
                </c:pt>
                <c:pt idx="23">
                  <c:v>1</c:v>
                </c:pt>
                <c:pt idx="24">
                  <c:v>4</c:v>
                </c:pt>
                <c:pt idx="25">
                  <c:v>1</c:v>
                </c:pt>
                <c:pt idx="26">
                  <c:v>3</c:v>
                </c:pt>
                <c:pt idx="27">
                  <c:v>1</c:v>
                </c:pt>
                <c:pt idx="28">
                  <c:v>2</c:v>
                </c:pt>
                <c:pt idx="29">
                  <c:v>3</c:v>
                </c:pt>
                <c:pt idx="92">
                  <c:v>1</c:v>
                </c:pt>
                <c:pt idx="95">
                  <c:v>1</c:v>
                </c:pt>
                <c:pt idx="97">
                  <c:v>2</c:v>
                </c:pt>
                <c:pt idx="101">
                  <c:v>1</c:v>
                </c:pt>
              </c:numCache>
            </c:numRef>
          </c:val>
          <c:extLst>
            <c:ext xmlns:c16="http://schemas.microsoft.com/office/drawing/2014/chart" uri="{C3380CC4-5D6E-409C-BE32-E72D297353CC}">
              <c16:uniqueId val="{00000000-B0D5-0E48-A38F-A4B3BED904D3}"/>
            </c:ext>
          </c:extLst>
        </c:ser>
        <c:ser>
          <c:idx val="1"/>
          <c:order val="1"/>
          <c:tx>
            <c:strRef>
              <c:f>'Pivot Table Outputs'!$C$26:$C$27</c:f>
              <c:strCache>
                <c:ptCount val="1"/>
                <c:pt idx="0">
                  <c:v>Staff/worker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 Outputs'!$A$28:$A$152</c:f>
              <c:multiLvlStrCache>
                <c:ptCount val="122"/>
                <c:lvl>
                  <c:pt idx="0">
                    <c:v>01-Mar</c:v>
                  </c:pt>
                  <c:pt idx="1">
                    <c:v>02-Mar</c:v>
                  </c:pt>
                  <c:pt idx="2">
                    <c:v>03-Mar</c:v>
                  </c:pt>
                  <c:pt idx="3">
                    <c:v>04-Mar</c:v>
                  </c:pt>
                  <c:pt idx="4">
                    <c:v>05-Mar</c:v>
                  </c:pt>
                  <c:pt idx="5">
                    <c:v>06-Mar</c:v>
                  </c:pt>
                  <c:pt idx="6">
                    <c:v>07-Mar</c:v>
                  </c:pt>
                  <c:pt idx="7">
                    <c:v>08-Mar</c:v>
                  </c:pt>
                  <c:pt idx="8">
                    <c:v>09-Mar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pt idx="31">
                    <c:v>01-Apr</c:v>
                  </c:pt>
                  <c:pt idx="32">
                    <c:v>02-Apr</c:v>
                  </c:pt>
                  <c:pt idx="33">
                    <c:v>03-Apr</c:v>
                  </c:pt>
                  <c:pt idx="34">
                    <c:v>04-Apr</c:v>
                  </c:pt>
                  <c:pt idx="35">
                    <c:v>05-Apr</c:v>
                  </c:pt>
                  <c:pt idx="36">
                    <c:v>06-Apr</c:v>
                  </c:pt>
                  <c:pt idx="37">
                    <c:v>07-Apr</c:v>
                  </c:pt>
                  <c:pt idx="38">
                    <c:v>08-Apr</c:v>
                  </c:pt>
                  <c:pt idx="39">
                    <c:v>09-Apr</c:v>
                  </c:pt>
                  <c:pt idx="40">
                    <c:v>10-Apr</c:v>
                  </c:pt>
                  <c:pt idx="41">
                    <c:v>11-Apr</c:v>
                  </c:pt>
                  <c:pt idx="42">
                    <c:v>12-Apr</c:v>
                  </c:pt>
                  <c:pt idx="43">
                    <c:v>13-Apr</c:v>
                  </c:pt>
                  <c:pt idx="44">
                    <c:v>14-Apr</c:v>
                  </c:pt>
                  <c:pt idx="45">
                    <c:v>15-Apr</c:v>
                  </c:pt>
                  <c:pt idx="46">
                    <c:v>16-Apr</c:v>
                  </c:pt>
                  <c:pt idx="47">
                    <c:v>17-Apr</c:v>
                  </c:pt>
                  <c:pt idx="48">
                    <c:v>18-Apr</c:v>
                  </c:pt>
                  <c:pt idx="49">
                    <c:v>19-Apr</c:v>
                  </c:pt>
                  <c:pt idx="50">
                    <c:v>20-Apr</c:v>
                  </c:pt>
                  <c:pt idx="51">
                    <c:v>21-Apr</c:v>
                  </c:pt>
                  <c:pt idx="52">
                    <c:v>22-Apr</c:v>
                  </c:pt>
                  <c:pt idx="53">
                    <c:v>23-Apr</c:v>
                  </c:pt>
                  <c:pt idx="54">
                    <c:v>24-Apr</c:v>
                  </c:pt>
                  <c:pt idx="55">
                    <c:v>25-Apr</c:v>
                  </c:pt>
                  <c:pt idx="56">
                    <c:v>26-Apr</c:v>
                  </c:pt>
                  <c:pt idx="57">
                    <c:v>27-Apr</c:v>
                  </c:pt>
                  <c:pt idx="58">
                    <c:v>28-Apr</c:v>
                  </c:pt>
                  <c:pt idx="59">
                    <c:v>29-Apr</c:v>
                  </c:pt>
                  <c:pt idx="60">
                    <c:v>30-Apr</c:v>
                  </c:pt>
                  <c:pt idx="61">
                    <c:v>01-Mar</c:v>
                  </c:pt>
                  <c:pt idx="62">
                    <c:v>02-Mar</c:v>
                  </c:pt>
                  <c:pt idx="63">
                    <c:v>03-Mar</c:v>
                  </c:pt>
                  <c:pt idx="64">
                    <c:v>04-Mar</c:v>
                  </c:pt>
                  <c:pt idx="65">
                    <c:v>05-Mar</c:v>
                  </c:pt>
                  <c:pt idx="66">
                    <c:v>06-Mar</c:v>
                  </c:pt>
                  <c:pt idx="67">
                    <c:v>07-Mar</c:v>
                  </c:pt>
                  <c:pt idx="68">
                    <c:v>08-Mar</c:v>
                  </c:pt>
                  <c:pt idx="69">
                    <c:v>09-Mar</c:v>
                  </c:pt>
                  <c:pt idx="70">
                    <c:v>10-Mar</c:v>
                  </c:pt>
                  <c:pt idx="71">
                    <c:v>11-Mar</c:v>
                  </c:pt>
                  <c:pt idx="72">
                    <c:v>12-Mar</c:v>
                  </c:pt>
                  <c:pt idx="73">
                    <c:v>13-Mar</c:v>
                  </c:pt>
                  <c:pt idx="74">
                    <c:v>14-Mar</c:v>
                  </c:pt>
                  <c:pt idx="75">
                    <c:v>15-Mar</c:v>
                  </c:pt>
                  <c:pt idx="76">
                    <c:v>16-Mar</c:v>
                  </c:pt>
                  <c:pt idx="77">
                    <c:v>17-Mar</c:v>
                  </c:pt>
                  <c:pt idx="78">
                    <c:v>18-Mar</c:v>
                  </c:pt>
                  <c:pt idx="79">
                    <c:v>19-Mar</c:v>
                  </c:pt>
                  <c:pt idx="80">
                    <c:v>20-Mar</c:v>
                  </c:pt>
                  <c:pt idx="81">
                    <c:v>21-Mar</c:v>
                  </c:pt>
                  <c:pt idx="82">
                    <c:v>22-Mar</c:v>
                  </c:pt>
                  <c:pt idx="83">
                    <c:v>23-Mar</c:v>
                  </c:pt>
                  <c:pt idx="84">
                    <c:v>24-Mar</c:v>
                  </c:pt>
                  <c:pt idx="85">
                    <c:v>25-Mar</c:v>
                  </c:pt>
                  <c:pt idx="86">
                    <c:v>26-Mar</c:v>
                  </c:pt>
                  <c:pt idx="87">
                    <c:v>27-Mar</c:v>
                  </c:pt>
                  <c:pt idx="88">
                    <c:v>28-Mar</c:v>
                  </c:pt>
                  <c:pt idx="89">
                    <c:v>29-Mar</c:v>
                  </c:pt>
                  <c:pt idx="90">
                    <c:v>30-Mar</c:v>
                  </c:pt>
                  <c:pt idx="91">
                    <c:v>31-Mar</c:v>
                  </c:pt>
                  <c:pt idx="92">
                    <c:v>01-Apr</c:v>
                  </c:pt>
                  <c:pt idx="93">
                    <c:v>02-Apr</c:v>
                  </c:pt>
                  <c:pt idx="94">
                    <c:v>03-Apr</c:v>
                  </c:pt>
                  <c:pt idx="95">
                    <c:v>04-Apr</c:v>
                  </c:pt>
                  <c:pt idx="96">
                    <c:v>05-Apr</c:v>
                  </c:pt>
                  <c:pt idx="97">
                    <c:v>06-Apr</c:v>
                  </c:pt>
                  <c:pt idx="98">
                    <c:v>07-Apr</c:v>
                  </c:pt>
                  <c:pt idx="99">
                    <c:v>08-Apr</c:v>
                  </c:pt>
                  <c:pt idx="100">
                    <c:v>09-Apr</c:v>
                  </c:pt>
                  <c:pt idx="101">
                    <c:v>10-Apr</c:v>
                  </c:pt>
                  <c:pt idx="102">
                    <c:v>11-Apr</c:v>
                  </c:pt>
                  <c:pt idx="103">
                    <c:v>12-Apr</c:v>
                  </c:pt>
                  <c:pt idx="104">
                    <c:v>13-Apr</c:v>
                  </c:pt>
                  <c:pt idx="105">
                    <c:v>14-Apr</c:v>
                  </c:pt>
                  <c:pt idx="106">
                    <c:v>15-Apr</c:v>
                  </c:pt>
                  <c:pt idx="107">
                    <c:v>16-Apr</c:v>
                  </c:pt>
                  <c:pt idx="108">
                    <c:v>17-Apr</c:v>
                  </c:pt>
                  <c:pt idx="109">
                    <c:v>18-Apr</c:v>
                  </c:pt>
                  <c:pt idx="110">
                    <c:v>19-Apr</c:v>
                  </c:pt>
                  <c:pt idx="111">
                    <c:v>20-Apr</c:v>
                  </c:pt>
                  <c:pt idx="112">
                    <c:v>21-Apr</c:v>
                  </c:pt>
                  <c:pt idx="113">
                    <c:v>22-Apr</c:v>
                  </c:pt>
                  <c:pt idx="114">
                    <c:v>23-Apr</c:v>
                  </c:pt>
                  <c:pt idx="115">
                    <c:v>24-Apr</c:v>
                  </c:pt>
                  <c:pt idx="116">
                    <c:v>25-Apr</c:v>
                  </c:pt>
                  <c:pt idx="117">
                    <c:v>26-Apr</c:v>
                  </c:pt>
                  <c:pt idx="118">
                    <c:v>27-Apr</c:v>
                  </c:pt>
                  <c:pt idx="119">
                    <c:v>28-Apr</c:v>
                  </c:pt>
                  <c:pt idx="120">
                    <c:v>29-Apr</c:v>
                  </c:pt>
                  <c:pt idx="121">
                    <c:v>30-Apr</c:v>
                  </c:pt>
                </c:lvl>
                <c:lvl>
                  <c:pt idx="0">
                    <c:v>Mar</c:v>
                  </c:pt>
                  <c:pt idx="61">
                    <c:v>Apr</c:v>
                  </c:pt>
                </c:lvl>
              </c:multiLvlStrCache>
            </c:multiLvlStrRef>
          </c:cat>
          <c:val>
            <c:numRef>
              <c:f>'Pivot Table Outputs'!$C$28:$C$152</c:f>
              <c:numCache>
                <c:formatCode>General</c:formatCode>
                <c:ptCount val="122"/>
                <c:pt idx="14">
                  <c:v>1</c:v>
                </c:pt>
                <c:pt idx="21">
                  <c:v>1</c:v>
                </c:pt>
                <c:pt idx="22">
                  <c:v>1</c:v>
                </c:pt>
                <c:pt idx="23">
                  <c:v>1</c:v>
                </c:pt>
                <c:pt idx="25">
                  <c:v>1</c:v>
                </c:pt>
                <c:pt idx="26">
                  <c:v>1</c:v>
                </c:pt>
                <c:pt idx="27">
                  <c:v>1</c:v>
                </c:pt>
                <c:pt idx="28">
                  <c:v>1</c:v>
                </c:pt>
                <c:pt idx="29">
                  <c:v>1</c:v>
                </c:pt>
              </c:numCache>
            </c:numRef>
          </c:val>
          <c:extLst>
            <c:ext xmlns:c16="http://schemas.microsoft.com/office/drawing/2014/chart" uri="{C3380CC4-5D6E-409C-BE32-E72D297353CC}">
              <c16:uniqueId val="{00000001-B0D5-0E48-A38F-A4B3BED904D3}"/>
            </c:ext>
          </c:extLst>
        </c:ser>
        <c:dLbls>
          <c:dLblPos val="inEnd"/>
          <c:showLegendKey val="0"/>
          <c:showVal val="1"/>
          <c:showCatName val="0"/>
          <c:showSerName val="0"/>
          <c:showPercent val="0"/>
          <c:showBubbleSize val="0"/>
        </c:dLbls>
        <c:gapWidth val="100"/>
        <c:overlap val="-24"/>
        <c:axId val="894459471"/>
        <c:axId val="881350911"/>
      </c:barChart>
      <c:catAx>
        <c:axId val="894459471"/>
        <c:scaling>
          <c:orientation val="minMax"/>
        </c:scaling>
        <c:delete val="0"/>
        <c:axPos val="b"/>
        <c:title>
          <c:tx>
            <c:rich>
              <a:bodyPr rot="0" spcFirstLastPara="1" vertOverflow="ellipsis" vert="horz" wrap="square" anchor="ctr" anchorCtr="1"/>
              <a:lstStyle/>
              <a:p>
                <a:pPr>
                  <a:defRPr sz="1400" b="0" i="0" u="none" strike="noStrike" kern="1200" cap="all" baseline="0">
                    <a:solidFill>
                      <a:schemeClr val="lt1">
                        <a:lumMod val="85000"/>
                      </a:schemeClr>
                    </a:solidFill>
                    <a:latin typeface="+mn-lt"/>
                    <a:ea typeface="+mn-ea"/>
                    <a:cs typeface="+mn-cs"/>
                  </a:defRPr>
                </a:pPr>
                <a:r>
                  <a:rPr lang="en-US"/>
                  <a:t>Episode Date</a:t>
                </a:r>
              </a:p>
            </c:rich>
          </c:tx>
          <c:layout>
            <c:manualLayout>
              <c:xMode val="edge"/>
              <c:yMode val="edge"/>
              <c:x val="0.38434253490540249"/>
              <c:y val="0.940476217451236"/>
            </c:manualLayout>
          </c:layout>
          <c:overlay val="0"/>
          <c:spPr>
            <a:noFill/>
            <a:ln>
              <a:noFill/>
            </a:ln>
            <a:effectLst/>
          </c:spPr>
          <c:txPr>
            <a:bodyPr rot="0" spcFirstLastPara="1" vertOverflow="ellipsis" vert="horz" wrap="square" anchor="ctr" anchorCtr="1"/>
            <a:lstStyle/>
            <a:p>
              <a:pPr>
                <a:defRPr sz="1400" b="0"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881350911"/>
        <c:crosses val="autoZero"/>
        <c:auto val="1"/>
        <c:lblAlgn val="ctr"/>
        <c:lblOffset val="100"/>
        <c:noMultiLvlLbl val="0"/>
      </c:catAx>
      <c:valAx>
        <c:axId val="881350911"/>
        <c:scaling>
          <c:orientation val="minMax"/>
          <c:max val="5"/>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0" i="0" u="none" strike="noStrike" kern="1200" cap="all" baseline="0">
                    <a:solidFill>
                      <a:schemeClr val="lt1">
                        <a:lumMod val="85000"/>
                      </a:schemeClr>
                    </a:solidFill>
                    <a:latin typeface="+mn-lt"/>
                    <a:ea typeface="+mn-ea"/>
                    <a:cs typeface="+mn-cs"/>
                  </a:defRPr>
                </a:pPr>
                <a:r>
                  <a:rPr lang="en-US"/>
                  <a:t>Number of lab-confirmed cases</a:t>
                </a:r>
              </a:p>
            </c:rich>
          </c:tx>
          <c:overlay val="0"/>
          <c:spPr>
            <a:noFill/>
            <a:ln>
              <a:noFill/>
            </a:ln>
            <a:effectLst/>
          </c:spPr>
          <c:txPr>
            <a:bodyPr rot="-5400000" spcFirstLastPara="1" vertOverflow="ellipsis" vert="horz" wrap="square" anchor="ctr" anchorCtr="1"/>
            <a:lstStyle/>
            <a:p>
              <a:pPr>
                <a:defRPr sz="1400" b="0"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894459471"/>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400"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Long-Term Care Outbreak Dataset - Parker DeBruyne.xlsx]Pivot Table Outputs!Staff &amp; Residents by Sex</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b="1" i="0" u="none" strike="noStrike" kern="1200" baseline="0">
                <a:solidFill>
                  <a:sysClr val="windowText" lastClr="000000">
                    <a:lumMod val="75000"/>
                    <a:lumOff val="25000"/>
                  </a:sysClr>
                </a:solidFill>
              </a:rPr>
              <a:t>Percentage of lab-confirmed COVID-19 cases by </a:t>
            </a:r>
            <a:r>
              <a:rPr lang="en-US" sz="1600" b="1" i="0" u="sng" strike="noStrike" kern="1200" baseline="0">
                <a:solidFill>
                  <a:sysClr val="windowText" lastClr="000000">
                    <a:lumMod val="75000"/>
                    <a:lumOff val="25000"/>
                  </a:sysClr>
                </a:solidFill>
              </a:rPr>
              <a:t>Gender</a:t>
            </a:r>
            <a:r>
              <a:rPr lang="en-US" sz="1600" b="1" i="0" u="none" strike="noStrike" kern="1200" baseline="0">
                <a:solidFill>
                  <a:sysClr val="windowText" lastClr="000000">
                    <a:lumMod val="75000"/>
                    <a:lumOff val="25000"/>
                  </a:sysClr>
                </a:solidFill>
              </a:rPr>
              <a:t>, March 1 - April 20, 2022</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 Outputs'!$B$7:$B$8</c:f>
              <c:strCache>
                <c:ptCount val="1"/>
                <c:pt idx="0">
                  <c:v>Resident/patient</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Outputs'!$A$9:$A$11</c:f>
              <c:strCache>
                <c:ptCount val="2"/>
                <c:pt idx="0">
                  <c:v>Female</c:v>
                </c:pt>
                <c:pt idx="1">
                  <c:v>Male</c:v>
                </c:pt>
              </c:strCache>
            </c:strRef>
          </c:cat>
          <c:val>
            <c:numRef>
              <c:f>'Pivot Table Outputs'!$B$9:$B$11</c:f>
              <c:numCache>
                <c:formatCode>General</c:formatCode>
                <c:ptCount val="2"/>
                <c:pt idx="0">
                  <c:v>16</c:v>
                </c:pt>
                <c:pt idx="1">
                  <c:v>13</c:v>
                </c:pt>
              </c:numCache>
            </c:numRef>
          </c:val>
          <c:extLst>
            <c:ext xmlns:c16="http://schemas.microsoft.com/office/drawing/2014/chart" uri="{C3380CC4-5D6E-409C-BE32-E72D297353CC}">
              <c16:uniqueId val="{00000000-DC2C-A94E-9158-12CF41A5EB15}"/>
            </c:ext>
          </c:extLst>
        </c:ser>
        <c:ser>
          <c:idx val="1"/>
          <c:order val="1"/>
          <c:tx>
            <c:strRef>
              <c:f>'Pivot Table Outputs'!$C$7:$C$8</c:f>
              <c:strCache>
                <c:ptCount val="1"/>
                <c:pt idx="0">
                  <c:v>Staff/worker</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Outputs'!$A$9:$A$11</c:f>
              <c:strCache>
                <c:ptCount val="2"/>
                <c:pt idx="0">
                  <c:v>Female</c:v>
                </c:pt>
                <c:pt idx="1">
                  <c:v>Male</c:v>
                </c:pt>
              </c:strCache>
            </c:strRef>
          </c:cat>
          <c:val>
            <c:numRef>
              <c:f>'Pivot Table Outputs'!$C$9:$C$11</c:f>
              <c:numCache>
                <c:formatCode>General</c:formatCode>
                <c:ptCount val="2"/>
                <c:pt idx="0">
                  <c:v>6</c:v>
                </c:pt>
                <c:pt idx="1">
                  <c:v>3</c:v>
                </c:pt>
              </c:numCache>
            </c:numRef>
          </c:val>
          <c:extLst>
            <c:ext xmlns:c16="http://schemas.microsoft.com/office/drawing/2014/chart" uri="{C3380CC4-5D6E-409C-BE32-E72D297353CC}">
              <c16:uniqueId val="{00000002-DC2C-A94E-9158-12CF41A5EB15}"/>
            </c:ext>
          </c:extLst>
        </c:ser>
        <c:dLbls>
          <c:dLblPos val="ctr"/>
          <c:showLegendKey val="0"/>
          <c:showVal val="0"/>
          <c:showCatName val="1"/>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Long-Term Care Outbreak Dataset - Parker DeBruyne.xlsx]Pivot Table Outputs!PivotTable1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Percentage of lab-confirmed COVID-19 cases by </a:t>
            </a:r>
            <a:r>
              <a:rPr lang="en-US" sz="1400" u="sng"/>
              <a:t>Cluster</a:t>
            </a:r>
            <a:r>
              <a:rPr lang="en-US" sz="1400" u="sng" baseline="0"/>
              <a:t> Role</a:t>
            </a:r>
            <a:r>
              <a:rPr lang="en-US" sz="1400"/>
              <a:t>, March 1 - April 20, 2022</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 Outputs'!$B$2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Outputs'!$A$3:$A$5</c:f>
              <c:strCache>
                <c:ptCount val="2"/>
                <c:pt idx="0">
                  <c:v>Resident/patient</c:v>
                </c:pt>
                <c:pt idx="1">
                  <c:v>Staff/worker</c:v>
                </c:pt>
              </c:strCache>
            </c:strRef>
          </c:cat>
          <c:val>
            <c:numRef>
              <c:f>'Pivot Table Outputs'!$B$3:$B$5</c:f>
              <c:numCache>
                <c:formatCode>General</c:formatCode>
                <c:ptCount val="2"/>
                <c:pt idx="0">
                  <c:v>29</c:v>
                </c:pt>
                <c:pt idx="1">
                  <c:v>9</c:v>
                </c:pt>
              </c:numCache>
            </c:numRef>
          </c:val>
          <c:extLst>
            <c:ext xmlns:c16="http://schemas.microsoft.com/office/drawing/2014/chart" uri="{C3380CC4-5D6E-409C-BE32-E72D297353CC}">
              <c16:uniqueId val="{00000003-A3F2-0448-BFA9-A1548AD924C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Long-Term Care Outbreak Dataset - Parker DeBruyne.xlsx]Pivot Table Outputs!PivotTable8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b="1" i="0" u="none" strike="noStrike" kern="1200" baseline="0">
                <a:solidFill>
                  <a:sysClr val="windowText" lastClr="000000">
                    <a:lumMod val="75000"/>
                    <a:lumOff val="25000"/>
                  </a:sysClr>
                </a:solidFill>
              </a:rPr>
              <a:t>Lab-confirmed COVID-19 cases by </a:t>
            </a:r>
            <a:r>
              <a:rPr lang="en-US" sz="1600" b="1" i="0" u="sng" strike="noStrike" kern="1200" baseline="0">
                <a:solidFill>
                  <a:sysClr val="windowText" lastClr="000000">
                    <a:lumMod val="75000"/>
                    <a:lumOff val="25000"/>
                  </a:sysClr>
                </a:solidFill>
              </a:rPr>
              <a:t>Age</a:t>
            </a:r>
            <a:r>
              <a:rPr lang="en-US" sz="1600" b="1" i="0" u="none" strike="noStrike" kern="1200" baseline="0">
                <a:solidFill>
                  <a:sysClr val="windowText" lastClr="000000">
                    <a:lumMod val="75000"/>
                    <a:lumOff val="25000"/>
                  </a:sysClr>
                </a:solidFill>
              </a:rPr>
              <a:t>, March 1 - April 20, 2022</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layout>
            <c:manualLayout>
              <c:x val="-1.5343806855985334E-2"/>
              <c:y val="9.790217297947265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4.8606671161003489E-3"/>
              <c:y val="9.978384723295824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dLbl>
          <c:idx val="0"/>
          <c:layout>
            <c:manualLayout>
              <c:x val="-4.4810637703227969E-2"/>
              <c:y val="8.732213919665603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dLbl>
          <c:idx val="0"/>
          <c:layout>
            <c:manualLayout>
              <c:x val="-6.7005188161996201E-2"/>
              <c:y val="7.175162472444100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dLbl>
          <c:idx val="0"/>
          <c:layout>
            <c:manualLayout>
              <c:x val="-7.664040908008736E-2"/>
              <c:y val="3.574608491511343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dLbl>
          <c:idx val="0"/>
          <c:layout>
            <c:manualLayout>
              <c:x val="-7.859965215506827E-2"/>
              <c:y val="-1.787590540811360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 Outputs'!$G$88:$G$89</c:f>
              <c:strCache>
                <c:ptCount val="1"/>
                <c:pt idx="0">
                  <c:v>1</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4C3-DE42-AE66-BA499EA462C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4C3-DE42-AE66-BA499EA462C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D4C3-DE42-AE66-BA499EA462C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4C3-DE42-AE66-BA499EA462C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D4C3-DE42-AE66-BA499EA462C7}"/>
              </c:ext>
            </c:extLst>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D4C3-DE42-AE66-BA499EA462C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Pt>
            <c:idx val="11"/>
            <c:bubble3D val="0"/>
            <c:spPr>
              <a:solidFill>
                <a:schemeClr val="accent6">
                  <a:lumMod val="60000"/>
                </a:schemeClr>
              </a:solidFill>
              <a:ln>
                <a:noFill/>
              </a:ln>
              <a:effectLst>
                <a:outerShdw blurRad="2540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18"/>
            <c:bubble3D val="0"/>
            <c:spPr>
              <a:solidFill>
                <a:schemeClr val="accent1">
                  <a:lumMod val="80000"/>
                </a:schemeClr>
              </a:solidFill>
              <a:ln>
                <a:noFill/>
              </a:ln>
              <a:effectLst>
                <a:outerShdw blurRad="254000" sx="102000" sy="102000" algn="ctr" rotWithShape="0">
                  <a:prstClr val="black">
                    <a:alpha val="20000"/>
                  </a:prstClr>
                </a:outerShdw>
              </a:effectLst>
            </c:spPr>
          </c:dPt>
          <c:dPt>
            <c:idx val="19"/>
            <c:bubble3D val="0"/>
            <c:spPr>
              <a:solidFill>
                <a:schemeClr val="accent2">
                  <a:lumMod val="80000"/>
                </a:schemeClr>
              </a:solidFill>
              <a:ln>
                <a:noFill/>
              </a:ln>
              <a:effectLst>
                <a:outerShdw blurRad="254000" sx="102000" sy="102000" algn="ctr" rotWithShape="0">
                  <a:prstClr val="black">
                    <a:alpha val="20000"/>
                  </a:prstClr>
                </a:outerShdw>
              </a:effectLst>
            </c:spPr>
          </c:dPt>
          <c:dPt>
            <c:idx val="20"/>
            <c:bubble3D val="0"/>
            <c:spPr>
              <a:solidFill>
                <a:schemeClr val="accent3">
                  <a:lumMod val="80000"/>
                </a:schemeClr>
              </a:solidFill>
              <a:ln>
                <a:noFill/>
              </a:ln>
              <a:effectLst>
                <a:outerShdw blurRad="254000" sx="102000" sy="102000" algn="ctr" rotWithShape="0">
                  <a:prstClr val="black">
                    <a:alpha val="20000"/>
                  </a:prstClr>
                </a:outerShdw>
              </a:effectLst>
            </c:spPr>
          </c:dPt>
          <c:dPt>
            <c:idx val="21"/>
            <c:bubble3D val="0"/>
            <c:spPr>
              <a:solidFill>
                <a:schemeClr val="accent4">
                  <a:lumMod val="80000"/>
                </a:schemeClr>
              </a:solidFill>
              <a:ln>
                <a:noFill/>
              </a:ln>
              <a:effectLst>
                <a:outerShdw blurRad="254000" sx="102000" sy="102000" algn="ctr" rotWithShape="0">
                  <a:prstClr val="black">
                    <a:alpha val="20000"/>
                  </a:prstClr>
                </a:outerShdw>
              </a:effectLst>
            </c:spPr>
          </c:dPt>
          <c:dPt>
            <c:idx val="22"/>
            <c:bubble3D val="0"/>
            <c:spPr>
              <a:solidFill>
                <a:schemeClr val="accent5">
                  <a:lumMod val="80000"/>
                </a:schemeClr>
              </a:solidFill>
              <a:ln>
                <a:noFill/>
              </a:ln>
              <a:effectLst>
                <a:outerShdw blurRad="254000" sx="102000" sy="102000" algn="ctr" rotWithShape="0">
                  <a:prstClr val="black">
                    <a:alpha val="20000"/>
                  </a:prstClr>
                </a:outerShdw>
              </a:effectLst>
            </c:spPr>
          </c:dPt>
          <c:dPt>
            <c:idx val="23"/>
            <c:bubble3D val="0"/>
            <c:spPr>
              <a:solidFill>
                <a:schemeClr val="accent6">
                  <a:lumMod val="80000"/>
                </a:schemeClr>
              </a:solidFill>
              <a:ln>
                <a:noFill/>
              </a:ln>
              <a:effectLst>
                <a:outerShdw blurRad="254000" sx="102000" sy="102000" algn="ctr" rotWithShape="0">
                  <a:prstClr val="black">
                    <a:alpha val="20000"/>
                  </a:prstClr>
                </a:outerShdw>
              </a:effectLst>
            </c:spPr>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Outputs'!$F$90:$F$115</c:f>
              <c:strCache>
                <c:ptCount val="25"/>
                <c:pt idx="0">
                  <c:v>22</c:v>
                </c:pt>
                <c:pt idx="1">
                  <c:v>25</c:v>
                </c:pt>
                <c:pt idx="2">
                  <c:v>35</c:v>
                </c:pt>
                <c:pt idx="3">
                  <c:v>36</c:v>
                </c:pt>
                <c:pt idx="4">
                  <c:v>45</c:v>
                </c:pt>
                <c:pt idx="5">
                  <c:v>47</c:v>
                </c:pt>
                <c:pt idx="6">
                  <c:v>48</c:v>
                </c:pt>
                <c:pt idx="7">
                  <c:v>55</c:v>
                </c:pt>
                <c:pt idx="8">
                  <c:v>59</c:v>
                </c:pt>
                <c:pt idx="9">
                  <c:v>74</c:v>
                </c:pt>
                <c:pt idx="10">
                  <c:v>77</c:v>
                </c:pt>
                <c:pt idx="11">
                  <c:v>80</c:v>
                </c:pt>
                <c:pt idx="12">
                  <c:v>84</c:v>
                </c:pt>
                <c:pt idx="13">
                  <c:v>85</c:v>
                </c:pt>
                <c:pt idx="14">
                  <c:v>86</c:v>
                </c:pt>
                <c:pt idx="15">
                  <c:v>87</c:v>
                </c:pt>
                <c:pt idx="16">
                  <c:v>89</c:v>
                </c:pt>
                <c:pt idx="17">
                  <c:v>90</c:v>
                </c:pt>
                <c:pt idx="18">
                  <c:v>91</c:v>
                </c:pt>
                <c:pt idx="19">
                  <c:v>94</c:v>
                </c:pt>
                <c:pt idx="20">
                  <c:v>95</c:v>
                </c:pt>
                <c:pt idx="21">
                  <c:v>97</c:v>
                </c:pt>
                <c:pt idx="22">
                  <c:v>98</c:v>
                </c:pt>
                <c:pt idx="23">
                  <c:v>99</c:v>
                </c:pt>
                <c:pt idx="24">
                  <c:v>105</c:v>
                </c:pt>
              </c:strCache>
            </c:strRef>
          </c:cat>
          <c:val>
            <c:numRef>
              <c:f>'Pivot Table Outputs'!$G$90:$G$115</c:f>
              <c:numCache>
                <c:formatCode>General</c:formatCode>
                <c:ptCount val="25"/>
                <c:pt idx="0">
                  <c:v>1</c:v>
                </c:pt>
                <c:pt idx="1">
                  <c:v>1</c:v>
                </c:pt>
                <c:pt idx="2">
                  <c:v>1</c:v>
                </c:pt>
                <c:pt idx="3">
                  <c:v>1</c:v>
                </c:pt>
                <c:pt idx="4">
                  <c:v>1</c:v>
                </c:pt>
                <c:pt idx="5">
                  <c:v>1</c:v>
                </c:pt>
                <c:pt idx="6">
                  <c:v>1</c:v>
                </c:pt>
                <c:pt idx="7">
                  <c:v>1</c:v>
                </c:pt>
                <c:pt idx="8">
                  <c:v>1</c:v>
                </c:pt>
                <c:pt idx="9">
                  <c:v>2</c:v>
                </c:pt>
                <c:pt idx="10">
                  <c:v>1</c:v>
                </c:pt>
                <c:pt idx="11">
                  <c:v>1</c:v>
                </c:pt>
                <c:pt idx="12">
                  <c:v>2</c:v>
                </c:pt>
                <c:pt idx="13">
                  <c:v>4</c:v>
                </c:pt>
                <c:pt idx="14">
                  <c:v>2</c:v>
                </c:pt>
                <c:pt idx="15">
                  <c:v>1</c:v>
                </c:pt>
                <c:pt idx="16">
                  <c:v>3</c:v>
                </c:pt>
                <c:pt idx="17">
                  <c:v>1</c:v>
                </c:pt>
                <c:pt idx="18">
                  <c:v>1</c:v>
                </c:pt>
                <c:pt idx="19">
                  <c:v>3</c:v>
                </c:pt>
                <c:pt idx="20">
                  <c:v>2</c:v>
                </c:pt>
                <c:pt idx="21">
                  <c:v>2</c:v>
                </c:pt>
                <c:pt idx="22">
                  <c:v>1</c:v>
                </c:pt>
                <c:pt idx="23">
                  <c:v>2</c:v>
                </c:pt>
                <c:pt idx="24">
                  <c:v>1</c:v>
                </c:pt>
              </c:numCache>
            </c:numRef>
          </c:val>
          <c:extLst>
            <c:ext xmlns:c16="http://schemas.microsoft.com/office/drawing/2014/chart" uri="{C3380CC4-5D6E-409C-BE32-E72D297353CC}">
              <c16:uniqueId val="{00000000-D4C3-DE42-AE66-BA499EA462C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Long-Term Care Outbreak Dataset - Parker DeBruyne.xlsx]Pivot Table Outputs!PivotTable7</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762393861421337E-2"/>
          <c:y val="4.9401191781650269E-2"/>
          <c:w val="0.67837864969173689"/>
          <c:h val="0.69940913062743049"/>
        </c:manualLayout>
      </c:layout>
      <c:lineChart>
        <c:grouping val="standard"/>
        <c:varyColors val="0"/>
        <c:ser>
          <c:idx val="0"/>
          <c:order val="0"/>
          <c:tx>
            <c:strRef>
              <c:f>'Pivot Table Outputs'!$G$117</c:f>
              <c:strCache>
                <c:ptCount val="1"/>
                <c:pt idx="0">
                  <c:v>Sum of delay</c:v>
                </c:pt>
              </c:strCache>
            </c:strRef>
          </c:tx>
          <c:spPr>
            <a:ln w="28575" cap="rnd">
              <a:solidFill>
                <a:schemeClr val="accent1"/>
              </a:solidFill>
              <a:round/>
            </a:ln>
            <a:effectLst/>
          </c:spPr>
          <c:marker>
            <c:symbol val="none"/>
          </c:marker>
          <c:cat>
            <c:multiLvlStrRef>
              <c:f>'Pivot Table Outputs'!$F$118:$F$135</c:f>
              <c:multiLvlStrCache>
                <c:ptCount val="15"/>
                <c:lvl>
                  <c:pt idx="0">
                    <c:v>15-Mar</c:v>
                  </c:pt>
                  <c:pt idx="1">
                    <c:v>19-Mar</c:v>
                  </c:pt>
                  <c:pt idx="2">
                    <c:v>22-Mar</c:v>
                  </c:pt>
                  <c:pt idx="3">
                    <c:v>23-Mar</c:v>
                  </c:pt>
                  <c:pt idx="4">
                    <c:v>24-Mar</c:v>
                  </c:pt>
                  <c:pt idx="5">
                    <c:v>25-Mar</c:v>
                  </c:pt>
                  <c:pt idx="6">
                    <c:v>26-Mar</c:v>
                  </c:pt>
                  <c:pt idx="7">
                    <c:v>27-Mar</c:v>
                  </c:pt>
                  <c:pt idx="8">
                    <c:v>28-Mar</c:v>
                  </c:pt>
                  <c:pt idx="9">
                    <c:v>29-Mar</c:v>
                  </c:pt>
                  <c:pt idx="10">
                    <c:v>30-Mar</c:v>
                  </c:pt>
                  <c:pt idx="11">
                    <c:v>01-Apr</c:v>
                  </c:pt>
                  <c:pt idx="12">
                    <c:v>04-Apr</c:v>
                  </c:pt>
                  <c:pt idx="13">
                    <c:v>06-Apr</c:v>
                  </c:pt>
                  <c:pt idx="14">
                    <c:v>10-Apr</c:v>
                  </c:pt>
                </c:lvl>
                <c:lvl>
                  <c:pt idx="0">
                    <c:v>Mar</c:v>
                  </c:pt>
                  <c:pt idx="11">
                    <c:v>Apr</c:v>
                  </c:pt>
                </c:lvl>
              </c:multiLvlStrCache>
            </c:multiLvlStrRef>
          </c:cat>
          <c:val>
            <c:numRef>
              <c:f>'Pivot Table Outputs'!$G$118:$G$135</c:f>
              <c:numCache>
                <c:formatCode>General</c:formatCode>
                <c:ptCount val="15"/>
                <c:pt idx="0">
                  <c:v>1</c:v>
                </c:pt>
                <c:pt idx="1">
                  <c:v>2</c:v>
                </c:pt>
                <c:pt idx="2">
                  <c:v>6</c:v>
                </c:pt>
                <c:pt idx="3">
                  <c:v>4</c:v>
                </c:pt>
                <c:pt idx="4">
                  <c:v>2</c:v>
                </c:pt>
                <c:pt idx="5">
                  <c:v>5</c:v>
                </c:pt>
                <c:pt idx="6">
                  <c:v>2</c:v>
                </c:pt>
                <c:pt idx="7">
                  <c:v>4</c:v>
                </c:pt>
                <c:pt idx="8">
                  <c:v>2</c:v>
                </c:pt>
                <c:pt idx="9">
                  <c:v>3</c:v>
                </c:pt>
                <c:pt idx="10">
                  <c:v>5</c:v>
                </c:pt>
                <c:pt idx="11">
                  <c:v>1</c:v>
                </c:pt>
                <c:pt idx="12">
                  <c:v>1</c:v>
                </c:pt>
                <c:pt idx="13">
                  <c:v>2</c:v>
                </c:pt>
                <c:pt idx="14">
                  <c:v>1</c:v>
                </c:pt>
              </c:numCache>
            </c:numRef>
          </c:val>
          <c:smooth val="0"/>
          <c:extLst>
            <c:ext xmlns:c16="http://schemas.microsoft.com/office/drawing/2014/chart" uri="{C3380CC4-5D6E-409C-BE32-E72D297353CC}">
              <c16:uniqueId val="{00000000-7A27-C540-BD87-877B39713BC2}"/>
            </c:ext>
          </c:extLst>
        </c:ser>
        <c:ser>
          <c:idx val="1"/>
          <c:order val="1"/>
          <c:tx>
            <c:strRef>
              <c:f>'Pivot Table Outputs'!$H$117</c:f>
              <c:strCache>
                <c:ptCount val="1"/>
                <c:pt idx="0">
                  <c:v>Sum of count</c:v>
                </c:pt>
              </c:strCache>
            </c:strRef>
          </c:tx>
          <c:spPr>
            <a:ln w="28575" cap="rnd">
              <a:solidFill>
                <a:schemeClr val="accent2"/>
              </a:solidFill>
              <a:round/>
            </a:ln>
            <a:effectLst/>
          </c:spPr>
          <c:marker>
            <c:symbol val="none"/>
          </c:marker>
          <c:cat>
            <c:multiLvlStrRef>
              <c:f>'Pivot Table Outputs'!$F$118:$F$135</c:f>
              <c:multiLvlStrCache>
                <c:ptCount val="15"/>
                <c:lvl>
                  <c:pt idx="0">
                    <c:v>15-Mar</c:v>
                  </c:pt>
                  <c:pt idx="1">
                    <c:v>19-Mar</c:v>
                  </c:pt>
                  <c:pt idx="2">
                    <c:v>22-Mar</c:v>
                  </c:pt>
                  <c:pt idx="3">
                    <c:v>23-Mar</c:v>
                  </c:pt>
                  <c:pt idx="4">
                    <c:v>24-Mar</c:v>
                  </c:pt>
                  <c:pt idx="5">
                    <c:v>25-Mar</c:v>
                  </c:pt>
                  <c:pt idx="6">
                    <c:v>26-Mar</c:v>
                  </c:pt>
                  <c:pt idx="7">
                    <c:v>27-Mar</c:v>
                  </c:pt>
                  <c:pt idx="8">
                    <c:v>28-Mar</c:v>
                  </c:pt>
                  <c:pt idx="9">
                    <c:v>29-Mar</c:v>
                  </c:pt>
                  <c:pt idx="10">
                    <c:v>30-Mar</c:v>
                  </c:pt>
                  <c:pt idx="11">
                    <c:v>01-Apr</c:v>
                  </c:pt>
                  <c:pt idx="12">
                    <c:v>04-Apr</c:v>
                  </c:pt>
                  <c:pt idx="13">
                    <c:v>06-Apr</c:v>
                  </c:pt>
                  <c:pt idx="14">
                    <c:v>10-Apr</c:v>
                  </c:pt>
                </c:lvl>
                <c:lvl>
                  <c:pt idx="0">
                    <c:v>Mar</c:v>
                  </c:pt>
                  <c:pt idx="11">
                    <c:v>Apr</c:v>
                  </c:pt>
                </c:lvl>
              </c:multiLvlStrCache>
            </c:multiLvlStrRef>
          </c:cat>
          <c:val>
            <c:numRef>
              <c:f>'Pivot Table Outputs'!$H$118:$H$135</c:f>
              <c:numCache>
                <c:formatCode>General</c:formatCode>
                <c:ptCount val="15"/>
                <c:pt idx="0">
                  <c:v>1</c:v>
                </c:pt>
                <c:pt idx="1">
                  <c:v>1</c:v>
                </c:pt>
                <c:pt idx="2">
                  <c:v>5</c:v>
                </c:pt>
                <c:pt idx="3">
                  <c:v>5</c:v>
                </c:pt>
                <c:pt idx="4">
                  <c:v>2</c:v>
                </c:pt>
                <c:pt idx="5">
                  <c:v>4</c:v>
                </c:pt>
                <c:pt idx="6">
                  <c:v>2</c:v>
                </c:pt>
                <c:pt idx="7">
                  <c:v>4</c:v>
                </c:pt>
                <c:pt idx="8">
                  <c:v>2</c:v>
                </c:pt>
                <c:pt idx="9">
                  <c:v>3</c:v>
                </c:pt>
                <c:pt idx="10">
                  <c:v>4</c:v>
                </c:pt>
                <c:pt idx="11">
                  <c:v>1</c:v>
                </c:pt>
                <c:pt idx="12">
                  <c:v>1</c:v>
                </c:pt>
                <c:pt idx="13">
                  <c:v>2</c:v>
                </c:pt>
                <c:pt idx="14">
                  <c:v>1</c:v>
                </c:pt>
              </c:numCache>
            </c:numRef>
          </c:val>
          <c:smooth val="0"/>
          <c:extLst>
            <c:ext xmlns:c16="http://schemas.microsoft.com/office/drawing/2014/chart" uri="{C3380CC4-5D6E-409C-BE32-E72D297353CC}">
              <c16:uniqueId val="{00000001-7A27-C540-BD87-877B39713BC2}"/>
            </c:ext>
          </c:extLst>
        </c:ser>
        <c:dLbls>
          <c:showLegendKey val="0"/>
          <c:showVal val="0"/>
          <c:showCatName val="0"/>
          <c:showSerName val="0"/>
          <c:showPercent val="0"/>
          <c:showBubbleSize val="0"/>
        </c:dLbls>
        <c:smooth val="0"/>
        <c:axId val="481259567"/>
        <c:axId val="895883807"/>
      </c:lineChart>
      <c:catAx>
        <c:axId val="48125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883807"/>
        <c:crosses val="autoZero"/>
        <c:auto val="1"/>
        <c:lblAlgn val="ctr"/>
        <c:lblOffset val="100"/>
        <c:noMultiLvlLbl val="0"/>
      </c:catAx>
      <c:valAx>
        <c:axId val="89588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25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Long-Term Care Outbreak Dataset - Parker DeBruyne.xlsx]Pivot Table Outputs!PivotTable7</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Outputs'!$G$117</c:f>
              <c:strCache>
                <c:ptCount val="1"/>
                <c:pt idx="0">
                  <c:v>Sum of delay</c:v>
                </c:pt>
              </c:strCache>
            </c:strRef>
          </c:tx>
          <c:spPr>
            <a:solidFill>
              <a:schemeClr val="accent1"/>
            </a:solidFill>
            <a:ln>
              <a:noFill/>
            </a:ln>
            <a:effectLst/>
          </c:spPr>
          <c:invertIfNegative val="0"/>
          <c:cat>
            <c:multiLvlStrRef>
              <c:f>'Pivot Table Outputs'!$F$118:$F$135</c:f>
              <c:multiLvlStrCache>
                <c:ptCount val="15"/>
                <c:lvl>
                  <c:pt idx="0">
                    <c:v>15-Mar</c:v>
                  </c:pt>
                  <c:pt idx="1">
                    <c:v>19-Mar</c:v>
                  </c:pt>
                  <c:pt idx="2">
                    <c:v>22-Mar</c:v>
                  </c:pt>
                  <c:pt idx="3">
                    <c:v>23-Mar</c:v>
                  </c:pt>
                  <c:pt idx="4">
                    <c:v>24-Mar</c:v>
                  </c:pt>
                  <c:pt idx="5">
                    <c:v>25-Mar</c:v>
                  </c:pt>
                  <c:pt idx="6">
                    <c:v>26-Mar</c:v>
                  </c:pt>
                  <c:pt idx="7">
                    <c:v>27-Mar</c:v>
                  </c:pt>
                  <c:pt idx="8">
                    <c:v>28-Mar</c:v>
                  </c:pt>
                  <c:pt idx="9">
                    <c:v>29-Mar</c:v>
                  </c:pt>
                  <c:pt idx="10">
                    <c:v>30-Mar</c:v>
                  </c:pt>
                  <c:pt idx="11">
                    <c:v>01-Apr</c:v>
                  </c:pt>
                  <c:pt idx="12">
                    <c:v>04-Apr</c:v>
                  </c:pt>
                  <c:pt idx="13">
                    <c:v>06-Apr</c:v>
                  </c:pt>
                  <c:pt idx="14">
                    <c:v>10-Apr</c:v>
                  </c:pt>
                </c:lvl>
                <c:lvl>
                  <c:pt idx="0">
                    <c:v>Mar</c:v>
                  </c:pt>
                  <c:pt idx="11">
                    <c:v>Apr</c:v>
                  </c:pt>
                </c:lvl>
              </c:multiLvlStrCache>
            </c:multiLvlStrRef>
          </c:cat>
          <c:val>
            <c:numRef>
              <c:f>'Pivot Table Outputs'!$G$118:$G$135</c:f>
              <c:numCache>
                <c:formatCode>General</c:formatCode>
                <c:ptCount val="15"/>
                <c:pt idx="0">
                  <c:v>1</c:v>
                </c:pt>
                <c:pt idx="1">
                  <c:v>2</c:v>
                </c:pt>
                <c:pt idx="2">
                  <c:v>6</c:v>
                </c:pt>
                <c:pt idx="3">
                  <c:v>4</c:v>
                </c:pt>
                <c:pt idx="4">
                  <c:v>2</c:v>
                </c:pt>
                <c:pt idx="5">
                  <c:v>5</c:v>
                </c:pt>
                <c:pt idx="6">
                  <c:v>2</c:v>
                </c:pt>
                <c:pt idx="7">
                  <c:v>4</c:v>
                </c:pt>
                <c:pt idx="8">
                  <c:v>2</c:v>
                </c:pt>
                <c:pt idx="9">
                  <c:v>3</c:v>
                </c:pt>
                <c:pt idx="10">
                  <c:v>5</c:v>
                </c:pt>
                <c:pt idx="11">
                  <c:v>1</c:v>
                </c:pt>
                <c:pt idx="12">
                  <c:v>1</c:v>
                </c:pt>
                <c:pt idx="13">
                  <c:v>2</c:v>
                </c:pt>
                <c:pt idx="14">
                  <c:v>1</c:v>
                </c:pt>
              </c:numCache>
            </c:numRef>
          </c:val>
          <c:extLst>
            <c:ext xmlns:c16="http://schemas.microsoft.com/office/drawing/2014/chart" uri="{C3380CC4-5D6E-409C-BE32-E72D297353CC}">
              <c16:uniqueId val="{00000000-0AAA-FF4F-BB72-7A294FADC5DB}"/>
            </c:ext>
          </c:extLst>
        </c:ser>
        <c:ser>
          <c:idx val="1"/>
          <c:order val="1"/>
          <c:tx>
            <c:strRef>
              <c:f>'Pivot Table Outputs'!$H$117</c:f>
              <c:strCache>
                <c:ptCount val="1"/>
                <c:pt idx="0">
                  <c:v>Sum of count</c:v>
                </c:pt>
              </c:strCache>
            </c:strRef>
          </c:tx>
          <c:spPr>
            <a:solidFill>
              <a:schemeClr val="accent2"/>
            </a:solidFill>
            <a:ln>
              <a:noFill/>
            </a:ln>
            <a:effectLst/>
          </c:spPr>
          <c:invertIfNegative val="0"/>
          <c:cat>
            <c:multiLvlStrRef>
              <c:f>'Pivot Table Outputs'!$F$118:$F$135</c:f>
              <c:multiLvlStrCache>
                <c:ptCount val="15"/>
                <c:lvl>
                  <c:pt idx="0">
                    <c:v>15-Mar</c:v>
                  </c:pt>
                  <c:pt idx="1">
                    <c:v>19-Mar</c:v>
                  </c:pt>
                  <c:pt idx="2">
                    <c:v>22-Mar</c:v>
                  </c:pt>
                  <c:pt idx="3">
                    <c:v>23-Mar</c:v>
                  </c:pt>
                  <c:pt idx="4">
                    <c:v>24-Mar</c:v>
                  </c:pt>
                  <c:pt idx="5">
                    <c:v>25-Mar</c:v>
                  </c:pt>
                  <c:pt idx="6">
                    <c:v>26-Mar</c:v>
                  </c:pt>
                  <c:pt idx="7">
                    <c:v>27-Mar</c:v>
                  </c:pt>
                  <c:pt idx="8">
                    <c:v>28-Mar</c:v>
                  </c:pt>
                  <c:pt idx="9">
                    <c:v>29-Mar</c:v>
                  </c:pt>
                  <c:pt idx="10">
                    <c:v>30-Mar</c:v>
                  </c:pt>
                  <c:pt idx="11">
                    <c:v>01-Apr</c:v>
                  </c:pt>
                  <c:pt idx="12">
                    <c:v>04-Apr</c:v>
                  </c:pt>
                  <c:pt idx="13">
                    <c:v>06-Apr</c:v>
                  </c:pt>
                  <c:pt idx="14">
                    <c:v>10-Apr</c:v>
                  </c:pt>
                </c:lvl>
                <c:lvl>
                  <c:pt idx="0">
                    <c:v>Mar</c:v>
                  </c:pt>
                  <c:pt idx="11">
                    <c:v>Apr</c:v>
                  </c:pt>
                </c:lvl>
              </c:multiLvlStrCache>
            </c:multiLvlStrRef>
          </c:cat>
          <c:val>
            <c:numRef>
              <c:f>'Pivot Table Outputs'!$H$118:$H$135</c:f>
              <c:numCache>
                <c:formatCode>General</c:formatCode>
                <c:ptCount val="15"/>
                <c:pt idx="0">
                  <c:v>1</c:v>
                </c:pt>
                <c:pt idx="1">
                  <c:v>1</c:v>
                </c:pt>
                <c:pt idx="2">
                  <c:v>5</c:v>
                </c:pt>
                <c:pt idx="3">
                  <c:v>5</c:v>
                </c:pt>
                <c:pt idx="4">
                  <c:v>2</c:v>
                </c:pt>
                <c:pt idx="5">
                  <c:v>4</c:v>
                </c:pt>
                <c:pt idx="6">
                  <c:v>2</c:v>
                </c:pt>
                <c:pt idx="7">
                  <c:v>4</c:v>
                </c:pt>
                <c:pt idx="8">
                  <c:v>2</c:v>
                </c:pt>
                <c:pt idx="9">
                  <c:v>3</c:v>
                </c:pt>
                <c:pt idx="10">
                  <c:v>4</c:v>
                </c:pt>
                <c:pt idx="11">
                  <c:v>1</c:v>
                </c:pt>
                <c:pt idx="12">
                  <c:v>1</c:v>
                </c:pt>
                <c:pt idx="13">
                  <c:v>2</c:v>
                </c:pt>
                <c:pt idx="14">
                  <c:v>1</c:v>
                </c:pt>
              </c:numCache>
            </c:numRef>
          </c:val>
          <c:extLst>
            <c:ext xmlns:c16="http://schemas.microsoft.com/office/drawing/2014/chart" uri="{C3380CC4-5D6E-409C-BE32-E72D297353CC}">
              <c16:uniqueId val="{00000001-0AAA-FF4F-BB72-7A294FADC5DB}"/>
            </c:ext>
          </c:extLst>
        </c:ser>
        <c:dLbls>
          <c:showLegendKey val="0"/>
          <c:showVal val="0"/>
          <c:showCatName val="0"/>
          <c:showSerName val="0"/>
          <c:showPercent val="0"/>
          <c:showBubbleSize val="0"/>
        </c:dLbls>
        <c:gapWidth val="219"/>
        <c:overlap val="-27"/>
        <c:axId val="485106223"/>
        <c:axId val="485107951"/>
      </c:barChart>
      <c:catAx>
        <c:axId val="48510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07951"/>
        <c:crosses val="autoZero"/>
        <c:auto val="1"/>
        <c:lblAlgn val="ctr"/>
        <c:lblOffset val="100"/>
        <c:noMultiLvlLbl val="0"/>
      </c:catAx>
      <c:valAx>
        <c:axId val="48510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0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Delay Between Onset and Report (Days) vs Number of Cases In</a:t>
            </a:r>
            <a:r>
              <a:rPr lang="en-US" baseline="0"/>
              <a:t> a Day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'Pivot Table Outputs'!$P$103:$P$117</c:f>
              <c:numCache>
                <c:formatCode>General</c:formatCode>
                <c:ptCount val="15"/>
                <c:pt idx="0">
                  <c:v>1</c:v>
                </c:pt>
                <c:pt idx="1">
                  <c:v>2</c:v>
                </c:pt>
                <c:pt idx="2">
                  <c:v>6</c:v>
                </c:pt>
                <c:pt idx="3">
                  <c:v>4</c:v>
                </c:pt>
                <c:pt idx="4">
                  <c:v>2</c:v>
                </c:pt>
                <c:pt idx="5">
                  <c:v>5</c:v>
                </c:pt>
                <c:pt idx="6">
                  <c:v>2</c:v>
                </c:pt>
                <c:pt idx="7">
                  <c:v>4</c:v>
                </c:pt>
                <c:pt idx="8">
                  <c:v>2</c:v>
                </c:pt>
                <c:pt idx="9">
                  <c:v>3</c:v>
                </c:pt>
                <c:pt idx="10">
                  <c:v>5</c:v>
                </c:pt>
                <c:pt idx="11">
                  <c:v>1</c:v>
                </c:pt>
                <c:pt idx="12">
                  <c:v>1</c:v>
                </c:pt>
                <c:pt idx="13">
                  <c:v>2</c:v>
                </c:pt>
                <c:pt idx="14">
                  <c:v>1</c:v>
                </c:pt>
              </c:numCache>
            </c:numRef>
          </c:xVal>
          <c:yVal>
            <c:numRef>
              <c:f>'Pivot Table Outputs'!$Q$103:$Q$117</c:f>
              <c:numCache>
                <c:formatCode>General</c:formatCode>
                <c:ptCount val="15"/>
                <c:pt idx="0">
                  <c:v>1</c:v>
                </c:pt>
                <c:pt idx="1">
                  <c:v>1</c:v>
                </c:pt>
                <c:pt idx="2">
                  <c:v>5</c:v>
                </c:pt>
                <c:pt idx="3">
                  <c:v>5</c:v>
                </c:pt>
                <c:pt idx="4">
                  <c:v>2</c:v>
                </c:pt>
                <c:pt idx="5">
                  <c:v>4</c:v>
                </c:pt>
                <c:pt idx="6">
                  <c:v>2</c:v>
                </c:pt>
                <c:pt idx="7">
                  <c:v>4</c:v>
                </c:pt>
                <c:pt idx="8">
                  <c:v>2</c:v>
                </c:pt>
                <c:pt idx="9">
                  <c:v>3</c:v>
                </c:pt>
                <c:pt idx="10">
                  <c:v>4</c:v>
                </c:pt>
                <c:pt idx="11">
                  <c:v>1</c:v>
                </c:pt>
                <c:pt idx="12">
                  <c:v>1</c:v>
                </c:pt>
                <c:pt idx="13">
                  <c:v>2</c:v>
                </c:pt>
                <c:pt idx="14">
                  <c:v>1</c:v>
                </c:pt>
              </c:numCache>
            </c:numRef>
          </c:yVal>
          <c:smooth val="0"/>
          <c:extLst>
            <c:ext xmlns:c16="http://schemas.microsoft.com/office/drawing/2014/chart" uri="{C3380CC4-5D6E-409C-BE32-E72D297353CC}">
              <c16:uniqueId val="{00000000-3CE4-234B-B010-FACC38D41344}"/>
            </c:ext>
          </c:extLst>
        </c:ser>
        <c:ser>
          <c:idx val="0"/>
          <c:order val="1"/>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0"/>
            <c:dispEq val="0"/>
          </c:trendline>
          <c:trendline>
            <c:spPr>
              <a:ln w="19050" cap="rnd">
                <a:solidFill>
                  <a:schemeClr val="accent1"/>
                </a:solidFill>
                <a:prstDash val="sysDash"/>
              </a:ln>
              <a:effectLst/>
            </c:spPr>
            <c:trendlineType val="linear"/>
            <c:dispRSqr val="0"/>
            <c:dispEq val="0"/>
          </c:trendline>
          <c:xVal>
            <c:numRef>
              <c:f>'Pivot Table Outputs'!$P$103:$P$117</c:f>
              <c:numCache>
                <c:formatCode>General</c:formatCode>
                <c:ptCount val="15"/>
                <c:pt idx="0">
                  <c:v>1</c:v>
                </c:pt>
                <c:pt idx="1">
                  <c:v>2</c:v>
                </c:pt>
                <c:pt idx="2">
                  <c:v>6</c:v>
                </c:pt>
                <c:pt idx="3">
                  <c:v>4</c:v>
                </c:pt>
                <c:pt idx="4">
                  <c:v>2</c:v>
                </c:pt>
                <c:pt idx="5">
                  <c:v>5</c:v>
                </c:pt>
                <c:pt idx="6">
                  <c:v>2</c:v>
                </c:pt>
                <c:pt idx="7">
                  <c:v>4</c:v>
                </c:pt>
                <c:pt idx="8">
                  <c:v>2</c:v>
                </c:pt>
                <c:pt idx="9">
                  <c:v>3</c:v>
                </c:pt>
                <c:pt idx="10">
                  <c:v>5</c:v>
                </c:pt>
                <c:pt idx="11">
                  <c:v>1</c:v>
                </c:pt>
                <c:pt idx="12">
                  <c:v>1</c:v>
                </c:pt>
                <c:pt idx="13">
                  <c:v>2</c:v>
                </c:pt>
                <c:pt idx="14">
                  <c:v>1</c:v>
                </c:pt>
              </c:numCache>
            </c:numRef>
          </c:xVal>
          <c:yVal>
            <c:numRef>
              <c:f>'Pivot Table Outputs'!$Q$103:$Q$117</c:f>
              <c:numCache>
                <c:formatCode>General</c:formatCode>
                <c:ptCount val="15"/>
                <c:pt idx="0">
                  <c:v>1</c:v>
                </c:pt>
                <c:pt idx="1">
                  <c:v>1</c:v>
                </c:pt>
                <c:pt idx="2">
                  <c:v>5</c:v>
                </c:pt>
                <c:pt idx="3">
                  <c:v>5</c:v>
                </c:pt>
                <c:pt idx="4">
                  <c:v>2</c:v>
                </c:pt>
                <c:pt idx="5">
                  <c:v>4</c:v>
                </c:pt>
                <c:pt idx="6">
                  <c:v>2</c:v>
                </c:pt>
                <c:pt idx="7">
                  <c:v>4</c:v>
                </c:pt>
                <c:pt idx="8">
                  <c:v>2</c:v>
                </c:pt>
                <c:pt idx="9">
                  <c:v>3</c:v>
                </c:pt>
                <c:pt idx="10">
                  <c:v>4</c:v>
                </c:pt>
                <c:pt idx="11">
                  <c:v>1</c:v>
                </c:pt>
                <c:pt idx="12">
                  <c:v>1</c:v>
                </c:pt>
                <c:pt idx="13">
                  <c:v>2</c:v>
                </c:pt>
                <c:pt idx="14">
                  <c:v>1</c:v>
                </c:pt>
              </c:numCache>
            </c:numRef>
          </c:yVal>
          <c:smooth val="0"/>
          <c:extLst>
            <c:ext xmlns:c16="http://schemas.microsoft.com/office/drawing/2014/chart" uri="{C3380CC4-5D6E-409C-BE32-E72D297353CC}">
              <c16:uniqueId val="{00000003-3CE4-234B-B010-FACC38D41344}"/>
            </c:ext>
          </c:extLst>
        </c:ser>
        <c:dLbls>
          <c:showLegendKey val="0"/>
          <c:showVal val="0"/>
          <c:showCatName val="0"/>
          <c:showSerName val="0"/>
          <c:showPercent val="0"/>
          <c:showBubbleSize val="0"/>
        </c:dLbls>
        <c:axId val="2103145152"/>
        <c:axId val="2103146880"/>
      </c:scatterChart>
      <c:valAx>
        <c:axId val="210314515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b="0"/>
                  <a:t>Number of Cases</a:t>
                </a:r>
                <a:r>
                  <a:rPr lang="en-US" b="0" baseline="0"/>
                  <a:t> in a day</a:t>
                </a:r>
                <a:endParaRPr lang="en-US" b="0"/>
              </a:p>
            </c:rich>
          </c:tx>
          <c:layout>
            <c:manualLayout>
              <c:xMode val="edge"/>
              <c:yMode val="edge"/>
              <c:x val="0.37320621576997642"/>
              <c:y val="0.8854767156248433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3146880"/>
        <c:crosses val="autoZero"/>
        <c:crossBetween val="midCat"/>
      </c:valAx>
      <c:valAx>
        <c:axId val="21031468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b="0" baseline="0"/>
                  <a:t>DELAY (Days)</a:t>
                </a:r>
                <a:endParaRPr lang="en-US" b="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3145152"/>
        <c:crosses val="autoZero"/>
        <c:crossBetween val="midCat"/>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25</xdr:row>
      <xdr:rowOff>0</xdr:rowOff>
    </xdr:from>
    <xdr:to>
      <xdr:col>15</xdr:col>
      <xdr:colOff>602034</xdr:colOff>
      <xdr:row>52</xdr:row>
      <xdr:rowOff>182380</xdr:rowOff>
    </xdr:to>
    <xdr:graphicFrame macro="">
      <xdr:nvGraphicFramePr>
        <xdr:cNvPr id="2" name="Chart 1">
          <a:extLst>
            <a:ext uri="{FF2B5EF4-FFF2-40B4-BE49-F238E27FC236}">
              <a16:creationId xmlns:a16="http://schemas.microsoft.com/office/drawing/2014/main" id="{5CA96B34-D97E-884D-B491-F1614C643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375691</xdr:colOff>
      <xdr:row>1</xdr:row>
      <xdr:rowOff>94096</xdr:rowOff>
    </xdr:from>
    <xdr:to>
      <xdr:col>18</xdr:col>
      <xdr:colOff>16395</xdr:colOff>
      <xdr:row>15</xdr:row>
      <xdr:rowOff>134736</xdr:rowOff>
    </xdr:to>
    <xdr:graphicFrame macro="">
      <xdr:nvGraphicFramePr>
        <xdr:cNvPr id="3" name="Chart 2">
          <a:extLst>
            <a:ext uri="{FF2B5EF4-FFF2-40B4-BE49-F238E27FC236}">
              <a16:creationId xmlns:a16="http://schemas.microsoft.com/office/drawing/2014/main" id="{83C35896-8536-1381-EA45-7107EAA78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0</xdr:colOff>
      <xdr:row>56</xdr:row>
      <xdr:rowOff>12700</xdr:rowOff>
    </xdr:from>
    <xdr:to>
      <xdr:col>6</xdr:col>
      <xdr:colOff>914543</xdr:colOff>
      <xdr:row>68</xdr:row>
      <xdr:rowOff>152730</xdr:rowOff>
    </xdr:to>
    <mc:AlternateContent xmlns:mc="http://schemas.openxmlformats.org/markup-compatibility/2006">
      <mc:Choice xmlns:a14="http://schemas.microsoft.com/office/drawing/2010/main" Requires="a14">
        <xdr:graphicFrame macro="">
          <xdr:nvGraphicFramePr>
            <xdr:cNvPr id="4" name="date_onset">
              <a:extLst>
                <a:ext uri="{FF2B5EF4-FFF2-40B4-BE49-F238E27FC236}">
                  <a16:creationId xmlns:a16="http://schemas.microsoft.com/office/drawing/2014/main" id="{48B29B59-5850-E84F-B77C-EFF18E067FF4}"/>
                </a:ext>
              </a:extLst>
            </xdr:cNvPr>
            <xdr:cNvGraphicFramePr/>
          </xdr:nvGraphicFramePr>
          <xdr:xfrm>
            <a:off x="0" y="0"/>
            <a:ext cx="0" cy="0"/>
          </xdr:xfrm>
          <a:graphic>
            <a:graphicData uri="http://schemas.microsoft.com/office/drawing/2010/slicer">
              <sle:slicer xmlns:sle="http://schemas.microsoft.com/office/drawing/2010/slicer" name="date_onset"/>
            </a:graphicData>
          </a:graphic>
        </xdr:graphicFrame>
      </mc:Choice>
      <mc:Fallback>
        <xdr:sp macro="" textlink="">
          <xdr:nvSpPr>
            <xdr:cNvPr id="0" name=""/>
            <xdr:cNvSpPr>
              <a:spLocks noTextEdit="1"/>
            </xdr:cNvSpPr>
          </xdr:nvSpPr>
          <xdr:spPr>
            <a:xfrm>
              <a:off x="4368800" y="10680700"/>
              <a:ext cx="1841643" cy="2426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299746</xdr:colOff>
      <xdr:row>69</xdr:row>
      <xdr:rowOff>85825</xdr:rowOff>
    </xdr:from>
    <xdr:to>
      <xdr:col>9</xdr:col>
      <xdr:colOff>384979</xdr:colOff>
      <xdr:row>82</xdr:row>
      <xdr:rowOff>35118</xdr:rowOff>
    </xdr:to>
    <mc:AlternateContent xmlns:mc="http://schemas.openxmlformats.org/markup-compatibility/2006">
      <mc:Choice xmlns:a14="http://schemas.microsoft.com/office/drawing/2010/main" Requires="a14">
        <xdr:graphicFrame macro="">
          <xdr:nvGraphicFramePr>
            <xdr:cNvPr id="5" name="clusterrole">
              <a:extLst>
                <a:ext uri="{FF2B5EF4-FFF2-40B4-BE49-F238E27FC236}">
                  <a16:creationId xmlns:a16="http://schemas.microsoft.com/office/drawing/2014/main" id="{E8C1BCDE-8850-6D4F-8A95-CCFDE1AC544C}"/>
                </a:ext>
              </a:extLst>
            </xdr:cNvPr>
            <xdr:cNvGraphicFramePr/>
          </xdr:nvGraphicFramePr>
          <xdr:xfrm>
            <a:off x="0" y="0"/>
            <a:ext cx="0" cy="0"/>
          </xdr:xfrm>
          <a:graphic>
            <a:graphicData uri="http://schemas.microsoft.com/office/drawing/2010/slicer">
              <sle:slicer xmlns:sle="http://schemas.microsoft.com/office/drawing/2010/slicer" name="clusterrole"/>
            </a:graphicData>
          </a:graphic>
        </xdr:graphicFrame>
      </mc:Choice>
      <mc:Fallback>
        <xdr:sp macro="" textlink="">
          <xdr:nvSpPr>
            <xdr:cNvPr id="0" name=""/>
            <xdr:cNvSpPr>
              <a:spLocks noTextEdit="1"/>
            </xdr:cNvSpPr>
          </xdr:nvSpPr>
          <xdr:spPr>
            <a:xfrm>
              <a:off x="6725946" y="13230325"/>
              <a:ext cx="1825133" cy="2425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63500</xdr:colOff>
      <xdr:row>69</xdr:row>
      <xdr:rowOff>60425</xdr:rowOff>
    </xdr:from>
    <xdr:to>
      <xdr:col>6</xdr:col>
      <xdr:colOff>978042</xdr:colOff>
      <xdr:row>82</xdr:row>
      <xdr:rowOff>9718</xdr:rowOff>
    </xdr:to>
    <mc:AlternateContent xmlns:mc="http://schemas.openxmlformats.org/markup-compatibility/2006">
      <mc:Choice xmlns:a14="http://schemas.microsoft.com/office/drawing/2010/main" Requires="a14">
        <xdr:graphicFrame macro="">
          <xdr:nvGraphicFramePr>
            <xdr:cNvPr id="6" name="sex">
              <a:extLst>
                <a:ext uri="{FF2B5EF4-FFF2-40B4-BE49-F238E27FC236}">
                  <a16:creationId xmlns:a16="http://schemas.microsoft.com/office/drawing/2014/main" id="{92932B3E-271A-D84B-A8EF-B8F6A4BE6692}"/>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4432300" y="13204925"/>
              <a:ext cx="1841642" cy="2425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71212</xdr:colOff>
      <xdr:row>69</xdr:row>
      <xdr:rowOff>60425</xdr:rowOff>
    </xdr:from>
    <xdr:to>
      <xdr:col>14</xdr:col>
      <xdr:colOff>269360</xdr:colOff>
      <xdr:row>82</xdr:row>
      <xdr:rowOff>9718</xdr:rowOff>
    </xdr:to>
    <mc:AlternateContent xmlns:mc="http://schemas.openxmlformats.org/markup-compatibility/2006">
      <mc:Choice xmlns:a14="http://schemas.microsoft.com/office/drawing/2010/main" Requires="a14">
        <xdr:graphicFrame macro="">
          <xdr:nvGraphicFramePr>
            <xdr:cNvPr id="7" name="hospitalized">
              <a:extLst>
                <a:ext uri="{FF2B5EF4-FFF2-40B4-BE49-F238E27FC236}">
                  <a16:creationId xmlns:a16="http://schemas.microsoft.com/office/drawing/2014/main" id="{EF5B8C3E-8717-D543-A6B5-E65222F475CB}"/>
                </a:ext>
              </a:extLst>
            </xdr:cNvPr>
            <xdr:cNvGraphicFramePr/>
          </xdr:nvGraphicFramePr>
          <xdr:xfrm>
            <a:off x="0" y="0"/>
            <a:ext cx="0" cy="0"/>
          </xdr:xfrm>
          <a:graphic>
            <a:graphicData uri="http://schemas.microsoft.com/office/drawing/2010/slicer">
              <sle:slicer xmlns:sle="http://schemas.microsoft.com/office/drawing/2010/slicer" name="hospitalized"/>
            </a:graphicData>
          </a:graphic>
        </xdr:graphicFrame>
      </mc:Choice>
      <mc:Fallback>
        <xdr:sp macro="" textlink="">
          <xdr:nvSpPr>
            <xdr:cNvPr id="0" name=""/>
            <xdr:cNvSpPr>
              <a:spLocks noTextEdit="1"/>
            </xdr:cNvSpPr>
          </xdr:nvSpPr>
          <xdr:spPr>
            <a:xfrm>
              <a:off x="11031312" y="13204925"/>
              <a:ext cx="1849148" cy="2425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109312</xdr:colOff>
      <xdr:row>56</xdr:row>
      <xdr:rowOff>0</xdr:rowOff>
    </xdr:from>
    <xdr:to>
      <xdr:col>14</xdr:col>
      <xdr:colOff>307460</xdr:colOff>
      <xdr:row>68</xdr:row>
      <xdr:rowOff>140030</xdr:rowOff>
    </xdr:to>
    <mc:AlternateContent xmlns:mc="http://schemas.openxmlformats.org/markup-compatibility/2006">
      <mc:Choice xmlns:a14="http://schemas.microsoft.com/office/drawing/2010/main" Requires="a14">
        <xdr:graphicFrame macro="">
          <xdr:nvGraphicFramePr>
            <xdr:cNvPr id="8" name="deceased">
              <a:extLst>
                <a:ext uri="{FF2B5EF4-FFF2-40B4-BE49-F238E27FC236}">
                  <a16:creationId xmlns:a16="http://schemas.microsoft.com/office/drawing/2014/main" id="{9D1B8D24-CD19-C942-A2CD-69EE7BA949F2}"/>
                </a:ext>
              </a:extLst>
            </xdr:cNvPr>
            <xdr:cNvGraphicFramePr/>
          </xdr:nvGraphicFramePr>
          <xdr:xfrm>
            <a:off x="0" y="0"/>
            <a:ext cx="0" cy="0"/>
          </xdr:xfrm>
          <a:graphic>
            <a:graphicData uri="http://schemas.microsoft.com/office/drawing/2010/slicer">
              <sle:slicer xmlns:sle="http://schemas.microsoft.com/office/drawing/2010/slicer" name="deceased"/>
            </a:graphicData>
          </a:graphic>
        </xdr:graphicFrame>
      </mc:Choice>
      <mc:Fallback>
        <xdr:sp macro="" textlink="">
          <xdr:nvSpPr>
            <xdr:cNvPr id="0" name=""/>
            <xdr:cNvSpPr>
              <a:spLocks noTextEdit="1"/>
            </xdr:cNvSpPr>
          </xdr:nvSpPr>
          <xdr:spPr>
            <a:xfrm>
              <a:off x="11069412" y="10668000"/>
              <a:ext cx="1849148" cy="2426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274346</xdr:colOff>
      <xdr:row>56</xdr:row>
      <xdr:rowOff>12700</xdr:rowOff>
    </xdr:from>
    <xdr:to>
      <xdr:col>9</xdr:col>
      <xdr:colOff>359577</xdr:colOff>
      <xdr:row>68</xdr:row>
      <xdr:rowOff>152730</xdr:rowOff>
    </xdr:to>
    <mc:AlternateContent xmlns:mc="http://schemas.openxmlformats.org/markup-compatibility/2006">
      <mc:Choice xmlns:a14="http://schemas.microsoft.com/office/drawing/2010/main" Requires="a14">
        <xdr:graphicFrame macro="">
          <xdr:nvGraphicFramePr>
            <xdr:cNvPr id="9" name="episode_date">
              <a:extLst>
                <a:ext uri="{FF2B5EF4-FFF2-40B4-BE49-F238E27FC236}">
                  <a16:creationId xmlns:a16="http://schemas.microsoft.com/office/drawing/2014/main" id="{D44A1D65-08B9-AF49-8BCA-FAC7F68442CC}"/>
                </a:ext>
              </a:extLst>
            </xdr:cNvPr>
            <xdr:cNvGraphicFramePr/>
          </xdr:nvGraphicFramePr>
          <xdr:xfrm>
            <a:off x="0" y="0"/>
            <a:ext cx="0" cy="0"/>
          </xdr:xfrm>
          <a:graphic>
            <a:graphicData uri="http://schemas.microsoft.com/office/drawing/2010/slicer">
              <sle:slicer xmlns:sle="http://schemas.microsoft.com/office/drawing/2010/slicer" name="episode_date"/>
            </a:graphicData>
          </a:graphic>
        </xdr:graphicFrame>
      </mc:Choice>
      <mc:Fallback>
        <xdr:sp macro="" textlink="">
          <xdr:nvSpPr>
            <xdr:cNvPr id="0" name=""/>
            <xdr:cNvSpPr>
              <a:spLocks noTextEdit="1"/>
            </xdr:cNvSpPr>
          </xdr:nvSpPr>
          <xdr:spPr>
            <a:xfrm>
              <a:off x="6700546" y="10680700"/>
              <a:ext cx="1825131" cy="2426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574093</xdr:colOff>
      <xdr:row>56</xdr:row>
      <xdr:rowOff>25400</xdr:rowOff>
    </xdr:from>
    <xdr:to>
      <xdr:col>11</xdr:col>
      <xdr:colOff>440307</xdr:colOff>
      <xdr:row>68</xdr:row>
      <xdr:rowOff>162308</xdr:rowOff>
    </xdr:to>
    <mc:AlternateContent xmlns:mc="http://schemas.openxmlformats.org/markup-compatibility/2006">
      <mc:Choice xmlns:a14="http://schemas.microsoft.com/office/drawing/2010/main" Requires="a14">
        <xdr:graphicFrame macro="">
          <xdr:nvGraphicFramePr>
            <xdr:cNvPr id="10" name="age">
              <a:extLst>
                <a:ext uri="{FF2B5EF4-FFF2-40B4-BE49-F238E27FC236}">
                  <a16:creationId xmlns:a16="http://schemas.microsoft.com/office/drawing/2014/main" id="{F9155F50-B320-B542-9FB7-313694CA3C7F}"/>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8740193" y="10693400"/>
              <a:ext cx="1834714" cy="2422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347808</xdr:colOff>
      <xdr:row>1</xdr:row>
      <xdr:rowOff>78797</xdr:rowOff>
    </xdr:from>
    <xdr:to>
      <xdr:col>23</xdr:col>
      <xdr:colOff>806740</xdr:colOff>
      <xdr:row>16</xdr:row>
      <xdr:rowOff>7793</xdr:rowOff>
    </xdr:to>
    <xdr:graphicFrame macro="">
      <xdr:nvGraphicFramePr>
        <xdr:cNvPr id="11" name="Chart 10">
          <a:extLst>
            <a:ext uri="{FF2B5EF4-FFF2-40B4-BE49-F238E27FC236}">
              <a16:creationId xmlns:a16="http://schemas.microsoft.com/office/drawing/2014/main" id="{AC4F4ADD-FDAD-D074-771A-BF9AE2FEDF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3176</xdr:colOff>
      <xdr:row>84</xdr:row>
      <xdr:rowOff>19339</xdr:rowOff>
    </xdr:from>
    <xdr:to>
      <xdr:col>14</xdr:col>
      <xdr:colOff>93808</xdr:colOff>
      <xdr:row>98</xdr:row>
      <xdr:rowOff>135948</xdr:rowOff>
    </xdr:to>
    <xdr:graphicFrame macro="">
      <xdr:nvGraphicFramePr>
        <xdr:cNvPr id="12" name="Chart 11">
          <a:extLst>
            <a:ext uri="{FF2B5EF4-FFF2-40B4-BE49-F238E27FC236}">
              <a16:creationId xmlns:a16="http://schemas.microsoft.com/office/drawing/2014/main" id="{765371CF-F9CA-8967-B58C-68A0C0EE6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47776</xdr:colOff>
      <xdr:row>116</xdr:row>
      <xdr:rowOff>0</xdr:rowOff>
    </xdr:from>
    <xdr:to>
      <xdr:col>14</xdr:col>
      <xdr:colOff>185662</xdr:colOff>
      <xdr:row>130</xdr:row>
      <xdr:rowOff>70152</xdr:rowOff>
    </xdr:to>
    <xdr:graphicFrame macro="">
      <xdr:nvGraphicFramePr>
        <xdr:cNvPr id="13" name="Chart 12">
          <a:extLst>
            <a:ext uri="{FF2B5EF4-FFF2-40B4-BE49-F238E27FC236}">
              <a16:creationId xmlns:a16="http://schemas.microsoft.com/office/drawing/2014/main" id="{3C6C8458-863E-664C-A428-D041B725A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50800</xdr:colOff>
      <xdr:row>131</xdr:row>
      <xdr:rowOff>26609</xdr:rowOff>
    </xdr:from>
    <xdr:to>
      <xdr:col>14</xdr:col>
      <xdr:colOff>193524</xdr:colOff>
      <xdr:row>145</xdr:row>
      <xdr:rowOff>102809</xdr:rowOff>
    </xdr:to>
    <xdr:graphicFrame macro="">
      <xdr:nvGraphicFramePr>
        <xdr:cNvPr id="14" name="Chart 13">
          <a:extLst>
            <a:ext uri="{FF2B5EF4-FFF2-40B4-BE49-F238E27FC236}">
              <a16:creationId xmlns:a16="http://schemas.microsoft.com/office/drawing/2014/main" id="{AD9F0F70-C2C2-564B-9D8D-CC25CAC52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101</xdr:row>
      <xdr:rowOff>0</xdr:rowOff>
    </xdr:from>
    <xdr:to>
      <xdr:col>14</xdr:col>
      <xdr:colOff>127000</xdr:colOff>
      <xdr:row>115</xdr:row>
      <xdr:rowOff>70151</xdr:rowOff>
    </xdr:to>
    <xdr:graphicFrame macro="">
      <xdr:nvGraphicFramePr>
        <xdr:cNvPr id="16" name="Chart 15">
          <a:extLst>
            <a:ext uri="{FF2B5EF4-FFF2-40B4-BE49-F238E27FC236}">
              <a16:creationId xmlns:a16="http://schemas.microsoft.com/office/drawing/2014/main" id="{4A8CDFBD-DAF5-4441-9BE4-F3046D888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0.83369</cdr:x>
      <cdr:y>0.8822</cdr:y>
    </cdr:from>
    <cdr:to>
      <cdr:x>0.98553</cdr:x>
      <cdr:y>0.97111</cdr:y>
    </cdr:to>
    <cdr:sp macro="" textlink="">
      <cdr:nvSpPr>
        <cdr:cNvPr id="2" name="TextBox 1">
          <a:extLst xmlns:a="http://schemas.openxmlformats.org/drawingml/2006/main">
            <a:ext uri="{FF2B5EF4-FFF2-40B4-BE49-F238E27FC236}">
              <a16:creationId xmlns:a16="http://schemas.microsoft.com/office/drawing/2014/main" id="{35AD32F4-24E0-E370-208C-0410A5FEA00D}"/>
            </a:ext>
          </a:extLst>
        </cdr:cNvPr>
        <cdr:cNvSpPr txBox="1"/>
      </cdr:nvSpPr>
      <cdr:spPr>
        <a:xfrm xmlns:a="http://schemas.openxmlformats.org/drawingml/2006/main">
          <a:off x="3802661" y="2393468"/>
          <a:ext cx="692555" cy="2412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solidFill>
                <a:schemeClr val="bg1"/>
              </a:solidFill>
            </a:rPr>
            <a:t>r = 0.943</a:t>
          </a: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15.47006446759" createdVersion="8" refreshedVersion="8" minRefreshableVersion="3" recordCount="38" xr:uid="{50EDEFFC-2B0E-4666-B1E5-1E5FB64F245E}">
  <cacheSource type="worksheet">
    <worksheetSource ref="A1:N39" sheet="Raw Data"/>
  </cacheSource>
  <cacheFields count="15">
    <cacheField name="caseid" numFmtId="0">
      <sharedItems containsSemiMixedTypes="0" containsString="0" containsNumber="1" containsInteger="1" minValue="1" maxValue="38" count="38">
        <n v="1"/>
        <n v="2"/>
        <n v="3"/>
        <n v="4"/>
        <n v="5"/>
        <n v="6"/>
        <n v="7"/>
        <n v="8"/>
        <n v="9"/>
        <n v="10"/>
        <n v="11"/>
        <n v="12"/>
        <n v="13"/>
        <n v="14"/>
        <n v="15"/>
        <n v="16"/>
        <n v="17"/>
        <n v="18"/>
        <n v="19"/>
        <n v="20"/>
        <n v="21"/>
        <n v="22"/>
        <n v="23"/>
        <n v="24"/>
        <n v="25"/>
        <n v="26"/>
        <n v="27"/>
        <n v="28"/>
        <n v="29"/>
        <n v="30"/>
        <n v="31"/>
        <n v="32"/>
        <n v="33"/>
        <n v="34"/>
        <n v="35"/>
        <n v="36"/>
        <n v="37"/>
        <n v="38"/>
      </sharedItems>
    </cacheField>
    <cacheField name="case_classification" numFmtId="0">
      <sharedItems/>
    </cacheField>
    <cacheField name="date_onset" numFmtId="0">
      <sharedItems containsNonDate="0" containsDate="1" containsString="0" containsBlank="1" minDate="2022-03-15T00:00:00" maxDate="2022-04-11T00:00:00" count="16">
        <d v="2022-03-19T00:00:00"/>
        <d v="2022-03-22T00:00:00"/>
        <m/>
        <d v="2022-03-23T00:00:00"/>
        <d v="2022-03-24T00:00:00"/>
        <d v="2022-03-25T00:00:00"/>
        <d v="2022-03-26T00:00:00"/>
        <d v="2022-03-27T00:00:00"/>
        <d v="2022-03-29T00:00:00"/>
        <d v="2022-03-30T00:00:00"/>
        <d v="2022-04-01T00:00:00"/>
        <d v="2022-04-04T00:00:00"/>
        <d v="2022-04-06T00:00:00"/>
        <d v="2022-04-10T00:00:00"/>
        <d v="2022-03-15T00:00:00"/>
        <d v="2022-03-28T00:00:00"/>
      </sharedItems>
    </cacheField>
    <cacheField name="outbreak_setting" numFmtId="0">
      <sharedItems/>
    </cacheField>
    <cacheField name="cluster_role" numFmtId="0">
      <sharedItems count="2">
        <s v="Resident/patient"/>
        <s v="Staff/worker"/>
      </sharedItems>
    </cacheField>
    <cacheField name="reportdate" numFmtId="14">
      <sharedItems containsSemiMixedTypes="0" containsNonDate="0" containsDate="1" containsString="0" minDate="2022-03-16T00:00:00" maxDate="2022-04-12T00:00:00"/>
    </cacheField>
    <cacheField name="clusterrole" numFmtId="0">
      <sharedItems count="2">
        <s v="Resident/patient"/>
        <s v="Staff/worker"/>
      </sharedItems>
    </cacheField>
    <cacheField name="dateofbirth" numFmtId="14">
      <sharedItems containsSemiMixedTypes="0" containsNonDate="0" containsDate="1" containsString="0" minDate="1916-11-14T00:00:00" maxDate="1999-05-24T00:00:00"/>
    </cacheField>
    <cacheField name="sex" numFmtId="0">
      <sharedItems count="2">
        <s v="Female"/>
        <s v="Male"/>
      </sharedItems>
    </cacheField>
    <cacheField name="hospitalized" numFmtId="0">
      <sharedItems count="2">
        <s v="No"/>
        <s v="Yes"/>
      </sharedItems>
    </cacheField>
    <cacheField name="deceased" numFmtId="0">
      <sharedItems count="2">
        <s v="No"/>
        <s v="Yes"/>
      </sharedItems>
    </cacheField>
    <cacheField name="episode_date" numFmtId="15">
      <sharedItems containsSemiMixedTypes="0" containsNonDate="0" containsDate="1" containsString="0" minDate="2022-03-15T00:00:00" maxDate="2022-04-11T00:00:00" count="15">
        <d v="2022-03-19T00:00:00"/>
        <d v="2022-03-22T00:00:00"/>
        <d v="2022-03-23T00:00:00"/>
        <d v="2022-03-24T00:00:00"/>
        <d v="2022-03-25T00:00:00"/>
        <d v="2022-03-26T00:00:00"/>
        <d v="2022-03-27T00:00:00"/>
        <d v="2022-03-28T00:00:00"/>
        <d v="2022-03-29T00:00:00"/>
        <d v="2022-03-30T00:00:00"/>
        <d v="2022-04-01T00:00:00"/>
        <d v="2022-04-04T00:00:00"/>
        <d v="2022-04-06T00:00:00"/>
        <d v="2022-04-10T00:00:00"/>
        <d v="2022-03-15T00:00:00"/>
      </sharedItems>
      <fieldGroup par="14" base="11">
        <rangePr groupBy="days" startDate="2022-03-15T00:00:00" endDate="2022-04-11T00:00:00"/>
        <groupItems count="368">
          <s v="&lt;2022-03-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2-04-11"/>
        </groupItems>
      </fieldGroup>
    </cacheField>
    <cacheField name="age" numFmtId="0">
      <sharedItems containsSemiMixedTypes="0" containsString="0" containsNumber="1" containsInteger="1" minValue="22" maxValue="105" count="25">
        <n v="94"/>
        <n v="86"/>
        <n v="89"/>
        <n v="98"/>
        <n v="87"/>
        <n v="90"/>
        <n v="80"/>
        <n v="91"/>
        <n v="105"/>
        <n v="74"/>
        <n v="84"/>
        <n v="97"/>
        <n v="77"/>
        <n v="85"/>
        <n v="99"/>
        <n v="95"/>
        <n v="59"/>
        <n v="48"/>
        <n v="25"/>
        <n v="47"/>
        <n v="55"/>
        <n v="35"/>
        <n v="22"/>
        <n v="45"/>
        <n v="36"/>
      </sharedItems>
      <fieldGroup base="12">
        <rangePr autoStart="0" autoEnd="0" startNum="0" endNum="110" groupInterval="10"/>
        <groupItems count="13">
          <s v="&lt;0"/>
          <s v="0-9"/>
          <s v="10-19"/>
          <s v="20-29"/>
          <s v="30-39"/>
          <s v="40-49"/>
          <s v="50-59"/>
          <s v="60-69"/>
          <s v="70-79"/>
          <s v="80-89"/>
          <s v="90-99"/>
          <s v="100-110"/>
          <s v="&gt;110"/>
        </groupItems>
      </fieldGroup>
    </cacheField>
    <cacheField name="count" numFmtId="0">
      <sharedItems containsSemiMixedTypes="0" containsString="0" containsNumber="1" containsInteger="1" minValue="1" maxValue="1" count="1">
        <n v="1"/>
      </sharedItems>
    </cacheField>
    <cacheField name="Months" numFmtId="0" databaseField="0">
      <fieldGroup base="11">
        <rangePr groupBy="months" startDate="2022-03-15T00:00:00" endDate="2022-04-11T00:00:00"/>
        <groupItems count="14">
          <s v="&lt;2022-03-15"/>
          <s v="Jan"/>
          <s v="Feb"/>
          <s v="Mar"/>
          <s v="Apr"/>
          <s v="May"/>
          <s v="Jun"/>
          <s v="Jul"/>
          <s v="Aug"/>
          <s v="Sep"/>
          <s v="Oct"/>
          <s v="Nov"/>
          <s v="Dec"/>
          <s v="&gt;2022-04-11"/>
        </groupItems>
      </fieldGroup>
    </cacheField>
  </cacheFields>
  <extLst>
    <ext xmlns:x14="http://schemas.microsoft.com/office/spreadsheetml/2009/9/main" uri="{725AE2AE-9491-48be-B2B4-4EB974FC3084}">
      <x14:pivotCacheDefinition pivotCacheId="15688933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ker DeBruyne" refreshedDate="45215.639650810183" createdVersion="8" refreshedVersion="8" minRefreshableVersion="3" recordCount="38" xr:uid="{C3FCE1C5-D354-634D-93B6-A14509F00ADE}">
  <cacheSource type="worksheet">
    <worksheetSource ref="A1:O39" sheet="Raw Data"/>
  </cacheSource>
  <cacheFields count="16">
    <cacheField name="caseid" numFmtId="0">
      <sharedItems containsSemiMixedTypes="0" containsString="0" containsNumber="1" containsInteger="1" minValue="1" maxValue="38" count="38">
        <n v="1"/>
        <n v="2"/>
        <n v="3"/>
        <n v="4"/>
        <n v="5"/>
        <n v="6"/>
        <n v="7"/>
        <n v="8"/>
        <n v="9"/>
        <n v="10"/>
        <n v="11"/>
        <n v="12"/>
        <n v="13"/>
        <n v="14"/>
        <n v="15"/>
        <n v="16"/>
        <n v="17"/>
        <n v="18"/>
        <n v="19"/>
        <n v="20"/>
        <n v="21"/>
        <n v="22"/>
        <n v="23"/>
        <n v="24"/>
        <n v="25"/>
        <n v="26"/>
        <n v="27"/>
        <n v="28"/>
        <n v="29"/>
        <n v="30"/>
        <n v="31"/>
        <n v="32"/>
        <n v="33"/>
        <n v="34"/>
        <n v="35"/>
        <n v="36"/>
        <n v="37"/>
        <n v="38"/>
      </sharedItems>
    </cacheField>
    <cacheField name="case_classification" numFmtId="0">
      <sharedItems/>
    </cacheField>
    <cacheField name="date_onset" numFmtId="0">
      <sharedItems containsNonDate="0" containsDate="1" containsString="0" containsBlank="1" minDate="2022-03-15T00:00:00" maxDate="2022-04-11T00:00:00"/>
    </cacheField>
    <cacheField name="outbreak_setting" numFmtId="0">
      <sharedItems/>
    </cacheField>
    <cacheField name="cluster_role" numFmtId="0">
      <sharedItems count="2">
        <s v="Resident/patient"/>
        <s v="Staff/worker"/>
      </sharedItems>
    </cacheField>
    <cacheField name="reportdate" numFmtId="14">
      <sharedItems containsSemiMixedTypes="0" containsNonDate="0" containsDate="1" containsString="0" minDate="2022-03-16T00:00:00" maxDate="2022-04-12T00:00:00"/>
    </cacheField>
    <cacheField name="clusterrole" numFmtId="0">
      <sharedItems count="2">
        <s v="Resident/patient"/>
        <s v="Staff/worker"/>
      </sharedItems>
    </cacheField>
    <cacheField name="dateofbirth" numFmtId="14">
      <sharedItems containsSemiMixedTypes="0" containsNonDate="0" containsDate="1" containsString="0" minDate="1916-11-14T00:00:00" maxDate="1999-05-24T00:00:00"/>
    </cacheField>
    <cacheField name="sex" numFmtId="0">
      <sharedItems count="2">
        <s v="Female"/>
        <s v="Male"/>
      </sharedItems>
    </cacheField>
    <cacheField name="hospitalized" numFmtId="0">
      <sharedItems count="2">
        <s v="No"/>
        <s v="Yes"/>
      </sharedItems>
    </cacheField>
    <cacheField name="deceased" numFmtId="0">
      <sharedItems count="2">
        <s v="No"/>
        <s v="Yes"/>
      </sharedItems>
    </cacheField>
    <cacheField name="episode_date" numFmtId="15">
      <sharedItems containsSemiMixedTypes="0" containsNonDate="0" containsDate="1" containsString="0" minDate="2022-03-15T00:00:00" maxDate="2022-04-11T00:00:00" count="15">
        <d v="2022-03-19T00:00:00"/>
        <d v="2022-03-22T00:00:00"/>
        <d v="2022-03-23T00:00:00"/>
        <d v="2022-03-24T00:00:00"/>
        <d v="2022-03-25T00:00:00"/>
        <d v="2022-03-26T00:00:00"/>
        <d v="2022-03-27T00:00:00"/>
        <d v="2022-03-28T00:00:00"/>
        <d v="2022-03-29T00:00:00"/>
        <d v="2022-03-30T00:00:00"/>
        <d v="2022-04-01T00:00:00"/>
        <d v="2022-04-04T00:00:00"/>
        <d v="2022-04-06T00:00:00"/>
        <d v="2022-04-10T00:00:00"/>
        <d v="2022-03-15T00:00:00"/>
      </sharedItems>
      <fieldGroup par="15" base="11">
        <rangePr groupBy="days" startDate="2022-03-15T00:00:00" endDate="2022-04-11T00:00:00"/>
        <groupItems count="368">
          <s v="&lt;2022-03-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2-04-11"/>
        </groupItems>
      </fieldGroup>
    </cacheField>
    <cacheField name="age" numFmtId="0">
      <sharedItems containsSemiMixedTypes="0" containsString="0" containsNumber="1" containsInteger="1" minValue="22" maxValue="105" count="25">
        <n v="94"/>
        <n v="86"/>
        <n v="89"/>
        <n v="98"/>
        <n v="87"/>
        <n v="90"/>
        <n v="80"/>
        <n v="91"/>
        <n v="105"/>
        <n v="74"/>
        <n v="84"/>
        <n v="97"/>
        <n v="77"/>
        <n v="85"/>
        <n v="99"/>
        <n v="95"/>
        <n v="59"/>
        <n v="48"/>
        <n v="25"/>
        <n v="47"/>
        <n v="55"/>
        <n v="35"/>
        <n v="22"/>
        <n v="45"/>
        <n v="36"/>
      </sharedItems>
    </cacheField>
    <cacheField name="count" numFmtId="0">
      <sharedItems containsSemiMixedTypes="0" containsString="0" containsNumber="1" containsInteger="1" minValue="1" maxValue="1" count="1">
        <n v="1"/>
      </sharedItems>
    </cacheField>
    <cacheField name="delay" numFmtId="0">
      <sharedItems containsString="0" containsBlank="1" containsNumber="1" containsInteger="1" minValue="1" maxValue="3" count="4">
        <n v="2"/>
        <n v="1"/>
        <m/>
        <n v="3"/>
      </sharedItems>
    </cacheField>
    <cacheField name="Months" numFmtId="0" databaseField="0">
      <fieldGroup base="11">
        <rangePr groupBy="months" startDate="2022-03-15T00:00:00" endDate="2022-04-11T00:00:00"/>
        <groupItems count="14">
          <s v="&lt;2022-03-15"/>
          <s v="Jan"/>
          <s v="Feb"/>
          <s v="Mar"/>
          <s v="Apr"/>
          <s v="May"/>
          <s v="Jun"/>
          <s v="Jul"/>
          <s v="Aug"/>
          <s v="Sep"/>
          <s v="Oct"/>
          <s v="Nov"/>
          <s v="Dec"/>
          <s v="&gt;2022-04-1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s v="Lab Confirmed"/>
    <x v="0"/>
    <s v="Long Term Care Facility"/>
    <x v="0"/>
    <d v="2022-03-21T00:00:00"/>
    <x v="0"/>
    <d v="1927-06-23T00:00:00"/>
    <x v="0"/>
    <x v="0"/>
    <x v="0"/>
    <x v="0"/>
    <x v="0"/>
    <x v="0"/>
  </r>
  <r>
    <x v="1"/>
    <s v="Lab Confirmed"/>
    <x v="1"/>
    <s v="Long Term Care Facility"/>
    <x v="0"/>
    <d v="2022-03-24T00:00:00"/>
    <x v="0"/>
    <d v="1935-06-25T00:00:00"/>
    <x v="1"/>
    <x v="1"/>
    <x v="0"/>
    <x v="1"/>
    <x v="1"/>
    <x v="0"/>
  </r>
  <r>
    <x v="2"/>
    <s v="Lab Confirmed"/>
    <x v="1"/>
    <s v="Long Term Care Facility"/>
    <x v="0"/>
    <d v="2022-03-23T00:00:00"/>
    <x v="0"/>
    <d v="1933-02-26T00:00:00"/>
    <x v="0"/>
    <x v="0"/>
    <x v="0"/>
    <x v="1"/>
    <x v="2"/>
    <x v="0"/>
  </r>
  <r>
    <x v="3"/>
    <s v="Lab Confirmed"/>
    <x v="1"/>
    <s v="Long Term Care Facility"/>
    <x v="0"/>
    <d v="2022-03-23T00:00:00"/>
    <x v="0"/>
    <d v="1923-09-09T00:00:00"/>
    <x v="0"/>
    <x v="1"/>
    <x v="0"/>
    <x v="1"/>
    <x v="3"/>
    <x v="0"/>
  </r>
  <r>
    <x v="4"/>
    <s v="Lab Confirmed"/>
    <x v="2"/>
    <s v="Long Term Care Facility"/>
    <x v="0"/>
    <d v="2022-03-23T00:00:00"/>
    <x v="0"/>
    <d v="1934-09-25T00:00:00"/>
    <x v="1"/>
    <x v="0"/>
    <x v="0"/>
    <x v="2"/>
    <x v="4"/>
    <x v="0"/>
  </r>
  <r>
    <x v="5"/>
    <s v="Lab Confirmed"/>
    <x v="1"/>
    <s v="Long Term Care Facility"/>
    <x v="0"/>
    <d v="2022-03-23T00:00:00"/>
    <x v="0"/>
    <d v="1931-08-23T00:00:00"/>
    <x v="1"/>
    <x v="0"/>
    <x v="0"/>
    <x v="1"/>
    <x v="5"/>
    <x v="0"/>
  </r>
  <r>
    <x v="6"/>
    <s v="Lab Confirmed"/>
    <x v="3"/>
    <s v="Long Term Care Facility"/>
    <x v="0"/>
    <d v="2022-03-24T00:00:00"/>
    <x v="0"/>
    <d v="1942-01-16T00:00:00"/>
    <x v="0"/>
    <x v="0"/>
    <x v="0"/>
    <x v="2"/>
    <x v="6"/>
    <x v="0"/>
  </r>
  <r>
    <x v="7"/>
    <s v="Lab Confirmed"/>
    <x v="3"/>
    <s v="Long Term Care Facility"/>
    <x v="0"/>
    <d v="2022-03-24T00:00:00"/>
    <x v="0"/>
    <d v="1930-12-07T00:00:00"/>
    <x v="0"/>
    <x v="0"/>
    <x v="0"/>
    <x v="2"/>
    <x v="7"/>
    <x v="0"/>
  </r>
  <r>
    <x v="8"/>
    <s v="Lab Confirmed"/>
    <x v="3"/>
    <s v="Long Term Care Facility"/>
    <x v="0"/>
    <d v="2022-03-24T00:00:00"/>
    <x v="0"/>
    <d v="1916-11-14T00:00:00"/>
    <x v="0"/>
    <x v="1"/>
    <x v="1"/>
    <x v="2"/>
    <x v="8"/>
    <x v="0"/>
  </r>
  <r>
    <x v="9"/>
    <s v="Lab Confirmed"/>
    <x v="4"/>
    <s v="Long Term Care Facility"/>
    <x v="0"/>
    <d v="2022-03-25T00:00:00"/>
    <x v="0"/>
    <d v="1948-03-11T00:00:00"/>
    <x v="1"/>
    <x v="0"/>
    <x v="0"/>
    <x v="3"/>
    <x v="9"/>
    <x v="0"/>
  </r>
  <r>
    <x v="10"/>
    <s v="Lab Confirmed"/>
    <x v="2"/>
    <s v="Long Term Care Facility"/>
    <x v="0"/>
    <d v="2022-03-25T00:00:00"/>
    <x v="0"/>
    <d v="1937-04-20T00:00:00"/>
    <x v="0"/>
    <x v="0"/>
    <x v="0"/>
    <x v="4"/>
    <x v="10"/>
    <x v="0"/>
  </r>
  <r>
    <x v="11"/>
    <s v="Lab Confirmed"/>
    <x v="5"/>
    <s v="Long Term Care Facility"/>
    <x v="0"/>
    <d v="2022-03-26T00:00:00"/>
    <x v="0"/>
    <d v="1932-12-04T00:00:00"/>
    <x v="1"/>
    <x v="0"/>
    <x v="0"/>
    <x v="4"/>
    <x v="2"/>
    <x v="0"/>
  </r>
  <r>
    <x v="12"/>
    <s v="Lab Confirmed"/>
    <x v="5"/>
    <s v="Long Term Care Facility"/>
    <x v="0"/>
    <d v="2022-03-26T00:00:00"/>
    <x v="0"/>
    <d v="1925-01-18T00:00:00"/>
    <x v="1"/>
    <x v="0"/>
    <x v="0"/>
    <x v="4"/>
    <x v="11"/>
    <x v="0"/>
  </r>
  <r>
    <x v="13"/>
    <s v="Lab Confirmed"/>
    <x v="6"/>
    <s v="Long Term Care Facility"/>
    <x v="0"/>
    <d v="2022-03-27T00:00:00"/>
    <x v="0"/>
    <d v="1945-01-04T00:00:00"/>
    <x v="0"/>
    <x v="1"/>
    <x v="0"/>
    <x v="5"/>
    <x v="12"/>
    <x v="0"/>
  </r>
  <r>
    <x v="14"/>
    <s v="Lab Confirmed"/>
    <x v="5"/>
    <s v="Long Term Care Facility"/>
    <x v="0"/>
    <d v="2022-03-28T00:00:00"/>
    <x v="0"/>
    <d v="1936-10-06T00:00:00"/>
    <x v="1"/>
    <x v="0"/>
    <x v="0"/>
    <x v="4"/>
    <x v="13"/>
    <x v="0"/>
  </r>
  <r>
    <x v="15"/>
    <s v="Lab Confirmed"/>
    <x v="7"/>
    <s v="Long Term Care Facility"/>
    <x v="0"/>
    <d v="2022-03-28T00:00:00"/>
    <x v="0"/>
    <d v="1922-12-28T00:00:00"/>
    <x v="1"/>
    <x v="1"/>
    <x v="1"/>
    <x v="6"/>
    <x v="14"/>
    <x v="0"/>
  </r>
  <r>
    <x v="16"/>
    <s v="Lab Confirmed"/>
    <x v="2"/>
    <s v="Long Term Care Facility"/>
    <x v="0"/>
    <d v="2022-03-28T00:00:00"/>
    <x v="0"/>
    <d v="1936-04-06T00:00:00"/>
    <x v="0"/>
    <x v="0"/>
    <x v="0"/>
    <x v="7"/>
    <x v="13"/>
    <x v="0"/>
  </r>
  <r>
    <x v="17"/>
    <s v="Lab Confirmed"/>
    <x v="7"/>
    <s v="Long Term Care Facility"/>
    <x v="0"/>
    <d v="2022-03-28T00:00:00"/>
    <x v="0"/>
    <d v="1926-04-17T00:00:00"/>
    <x v="1"/>
    <x v="0"/>
    <x v="0"/>
    <x v="6"/>
    <x v="15"/>
    <x v="0"/>
  </r>
  <r>
    <x v="18"/>
    <s v="Lab Confirmed"/>
    <x v="7"/>
    <s v="Long Term Care Facility"/>
    <x v="0"/>
    <d v="2022-03-28T00:00:00"/>
    <x v="0"/>
    <d v="1927-10-06T00:00:00"/>
    <x v="0"/>
    <x v="0"/>
    <x v="0"/>
    <x v="6"/>
    <x v="0"/>
    <x v="0"/>
  </r>
  <r>
    <x v="19"/>
    <s v="Lab Confirmed"/>
    <x v="8"/>
    <s v="Long Term Care Facility"/>
    <x v="0"/>
    <d v="2022-03-30T00:00:00"/>
    <x v="0"/>
    <d v="1935-10-02T00:00:00"/>
    <x v="1"/>
    <x v="0"/>
    <x v="0"/>
    <x v="8"/>
    <x v="1"/>
    <x v="0"/>
  </r>
  <r>
    <x v="20"/>
    <s v="Lab Confirmed"/>
    <x v="8"/>
    <s v="Long Term Care Facility"/>
    <x v="0"/>
    <d v="2022-03-30T00:00:00"/>
    <x v="0"/>
    <d v="1948-03-11T00:00:00"/>
    <x v="0"/>
    <x v="0"/>
    <x v="0"/>
    <x v="8"/>
    <x v="9"/>
    <x v="0"/>
  </r>
  <r>
    <x v="21"/>
    <s v="Lab Confirmed"/>
    <x v="9"/>
    <s v="Long Term Care Facility"/>
    <x v="0"/>
    <d v="2022-03-31T00:00:00"/>
    <x v="0"/>
    <d v="1937-04-20T00:00:00"/>
    <x v="0"/>
    <x v="0"/>
    <x v="0"/>
    <x v="9"/>
    <x v="10"/>
    <x v="0"/>
  </r>
  <r>
    <x v="22"/>
    <s v="Lab Confirmed"/>
    <x v="9"/>
    <s v="Long Term Care Facility"/>
    <x v="0"/>
    <d v="2022-04-01T00:00:00"/>
    <x v="0"/>
    <d v="1932-12-04T00:00:00"/>
    <x v="1"/>
    <x v="1"/>
    <x v="0"/>
    <x v="9"/>
    <x v="2"/>
    <x v="0"/>
  </r>
  <r>
    <x v="23"/>
    <s v="Lab Confirmed"/>
    <x v="9"/>
    <s v="Long Term Care Facility"/>
    <x v="0"/>
    <d v="2022-03-31T00:00:00"/>
    <x v="0"/>
    <d v="1925-01-18T00:00:00"/>
    <x v="1"/>
    <x v="1"/>
    <x v="1"/>
    <x v="9"/>
    <x v="11"/>
    <x v="0"/>
  </r>
  <r>
    <x v="24"/>
    <s v="Lab Confirmed"/>
    <x v="10"/>
    <s v="Long Term Care Facility"/>
    <x v="0"/>
    <d v="2022-04-02T00:00:00"/>
    <x v="0"/>
    <d v="1936-10-06T00:00:00"/>
    <x v="1"/>
    <x v="0"/>
    <x v="0"/>
    <x v="10"/>
    <x v="13"/>
    <x v="0"/>
  </r>
  <r>
    <x v="25"/>
    <s v="Lab Confirmed"/>
    <x v="11"/>
    <s v="Long Term Care Facility"/>
    <x v="0"/>
    <d v="2022-04-05T00:00:00"/>
    <x v="0"/>
    <d v="1922-12-28T00:00:00"/>
    <x v="0"/>
    <x v="0"/>
    <x v="0"/>
    <x v="11"/>
    <x v="14"/>
    <x v="0"/>
  </r>
  <r>
    <x v="26"/>
    <s v="Lab Confirmed"/>
    <x v="2"/>
    <s v="Long Term Care Facility"/>
    <x v="0"/>
    <d v="2022-04-06T00:00:00"/>
    <x v="0"/>
    <d v="1936-04-06T00:00:00"/>
    <x v="0"/>
    <x v="0"/>
    <x v="0"/>
    <x v="12"/>
    <x v="13"/>
    <x v="0"/>
  </r>
  <r>
    <x v="27"/>
    <s v="Lab Confirmed"/>
    <x v="12"/>
    <s v="Long Term Care Facility"/>
    <x v="0"/>
    <d v="2022-04-08T00:00:00"/>
    <x v="0"/>
    <d v="1927-09-25T00:00:00"/>
    <x v="0"/>
    <x v="1"/>
    <x v="0"/>
    <x v="12"/>
    <x v="0"/>
    <x v="0"/>
  </r>
  <r>
    <x v="28"/>
    <s v="Lab Confirmed"/>
    <x v="13"/>
    <s v="Long Term Care Facility"/>
    <x v="0"/>
    <d v="2022-04-11T00:00:00"/>
    <x v="0"/>
    <d v="1926-04-17T00:00:00"/>
    <x v="0"/>
    <x v="0"/>
    <x v="0"/>
    <x v="13"/>
    <x v="15"/>
    <x v="0"/>
  </r>
  <r>
    <x v="29"/>
    <s v="Lab Confirmed"/>
    <x v="14"/>
    <s v="Long Term Care Facility"/>
    <x v="1"/>
    <d v="2022-03-16T00:00:00"/>
    <x v="1"/>
    <d v="1962-12-25T00:00:00"/>
    <x v="1"/>
    <x v="0"/>
    <x v="0"/>
    <x v="14"/>
    <x v="16"/>
    <x v="0"/>
  </r>
  <r>
    <x v="30"/>
    <s v="Lab Confirmed"/>
    <x v="1"/>
    <s v="Long Term Care Facility"/>
    <x v="1"/>
    <d v="2022-03-23T00:00:00"/>
    <x v="1"/>
    <d v="1973-05-08T00:00:00"/>
    <x v="1"/>
    <x v="0"/>
    <x v="0"/>
    <x v="1"/>
    <x v="17"/>
    <x v="0"/>
  </r>
  <r>
    <x v="31"/>
    <s v="Lab Confirmed"/>
    <x v="3"/>
    <s v="Long Term Care Facility"/>
    <x v="1"/>
    <d v="2022-03-24T00:00:00"/>
    <x v="1"/>
    <d v="1997-01-19T00:00:00"/>
    <x v="1"/>
    <x v="0"/>
    <x v="0"/>
    <x v="2"/>
    <x v="18"/>
    <x v="0"/>
  </r>
  <r>
    <x v="32"/>
    <s v="Lab Confirmed"/>
    <x v="4"/>
    <s v="Long Term Care Facility"/>
    <x v="1"/>
    <d v="2022-03-25T00:00:00"/>
    <x v="1"/>
    <d v="1974-09-07T00:00:00"/>
    <x v="0"/>
    <x v="0"/>
    <x v="0"/>
    <x v="3"/>
    <x v="19"/>
    <x v="0"/>
  </r>
  <r>
    <x v="33"/>
    <s v="Lab Confirmed"/>
    <x v="15"/>
    <s v="Long Term Care Facility"/>
    <x v="1"/>
    <d v="2022-03-30T00:00:00"/>
    <x v="1"/>
    <d v="1966-05-25T00:00:00"/>
    <x v="0"/>
    <x v="1"/>
    <x v="0"/>
    <x v="7"/>
    <x v="20"/>
    <x v="0"/>
  </r>
  <r>
    <x v="34"/>
    <s v="Lab Confirmed"/>
    <x v="7"/>
    <s v="Long Term Care Facility"/>
    <x v="1"/>
    <d v="2022-03-28T00:00:00"/>
    <x v="1"/>
    <d v="1986-08-18T00:00:00"/>
    <x v="0"/>
    <x v="0"/>
    <x v="0"/>
    <x v="6"/>
    <x v="21"/>
    <x v="0"/>
  </r>
  <r>
    <x v="35"/>
    <s v="Lab Confirmed"/>
    <x v="6"/>
    <s v="Long Term Care Facility"/>
    <x v="1"/>
    <d v="2022-03-27T00:00:00"/>
    <x v="1"/>
    <d v="1999-05-23T00:00:00"/>
    <x v="0"/>
    <x v="0"/>
    <x v="0"/>
    <x v="5"/>
    <x v="22"/>
    <x v="0"/>
  </r>
  <r>
    <x v="36"/>
    <s v="Lab Confirmed"/>
    <x v="8"/>
    <s v="Long Term Care Facility"/>
    <x v="1"/>
    <d v="2022-03-30T00:00:00"/>
    <x v="1"/>
    <d v="1976-11-30T00:00:00"/>
    <x v="0"/>
    <x v="0"/>
    <x v="0"/>
    <x v="8"/>
    <x v="23"/>
    <x v="0"/>
  </r>
  <r>
    <x v="37"/>
    <s v="Lab Confirmed"/>
    <x v="9"/>
    <s v="Long Term Care Facility"/>
    <x v="1"/>
    <d v="2022-03-31T00:00:00"/>
    <x v="1"/>
    <d v="1985-05-06T00:00:00"/>
    <x v="0"/>
    <x v="0"/>
    <x v="0"/>
    <x v="9"/>
    <x v="24"/>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s v="Lab Confirmed"/>
    <d v="2022-03-19T00:00:00"/>
    <s v="Long Term Care Facility"/>
    <x v="0"/>
    <d v="2022-03-21T00:00:00"/>
    <x v="0"/>
    <d v="1927-06-23T00:00:00"/>
    <x v="0"/>
    <x v="0"/>
    <x v="0"/>
    <x v="0"/>
    <x v="0"/>
    <x v="0"/>
    <x v="0"/>
  </r>
  <r>
    <x v="1"/>
    <s v="Lab Confirmed"/>
    <d v="2022-03-22T00:00:00"/>
    <s v="Long Term Care Facility"/>
    <x v="0"/>
    <d v="2022-03-24T00:00:00"/>
    <x v="0"/>
    <d v="1935-06-25T00:00:00"/>
    <x v="1"/>
    <x v="1"/>
    <x v="0"/>
    <x v="1"/>
    <x v="1"/>
    <x v="0"/>
    <x v="0"/>
  </r>
  <r>
    <x v="2"/>
    <s v="Lab Confirmed"/>
    <d v="2022-03-22T00:00:00"/>
    <s v="Long Term Care Facility"/>
    <x v="0"/>
    <d v="2022-03-23T00:00:00"/>
    <x v="0"/>
    <d v="1933-02-26T00:00:00"/>
    <x v="0"/>
    <x v="0"/>
    <x v="0"/>
    <x v="1"/>
    <x v="2"/>
    <x v="0"/>
    <x v="1"/>
  </r>
  <r>
    <x v="3"/>
    <s v="Lab Confirmed"/>
    <d v="2022-03-22T00:00:00"/>
    <s v="Long Term Care Facility"/>
    <x v="0"/>
    <d v="2022-03-23T00:00:00"/>
    <x v="0"/>
    <d v="1923-09-09T00:00:00"/>
    <x v="0"/>
    <x v="1"/>
    <x v="0"/>
    <x v="1"/>
    <x v="3"/>
    <x v="0"/>
    <x v="1"/>
  </r>
  <r>
    <x v="4"/>
    <s v="Lab Confirmed"/>
    <m/>
    <s v="Long Term Care Facility"/>
    <x v="0"/>
    <d v="2022-03-23T00:00:00"/>
    <x v="0"/>
    <d v="1934-09-25T00:00:00"/>
    <x v="1"/>
    <x v="0"/>
    <x v="0"/>
    <x v="2"/>
    <x v="4"/>
    <x v="0"/>
    <x v="2"/>
  </r>
  <r>
    <x v="5"/>
    <s v="Lab Confirmed"/>
    <d v="2022-03-22T00:00:00"/>
    <s v="Long Term Care Facility"/>
    <x v="0"/>
    <d v="2022-03-23T00:00:00"/>
    <x v="0"/>
    <d v="1931-08-23T00:00:00"/>
    <x v="1"/>
    <x v="0"/>
    <x v="0"/>
    <x v="1"/>
    <x v="5"/>
    <x v="0"/>
    <x v="1"/>
  </r>
  <r>
    <x v="6"/>
    <s v="Lab Confirmed"/>
    <d v="2022-03-23T00:00:00"/>
    <s v="Long Term Care Facility"/>
    <x v="0"/>
    <d v="2022-03-24T00:00:00"/>
    <x v="0"/>
    <d v="1942-01-16T00:00:00"/>
    <x v="0"/>
    <x v="0"/>
    <x v="0"/>
    <x v="2"/>
    <x v="6"/>
    <x v="0"/>
    <x v="1"/>
  </r>
  <r>
    <x v="7"/>
    <s v="Lab Confirmed"/>
    <d v="2022-03-23T00:00:00"/>
    <s v="Long Term Care Facility"/>
    <x v="0"/>
    <d v="2022-03-24T00:00:00"/>
    <x v="0"/>
    <d v="1930-12-07T00:00:00"/>
    <x v="0"/>
    <x v="0"/>
    <x v="0"/>
    <x v="2"/>
    <x v="7"/>
    <x v="0"/>
    <x v="1"/>
  </r>
  <r>
    <x v="8"/>
    <s v="Lab Confirmed"/>
    <d v="2022-03-23T00:00:00"/>
    <s v="Long Term Care Facility"/>
    <x v="0"/>
    <d v="2022-03-24T00:00:00"/>
    <x v="0"/>
    <d v="1916-11-14T00:00:00"/>
    <x v="0"/>
    <x v="1"/>
    <x v="1"/>
    <x v="2"/>
    <x v="8"/>
    <x v="0"/>
    <x v="1"/>
  </r>
  <r>
    <x v="9"/>
    <s v="Lab Confirmed"/>
    <d v="2022-03-24T00:00:00"/>
    <s v="Long Term Care Facility"/>
    <x v="0"/>
    <d v="2022-03-25T00:00:00"/>
    <x v="0"/>
    <d v="1948-03-11T00:00:00"/>
    <x v="1"/>
    <x v="0"/>
    <x v="0"/>
    <x v="3"/>
    <x v="9"/>
    <x v="0"/>
    <x v="1"/>
  </r>
  <r>
    <x v="10"/>
    <s v="Lab Confirmed"/>
    <m/>
    <s v="Long Term Care Facility"/>
    <x v="0"/>
    <d v="2022-03-25T00:00:00"/>
    <x v="0"/>
    <d v="1937-04-20T00:00:00"/>
    <x v="0"/>
    <x v="0"/>
    <x v="0"/>
    <x v="4"/>
    <x v="10"/>
    <x v="0"/>
    <x v="2"/>
  </r>
  <r>
    <x v="11"/>
    <s v="Lab Confirmed"/>
    <d v="2022-03-25T00:00:00"/>
    <s v="Long Term Care Facility"/>
    <x v="0"/>
    <d v="2022-03-26T00:00:00"/>
    <x v="0"/>
    <d v="1932-12-04T00:00:00"/>
    <x v="1"/>
    <x v="0"/>
    <x v="0"/>
    <x v="4"/>
    <x v="2"/>
    <x v="0"/>
    <x v="1"/>
  </r>
  <r>
    <x v="12"/>
    <s v="Lab Confirmed"/>
    <d v="2022-03-25T00:00:00"/>
    <s v="Long Term Care Facility"/>
    <x v="0"/>
    <d v="2022-03-26T00:00:00"/>
    <x v="0"/>
    <d v="1925-01-18T00:00:00"/>
    <x v="1"/>
    <x v="0"/>
    <x v="0"/>
    <x v="4"/>
    <x v="11"/>
    <x v="0"/>
    <x v="1"/>
  </r>
  <r>
    <x v="13"/>
    <s v="Lab Confirmed"/>
    <d v="2022-03-26T00:00:00"/>
    <s v="Long Term Care Facility"/>
    <x v="0"/>
    <d v="2022-03-27T00:00:00"/>
    <x v="0"/>
    <d v="1945-01-04T00:00:00"/>
    <x v="0"/>
    <x v="1"/>
    <x v="0"/>
    <x v="5"/>
    <x v="12"/>
    <x v="0"/>
    <x v="1"/>
  </r>
  <r>
    <x v="14"/>
    <s v="Lab Confirmed"/>
    <d v="2022-03-25T00:00:00"/>
    <s v="Long Term Care Facility"/>
    <x v="0"/>
    <d v="2022-03-28T00:00:00"/>
    <x v="0"/>
    <d v="1936-10-06T00:00:00"/>
    <x v="1"/>
    <x v="0"/>
    <x v="0"/>
    <x v="4"/>
    <x v="13"/>
    <x v="0"/>
    <x v="3"/>
  </r>
  <r>
    <x v="15"/>
    <s v="Lab Confirmed"/>
    <d v="2022-03-27T00:00:00"/>
    <s v="Long Term Care Facility"/>
    <x v="0"/>
    <d v="2022-03-28T00:00:00"/>
    <x v="0"/>
    <d v="1922-12-28T00:00:00"/>
    <x v="1"/>
    <x v="1"/>
    <x v="1"/>
    <x v="6"/>
    <x v="14"/>
    <x v="0"/>
    <x v="1"/>
  </r>
  <r>
    <x v="16"/>
    <s v="Lab Confirmed"/>
    <m/>
    <s v="Long Term Care Facility"/>
    <x v="0"/>
    <d v="2022-03-28T00:00:00"/>
    <x v="0"/>
    <d v="1936-04-06T00:00:00"/>
    <x v="0"/>
    <x v="0"/>
    <x v="0"/>
    <x v="7"/>
    <x v="13"/>
    <x v="0"/>
    <x v="2"/>
  </r>
  <r>
    <x v="17"/>
    <s v="Lab Confirmed"/>
    <d v="2022-03-27T00:00:00"/>
    <s v="Long Term Care Facility"/>
    <x v="0"/>
    <d v="2022-03-28T00:00:00"/>
    <x v="0"/>
    <d v="1926-04-17T00:00:00"/>
    <x v="1"/>
    <x v="0"/>
    <x v="0"/>
    <x v="6"/>
    <x v="15"/>
    <x v="0"/>
    <x v="1"/>
  </r>
  <r>
    <x v="18"/>
    <s v="Lab Confirmed"/>
    <d v="2022-03-27T00:00:00"/>
    <s v="Long Term Care Facility"/>
    <x v="0"/>
    <d v="2022-03-28T00:00:00"/>
    <x v="0"/>
    <d v="1927-10-06T00:00:00"/>
    <x v="0"/>
    <x v="0"/>
    <x v="0"/>
    <x v="6"/>
    <x v="0"/>
    <x v="0"/>
    <x v="1"/>
  </r>
  <r>
    <x v="19"/>
    <s v="Lab Confirmed"/>
    <d v="2022-03-29T00:00:00"/>
    <s v="Long Term Care Facility"/>
    <x v="0"/>
    <d v="2022-03-30T00:00:00"/>
    <x v="0"/>
    <d v="1935-10-02T00:00:00"/>
    <x v="1"/>
    <x v="0"/>
    <x v="0"/>
    <x v="8"/>
    <x v="1"/>
    <x v="0"/>
    <x v="1"/>
  </r>
  <r>
    <x v="20"/>
    <s v="Lab Confirmed"/>
    <d v="2022-03-29T00:00:00"/>
    <s v="Long Term Care Facility"/>
    <x v="0"/>
    <d v="2022-03-30T00:00:00"/>
    <x v="0"/>
    <d v="1948-03-11T00:00:00"/>
    <x v="0"/>
    <x v="0"/>
    <x v="0"/>
    <x v="8"/>
    <x v="9"/>
    <x v="0"/>
    <x v="1"/>
  </r>
  <r>
    <x v="21"/>
    <s v="Lab Confirmed"/>
    <d v="2022-03-30T00:00:00"/>
    <s v="Long Term Care Facility"/>
    <x v="0"/>
    <d v="2022-03-31T00:00:00"/>
    <x v="0"/>
    <d v="1937-04-20T00:00:00"/>
    <x v="0"/>
    <x v="0"/>
    <x v="0"/>
    <x v="9"/>
    <x v="10"/>
    <x v="0"/>
    <x v="1"/>
  </r>
  <r>
    <x v="22"/>
    <s v="Lab Confirmed"/>
    <d v="2022-03-30T00:00:00"/>
    <s v="Long Term Care Facility"/>
    <x v="0"/>
    <d v="2022-04-01T00:00:00"/>
    <x v="0"/>
    <d v="1932-12-04T00:00:00"/>
    <x v="1"/>
    <x v="1"/>
    <x v="0"/>
    <x v="9"/>
    <x v="2"/>
    <x v="0"/>
    <x v="0"/>
  </r>
  <r>
    <x v="23"/>
    <s v="Lab Confirmed"/>
    <d v="2022-03-30T00:00:00"/>
    <s v="Long Term Care Facility"/>
    <x v="0"/>
    <d v="2022-03-31T00:00:00"/>
    <x v="0"/>
    <d v="1925-01-18T00:00:00"/>
    <x v="1"/>
    <x v="1"/>
    <x v="1"/>
    <x v="9"/>
    <x v="11"/>
    <x v="0"/>
    <x v="1"/>
  </r>
  <r>
    <x v="24"/>
    <s v="Lab Confirmed"/>
    <d v="2022-04-01T00:00:00"/>
    <s v="Long Term Care Facility"/>
    <x v="0"/>
    <d v="2022-04-02T00:00:00"/>
    <x v="0"/>
    <d v="1936-10-06T00:00:00"/>
    <x v="1"/>
    <x v="0"/>
    <x v="0"/>
    <x v="10"/>
    <x v="13"/>
    <x v="0"/>
    <x v="1"/>
  </r>
  <r>
    <x v="25"/>
    <s v="Lab Confirmed"/>
    <d v="2022-04-04T00:00:00"/>
    <s v="Long Term Care Facility"/>
    <x v="0"/>
    <d v="2022-04-05T00:00:00"/>
    <x v="0"/>
    <d v="1922-12-28T00:00:00"/>
    <x v="0"/>
    <x v="0"/>
    <x v="0"/>
    <x v="11"/>
    <x v="14"/>
    <x v="0"/>
    <x v="1"/>
  </r>
  <r>
    <x v="26"/>
    <s v="Lab Confirmed"/>
    <m/>
    <s v="Long Term Care Facility"/>
    <x v="0"/>
    <d v="2022-04-06T00:00:00"/>
    <x v="0"/>
    <d v="1936-04-06T00:00:00"/>
    <x v="0"/>
    <x v="0"/>
    <x v="0"/>
    <x v="12"/>
    <x v="13"/>
    <x v="0"/>
    <x v="2"/>
  </r>
  <r>
    <x v="27"/>
    <s v="Lab Confirmed"/>
    <d v="2022-04-06T00:00:00"/>
    <s v="Long Term Care Facility"/>
    <x v="0"/>
    <d v="2022-04-08T00:00:00"/>
    <x v="0"/>
    <d v="1927-09-25T00:00:00"/>
    <x v="0"/>
    <x v="1"/>
    <x v="0"/>
    <x v="12"/>
    <x v="0"/>
    <x v="0"/>
    <x v="0"/>
  </r>
  <r>
    <x v="28"/>
    <s v="Lab Confirmed"/>
    <d v="2022-04-10T00:00:00"/>
    <s v="Long Term Care Facility"/>
    <x v="0"/>
    <d v="2022-04-11T00:00:00"/>
    <x v="0"/>
    <d v="1926-04-17T00:00:00"/>
    <x v="0"/>
    <x v="0"/>
    <x v="0"/>
    <x v="13"/>
    <x v="15"/>
    <x v="0"/>
    <x v="1"/>
  </r>
  <r>
    <x v="29"/>
    <s v="Lab Confirmed"/>
    <d v="2022-03-15T00:00:00"/>
    <s v="Long Term Care Facility"/>
    <x v="1"/>
    <d v="2022-03-16T00:00:00"/>
    <x v="1"/>
    <d v="1962-12-25T00:00:00"/>
    <x v="1"/>
    <x v="0"/>
    <x v="0"/>
    <x v="14"/>
    <x v="16"/>
    <x v="0"/>
    <x v="1"/>
  </r>
  <r>
    <x v="30"/>
    <s v="Lab Confirmed"/>
    <d v="2022-03-22T00:00:00"/>
    <s v="Long Term Care Facility"/>
    <x v="1"/>
    <d v="2022-03-23T00:00:00"/>
    <x v="1"/>
    <d v="1973-05-08T00:00:00"/>
    <x v="1"/>
    <x v="0"/>
    <x v="0"/>
    <x v="1"/>
    <x v="17"/>
    <x v="0"/>
    <x v="1"/>
  </r>
  <r>
    <x v="31"/>
    <s v="Lab Confirmed"/>
    <d v="2022-03-23T00:00:00"/>
    <s v="Long Term Care Facility"/>
    <x v="1"/>
    <d v="2022-03-24T00:00:00"/>
    <x v="1"/>
    <d v="1997-01-19T00:00:00"/>
    <x v="1"/>
    <x v="0"/>
    <x v="0"/>
    <x v="2"/>
    <x v="18"/>
    <x v="0"/>
    <x v="1"/>
  </r>
  <r>
    <x v="32"/>
    <s v="Lab Confirmed"/>
    <d v="2022-03-24T00:00:00"/>
    <s v="Long Term Care Facility"/>
    <x v="1"/>
    <d v="2022-03-25T00:00:00"/>
    <x v="1"/>
    <d v="1974-09-07T00:00:00"/>
    <x v="0"/>
    <x v="0"/>
    <x v="0"/>
    <x v="3"/>
    <x v="19"/>
    <x v="0"/>
    <x v="1"/>
  </r>
  <r>
    <x v="33"/>
    <s v="Lab Confirmed"/>
    <d v="2022-03-28T00:00:00"/>
    <s v="Long Term Care Facility"/>
    <x v="1"/>
    <d v="2022-03-30T00:00:00"/>
    <x v="1"/>
    <d v="1966-05-25T00:00:00"/>
    <x v="0"/>
    <x v="1"/>
    <x v="0"/>
    <x v="7"/>
    <x v="20"/>
    <x v="0"/>
    <x v="0"/>
  </r>
  <r>
    <x v="34"/>
    <s v="Lab Confirmed"/>
    <d v="2022-03-27T00:00:00"/>
    <s v="Long Term Care Facility"/>
    <x v="1"/>
    <d v="2022-03-28T00:00:00"/>
    <x v="1"/>
    <d v="1986-08-18T00:00:00"/>
    <x v="0"/>
    <x v="0"/>
    <x v="0"/>
    <x v="6"/>
    <x v="21"/>
    <x v="0"/>
    <x v="1"/>
  </r>
  <r>
    <x v="35"/>
    <s v="Lab Confirmed"/>
    <d v="2022-03-26T00:00:00"/>
    <s v="Long Term Care Facility"/>
    <x v="1"/>
    <d v="2022-03-27T00:00:00"/>
    <x v="1"/>
    <d v="1999-05-23T00:00:00"/>
    <x v="0"/>
    <x v="0"/>
    <x v="0"/>
    <x v="5"/>
    <x v="22"/>
    <x v="0"/>
    <x v="1"/>
  </r>
  <r>
    <x v="36"/>
    <s v="Lab Confirmed"/>
    <d v="2022-03-29T00:00:00"/>
    <s v="Long Term Care Facility"/>
    <x v="1"/>
    <d v="2022-03-30T00:00:00"/>
    <x v="1"/>
    <d v="1976-11-30T00:00:00"/>
    <x v="0"/>
    <x v="0"/>
    <x v="0"/>
    <x v="8"/>
    <x v="23"/>
    <x v="0"/>
    <x v="1"/>
  </r>
  <r>
    <x v="37"/>
    <s v="Lab Confirmed"/>
    <d v="2022-03-30T00:00:00"/>
    <s v="Long Term Care Facility"/>
    <x v="1"/>
    <d v="2022-03-31T00:00:00"/>
    <x v="1"/>
    <d v="1985-05-06T00:00:00"/>
    <x v="0"/>
    <x v="0"/>
    <x v="0"/>
    <x v="9"/>
    <x v="24"/>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BDB463-B66C-6046-A39E-D2E6F7658258}" name="PivotTable7"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117:H135" firstHeaderRow="0" firstDataRow="1" firstDataCol="1"/>
  <pivotFields count="16">
    <pivotField showAll="0"/>
    <pivotField showAll="0"/>
    <pivotField showAll="0"/>
    <pivotField showAll="0"/>
    <pivotField showAll="0">
      <items count="3">
        <item x="0"/>
        <item x="1"/>
        <item t="default"/>
      </items>
    </pivotField>
    <pivotField numFmtId="14" showAll="0"/>
    <pivotField showAll="0">
      <items count="3">
        <item x="0"/>
        <item x="1"/>
        <item t="default"/>
      </items>
    </pivotField>
    <pivotField numFmtId="14" showAll="0"/>
    <pivotField showAll="0">
      <items count="3">
        <item x="0"/>
        <item x="1"/>
        <item t="default"/>
      </items>
    </pivotField>
    <pivotField showAll="0">
      <items count="3">
        <item x="0"/>
        <item x="1"/>
        <item t="default"/>
      </items>
    </pivotField>
    <pivotField showAll="0">
      <items count="3">
        <item x="0"/>
        <item x="1"/>
        <item t="default"/>
      </items>
    </pivotField>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26">
        <item x="22"/>
        <item x="18"/>
        <item x="21"/>
        <item x="24"/>
        <item x="23"/>
        <item x="19"/>
        <item x="17"/>
        <item x="20"/>
        <item x="16"/>
        <item x="9"/>
        <item x="12"/>
        <item x="6"/>
        <item x="10"/>
        <item x="13"/>
        <item x="1"/>
        <item x="4"/>
        <item x="2"/>
        <item x="5"/>
        <item x="7"/>
        <item x="0"/>
        <item x="15"/>
        <item x="11"/>
        <item x="3"/>
        <item x="14"/>
        <item x="8"/>
        <item t="default"/>
      </items>
    </pivotField>
    <pivotField dataField="1" showAll="0">
      <items count="2">
        <item x="0"/>
        <item t="default"/>
      </items>
    </pivotField>
    <pivotField dataField="1" showAll="0">
      <items count="5">
        <item x="1"/>
        <item x="0"/>
        <item x="3"/>
        <item x="2"/>
        <item t="default"/>
      </items>
    </pivotField>
    <pivotField axis="axisRow" showAll="0">
      <items count="15">
        <item sd="0" x="0"/>
        <item sd="0" x="1"/>
        <item sd="0" x="2"/>
        <item x="3"/>
        <item x="4"/>
        <item sd="0" x="5"/>
        <item sd="0" x="6"/>
        <item sd="0" x="7"/>
        <item sd="0" x="8"/>
        <item sd="0" x="9"/>
        <item sd="0" x="10"/>
        <item sd="0" x="11"/>
        <item sd="0" x="12"/>
        <item sd="0" x="13"/>
        <item t="default"/>
      </items>
    </pivotField>
  </pivotFields>
  <rowFields count="2">
    <field x="15"/>
    <field x="11"/>
  </rowFields>
  <rowItems count="18">
    <i>
      <x v="3"/>
    </i>
    <i r="1">
      <x v="75"/>
    </i>
    <i r="1">
      <x v="79"/>
    </i>
    <i r="1">
      <x v="82"/>
    </i>
    <i r="1">
      <x v="83"/>
    </i>
    <i r="1">
      <x v="84"/>
    </i>
    <i r="1">
      <x v="85"/>
    </i>
    <i r="1">
      <x v="86"/>
    </i>
    <i r="1">
      <x v="87"/>
    </i>
    <i r="1">
      <x v="88"/>
    </i>
    <i r="1">
      <x v="89"/>
    </i>
    <i r="1">
      <x v="90"/>
    </i>
    <i>
      <x v="4"/>
    </i>
    <i r="1">
      <x v="92"/>
    </i>
    <i r="1">
      <x v="95"/>
    </i>
    <i r="1">
      <x v="97"/>
    </i>
    <i r="1">
      <x v="101"/>
    </i>
    <i t="grand">
      <x/>
    </i>
  </rowItems>
  <colFields count="1">
    <field x="-2"/>
  </colFields>
  <colItems count="2">
    <i>
      <x/>
    </i>
    <i i="1">
      <x v="1"/>
    </i>
  </colItems>
  <dataFields count="2">
    <dataField name="Sum of delay" fld="14" baseField="0" baseItem="0"/>
    <dataField name="Sum of count" fld="13" baseField="0" baseItem="0"/>
  </dataFields>
  <chartFormats count="4">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2A51E0-96D2-184D-8C6C-DB5D34504705}" name="PivotTable8"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F88:H115" firstHeaderRow="1" firstDataRow="2" firstDataCol="1" rowPageCount="2" colPageCount="1"/>
  <pivotFields count="16">
    <pivotField showAll="0"/>
    <pivotField showAll="0"/>
    <pivotField showAll="0"/>
    <pivotField showAll="0"/>
    <pivotField showAll="0"/>
    <pivotField numFmtId="14" showAll="0"/>
    <pivotField showAll="0">
      <items count="3">
        <item x="0"/>
        <item x="1"/>
        <item t="default"/>
      </items>
    </pivotField>
    <pivotField numFmtId="14" showAll="0"/>
    <pivotField showAll="0">
      <items count="3">
        <item x="0"/>
        <item x="1"/>
        <item t="default"/>
      </items>
    </pivotField>
    <pivotField axis="axisPage" showAll="0">
      <items count="3">
        <item x="0"/>
        <item x="1"/>
        <item t="default"/>
      </items>
    </pivotField>
    <pivotField axis="axisPage" showAll="0">
      <items count="3">
        <item x="0"/>
        <item x="1"/>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26">
        <item x="22"/>
        <item x="18"/>
        <item x="21"/>
        <item x="24"/>
        <item x="23"/>
        <item x="19"/>
        <item x="17"/>
        <item x="20"/>
        <item x="16"/>
        <item x="9"/>
        <item x="12"/>
        <item x="6"/>
        <item x="10"/>
        <item x="13"/>
        <item x="1"/>
        <item x="4"/>
        <item x="2"/>
        <item x="5"/>
        <item x="7"/>
        <item x="0"/>
        <item x="15"/>
        <item x="11"/>
        <item x="3"/>
        <item x="14"/>
        <item x="8"/>
        <item t="default"/>
      </items>
    </pivotField>
    <pivotField axis="axisCol" dataField="1" showAll="0">
      <items count="2">
        <item x="0"/>
        <item t="default"/>
      </items>
    </pivotField>
    <pivotField showAll="0"/>
    <pivotField showAll="0">
      <items count="15">
        <item x="0"/>
        <item x="1"/>
        <item x="2"/>
        <item x="3"/>
        <item x="4"/>
        <item x="5"/>
        <item x="6"/>
        <item x="7"/>
        <item x="8"/>
        <item x="9"/>
        <item x="10"/>
        <item x="11"/>
        <item x="12"/>
        <item x="13"/>
        <item t="default"/>
      </items>
    </pivotField>
  </pivotFields>
  <rowFields count="1">
    <field x="1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13"/>
  </colFields>
  <colItems count="2">
    <i>
      <x/>
    </i>
    <i t="grand">
      <x/>
    </i>
  </colItems>
  <pageFields count="2">
    <pageField fld="10" hier="-1"/>
    <pageField fld="9" hier="-1"/>
  </pageFields>
  <dataFields count="1">
    <dataField name="Sum of count" fld="13" baseField="0" baseItem="0"/>
  </dataFields>
  <chartFormats count="2">
    <chartFormat chart="0" format="2"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876CC2-E6C3-E940-8E8E-97375D3AA8F0}"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6:D152" firstHeaderRow="1" firstDataRow="2" firstDataCol="1"/>
  <pivotFields count="15">
    <pivotField showAll="0"/>
    <pivotField showAll="0"/>
    <pivotField showAll="0">
      <items count="17">
        <item x="14"/>
        <item x="0"/>
        <item x="1"/>
        <item x="3"/>
        <item x="4"/>
        <item x="5"/>
        <item x="6"/>
        <item x="7"/>
        <item x="15"/>
        <item x="8"/>
        <item x="9"/>
        <item x="10"/>
        <item x="11"/>
        <item x="12"/>
        <item x="13"/>
        <item x="2"/>
        <item t="default"/>
      </items>
    </pivotField>
    <pivotField showAll="0"/>
    <pivotField axis="axisCol" showAll="0">
      <items count="3">
        <item x="0"/>
        <item x="1"/>
        <item t="default"/>
      </items>
    </pivotField>
    <pivotField numFmtId="14" showAll="0"/>
    <pivotField showAll="0">
      <items count="3">
        <item x="0"/>
        <item x="1"/>
        <item t="default"/>
      </items>
    </pivotField>
    <pivotField numFmtId="14" showAll="0"/>
    <pivotField showAll="0">
      <items count="3">
        <item x="0"/>
        <item x="1"/>
        <item t="default"/>
      </items>
    </pivotField>
    <pivotField showAll="0">
      <items count="3">
        <item x="0"/>
        <item x="1"/>
        <item t="default"/>
      </items>
    </pivotField>
    <pivotField showAll="0">
      <items count="3">
        <item x="0"/>
        <item x="1"/>
        <item t="default"/>
      </items>
    </pivotField>
    <pivotField axis="axisRow" numFmtId="15">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showAll="0">
      <items count="14">
        <item x="0"/>
        <item x="1"/>
        <item x="2"/>
        <item x="3"/>
        <item x="4"/>
        <item x="5"/>
        <item x="6"/>
        <item x="7"/>
        <item x="8"/>
        <item x="9"/>
        <item x="10"/>
        <item x="11"/>
        <item x="12"/>
        <item t="default"/>
      </items>
    </pivotField>
    <pivotField dataField="1" showAll="0"/>
    <pivotField axis="axisRow">
      <items count="15">
        <item h="1" sd="0" x="0"/>
        <item h="1" sd="0" x="1"/>
        <item h="1" sd="0" x="2"/>
        <item x="3"/>
        <item x="4"/>
        <item h="1" sd="0" x="5"/>
        <item h="1" sd="0" x="6"/>
        <item h="1" sd="0" x="7"/>
        <item h="1" sd="0" x="8"/>
        <item h="1" sd="0" x="9"/>
        <item h="1" sd="0" x="10"/>
        <item h="1" sd="0" x="11"/>
        <item h="1" sd="0" x="12"/>
        <item h="1" sd="0" x="13"/>
        <item t="default"/>
      </items>
    </pivotField>
  </pivotFields>
  <rowFields count="2">
    <field x="14"/>
    <field x="11"/>
  </rowFields>
  <rowItems count="125">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x v="4"/>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t="grand">
      <x/>
    </i>
  </rowItems>
  <colFields count="1">
    <field x="4"/>
  </colFields>
  <colItems count="3">
    <i>
      <x/>
    </i>
    <i>
      <x v="1"/>
    </i>
    <i t="grand">
      <x/>
    </i>
  </colItems>
  <dataFields count="1">
    <dataField name="Sum of count" fld="13" baseField="0" baseItem="0"/>
  </dataFields>
  <chartFormats count="6">
    <chartFormat chart="4" format="3" series="1">
      <pivotArea type="data" outline="0" fieldPosition="0">
        <references count="2">
          <reference field="4294967294" count="1" selected="0">
            <x v="0"/>
          </reference>
          <reference field="4" count="1" selected="0">
            <x v="0"/>
          </reference>
        </references>
      </pivotArea>
    </chartFormat>
    <chartFormat chart="4" format="4" series="1">
      <pivotArea type="data" outline="0" fieldPosition="0">
        <references count="2">
          <reference field="4294967294" count="1" selected="0">
            <x v="0"/>
          </reference>
          <reference field="4" count="1" selected="0">
            <x v="1"/>
          </reference>
        </references>
      </pivotArea>
    </chartFormat>
    <chartFormat chart="5" format="5" series="1">
      <pivotArea type="data" outline="0" fieldPosition="0">
        <references count="2">
          <reference field="4294967294" count="1" selected="0">
            <x v="0"/>
          </reference>
          <reference field="4" count="1" selected="0">
            <x v="0"/>
          </reference>
        </references>
      </pivotArea>
    </chartFormat>
    <chartFormat chart="5" format="6" series="1">
      <pivotArea type="data" outline="0" fieldPosition="0">
        <references count="2">
          <reference field="4294967294" count="1" selected="0">
            <x v="0"/>
          </reference>
          <reference field="4" count="1" selected="0">
            <x v="1"/>
          </reference>
        </references>
      </pivotArea>
    </chartFormat>
    <chartFormat chart="14" format="5" series="1">
      <pivotArea type="data" outline="0" fieldPosition="0">
        <references count="2">
          <reference field="4294967294" count="1" selected="0">
            <x v="0"/>
          </reference>
          <reference field="4" count="1" selected="0">
            <x v="0"/>
          </reference>
        </references>
      </pivotArea>
    </chartFormat>
    <chartFormat chart="14" format="6" series="1">
      <pivotArea type="data" outline="0" fieldPosition="0">
        <references count="2">
          <reference field="4294967294" count="1" selected="0">
            <x v="0"/>
          </reference>
          <reference field="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51B2AB-656D-AD43-B244-E1798E65A336}"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C24" firstHeaderRow="1" firstDataRow="2" firstDataCol="1"/>
  <pivotFields count="15">
    <pivotField showAll="0"/>
    <pivotField showAll="0"/>
    <pivotField showAll="0"/>
    <pivotField showAll="0"/>
    <pivotField axis="axisCol" showAll="0">
      <items count="3">
        <item h="1" x="0"/>
        <item x="1"/>
        <item t="default"/>
      </items>
    </pivotField>
    <pivotField numFmtId="14" showAll="0"/>
    <pivotField showAll="0"/>
    <pivotField numFmtId="14" showAll="0"/>
    <pivotField showAll="0"/>
    <pivotField showAll="0"/>
    <pivotField axis="axisRow" showAll="0">
      <items count="3">
        <item x="0"/>
        <item x="1"/>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items count="2">
        <item x="0"/>
        <item t="default"/>
      </items>
    </pivotField>
    <pivotField showAll="0">
      <items count="15">
        <item x="0"/>
        <item x="1"/>
        <item x="2"/>
        <item x="3"/>
        <item x="4"/>
        <item x="5"/>
        <item x="6"/>
        <item x="7"/>
        <item x="8"/>
        <item x="9"/>
        <item x="10"/>
        <item x="11"/>
        <item x="12"/>
        <item x="13"/>
        <item t="default"/>
      </items>
    </pivotField>
  </pivotFields>
  <rowFields count="1">
    <field x="10"/>
  </rowFields>
  <rowItems count="2">
    <i>
      <x/>
    </i>
    <i t="grand">
      <x/>
    </i>
  </rowItems>
  <colFields count="1">
    <field x="4"/>
  </colFields>
  <colItems count="2">
    <i>
      <x v="1"/>
    </i>
    <i t="grand">
      <x/>
    </i>
  </colItems>
  <dataFields count="1">
    <dataField name="Sum of count" fld="13"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F142AF-D47B-F047-98A3-7968C257A963}"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C18" firstHeaderRow="1" firstDataRow="2" firstDataCol="1"/>
  <pivotFields count="15">
    <pivotField showAll="0"/>
    <pivotField showAll="0"/>
    <pivotField showAll="0"/>
    <pivotField showAll="0"/>
    <pivotField axis="axisCol" showAll="0">
      <items count="3">
        <item h="1" x="0"/>
        <item x="1"/>
        <item t="default"/>
      </items>
    </pivotField>
    <pivotField numFmtId="14" showAll="0"/>
    <pivotField showAll="0"/>
    <pivotField numFmtId="14" showAll="0"/>
    <pivotField showAll="0"/>
    <pivotField axis="axisRow" showAll="0">
      <items count="3">
        <item x="0"/>
        <item x="1"/>
        <item t="default"/>
      </items>
    </pivotField>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items count="2">
        <item x="0"/>
        <item t="default"/>
      </items>
    </pivotField>
    <pivotField showAll="0">
      <items count="15">
        <item x="0"/>
        <item x="1"/>
        <item x="2"/>
        <item x="3"/>
        <item x="4"/>
        <item x="5"/>
        <item x="6"/>
        <item x="7"/>
        <item x="8"/>
        <item x="9"/>
        <item x="10"/>
        <item x="11"/>
        <item x="12"/>
        <item x="13"/>
        <item t="default"/>
      </items>
    </pivotField>
  </pivotFields>
  <rowFields count="1">
    <field x="9"/>
  </rowFields>
  <rowItems count="3">
    <i>
      <x/>
    </i>
    <i>
      <x v="1"/>
    </i>
    <i t="grand">
      <x/>
    </i>
  </rowItems>
  <colFields count="1">
    <field x="4"/>
  </colFields>
  <colItems count="2">
    <i>
      <x v="1"/>
    </i>
    <i t="grand">
      <x/>
    </i>
  </colItems>
  <dataFields count="1">
    <dataField name="Sum of count" fld="13"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0D2650-B078-5A43-8939-1F9240F9A625}" name="Staff &amp; Residents by Sex"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D11" firstHeaderRow="1" firstDataRow="2" firstDataCol="1"/>
  <pivotFields count="15">
    <pivotField showAll="0"/>
    <pivotField showAll="0"/>
    <pivotField showAll="0"/>
    <pivotField showAll="0"/>
    <pivotField showAll="0"/>
    <pivotField numFmtId="14" showAll="0"/>
    <pivotField axis="axisCol" showAll="0">
      <items count="3">
        <item x="0"/>
        <item x="1"/>
        <item t="default"/>
      </items>
    </pivotField>
    <pivotField numFmtId="14" showAll="0"/>
    <pivotField axis="axisRow" showAll="0">
      <items count="3">
        <item x="0"/>
        <item x="1"/>
        <item t="default"/>
      </items>
    </pivotField>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items count="2">
        <item x="0"/>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t="grand">
      <x/>
    </i>
  </rowItems>
  <colFields count="1">
    <field x="6"/>
  </colFields>
  <colItems count="3">
    <i>
      <x/>
    </i>
    <i>
      <x v="1"/>
    </i>
    <i t="grand">
      <x/>
    </i>
  </colItems>
  <dataFields count="1">
    <dataField name="Sum of count" fld="13" baseField="0" baseItem="0"/>
  </dataFields>
  <chartFormats count="2">
    <chartFormat chart="0" format="0" series="1">
      <pivotArea type="data" outline="0" fieldPosition="0">
        <references count="2">
          <reference field="4294967294" count="1" selected="0">
            <x v="0"/>
          </reference>
          <reference field="6" count="1" selected="0">
            <x v="1"/>
          </reference>
        </references>
      </pivotArea>
    </chartFormat>
    <chartFormat chart="0" format="1" series="1">
      <pivotArea type="data" outline="0" fieldPosition="0">
        <references count="2">
          <reference field="4294967294" count="1" selected="0">
            <x v="0"/>
          </reference>
          <reference field="6"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61E52B-552C-DF4F-8064-2A2750907DB6}"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B5" firstHeaderRow="1" firstDataRow="1" firstDataCol="1"/>
  <pivotFields count="15">
    <pivotField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showAll="0"/>
    <pivotField showAll="0"/>
    <pivotField showAll="0"/>
    <pivotField axis="axisRow" showAll="0">
      <items count="3">
        <item x="0"/>
        <item x="1"/>
        <item t="default"/>
      </items>
    </pivotField>
    <pivotField numFmtId="14" showAll="0"/>
    <pivotField showAll="0">
      <items count="3">
        <item x="0"/>
        <item x="1"/>
        <item t="default"/>
      </items>
    </pivotField>
    <pivotField numFmtId="14" showAll="0"/>
    <pivotField showAll="0"/>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items count="2">
        <item x="0"/>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Items count="1">
    <i/>
  </colItems>
  <dataFields count="1">
    <dataField name="Sum of count" fld="13"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ceased" xr10:uid="{544F7ACA-B12B-264B-8A77-D227EC4BC6F5}" sourceName="deceased">
  <pivotTables>
    <pivotTable tabId="5" name="PivotTable5"/>
  </pivotTables>
  <data>
    <tabular pivotCacheId="15688933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onset" xr10:uid="{048E8CDD-2388-7140-AAEB-F44423E87EE0}" sourceName="date_onset">
  <pivotTables>
    <pivotTable tabId="5" name="PivotTable5"/>
  </pivotTables>
  <data>
    <tabular pivotCacheId="1568893318">
      <items count="16">
        <i x="14" s="1"/>
        <i x="0" s="1"/>
        <i x="1" s="1"/>
        <i x="3" s="1"/>
        <i x="4" s="1"/>
        <i x="5" s="1"/>
        <i x="6" s="1"/>
        <i x="7" s="1"/>
        <i x="15" s="1"/>
        <i x="8" s="1"/>
        <i x="9" s="1"/>
        <i x="10" s="1"/>
        <i x="11" s="1"/>
        <i x="12" s="1"/>
        <i x="1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sterrole" xr10:uid="{11747BE4-9E2E-2E46-A59A-255F114B14FD}" sourceName="clusterrole">
  <pivotTables>
    <pivotTable tabId="5" name="PivotTable5"/>
  </pivotTables>
  <data>
    <tabular pivotCacheId="156889331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71F5DEDB-9030-1741-9AB5-443F78648B8C}" sourceName="sex">
  <pivotTables>
    <pivotTable tabId="5" name="PivotTable5"/>
  </pivotTables>
  <data>
    <tabular pivotCacheId="156889331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pitalized" xr10:uid="{2CF0ACF5-65FE-0B4C-86BC-4EFAD885F33B}" sourceName="hospitalized">
  <pivotTables>
    <pivotTable tabId="5" name="PivotTable5"/>
  </pivotTables>
  <data>
    <tabular pivotCacheId="1568893318">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pisode_date" xr10:uid="{77ECF5F0-8DB0-0E47-963F-7A1FCC1E7420}" sourceName="episode_date">
  <pivotTables>
    <pivotTable tabId="5" name="PivotTable5"/>
  </pivotTables>
  <data>
    <tabular pivotCacheId="1568893318">
      <items count="368">
        <i x="92" s="1"/>
        <i x="95" s="1"/>
        <i x="97" s="1"/>
        <i x="101" s="1"/>
        <i x="75" s="1"/>
        <i x="79" s="1"/>
        <i x="82" s="1"/>
        <i x="83" s="1"/>
        <i x="84" s="1"/>
        <i x="85" s="1"/>
        <i x="86" s="1"/>
        <i x="87" s="1"/>
        <i x="88" s="1"/>
        <i x="89" s="1"/>
        <i x="90" s="1"/>
        <i x="0" nd="1"/>
        <i x="367" nd="1"/>
        <i x="214" nd="1"/>
        <i x="336" nd="1"/>
        <i x="32" nd="1"/>
        <i x="1" nd="1"/>
        <i x="183" nd="1"/>
        <i x="153" nd="1"/>
        <i x="61" s="1" nd="1"/>
        <i x="122" nd="1"/>
        <i x="306" nd="1"/>
        <i x="275" nd="1"/>
        <i x="245" nd="1"/>
        <i x="93" s="1" nd="1"/>
        <i x="215" nd="1"/>
        <i x="337" nd="1"/>
        <i x="33" nd="1"/>
        <i x="2" nd="1"/>
        <i x="184" nd="1"/>
        <i x="154" nd="1"/>
        <i x="62" s="1" nd="1"/>
        <i x="123" nd="1"/>
        <i x="307" nd="1"/>
        <i x="276" nd="1"/>
        <i x="246" nd="1"/>
        <i x="94" s="1" nd="1"/>
        <i x="216" nd="1"/>
        <i x="338" nd="1"/>
        <i x="34" nd="1"/>
        <i x="3" nd="1"/>
        <i x="185" nd="1"/>
        <i x="155" nd="1"/>
        <i x="63" s="1" nd="1"/>
        <i x="124" nd="1"/>
        <i x="308" nd="1"/>
        <i x="277" nd="1"/>
        <i x="247" nd="1"/>
        <i x="217" nd="1"/>
        <i x="339" nd="1"/>
        <i x="35" nd="1"/>
        <i x="4" nd="1"/>
        <i x="186" nd="1"/>
        <i x="156" nd="1"/>
        <i x="64" s="1" nd="1"/>
        <i x="125" nd="1"/>
        <i x="309" nd="1"/>
        <i x="278" nd="1"/>
        <i x="248" nd="1"/>
        <i x="96" s="1" nd="1"/>
        <i x="218" nd="1"/>
        <i x="340" nd="1"/>
        <i x="36" nd="1"/>
        <i x="5" nd="1"/>
        <i x="187" nd="1"/>
        <i x="157" nd="1"/>
        <i x="65" s="1" nd="1"/>
        <i x="126" nd="1"/>
        <i x="310" nd="1"/>
        <i x="279" nd="1"/>
        <i x="249" nd="1"/>
        <i x="219" nd="1"/>
        <i x="341" nd="1"/>
        <i x="37" nd="1"/>
        <i x="6" nd="1"/>
        <i x="188" nd="1"/>
        <i x="158" nd="1"/>
        <i x="66" s="1" nd="1"/>
        <i x="127" nd="1"/>
        <i x="311" nd="1"/>
        <i x="280" nd="1"/>
        <i x="250" nd="1"/>
        <i x="98" s="1" nd="1"/>
        <i x="220" nd="1"/>
        <i x="342" nd="1"/>
        <i x="38" nd="1"/>
        <i x="7" nd="1"/>
        <i x="189" nd="1"/>
        <i x="159" nd="1"/>
        <i x="67" s="1" nd="1"/>
        <i x="128" nd="1"/>
        <i x="312" nd="1"/>
        <i x="281" nd="1"/>
        <i x="251" nd="1"/>
        <i x="99" s="1" nd="1"/>
        <i x="221" nd="1"/>
        <i x="343" nd="1"/>
        <i x="39" nd="1"/>
        <i x="8" nd="1"/>
        <i x="190" nd="1"/>
        <i x="160" nd="1"/>
        <i x="68" s="1" nd="1"/>
        <i x="129" nd="1"/>
        <i x="313" nd="1"/>
        <i x="282" nd="1"/>
        <i x="252" nd="1"/>
        <i x="100" s="1" nd="1"/>
        <i x="222" nd="1"/>
        <i x="344" nd="1"/>
        <i x="40" nd="1"/>
        <i x="9" nd="1"/>
        <i x="191" nd="1"/>
        <i x="161" nd="1"/>
        <i x="69" s="1" nd="1"/>
        <i x="130" nd="1"/>
        <i x="314" nd="1"/>
        <i x="283" nd="1"/>
        <i x="253" nd="1"/>
        <i x="223" nd="1"/>
        <i x="345" nd="1"/>
        <i x="41" nd="1"/>
        <i x="10" nd="1"/>
        <i x="192" nd="1"/>
        <i x="162" nd="1"/>
        <i x="70" s="1" nd="1"/>
        <i x="131" nd="1"/>
        <i x="315" nd="1"/>
        <i x="284" nd="1"/>
        <i x="254" nd="1"/>
        <i x="102" s="1" nd="1"/>
        <i x="224" nd="1"/>
        <i x="346" nd="1"/>
        <i x="42" nd="1"/>
        <i x="11" nd="1"/>
        <i x="193" nd="1"/>
        <i x="163" nd="1"/>
        <i x="71" s="1" nd="1"/>
        <i x="132" nd="1"/>
        <i x="316" nd="1"/>
        <i x="285" nd="1"/>
        <i x="255" nd="1"/>
        <i x="103" s="1" nd="1"/>
        <i x="225" nd="1"/>
        <i x="347" nd="1"/>
        <i x="43" nd="1"/>
        <i x="12" nd="1"/>
        <i x="194" nd="1"/>
        <i x="164" nd="1"/>
        <i x="72" s="1" nd="1"/>
        <i x="133" nd="1"/>
        <i x="317" nd="1"/>
        <i x="286" nd="1"/>
        <i x="256" nd="1"/>
        <i x="104" s="1" nd="1"/>
        <i x="226" nd="1"/>
        <i x="348" nd="1"/>
        <i x="44" nd="1"/>
        <i x="13" nd="1"/>
        <i x="195" nd="1"/>
        <i x="165" nd="1"/>
        <i x="73" s="1" nd="1"/>
        <i x="134" nd="1"/>
        <i x="318" nd="1"/>
        <i x="287" nd="1"/>
        <i x="257" nd="1"/>
        <i x="105" s="1" nd="1"/>
        <i x="227" nd="1"/>
        <i x="349" nd="1"/>
        <i x="45" nd="1"/>
        <i x="14" nd="1"/>
        <i x="196" nd="1"/>
        <i x="166" nd="1"/>
        <i x="74" s="1" nd="1"/>
        <i x="135" nd="1"/>
        <i x="319" nd="1"/>
        <i x="288" nd="1"/>
        <i x="258" nd="1"/>
        <i x="106" s="1" nd="1"/>
        <i x="228" nd="1"/>
        <i x="350" nd="1"/>
        <i x="46" nd="1"/>
        <i x="15" nd="1"/>
        <i x="197" nd="1"/>
        <i x="167" nd="1"/>
        <i x="136" nd="1"/>
        <i x="320" nd="1"/>
        <i x="289" nd="1"/>
        <i x="259" nd="1"/>
        <i x="107" s="1" nd="1"/>
        <i x="229" nd="1"/>
        <i x="351" nd="1"/>
        <i x="47" nd="1"/>
        <i x="16" nd="1"/>
        <i x="198" nd="1"/>
        <i x="168" nd="1"/>
        <i x="76" s="1" nd="1"/>
        <i x="137" nd="1"/>
        <i x="321" nd="1"/>
        <i x="290" nd="1"/>
        <i x="260" nd="1"/>
        <i x="108" s="1" nd="1"/>
        <i x="230" nd="1"/>
        <i x="352" nd="1"/>
        <i x="48" nd="1"/>
        <i x="17" nd="1"/>
        <i x="199" nd="1"/>
        <i x="169" nd="1"/>
        <i x="77" s="1" nd="1"/>
        <i x="138" nd="1"/>
        <i x="322" nd="1"/>
        <i x="291" nd="1"/>
        <i x="261" nd="1"/>
        <i x="109" s="1" nd="1"/>
        <i x="231" nd="1"/>
        <i x="353" nd="1"/>
        <i x="49" nd="1"/>
        <i x="18" nd="1"/>
        <i x="200" nd="1"/>
        <i x="170" nd="1"/>
        <i x="78" s="1" nd="1"/>
        <i x="139" nd="1"/>
        <i x="323" nd="1"/>
        <i x="292" nd="1"/>
        <i x="262" nd="1"/>
        <i x="110" s="1" nd="1"/>
        <i x="232" nd="1"/>
        <i x="354" nd="1"/>
        <i x="50" nd="1"/>
        <i x="19" nd="1"/>
        <i x="201" nd="1"/>
        <i x="171" nd="1"/>
        <i x="140" nd="1"/>
        <i x="324" nd="1"/>
        <i x="293" nd="1"/>
        <i x="263" nd="1"/>
        <i x="111" s="1" nd="1"/>
        <i x="233" nd="1"/>
        <i x="355" nd="1"/>
        <i x="51" nd="1"/>
        <i x="20" nd="1"/>
        <i x="202" nd="1"/>
        <i x="172" nd="1"/>
        <i x="80" s="1" nd="1"/>
        <i x="141" nd="1"/>
        <i x="325" nd="1"/>
        <i x="294" nd="1"/>
        <i x="264" nd="1"/>
        <i x="112" s="1" nd="1"/>
        <i x="234" nd="1"/>
        <i x="356" nd="1"/>
        <i x="52" nd="1"/>
        <i x="21" nd="1"/>
        <i x="203" nd="1"/>
        <i x="173" nd="1"/>
        <i x="81" s="1" nd="1"/>
        <i x="142" nd="1"/>
        <i x="326" nd="1"/>
        <i x="295" nd="1"/>
        <i x="265" nd="1"/>
        <i x="113" s="1" nd="1"/>
        <i x="235" nd="1"/>
        <i x="357" nd="1"/>
        <i x="53" nd="1"/>
        <i x="22" nd="1"/>
        <i x="204" nd="1"/>
        <i x="174" nd="1"/>
        <i x="143" nd="1"/>
        <i x="327" nd="1"/>
        <i x="296" nd="1"/>
        <i x="266" nd="1"/>
        <i x="114" s="1" nd="1"/>
        <i x="236" nd="1"/>
        <i x="358" nd="1"/>
        <i x="54" nd="1"/>
        <i x="23" nd="1"/>
        <i x="205" nd="1"/>
        <i x="175" nd="1"/>
        <i x="144" nd="1"/>
        <i x="328" nd="1"/>
        <i x="297" nd="1"/>
        <i x="267" nd="1"/>
        <i x="115" s="1" nd="1"/>
        <i x="237" nd="1"/>
        <i x="359" nd="1"/>
        <i x="55" nd="1"/>
        <i x="24" nd="1"/>
        <i x="206" nd="1"/>
        <i x="176" nd="1"/>
        <i x="145" nd="1"/>
        <i x="329" nd="1"/>
        <i x="298" nd="1"/>
        <i x="268" nd="1"/>
        <i x="116" s="1" nd="1"/>
        <i x="238" nd="1"/>
        <i x="360" nd="1"/>
        <i x="56" nd="1"/>
        <i x="25" nd="1"/>
        <i x="207" nd="1"/>
        <i x="177" nd="1"/>
        <i x="146" nd="1"/>
        <i x="330" nd="1"/>
        <i x="299" nd="1"/>
        <i x="269" nd="1"/>
        <i x="117" s="1" nd="1"/>
        <i x="239" nd="1"/>
        <i x="361" nd="1"/>
        <i x="57" nd="1"/>
        <i x="26" nd="1"/>
        <i x="208" nd="1"/>
        <i x="178" nd="1"/>
        <i x="147" nd="1"/>
        <i x="331" nd="1"/>
        <i x="300" nd="1"/>
        <i x="270" nd="1"/>
        <i x="118" s="1" nd="1"/>
        <i x="240" nd="1"/>
        <i x="362" nd="1"/>
        <i x="58" nd="1"/>
        <i x="27" nd="1"/>
        <i x="209" nd="1"/>
        <i x="179" nd="1"/>
        <i x="148" nd="1"/>
        <i x="332" nd="1"/>
        <i x="301" nd="1"/>
        <i x="271" nd="1"/>
        <i x="119" s="1" nd="1"/>
        <i x="241" nd="1"/>
        <i x="363" nd="1"/>
        <i x="59" nd="1"/>
        <i x="28" nd="1"/>
        <i x="210" nd="1"/>
        <i x="180" nd="1"/>
        <i x="149" nd="1"/>
        <i x="333" nd="1"/>
        <i x="302" nd="1"/>
        <i x="272" nd="1"/>
        <i x="120" s="1" nd="1"/>
        <i x="242" nd="1"/>
        <i x="364" nd="1"/>
        <i x="60" nd="1"/>
        <i x="29" nd="1"/>
        <i x="211" nd="1"/>
        <i x="181" nd="1"/>
        <i x="150" nd="1"/>
        <i x="334" nd="1"/>
        <i x="303" nd="1"/>
        <i x="273" nd="1"/>
        <i x="121" s="1" nd="1"/>
        <i x="243" nd="1"/>
        <i x="365" nd="1"/>
        <i x="30" nd="1"/>
        <i x="212" nd="1"/>
        <i x="182" nd="1"/>
        <i x="151" nd="1"/>
        <i x="335" nd="1"/>
        <i x="304" nd="1"/>
        <i x="274" nd="1"/>
        <i x="244" nd="1"/>
        <i x="366" nd="1"/>
        <i x="31" nd="1"/>
        <i x="213" nd="1"/>
        <i x="91" s="1" nd="1"/>
        <i x="152" nd="1"/>
        <i x="305"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0ABCFF4-C9A5-B14A-AEC3-25E40F68A3C7}" sourceName="age">
  <pivotTables>
    <pivotTable tabId="5" name="PivotTable5"/>
  </pivotTables>
  <data>
    <tabular pivotCacheId="1568893318">
      <items count="13">
        <i x="11" s="1"/>
        <i x="3" s="1"/>
        <i x="4" s="1"/>
        <i x="5" s="1"/>
        <i x="6" s="1"/>
        <i x="8" s="1"/>
        <i x="9" s="1"/>
        <i x="10" s="1"/>
        <i x="0" s="1" nd="1"/>
        <i x="12" s="1" nd="1"/>
        <i x="1" s="1" nd="1"/>
        <i x="2"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ceased" xr10:uid="{008B4980-5B1B-8C45-96D9-E9F556330009}" cache="Slicer_deceased" caption="deceased" rowHeight="230716"/>
  <slicer name="date_onset" xr10:uid="{3999D1A6-A05C-3543-BB42-8A0A6295A62E}" cache="Slicer_date_onset" caption="date_onset" startItem="8" rowHeight="230716"/>
  <slicer name="clusterrole" xr10:uid="{599779C4-4102-214B-A9E7-96B688B8AC51}" cache="Slicer_clusterrole" caption="clusterrole" rowHeight="230716"/>
  <slicer name="sex" xr10:uid="{A04FAEBC-11F9-2A4F-8A95-966C429D5154}" cache="Slicer_sex" caption="sex" rowHeight="230716"/>
  <slicer name="hospitalized" xr10:uid="{055A7260-58FB-5846-BA63-D5053A883E1A}" cache="Slicer_hospitalized" caption="hospitalized" rowHeight="230716"/>
  <slicer name="episode_date" xr10:uid="{D2FDE91F-B34E-134E-9982-99B07305D635}" cache="Slicer_episode_date" caption="episode_date" rowHeight="230716"/>
  <slicer name="age" xr10:uid="{4D95417A-06E3-D340-BD38-8FDD3E4C1AFE}" cache="Slicer_age" caption="ag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9"/>
  <sheetViews>
    <sheetView workbookViewId="0">
      <selection activeCell="A2" sqref="A2"/>
    </sheetView>
  </sheetViews>
  <sheetFormatPr baseColWidth="10" defaultColWidth="8.83203125" defaultRowHeight="15" x14ac:dyDescent="0.2"/>
  <cols>
    <col min="3" max="3" width="10.1640625" bestFit="1" customWidth="1"/>
    <col min="6" max="6" width="10.1640625" bestFit="1" customWidth="1"/>
    <col min="8" max="8" width="10.1640625" bestFit="1"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110</v>
      </c>
    </row>
    <row r="2" spans="1:15" x14ac:dyDescent="0.2">
      <c r="A2" s="1">
        <v>1</v>
      </c>
      <c r="B2" s="1" t="s">
        <v>14</v>
      </c>
      <c r="C2" s="2">
        <v>44639</v>
      </c>
      <c r="D2" s="1" t="s">
        <v>15</v>
      </c>
      <c r="E2" s="1" t="s">
        <v>16</v>
      </c>
      <c r="F2" s="2">
        <v>44641</v>
      </c>
      <c r="G2" s="1" t="s">
        <v>16</v>
      </c>
      <c r="H2" s="2">
        <v>10036</v>
      </c>
      <c r="I2" s="1" t="s">
        <v>17</v>
      </c>
      <c r="J2" s="1" t="s">
        <v>18</v>
      </c>
      <c r="K2" s="1" t="s">
        <v>18</v>
      </c>
      <c r="L2" s="3">
        <v>44639</v>
      </c>
      <c r="M2" s="1">
        <v>94</v>
      </c>
      <c r="N2" s="1">
        <v>1</v>
      </c>
      <c r="O2">
        <f>_xlfn.DAYS(F2,C2)</f>
        <v>2</v>
      </c>
    </row>
    <row r="3" spans="1:15" x14ac:dyDescent="0.2">
      <c r="A3" s="1">
        <v>2</v>
      </c>
      <c r="B3" s="1" t="s">
        <v>14</v>
      </c>
      <c r="C3" s="2">
        <v>44642</v>
      </c>
      <c r="D3" s="1" t="s">
        <v>15</v>
      </c>
      <c r="E3" s="1" t="s">
        <v>16</v>
      </c>
      <c r="F3" s="2">
        <v>44644</v>
      </c>
      <c r="G3" s="1" t="s">
        <v>16</v>
      </c>
      <c r="H3" s="2">
        <v>12960</v>
      </c>
      <c r="I3" s="1" t="s">
        <v>19</v>
      </c>
      <c r="J3" s="1" t="s">
        <v>20</v>
      </c>
      <c r="K3" s="1" t="s">
        <v>18</v>
      </c>
      <c r="L3" s="3">
        <v>44642</v>
      </c>
      <c r="M3" s="1">
        <v>86</v>
      </c>
      <c r="N3" s="1">
        <v>1</v>
      </c>
      <c r="O3">
        <f t="shared" ref="O3:O39" si="0">_xlfn.DAYS(F3,C3)</f>
        <v>2</v>
      </c>
    </row>
    <row r="4" spans="1:15" x14ac:dyDescent="0.2">
      <c r="A4" s="1">
        <v>3</v>
      </c>
      <c r="B4" s="1" t="s">
        <v>14</v>
      </c>
      <c r="C4" s="2">
        <v>44642</v>
      </c>
      <c r="D4" s="1" t="s">
        <v>15</v>
      </c>
      <c r="E4" s="1" t="s">
        <v>16</v>
      </c>
      <c r="F4" s="2">
        <v>44643</v>
      </c>
      <c r="G4" s="1" t="s">
        <v>16</v>
      </c>
      <c r="H4" s="2">
        <v>12111</v>
      </c>
      <c r="I4" s="1" t="s">
        <v>17</v>
      </c>
      <c r="J4" s="1" t="s">
        <v>18</v>
      </c>
      <c r="K4" s="1" t="s">
        <v>18</v>
      </c>
      <c r="L4" s="3">
        <v>44642</v>
      </c>
      <c r="M4" s="1">
        <v>89</v>
      </c>
      <c r="N4" s="1">
        <v>1</v>
      </c>
      <c r="O4">
        <f t="shared" si="0"/>
        <v>1</v>
      </c>
    </row>
    <row r="5" spans="1:15" x14ac:dyDescent="0.2">
      <c r="A5" s="1">
        <v>4</v>
      </c>
      <c r="B5" s="1" t="s">
        <v>14</v>
      </c>
      <c r="C5" s="2">
        <v>44642</v>
      </c>
      <c r="D5" s="1" t="s">
        <v>15</v>
      </c>
      <c r="E5" s="1" t="s">
        <v>16</v>
      </c>
      <c r="F5" s="2">
        <v>44643</v>
      </c>
      <c r="G5" s="1" t="s">
        <v>16</v>
      </c>
      <c r="H5" s="2">
        <v>8653</v>
      </c>
      <c r="I5" s="1" t="s">
        <v>17</v>
      </c>
      <c r="J5" s="1" t="s">
        <v>20</v>
      </c>
      <c r="K5" s="1" t="s">
        <v>18</v>
      </c>
      <c r="L5" s="3">
        <v>44642</v>
      </c>
      <c r="M5" s="1">
        <v>98</v>
      </c>
      <c r="N5" s="1">
        <v>1</v>
      </c>
      <c r="O5">
        <f t="shared" si="0"/>
        <v>1</v>
      </c>
    </row>
    <row r="6" spans="1:15" x14ac:dyDescent="0.2">
      <c r="A6" s="1">
        <v>5</v>
      </c>
      <c r="B6" s="1" t="s">
        <v>14</v>
      </c>
      <c r="C6" s="1"/>
      <c r="D6" s="1" t="s">
        <v>15</v>
      </c>
      <c r="E6" s="1" t="s">
        <v>16</v>
      </c>
      <c r="F6" s="2">
        <v>44643</v>
      </c>
      <c r="G6" s="1" t="s">
        <v>16</v>
      </c>
      <c r="H6" s="2">
        <v>12687</v>
      </c>
      <c r="I6" s="1" t="s">
        <v>19</v>
      </c>
      <c r="J6" s="1" t="s">
        <v>18</v>
      </c>
      <c r="K6" s="1" t="s">
        <v>18</v>
      </c>
      <c r="L6" s="3">
        <v>44643</v>
      </c>
      <c r="M6" s="1">
        <v>87</v>
      </c>
      <c r="N6" s="1">
        <v>1</v>
      </c>
    </row>
    <row r="7" spans="1:15" x14ac:dyDescent="0.2">
      <c r="A7" s="1">
        <v>6</v>
      </c>
      <c r="B7" s="1" t="s">
        <v>14</v>
      </c>
      <c r="C7" s="2">
        <v>44642</v>
      </c>
      <c r="D7" s="1" t="s">
        <v>15</v>
      </c>
      <c r="E7" s="1" t="s">
        <v>16</v>
      </c>
      <c r="F7" s="2">
        <v>44643</v>
      </c>
      <c r="G7" s="1" t="s">
        <v>16</v>
      </c>
      <c r="H7" s="2">
        <v>11558</v>
      </c>
      <c r="I7" s="1" t="s">
        <v>19</v>
      </c>
      <c r="J7" s="1" t="s">
        <v>18</v>
      </c>
      <c r="K7" s="1" t="s">
        <v>18</v>
      </c>
      <c r="L7" s="3">
        <v>44642</v>
      </c>
      <c r="M7" s="1">
        <v>90</v>
      </c>
      <c r="N7" s="1">
        <v>1</v>
      </c>
      <c r="O7">
        <f t="shared" si="0"/>
        <v>1</v>
      </c>
    </row>
    <row r="8" spans="1:15" x14ac:dyDescent="0.2">
      <c r="A8" s="1">
        <v>7</v>
      </c>
      <c r="B8" s="1" t="s">
        <v>14</v>
      </c>
      <c r="C8" s="2">
        <v>44643</v>
      </c>
      <c r="D8" s="1" t="s">
        <v>15</v>
      </c>
      <c r="E8" s="1" t="s">
        <v>16</v>
      </c>
      <c r="F8" s="2">
        <v>44644</v>
      </c>
      <c r="G8" s="1" t="s">
        <v>16</v>
      </c>
      <c r="H8" s="2">
        <v>15357</v>
      </c>
      <c r="I8" s="1" t="s">
        <v>17</v>
      </c>
      <c r="J8" s="1" t="s">
        <v>18</v>
      </c>
      <c r="K8" s="1" t="s">
        <v>18</v>
      </c>
      <c r="L8" s="3">
        <v>44643</v>
      </c>
      <c r="M8" s="1">
        <v>80</v>
      </c>
      <c r="N8" s="1">
        <v>1</v>
      </c>
      <c r="O8">
        <f t="shared" si="0"/>
        <v>1</v>
      </c>
    </row>
    <row r="9" spans="1:15" x14ac:dyDescent="0.2">
      <c r="A9" s="1">
        <v>8</v>
      </c>
      <c r="B9" s="1" t="s">
        <v>14</v>
      </c>
      <c r="C9" s="2">
        <v>44643</v>
      </c>
      <c r="D9" s="1" t="s">
        <v>15</v>
      </c>
      <c r="E9" s="1" t="s">
        <v>16</v>
      </c>
      <c r="F9" s="2">
        <v>44644</v>
      </c>
      <c r="G9" s="1" t="s">
        <v>16</v>
      </c>
      <c r="H9" s="2">
        <v>11299</v>
      </c>
      <c r="I9" s="1" t="s">
        <v>17</v>
      </c>
      <c r="J9" s="1" t="s">
        <v>18</v>
      </c>
      <c r="K9" s="1" t="s">
        <v>18</v>
      </c>
      <c r="L9" s="3">
        <v>44643</v>
      </c>
      <c r="M9" s="1">
        <v>91</v>
      </c>
      <c r="N9" s="1">
        <v>1</v>
      </c>
      <c r="O9">
        <f t="shared" si="0"/>
        <v>1</v>
      </c>
    </row>
    <row r="10" spans="1:15" x14ac:dyDescent="0.2">
      <c r="A10" s="1">
        <v>9</v>
      </c>
      <c r="B10" s="1" t="s">
        <v>14</v>
      </c>
      <c r="C10" s="2">
        <v>44643</v>
      </c>
      <c r="D10" s="1" t="s">
        <v>15</v>
      </c>
      <c r="E10" s="1" t="s">
        <v>16</v>
      </c>
      <c r="F10" s="2">
        <v>44644</v>
      </c>
      <c r="G10" s="1" t="s">
        <v>16</v>
      </c>
      <c r="H10" s="2">
        <v>6163</v>
      </c>
      <c r="I10" s="1" t="s">
        <v>17</v>
      </c>
      <c r="J10" s="1" t="s">
        <v>20</v>
      </c>
      <c r="K10" s="1" t="s">
        <v>20</v>
      </c>
      <c r="L10" s="3">
        <v>44643</v>
      </c>
      <c r="M10" s="1">
        <v>105</v>
      </c>
      <c r="N10" s="1">
        <v>1</v>
      </c>
      <c r="O10">
        <f t="shared" si="0"/>
        <v>1</v>
      </c>
    </row>
    <row r="11" spans="1:15" x14ac:dyDescent="0.2">
      <c r="A11" s="1">
        <v>10</v>
      </c>
      <c r="B11" s="1" t="s">
        <v>14</v>
      </c>
      <c r="C11" s="2">
        <v>44644</v>
      </c>
      <c r="D11" s="1" t="s">
        <v>15</v>
      </c>
      <c r="E11" s="1" t="s">
        <v>16</v>
      </c>
      <c r="F11" s="2">
        <v>44645</v>
      </c>
      <c r="G11" s="1" t="s">
        <v>16</v>
      </c>
      <c r="H11" s="2">
        <v>17603</v>
      </c>
      <c r="I11" s="1" t="s">
        <v>19</v>
      </c>
      <c r="J11" s="1" t="s">
        <v>18</v>
      </c>
      <c r="K11" s="1" t="s">
        <v>18</v>
      </c>
      <c r="L11" s="3">
        <v>44644</v>
      </c>
      <c r="M11" s="1">
        <v>74</v>
      </c>
      <c r="N11" s="1">
        <v>1</v>
      </c>
      <c r="O11">
        <f t="shared" si="0"/>
        <v>1</v>
      </c>
    </row>
    <row r="12" spans="1:15" x14ac:dyDescent="0.2">
      <c r="A12" s="1">
        <v>11</v>
      </c>
      <c r="B12" s="1" t="s">
        <v>14</v>
      </c>
      <c r="C12" s="1"/>
      <c r="D12" s="1" t="s">
        <v>15</v>
      </c>
      <c r="E12" s="1" t="s">
        <v>16</v>
      </c>
      <c r="F12" s="2">
        <v>44645</v>
      </c>
      <c r="G12" s="1" t="s">
        <v>16</v>
      </c>
      <c r="H12" s="2">
        <v>13625</v>
      </c>
      <c r="I12" s="1" t="s">
        <v>17</v>
      </c>
      <c r="J12" s="1" t="s">
        <v>18</v>
      </c>
      <c r="K12" s="1" t="s">
        <v>18</v>
      </c>
      <c r="L12" s="3">
        <v>44645</v>
      </c>
      <c r="M12" s="1">
        <v>84</v>
      </c>
      <c r="N12" s="1">
        <v>1</v>
      </c>
    </row>
    <row r="13" spans="1:15" x14ac:dyDescent="0.2">
      <c r="A13" s="1">
        <v>12</v>
      </c>
      <c r="B13" s="1" t="s">
        <v>14</v>
      </c>
      <c r="C13" s="2">
        <v>44645</v>
      </c>
      <c r="D13" s="1" t="s">
        <v>15</v>
      </c>
      <c r="E13" s="1" t="s">
        <v>16</v>
      </c>
      <c r="F13" s="2">
        <v>44646</v>
      </c>
      <c r="G13" s="1" t="s">
        <v>16</v>
      </c>
      <c r="H13" s="2">
        <v>12027</v>
      </c>
      <c r="I13" s="1" t="s">
        <v>19</v>
      </c>
      <c r="J13" s="1" t="s">
        <v>18</v>
      </c>
      <c r="K13" s="1" t="s">
        <v>18</v>
      </c>
      <c r="L13" s="3">
        <v>44645</v>
      </c>
      <c r="M13" s="1">
        <v>89</v>
      </c>
      <c r="N13" s="1">
        <v>1</v>
      </c>
      <c r="O13">
        <f t="shared" si="0"/>
        <v>1</v>
      </c>
    </row>
    <row r="14" spans="1:15" x14ac:dyDescent="0.2">
      <c r="A14" s="1">
        <v>13</v>
      </c>
      <c r="B14" s="1" t="s">
        <v>14</v>
      </c>
      <c r="C14" s="2">
        <v>44645</v>
      </c>
      <c r="D14" s="1" t="s">
        <v>15</v>
      </c>
      <c r="E14" s="1" t="s">
        <v>16</v>
      </c>
      <c r="F14" s="2">
        <v>44646</v>
      </c>
      <c r="G14" s="1" t="s">
        <v>16</v>
      </c>
      <c r="H14" s="2">
        <v>9150</v>
      </c>
      <c r="I14" s="1" t="s">
        <v>19</v>
      </c>
      <c r="J14" s="1" t="s">
        <v>18</v>
      </c>
      <c r="K14" s="1" t="s">
        <v>18</v>
      </c>
      <c r="L14" s="3">
        <v>44645</v>
      </c>
      <c r="M14" s="1">
        <v>97</v>
      </c>
      <c r="N14" s="1">
        <v>1</v>
      </c>
      <c r="O14">
        <f t="shared" si="0"/>
        <v>1</v>
      </c>
    </row>
    <row r="15" spans="1:15" x14ac:dyDescent="0.2">
      <c r="A15" s="1">
        <v>14</v>
      </c>
      <c r="B15" s="1" t="s">
        <v>14</v>
      </c>
      <c r="C15" s="2">
        <v>44646</v>
      </c>
      <c r="D15" s="1" t="s">
        <v>15</v>
      </c>
      <c r="E15" s="1" t="s">
        <v>16</v>
      </c>
      <c r="F15" s="2">
        <v>44647</v>
      </c>
      <c r="G15" s="1" t="s">
        <v>16</v>
      </c>
      <c r="H15" s="2">
        <v>16441</v>
      </c>
      <c r="I15" s="1" t="s">
        <v>17</v>
      </c>
      <c r="J15" s="1" t="s">
        <v>20</v>
      </c>
      <c r="K15" s="1" t="s">
        <v>18</v>
      </c>
      <c r="L15" s="3">
        <v>44646</v>
      </c>
      <c r="M15" s="1">
        <v>77</v>
      </c>
      <c r="N15" s="1">
        <v>1</v>
      </c>
      <c r="O15">
        <f t="shared" si="0"/>
        <v>1</v>
      </c>
    </row>
    <row r="16" spans="1:15" x14ac:dyDescent="0.2">
      <c r="A16" s="1">
        <v>15</v>
      </c>
      <c r="B16" s="1" t="s">
        <v>14</v>
      </c>
      <c r="C16" s="2">
        <v>44645</v>
      </c>
      <c r="D16" s="1" t="s">
        <v>15</v>
      </c>
      <c r="E16" s="1" t="s">
        <v>16</v>
      </c>
      <c r="F16" s="2">
        <v>44648</v>
      </c>
      <c r="G16" s="1" t="s">
        <v>16</v>
      </c>
      <c r="H16" s="2">
        <v>13429</v>
      </c>
      <c r="I16" s="1" t="s">
        <v>19</v>
      </c>
      <c r="J16" s="1" t="s">
        <v>18</v>
      </c>
      <c r="K16" s="1" t="s">
        <v>18</v>
      </c>
      <c r="L16" s="3">
        <v>44645</v>
      </c>
      <c r="M16" s="1">
        <v>85</v>
      </c>
      <c r="N16" s="1">
        <v>1</v>
      </c>
      <c r="O16">
        <f t="shared" si="0"/>
        <v>3</v>
      </c>
    </row>
    <row r="17" spans="1:15" x14ac:dyDescent="0.2">
      <c r="A17" s="1">
        <v>16</v>
      </c>
      <c r="B17" s="1" t="s">
        <v>14</v>
      </c>
      <c r="C17" s="2">
        <v>44647</v>
      </c>
      <c r="D17" s="1" t="s">
        <v>15</v>
      </c>
      <c r="E17" s="1" t="s">
        <v>16</v>
      </c>
      <c r="F17" s="2">
        <v>44648</v>
      </c>
      <c r="G17" s="1" t="s">
        <v>16</v>
      </c>
      <c r="H17" s="2">
        <v>8398</v>
      </c>
      <c r="I17" s="1" t="s">
        <v>19</v>
      </c>
      <c r="J17" s="1" t="s">
        <v>20</v>
      </c>
      <c r="K17" s="1" t="s">
        <v>20</v>
      </c>
      <c r="L17" s="3">
        <v>44647</v>
      </c>
      <c r="M17" s="1">
        <v>99</v>
      </c>
      <c r="N17" s="1">
        <v>1</v>
      </c>
      <c r="O17">
        <f t="shared" si="0"/>
        <v>1</v>
      </c>
    </row>
    <row r="18" spans="1:15" x14ac:dyDescent="0.2">
      <c r="A18" s="1">
        <v>17</v>
      </c>
      <c r="B18" s="1" t="s">
        <v>14</v>
      </c>
      <c r="C18" s="1"/>
      <c r="D18" s="1" t="s">
        <v>15</v>
      </c>
      <c r="E18" s="1" t="s">
        <v>16</v>
      </c>
      <c r="F18" s="2">
        <v>44648</v>
      </c>
      <c r="G18" s="1" t="s">
        <v>16</v>
      </c>
      <c r="H18" s="2">
        <v>13246</v>
      </c>
      <c r="I18" s="1" t="s">
        <v>17</v>
      </c>
      <c r="J18" s="1" t="s">
        <v>18</v>
      </c>
      <c r="K18" s="1" t="s">
        <v>18</v>
      </c>
      <c r="L18" s="3">
        <v>44648</v>
      </c>
      <c r="M18" s="1">
        <v>85</v>
      </c>
      <c r="N18" s="1">
        <v>1</v>
      </c>
    </row>
    <row r="19" spans="1:15" x14ac:dyDescent="0.2">
      <c r="A19" s="1">
        <v>18</v>
      </c>
      <c r="B19" s="1" t="s">
        <v>14</v>
      </c>
      <c r="C19" s="2">
        <v>44647</v>
      </c>
      <c r="D19" s="1" t="s">
        <v>15</v>
      </c>
      <c r="E19" s="1" t="s">
        <v>16</v>
      </c>
      <c r="F19" s="2">
        <v>44648</v>
      </c>
      <c r="G19" s="1" t="s">
        <v>16</v>
      </c>
      <c r="H19" s="2">
        <v>9604</v>
      </c>
      <c r="I19" s="1" t="s">
        <v>19</v>
      </c>
      <c r="J19" s="1" t="s">
        <v>18</v>
      </c>
      <c r="K19" s="1" t="s">
        <v>18</v>
      </c>
      <c r="L19" s="3">
        <v>44647</v>
      </c>
      <c r="M19" s="1">
        <v>95</v>
      </c>
      <c r="N19" s="1">
        <v>1</v>
      </c>
      <c r="O19">
        <f t="shared" si="0"/>
        <v>1</v>
      </c>
    </row>
    <row r="20" spans="1:15" x14ac:dyDescent="0.2">
      <c r="A20" s="1">
        <v>19</v>
      </c>
      <c r="B20" s="1" t="s">
        <v>14</v>
      </c>
      <c r="C20" s="2">
        <v>44647</v>
      </c>
      <c r="D20" s="1" t="s">
        <v>15</v>
      </c>
      <c r="E20" s="1" t="s">
        <v>16</v>
      </c>
      <c r="F20" s="2">
        <v>44648</v>
      </c>
      <c r="G20" s="1" t="s">
        <v>16</v>
      </c>
      <c r="H20" s="2">
        <v>10141</v>
      </c>
      <c r="I20" s="1" t="s">
        <v>17</v>
      </c>
      <c r="J20" s="1" t="s">
        <v>18</v>
      </c>
      <c r="K20" s="1" t="s">
        <v>18</v>
      </c>
      <c r="L20" s="3">
        <v>44647</v>
      </c>
      <c r="M20" s="1">
        <v>94</v>
      </c>
      <c r="N20" s="1">
        <v>1</v>
      </c>
      <c r="O20">
        <f t="shared" si="0"/>
        <v>1</v>
      </c>
    </row>
    <row r="21" spans="1:15" x14ac:dyDescent="0.2">
      <c r="A21" s="1">
        <v>20</v>
      </c>
      <c r="B21" s="1" t="s">
        <v>14</v>
      </c>
      <c r="C21" s="2">
        <v>44649</v>
      </c>
      <c r="D21" s="1" t="s">
        <v>15</v>
      </c>
      <c r="E21" s="1" t="s">
        <v>16</v>
      </c>
      <c r="F21" s="2">
        <v>44650</v>
      </c>
      <c r="G21" s="1" t="s">
        <v>16</v>
      </c>
      <c r="H21" s="2">
        <v>13059</v>
      </c>
      <c r="I21" s="1" t="s">
        <v>19</v>
      </c>
      <c r="J21" s="1" t="s">
        <v>18</v>
      </c>
      <c r="K21" s="1" t="s">
        <v>18</v>
      </c>
      <c r="L21" s="3">
        <v>44649</v>
      </c>
      <c r="M21" s="1">
        <v>86</v>
      </c>
      <c r="N21" s="1">
        <v>1</v>
      </c>
      <c r="O21">
        <f t="shared" si="0"/>
        <v>1</v>
      </c>
    </row>
    <row r="22" spans="1:15" x14ac:dyDescent="0.2">
      <c r="A22" s="1">
        <v>21</v>
      </c>
      <c r="B22" s="1" t="s">
        <v>14</v>
      </c>
      <c r="C22" s="2">
        <v>44649</v>
      </c>
      <c r="D22" s="1" t="s">
        <v>15</v>
      </c>
      <c r="E22" s="1" t="s">
        <v>16</v>
      </c>
      <c r="F22" s="2">
        <v>44650</v>
      </c>
      <c r="G22" s="1" t="s">
        <v>16</v>
      </c>
      <c r="H22" s="2">
        <v>17603</v>
      </c>
      <c r="I22" s="1" t="s">
        <v>17</v>
      </c>
      <c r="J22" s="1" t="s">
        <v>18</v>
      </c>
      <c r="K22" s="1" t="s">
        <v>18</v>
      </c>
      <c r="L22" s="3">
        <v>44649</v>
      </c>
      <c r="M22" s="1">
        <v>74</v>
      </c>
      <c r="N22" s="1">
        <v>1</v>
      </c>
      <c r="O22">
        <f t="shared" si="0"/>
        <v>1</v>
      </c>
    </row>
    <row r="23" spans="1:15" x14ac:dyDescent="0.2">
      <c r="A23" s="1">
        <v>22</v>
      </c>
      <c r="B23" s="1" t="s">
        <v>14</v>
      </c>
      <c r="C23" s="2">
        <v>44650</v>
      </c>
      <c r="D23" s="1" t="s">
        <v>15</v>
      </c>
      <c r="E23" s="1" t="s">
        <v>16</v>
      </c>
      <c r="F23" s="2">
        <v>44651</v>
      </c>
      <c r="G23" s="1" t="s">
        <v>16</v>
      </c>
      <c r="H23" s="2">
        <v>13625</v>
      </c>
      <c r="I23" s="1" t="s">
        <v>17</v>
      </c>
      <c r="J23" s="1" t="s">
        <v>18</v>
      </c>
      <c r="K23" s="1" t="s">
        <v>18</v>
      </c>
      <c r="L23" s="3">
        <v>44650</v>
      </c>
      <c r="M23" s="1">
        <v>84</v>
      </c>
      <c r="N23" s="1">
        <v>1</v>
      </c>
      <c r="O23">
        <f t="shared" si="0"/>
        <v>1</v>
      </c>
    </row>
    <row r="24" spans="1:15" x14ac:dyDescent="0.2">
      <c r="A24" s="1">
        <v>23</v>
      </c>
      <c r="B24" s="1" t="s">
        <v>14</v>
      </c>
      <c r="C24" s="2">
        <v>44650</v>
      </c>
      <c r="D24" s="1" t="s">
        <v>15</v>
      </c>
      <c r="E24" s="1" t="s">
        <v>16</v>
      </c>
      <c r="F24" s="2">
        <v>44652</v>
      </c>
      <c r="G24" s="1" t="s">
        <v>16</v>
      </c>
      <c r="H24" s="2">
        <v>12027</v>
      </c>
      <c r="I24" s="1" t="s">
        <v>19</v>
      </c>
      <c r="J24" s="1" t="s">
        <v>20</v>
      </c>
      <c r="K24" s="1" t="s">
        <v>18</v>
      </c>
      <c r="L24" s="3">
        <v>44650</v>
      </c>
      <c r="M24" s="1">
        <v>89</v>
      </c>
      <c r="N24" s="1">
        <v>1</v>
      </c>
      <c r="O24">
        <f t="shared" si="0"/>
        <v>2</v>
      </c>
    </row>
    <row r="25" spans="1:15" x14ac:dyDescent="0.2">
      <c r="A25" s="1">
        <v>24</v>
      </c>
      <c r="B25" s="1" t="s">
        <v>14</v>
      </c>
      <c r="C25" s="2">
        <v>44650</v>
      </c>
      <c r="D25" s="1" t="s">
        <v>15</v>
      </c>
      <c r="E25" s="1" t="s">
        <v>16</v>
      </c>
      <c r="F25" s="2">
        <v>44651</v>
      </c>
      <c r="G25" s="1" t="s">
        <v>16</v>
      </c>
      <c r="H25" s="2">
        <v>9150</v>
      </c>
      <c r="I25" s="1" t="s">
        <v>19</v>
      </c>
      <c r="J25" s="1" t="s">
        <v>20</v>
      </c>
      <c r="K25" s="1" t="s">
        <v>20</v>
      </c>
      <c r="L25" s="3">
        <v>44650</v>
      </c>
      <c r="M25" s="1">
        <v>97</v>
      </c>
      <c r="N25" s="1">
        <v>1</v>
      </c>
      <c r="O25">
        <f t="shared" si="0"/>
        <v>1</v>
      </c>
    </row>
    <row r="26" spans="1:15" x14ac:dyDescent="0.2">
      <c r="A26" s="1">
        <v>25</v>
      </c>
      <c r="B26" s="1" t="s">
        <v>14</v>
      </c>
      <c r="C26" s="2">
        <v>44652</v>
      </c>
      <c r="D26" s="1" t="s">
        <v>15</v>
      </c>
      <c r="E26" s="1" t="s">
        <v>16</v>
      </c>
      <c r="F26" s="2">
        <v>44653</v>
      </c>
      <c r="G26" s="1" t="s">
        <v>16</v>
      </c>
      <c r="H26" s="2">
        <v>13429</v>
      </c>
      <c r="I26" s="1" t="s">
        <v>19</v>
      </c>
      <c r="J26" s="1" t="s">
        <v>18</v>
      </c>
      <c r="K26" s="1" t="s">
        <v>18</v>
      </c>
      <c r="L26" s="3">
        <v>44652</v>
      </c>
      <c r="M26" s="1">
        <v>85</v>
      </c>
      <c r="N26" s="1">
        <v>1</v>
      </c>
      <c r="O26">
        <f t="shared" si="0"/>
        <v>1</v>
      </c>
    </row>
    <row r="27" spans="1:15" x14ac:dyDescent="0.2">
      <c r="A27" s="1">
        <v>26</v>
      </c>
      <c r="B27" s="1" t="s">
        <v>14</v>
      </c>
      <c r="C27" s="2">
        <v>44655</v>
      </c>
      <c r="D27" s="1" t="s">
        <v>15</v>
      </c>
      <c r="E27" s="1" t="s">
        <v>16</v>
      </c>
      <c r="F27" s="2">
        <v>44656</v>
      </c>
      <c r="G27" s="1" t="s">
        <v>16</v>
      </c>
      <c r="H27" s="2">
        <v>8398</v>
      </c>
      <c r="I27" s="1" t="s">
        <v>17</v>
      </c>
      <c r="J27" s="1" t="s">
        <v>18</v>
      </c>
      <c r="K27" s="1" t="s">
        <v>18</v>
      </c>
      <c r="L27" s="3">
        <v>44655</v>
      </c>
      <c r="M27" s="1">
        <v>99</v>
      </c>
      <c r="N27" s="1">
        <v>1</v>
      </c>
      <c r="O27">
        <f t="shared" si="0"/>
        <v>1</v>
      </c>
    </row>
    <row r="28" spans="1:15" x14ac:dyDescent="0.2">
      <c r="A28" s="1">
        <v>27</v>
      </c>
      <c r="B28" s="1" t="s">
        <v>14</v>
      </c>
      <c r="C28" s="1"/>
      <c r="D28" s="1" t="s">
        <v>15</v>
      </c>
      <c r="E28" s="1" t="s">
        <v>16</v>
      </c>
      <c r="F28" s="2">
        <v>44657</v>
      </c>
      <c r="G28" s="1" t="s">
        <v>16</v>
      </c>
      <c r="H28" s="2">
        <v>13246</v>
      </c>
      <c r="I28" s="1" t="s">
        <v>17</v>
      </c>
      <c r="J28" s="1" t="s">
        <v>18</v>
      </c>
      <c r="K28" s="1" t="s">
        <v>18</v>
      </c>
      <c r="L28" s="3">
        <v>44657</v>
      </c>
      <c r="M28" s="1">
        <v>85</v>
      </c>
      <c r="N28" s="1">
        <v>1</v>
      </c>
    </row>
    <row r="29" spans="1:15" x14ac:dyDescent="0.2">
      <c r="A29" s="1">
        <v>28</v>
      </c>
      <c r="B29" s="1" t="s">
        <v>14</v>
      </c>
      <c r="C29" s="2">
        <v>44657</v>
      </c>
      <c r="D29" s="1" t="s">
        <v>15</v>
      </c>
      <c r="E29" s="1" t="s">
        <v>16</v>
      </c>
      <c r="F29" s="2">
        <v>44659</v>
      </c>
      <c r="G29" s="1" t="s">
        <v>16</v>
      </c>
      <c r="H29" s="2">
        <v>10130</v>
      </c>
      <c r="I29" s="1" t="s">
        <v>17</v>
      </c>
      <c r="J29" s="1" t="s">
        <v>20</v>
      </c>
      <c r="K29" s="1" t="s">
        <v>18</v>
      </c>
      <c r="L29" s="3">
        <v>44657</v>
      </c>
      <c r="M29" s="1">
        <v>94</v>
      </c>
      <c r="N29" s="1">
        <v>1</v>
      </c>
      <c r="O29">
        <f t="shared" si="0"/>
        <v>2</v>
      </c>
    </row>
    <row r="30" spans="1:15" x14ac:dyDescent="0.2">
      <c r="A30" s="1">
        <v>29</v>
      </c>
      <c r="B30" s="1" t="s">
        <v>14</v>
      </c>
      <c r="C30" s="2">
        <v>44661</v>
      </c>
      <c r="D30" s="1" t="s">
        <v>15</v>
      </c>
      <c r="E30" s="1" t="s">
        <v>16</v>
      </c>
      <c r="F30" s="2">
        <v>44662</v>
      </c>
      <c r="G30" s="1" t="s">
        <v>16</v>
      </c>
      <c r="H30" s="2">
        <v>9604</v>
      </c>
      <c r="I30" s="1" t="s">
        <v>17</v>
      </c>
      <c r="J30" s="1" t="s">
        <v>18</v>
      </c>
      <c r="K30" s="1" t="s">
        <v>18</v>
      </c>
      <c r="L30" s="3">
        <v>44661</v>
      </c>
      <c r="M30" s="1">
        <v>95</v>
      </c>
      <c r="N30" s="1">
        <v>1</v>
      </c>
      <c r="O30">
        <f t="shared" si="0"/>
        <v>1</v>
      </c>
    </row>
    <row r="31" spans="1:15" x14ac:dyDescent="0.2">
      <c r="A31" s="1">
        <v>30</v>
      </c>
      <c r="B31" s="1" t="s">
        <v>14</v>
      </c>
      <c r="C31" s="2">
        <v>44635</v>
      </c>
      <c r="D31" s="1" t="s">
        <v>15</v>
      </c>
      <c r="E31" s="1" t="s">
        <v>21</v>
      </c>
      <c r="F31" s="2">
        <v>44636</v>
      </c>
      <c r="G31" s="1" t="s">
        <v>21</v>
      </c>
      <c r="H31" s="2">
        <v>23005</v>
      </c>
      <c r="I31" s="1" t="s">
        <v>19</v>
      </c>
      <c r="J31" s="1" t="s">
        <v>18</v>
      </c>
      <c r="K31" s="1" t="s">
        <v>18</v>
      </c>
      <c r="L31" s="3">
        <v>44635</v>
      </c>
      <c r="M31" s="1">
        <v>59</v>
      </c>
      <c r="N31" s="1">
        <v>1</v>
      </c>
      <c r="O31">
        <f t="shared" si="0"/>
        <v>1</v>
      </c>
    </row>
    <row r="32" spans="1:15" x14ac:dyDescent="0.2">
      <c r="A32" s="1">
        <v>31</v>
      </c>
      <c r="B32" s="1" t="s">
        <v>14</v>
      </c>
      <c r="C32" s="2">
        <v>44642</v>
      </c>
      <c r="D32" s="1" t="s">
        <v>15</v>
      </c>
      <c r="E32" s="1" t="s">
        <v>21</v>
      </c>
      <c r="F32" s="2">
        <v>44643</v>
      </c>
      <c r="G32" s="1" t="s">
        <v>21</v>
      </c>
      <c r="H32" s="2">
        <v>26792</v>
      </c>
      <c r="I32" s="1" t="s">
        <v>19</v>
      </c>
      <c r="J32" s="1" t="s">
        <v>18</v>
      </c>
      <c r="K32" s="1" t="s">
        <v>18</v>
      </c>
      <c r="L32" s="3">
        <v>44642</v>
      </c>
      <c r="M32" s="1">
        <v>48</v>
      </c>
      <c r="N32" s="1">
        <v>1</v>
      </c>
      <c r="O32">
        <f t="shared" si="0"/>
        <v>1</v>
      </c>
    </row>
    <row r="33" spans="1:15" x14ac:dyDescent="0.2">
      <c r="A33" s="1">
        <v>32</v>
      </c>
      <c r="B33" s="1" t="s">
        <v>14</v>
      </c>
      <c r="C33" s="2">
        <v>44643</v>
      </c>
      <c r="D33" s="1" t="s">
        <v>15</v>
      </c>
      <c r="E33" s="1" t="s">
        <v>21</v>
      </c>
      <c r="F33" s="2">
        <v>44644</v>
      </c>
      <c r="G33" s="1" t="s">
        <v>21</v>
      </c>
      <c r="H33" s="2">
        <v>35449</v>
      </c>
      <c r="I33" s="1" t="s">
        <v>19</v>
      </c>
      <c r="J33" s="1" t="s">
        <v>18</v>
      </c>
      <c r="K33" s="1" t="s">
        <v>18</v>
      </c>
      <c r="L33" s="3">
        <v>44643</v>
      </c>
      <c r="M33" s="1">
        <v>25</v>
      </c>
      <c r="N33" s="1">
        <v>1</v>
      </c>
      <c r="O33">
        <f t="shared" si="0"/>
        <v>1</v>
      </c>
    </row>
    <row r="34" spans="1:15" x14ac:dyDescent="0.2">
      <c r="A34" s="1">
        <v>33</v>
      </c>
      <c r="B34" s="1" t="s">
        <v>14</v>
      </c>
      <c r="C34" s="2">
        <v>44644</v>
      </c>
      <c r="D34" s="1" t="s">
        <v>15</v>
      </c>
      <c r="E34" s="1" t="s">
        <v>21</v>
      </c>
      <c r="F34" s="2">
        <v>44645</v>
      </c>
      <c r="G34" s="1" t="s">
        <v>21</v>
      </c>
      <c r="H34" s="2">
        <v>27279</v>
      </c>
      <c r="I34" s="1" t="s">
        <v>17</v>
      </c>
      <c r="J34" s="1" t="s">
        <v>18</v>
      </c>
      <c r="K34" s="1" t="s">
        <v>18</v>
      </c>
      <c r="L34" s="3">
        <v>44644</v>
      </c>
      <c r="M34" s="1">
        <v>47</v>
      </c>
      <c r="N34" s="1">
        <v>1</v>
      </c>
      <c r="O34">
        <f t="shared" si="0"/>
        <v>1</v>
      </c>
    </row>
    <row r="35" spans="1:15" x14ac:dyDescent="0.2">
      <c r="A35" s="1">
        <v>34</v>
      </c>
      <c r="B35" s="1" t="s">
        <v>14</v>
      </c>
      <c r="C35" s="2">
        <v>44648</v>
      </c>
      <c r="D35" s="1" t="s">
        <v>15</v>
      </c>
      <c r="E35" s="1" t="s">
        <v>21</v>
      </c>
      <c r="F35" s="2">
        <v>44650</v>
      </c>
      <c r="G35" s="1" t="s">
        <v>21</v>
      </c>
      <c r="H35" s="2">
        <v>24252</v>
      </c>
      <c r="I35" s="1" t="s">
        <v>17</v>
      </c>
      <c r="J35" s="1" t="s">
        <v>20</v>
      </c>
      <c r="K35" s="1" t="s">
        <v>18</v>
      </c>
      <c r="L35" s="3">
        <v>44648</v>
      </c>
      <c r="M35" s="1">
        <v>55</v>
      </c>
      <c r="N35" s="1">
        <v>1</v>
      </c>
      <c r="O35">
        <f t="shared" si="0"/>
        <v>2</v>
      </c>
    </row>
    <row r="36" spans="1:15" x14ac:dyDescent="0.2">
      <c r="A36" s="1">
        <v>35</v>
      </c>
      <c r="B36" s="1" t="s">
        <v>14</v>
      </c>
      <c r="C36" s="2">
        <v>44647</v>
      </c>
      <c r="D36" s="1" t="s">
        <v>15</v>
      </c>
      <c r="E36" s="1" t="s">
        <v>21</v>
      </c>
      <c r="F36" s="2">
        <v>44648</v>
      </c>
      <c r="G36" s="1" t="s">
        <v>21</v>
      </c>
      <c r="H36" s="2">
        <v>31642</v>
      </c>
      <c r="I36" s="1" t="s">
        <v>17</v>
      </c>
      <c r="J36" s="1" t="s">
        <v>18</v>
      </c>
      <c r="K36" s="1" t="s">
        <v>18</v>
      </c>
      <c r="L36" s="3">
        <v>44647</v>
      </c>
      <c r="M36" s="1">
        <v>35</v>
      </c>
      <c r="N36" s="1">
        <v>1</v>
      </c>
      <c r="O36">
        <f t="shared" si="0"/>
        <v>1</v>
      </c>
    </row>
    <row r="37" spans="1:15" x14ac:dyDescent="0.2">
      <c r="A37" s="1">
        <v>36</v>
      </c>
      <c r="B37" s="1" t="s">
        <v>14</v>
      </c>
      <c r="C37" s="2">
        <v>44646</v>
      </c>
      <c r="D37" s="1" t="s">
        <v>15</v>
      </c>
      <c r="E37" s="1" t="s">
        <v>21</v>
      </c>
      <c r="F37" s="2">
        <v>44647</v>
      </c>
      <c r="G37" s="1" t="s">
        <v>21</v>
      </c>
      <c r="H37" s="2">
        <v>36303</v>
      </c>
      <c r="I37" s="1" t="s">
        <v>17</v>
      </c>
      <c r="J37" s="1" t="s">
        <v>18</v>
      </c>
      <c r="K37" s="1" t="s">
        <v>18</v>
      </c>
      <c r="L37" s="3">
        <v>44646</v>
      </c>
      <c r="M37" s="1">
        <v>22</v>
      </c>
      <c r="N37" s="1">
        <v>1</v>
      </c>
      <c r="O37">
        <f t="shared" si="0"/>
        <v>1</v>
      </c>
    </row>
    <row r="38" spans="1:15" x14ac:dyDescent="0.2">
      <c r="A38" s="1">
        <v>37</v>
      </c>
      <c r="B38" s="1" t="s">
        <v>14</v>
      </c>
      <c r="C38" s="2">
        <v>44649</v>
      </c>
      <c r="D38" s="1" t="s">
        <v>15</v>
      </c>
      <c r="E38" s="1" t="s">
        <v>21</v>
      </c>
      <c r="F38" s="2">
        <v>44650</v>
      </c>
      <c r="G38" s="1" t="s">
        <v>21</v>
      </c>
      <c r="H38" s="2">
        <v>28094</v>
      </c>
      <c r="I38" s="1" t="s">
        <v>17</v>
      </c>
      <c r="J38" s="1" t="s">
        <v>18</v>
      </c>
      <c r="K38" s="1" t="s">
        <v>18</v>
      </c>
      <c r="L38" s="3">
        <v>44649</v>
      </c>
      <c r="M38" s="1">
        <v>45</v>
      </c>
      <c r="N38" s="1">
        <v>1</v>
      </c>
      <c r="O38">
        <f t="shared" si="0"/>
        <v>1</v>
      </c>
    </row>
    <row r="39" spans="1:15" x14ac:dyDescent="0.2">
      <c r="A39" s="1">
        <v>38</v>
      </c>
      <c r="B39" s="1" t="s">
        <v>14</v>
      </c>
      <c r="C39" s="2">
        <v>44650</v>
      </c>
      <c r="D39" s="1" t="s">
        <v>15</v>
      </c>
      <c r="E39" s="1" t="s">
        <v>21</v>
      </c>
      <c r="F39" s="2">
        <v>44651</v>
      </c>
      <c r="G39" s="1" t="s">
        <v>21</v>
      </c>
      <c r="H39" s="2">
        <v>31173</v>
      </c>
      <c r="I39" s="1" t="s">
        <v>17</v>
      </c>
      <c r="J39" s="1" t="s">
        <v>18</v>
      </c>
      <c r="K39" s="1" t="s">
        <v>18</v>
      </c>
      <c r="L39" s="3">
        <v>44650</v>
      </c>
      <c r="M39" s="1">
        <v>36</v>
      </c>
      <c r="N39" s="1">
        <v>1</v>
      </c>
      <c r="O39">
        <f t="shared" si="0"/>
        <v>1</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42AC0-61E8-D24A-B29A-EC5CD2279FE9}">
  <dimension ref="A1:S152"/>
  <sheetViews>
    <sheetView tabSelected="1" workbookViewId="0">
      <selection activeCell="E20" sqref="E20"/>
    </sheetView>
  </sheetViews>
  <sheetFormatPr baseColWidth="10" defaultRowHeight="15" x14ac:dyDescent="0.2"/>
  <cols>
    <col min="1" max="1" width="13.83203125" bestFit="1" customWidth="1"/>
    <col min="2" max="2" width="11.1640625" bestFit="1" customWidth="1"/>
    <col min="3" max="3" width="11.33203125" bestFit="1" customWidth="1"/>
    <col min="4" max="4" width="10.1640625" bestFit="1" customWidth="1"/>
    <col min="6" max="6" width="12.1640625" bestFit="1" customWidth="1"/>
    <col min="7" max="7" width="14.83203125" bestFit="1" customWidth="1"/>
    <col min="8" max="8" width="10" bestFit="1" customWidth="1"/>
    <col min="9" max="9" width="12.83203125" bestFit="1" customWidth="1"/>
    <col min="10" max="10" width="15.6640625" bestFit="1" customWidth="1"/>
    <col min="11" max="11" width="10.1640625" bestFit="1" customWidth="1"/>
  </cols>
  <sheetData>
    <row r="1" spans="1:12" x14ac:dyDescent="0.2">
      <c r="A1" s="26" t="s">
        <v>42</v>
      </c>
    </row>
    <row r="2" spans="1:12" x14ac:dyDescent="0.2">
      <c r="A2" s="19" t="s">
        <v>41</v>
      </c>
      <c r="B2" t="s">
        <v>38</v>
      </c>
      <c r="F2" s="26" t="s">
        <v>46</v>
      </c>
    </row>
    <row r="3" spans="1:12" x14ac:dyDescent="0.2">
      <c r="A3" s="25" t="s">
        <v>16</v>
      </c>
      <c r="B3" s="24">
        <v>29</v>
      </c>
      <c r="F3" s="20" t="s">
        <v>22</v>
      </c>
      <c r="G3" s="22" t="s">
        <v>23</v>
      </c>
      <c r="H3" s="23"/>
      <c r="I3" s="22" t="s">
        <v>24</v>
      </c>
      <c r="J3" s="23"/>
      <c r="K3" s="22" t="s">
        <v>25</v>
      </c>
      <c r="L3" s="23"/>
    </row>
    <row r="4" spans="1:12" x14ac:dyDescent="0.2">
      <c r="A4" s="25" t="s">
        <v>21</v>
      </c>
      <c r="B4" s="24">
        <v>9</v>
      </c>
      <c r="F4" s="21"/>
      <c r="G4" s="4" t="s">
        <v>26</v>
      </c>
      <c r="H4" s="5" t="s">
        <v>27</v>
      </c>
      <c r="I4" s="4" t="s">
        <v>26</v>
      </c>
      <c r="J4" s="5" t="s">
        <v>27</v>
      </c>
      <c r="K4" s="4" t="s">
        <v>26</v>
      </c>
      <c r="L4" s="5" t="s">
        <v>27</v>
      </c>
    </row>
    <row r="5" spans="1:12" x14ac:dyDescent="0.2">
      <c r="A5" s="25" t="s">
        <v>39</v>
      </c>
      <c r="B5" s="24">
        <v>38</v>
      </c>
      <c r="F5" s="6" t="s">
        <v>28</v>
      </c>
      <c r="G5" s="7">
        <f>COUNTIF('Raw Data'!$G:$G, "Staff/worker")</f>
        <v>9</v>
      </c>
      <c r="H5" s="8">
        <f>(G5/K5)</f>
        <v>0.23684210526315788</v>
      </c>
      <c r="I5" s="7">
        <f>COUNTIF('Raw Data'!$G:$G, "Resident/patient")</f>
        <v>29</v>
      </c>
      <c r="J5" s="8">
        <f>I5/K5</f>
        <v>0.76315789473684215</v>
      </c>
      <c r="K5" s="7">
        <f>SUM('Raw Data'!N:N)</f>
        <v>38</v>
      </c>
      <c r="L5" s="8">
        <f>K5/K5</f>
        <v>1</v>
      </c>
    </row>
    <row r="6" spans="1:12" x14ac:dyDescent="0.2">
      <c r="A6" s="26" t="s">
        <v>43</v>
      </c>
      <c r="F6" s="9" t="s">
        <v>29</v>
      </c>
      <c r="G6" s="10" t="s">
        <v>22</v>
      </c>
      <c r="H6" s="12" t="s">
        <v>22</v>
      </c>
      <c r="I6" s="10" t="s">
        <v>22</v>
      </c>
      <c r="J6" s="12" t="s">
        <v>22</v>
      </c>
      <c r="K6" s="10" t="s">
        <v>22</v>
      </c>
      <c r="L6" s="12" t="s">
        <v>22</v>
      </c>
    </row>
    <row r="7" spans="1:12" x14ac:dyDescent="0.2">
      <c r="A7" s="19" t="s">
        <v>38</v>
      </c>
      <c r="B7" s="19" t="s">
        <v>40</v>
      </c>
      <c r="F7" s="11" t="s">
        <v>30</v>
      </c>
      <c r="G7" s="10">
        <f>ROUND(AVERAGEIF('Raw Data'!$G:$G,"Staff/worker",'Raw Data'!$M:$M),0)</f>
        <v>41</v>
      </c>
      <c r="H7" s="12">
        <f>G7/K7</f>
        <v>0.52564102564102566</v>
      </c>
      <c r="I7" s="10">
        <f>ROUND(AVERAGEIF('Raw Data'!$G:$G,"Resident/patient",'Raw Data'!$M:$M),0)</f>
        <v>89</v>
      </c>
      <c r="J7" s="12">
        <f>I7/K7</f>
        <v>1.141025641025641</v>
      </c>
      <c r="K7" s="10">
        <f>ROUND(AVERAGE('Raw Data'!M:M),0)</f>
        <v>78</v>
      </c>
      <c r="L7" s="12">
        <f>K7/K7</f>
        <v>1</v>
      </c>
    </row>
    <row r="8" spans="1:12" x14ac:dyDescent="0.2">
      <c r="A8" s="19" t="s">
        <v>41</v>
      </c>
      <c r="B8" t="s">
        <v>16</v>
      </c>
      <c r="C8" t="s">
        <v>21</v>
      </c>
      <c r="D8" t="s">
        <v>39</v>
      </c>
      <c r="F8" s="11" t="s">
        <v>31</v>
      </c>
      <c r="G8" s="10">
        <f>_xlfn.MINIFS('Raw Data'!$M:$M,'Raw Data'!$G:$G,"Staff/worker")</f>
        <v>22</v>
      </c>
      <c r="H8" s="12">
        <f>G8/K8</f>
        <v>1</v>
      </c>
      <c r="I8" s="10">
        <f>_xlfn.MINIFS('Raw Data'!$M:$M,'Raw Data'!$G:$G,"Resident/patient")</f>
        <v>74</v>
      </c>
      <c r="J8" s="12">
        <f>I8/K8</f>
        <v>3.3636363636363638</v>
      </c>
      <c r="K8" s="10">
        <f>MIN('Raw Data'!M:M)</f>
        <v>22</v>
      </c>
      <c r="L8" s="12">
        <f>K8/K8</f>
        <v>1</v>
      </c>
    </row>
    <row r="9" spans="1:12" x14ac:dyDescent="0.2">
      <c r="A9" s="25" t="s">
        <v>17</v>
      </c>
      <c r="B9" s="24">
        <v>16</v>
      </c>
      <c r="C9" s="24">
        <v>6</v>
      </c>
      <c r="D9" s="24">
        <v>22</v>
      </c>
      <c r="F9" s="11" t="s">
        <v>32</v>
      </c>
      <c r="G9" s="10">
        <f>_xlfn.MAXIFS('Raw Data'!$M:$M,'Raw Data'!$G:$G,"Staff/worker")</f>
        <v>59</v>
      </c>
      <c r="H9" s="12">
        <f>G9/K9</f>
        <v>0.56190476190476191</v>
      </c>
      <c r="I9" s="10">
        <f>_xlfn.MAXIFS('Raw Data'!$M:$M,'Raw Data'!$G:$G,"Resident/patient")</f>
        <v>105</v>
      </c>
      <c r="J9" s="12">
        <f>I9/K9</f>
        <v>1</v>
      </c>
      <c r="K9" s="10">
        <f>MAX('Raw Data'!M:M)</f>
        <v>105</v>
      </c>
      <c r="L9" s="12">
        <f>K9/K9</f>
        <v>1</v>
      </c>
    </row>
    <row r="10" spans="1:12" x14ac:dyDescent="0.2">
      <c r="A10" s="25" t="s">
        <v>19</v>
      </c>
      <c r="B10" s="24">
        <v>13</v>
      </c>
      <c r="C10" s="24">
        <v>3</v>
      </c>
      <c r="D10" s="24">
        <v>16</v>
      </c>
      <c r="F10" s="6" t="s">
        <v>33</v>
      </c>
      <c r="G10" s="13" t="s">
        <v>22</v>
      </c>
      <c r="H10" s="15" t="s">
        <v>22</v>
      </c>
      <c r="I10" s="13" t="s">
        <v>22</v>
      </c>
      <c r="J10" s="15" t="s">
        <v>22</v>
      </c>
      <c r="K10" s="13" t="s">
        <v>22</v>
      </c>
      <c r="L10" s="15" t="s">
        <v>22</v>
      </c>
    </row>
    <row r="11" spans="1:12" x14ac:dyDescent="0.2">
      <c r="A11" s="25" t="s">
        <v>39</v>
      </c>
      <c r="B11" s="24">
        <v>29</v>
      </c>
      <c r="C11" s="24">
        <v>9</v>
      </c>
      <c r="D11" s="24">
        <v>38</v>
      </c>
      <c r="F11" s="14" t="s">
        <v>19</v>
      </c>
      <c r="G11" s="13">
        <f>COUNTIFS('Raw Data'!$I:$I,"Male",'Raw Data'!$G:$G,"Staff/worker")</f>
        <v>3</v>
      </c>
      <c r="H11" s="15">
        <f>G11/G5</f>
        <v>0.33333333333333331</v>
      </c>
      <c r="I11" s="13">
        <f>COUNTIFS('Raw Data'!$I:$I,"Male",'Raw Data'!$G:$G,"Resident/patient")</f>
        <v>13</v>
      </c>
      <c r="J11" s="15">
        <f>I11/I5</f>
        <v>0.44827586206896552</v>
      </c>
      <c r="K11" s="13">
        <f>COUNTIF('Raw Data'!$I:$I,"Male")</f>
        <v>16</v>
      </c>
      <c r="L11" s="15">
        <f>K11/K5</f>
        <v>0.42105263157894735</v>
      </c>
    </row>
    <row r="12" spans="1:12" x14ac:dyDescent="0.2">
      <c r="F12" s="14" t="s">
        <v>17</v>
      </c>
      <c r="G12" s="13">
        <f>COUNTIFS('Raw Data'!$I:$I,"Female",'Raw Data'!$G:$G,"Staff/worker")</f>
        <v>6</v>
      </c>
      <c r="H12" s="15">
        <f>G12/G5</f>
        <v>0.66666666666666663</v>
      </c>
      <c r="I12" s="13">
        <f>COUNTIFS('Raw Data'!$I:$I,"Female",'Raw Data'!$G:$G,"Resident/patient")</f>
        <v>16</v>
      </c>
      <c r="J12" s="15">
        <f>I12/I5</f>
        <v>0.55172413793103448</v>
      </c>
      <c r="K12" s="13">
        <f>COUNTIF('Raw Data'!$I:$I,"Female")</f>
        <v>22</v>
      </c>
      <c r="L12" s="15">
        <f>K12/K5</f>
        <v>0.57894736842105265</v>
      </c>
    </row>
    <row r="13" spans="1:12" x14ac:dyDescent="0.2">
      <c r="A13" s="27" t="s">
        <v>44</v>
      </c>
      <c r="F13" s="9" t="s">
        <v>34</v>
      </c>
      <c r="G13" s="10"/>
      <c r="H13" s="12"/>
      <c r="I13" s="10"/>
      <c r="J13" s="12"/>
      <c r="K13" s="10"/>
      <c r="L13" s="12"/>
    </row>
    <row r="14" spans="1:12" x14ac:dyDescent="0.2">
      <c r="A14" s="19" t="s">
        <v>38</v>
      </c>
      <c r="B14" s="19" t="s">
        <v>40</v>
      </c>
      <c r="F14" s="11" t="s">
        <v>35</v>
      </c>
      <c r="G14" s="10">
        <f>COUNTIFS('Raw Data'!$J:$J,"Yes",'Raw Data'!$G:$G,"Staff/worker")</f>
        <v>1</v>
      </c>
      <c r="H14" s="12">
        <f>G14/G5</f>
        <v>0.1111111111111111</v>
      </c>
      <c r="I14" s="10">
        <f>COUNTIFS('Raw Data'!$J:$J,"Yes",'Raw Data'!$G:$G,"Resident/patient")</f>
        <v>8</v>
      </c>
      <c r="J14" s="12">
        <f>I14/I5</f>
        <v>0.27586206896551724</v>
      </c>
      <c r="K14" s="10">
        <f>COUNTIF('Raw Data'!$J:$J,"Yes")</f>
        <v>9</v>
      </c>
      <c r="L14" s="12">
        <f>K14/K5</f>
        <v>0.23684210526315788</v>
      </c>
    </row>
    <row r="15" spans="1:12" x14ac:dyDescent="0.2">
      <c r="A15" s="19" t="s">
        <v>41</v>
      </c>
      <c r="B15" t="s">
        <v>21</v>
      </c>
      <c r="C15" t="s">
        <v>39</v>
      </c>
      <c r="F15" s="16" t="s">
        <v>36</v>
      </c>
      <c r="G15" s="17">
        <f>COUNTIFS('Raw Data'!$K:$K,"Yes",'Raw Data'!$G:$G,"Staff/worker")</f>
        <v>0</v>
      </c>
      <c r="H15" s="18">
        <f>G15/G5</f>
        <v>0</v>
      </c>
      <c r="I15" s="17">
        <f>COUNTIFS('Raw Data'!$K:$K,"Yes",'Raw Data'!$G:$G,"Resident/patient")</f>
        <v>3</v>
      </c>
      <c r="J15" s="18">
        <f>I15/I5</f>
        <v>0.10344827586206896</v>
      </c>
      <c r="K15" s="17">
        <f>COUNTIF('Raw Data'!$K:$K,"Yes")</f>
        <v>3</v>
      </c>
      <c r="L15" s="18">
        <f>K15/K5</f>
        <v>7.8947368421052627E-2</v>
      </c>
    </row>
    <row r="16" spans="1:12" x14ac:dyDescent="0.2">
      <c r="A16" s="25" t="s">
        <v>18</v>
      </c>
      <c r="B16" s="24">
        <v>8</v>
      </c>
      <c r="C16" s="24">
        <v>8</v>
      </c>
    </row>
    <row r="17" spans="1:4" x14ac:dyDescent="0.2">
      <c r="A17" s="25" t="s">
        <v>20</v>
      </c>
      <c r="B17" s="24">
        <v>1</v>
      </c>
      <c r="C17" s="24">
        <v>1</v>
      </c>
    </row>
    <row r="18" spans="1:4" x14ac:dyDescent="0.2">
      <c r="A18" s="25" t="s">
        <v>39</v>
      </c>
      <c r="B18" s="24">
        <v>9</v>
      </c>
      <c r="C18" s="24">
        <v>9</v>
      </c>
    </row>
    <row r="20" spans="1:4" x14ac:dyDescent="0.2">
      <c r="A20" s="27" t="s">
        <v>45</v>
      </c>
    </row>
    <row r="21" spans="1:4" x14ac:dyDescent="0.2">
      <c r="A21" s="19" t="s">
        <v>38</v>
      </c>
      <c r="B21" s="19" t="s">
        <v>40</v>
      </c>
    </row>
    <row r="22" spans="1:4" x14ac:dyDescent="0.2">
      <c r="A22" s="19" t="s">
        <v>41</v>
      </c>
      <c r="B22" t="s">
        <v>21</v>
      </c>
      <c r="C22" t="s">
        <v>39</v>
      </c>
    </row>
    <row r="23" spans="1:4" x14ac:dyDescent="0.2">
      <c r="A23" s="25" t="s">
        <v>18</v>
      </c>
      <c r="B23" s="24">
        <v>9</v>
      </c>
      <c r="C23" s="24">
        <v>9</v>
      </c>
    </row>
    <row r="24" spans="1:4" x14ac:dyDescent="0.2">
      <c r="A24" s="25" t="s">
        <v>39</v>
      </c>
      <c r="B24" s="24">
        <v>9</v>
      </c>
      <c r="C24" s="24">
        <v>9</v>
      </c>
    </row>
    <row r="26" spans="1:4" x14ac:dyDescent="0.2">
      <c r="A26" s="19" t="s">
        <v>38</v>
      </c>
      <c r="B26" s="19" t="s">
        <v>40</v>
      </c>
    </row>
    <row r="27" spans="1:4" x14ac:dyDescent="0.2">
      <c r="A27" s="19" t="s">
        <v>41</v>
      </c>
      <c r="B27" t="s">
        <v>16</v>
      </c>
      <c r="C27" t="s">
        <v>21</v>
      </c>
      <c r="D27" t="s">
        <v>39</v>
      </c>
    </row>
    <row r="28" spans="1:4" x14ac:dyDescent="0.2">
      <c r="A28" s="25" t="s">
        <v>47</v>
      </c>
      <c r="B28" s="24">
        <v>24</v>
      </c>
      <c r="C28" s="24">
        <v>9</v>
      </c>
      <c r="D28" s="24">
        <v>33</v>
      </c>
    </row>
    <row r="29" spans="1:4" x14ac:dyDescent="0.2">
      <c r="A29" s="28" t="s">
        <v>64</v>
      </c>
      <c r="B29" s="24"/>
      <c r="C29" s="24"/>
      <c r="D29" s="24"/>
    </row>
    <row r="30" spans="1:4" x14ac:dyDescent="0.2">
      <c r="A30" s="28" t="s">
        <v>65</v>
      </c>
      <c r="B30" s="24"/>
      <c r="C30" s="24"/>
      <c r="D30" s="24"/>
    </row>
    <row r="31" spans="1:4" x14ac:dyDescent="0.2">
      <c r="A31" s="28" t="s">
        <v>66</v>
      </c>
      <c r="B31" s="24"/>
      <c r="C31" s="24"/>
      <c r="D31" s="24"/>
    </row>
    <row r="32" spans="1:4" x14ac:dyDescent="0.2">
      <c r="A32" s="28" t="s">
        <v>67</v>
      </c>
      <c r="B32" s="24"/>
      <c r="C32" s="24"/>
      <c r="D32" s="24"/>
    </row>
    <row r="33" spans="1:4" x14ac:dyDescent="0.2">
      <c r="A33" s="28" t="s">
        <v>68</v>
      </c>
      <c r="B33" s="24"/>
      <c r="C33" s="24"/>
      <c r="D33" s="24"/>
    </row>
    <row r="34" spans="1:4" x14ac:dyDescent="0.2">
      <c r="A34" s="28" t="s">
        <v>69</v>
      </c>
      <c r="B34" s="24"/>
      <c r="C34" s="24"/>
      <c r="D34" s="24"/>
    </row>
    <row r="35" spans="1:4" x14ac:dyDescent="0.2">
      <c r="A35" s="28" t="s">
        <v>70</v>
      </c>
      <c r="B35" s="24"/>
      <c r="C35" s="24"/>
      <c r="D35" s="24"/>
    </row>
    <row r="36" spans="1:4" x14ac:dyDescent="0.2">
      <c r="A36" s="28" t="s">
        <v>71</v>
      </c>
      <c r="B36" s="24"/>
      <c r="C36" s="24"/>
      <c r="D36" s="24"/>
    </row>
    <row r="37" spans="1:4" x14ac:dyDescent="0.2">
      <c r="A37" s="28" t="s">
        <v>72</v>
      </c>
      <c r="B37" s="24"/>
      <c r="C37" s="24"/>
      <c r="D37" s="24"/>
    </row>
    <row r="38" spans="1:4" x14ac:dyDescent="0.2">
      <c r="A38" s="28" t="s">
        <v>73</v>
      </c>
      <c r="B38" s="24"/>
      <c r="C38" s="24"/>
      <c r="D38" s="24"/>
    </row>
    <row r="39" spans="1:4" x14ac:dyDescent="0.2">
      <c r="A39" s="28" t="s">
        <v>74</v>
      </c>
      <c r="B39" s="24"/>
      <c r="C39" s="24"/>
      <c r="D39" s="24"/>
    </row>
    <row r="40" spans="1:4" x14ac:dyDescent="0.2">
      <c r="A40" s="28" t="s">
        <v>75</v>
      </c>
      <c r="B40" s="24"/>
      <c r="C40" s="24"/>
      <c r="D40" s="24"/>
    </row>
    <row r="41" spans="1:4" x14ac:dyDescent="0.2">
      <c r="A41" s="28" t="s">
        <v>76</v>
      </c>
      <c r="B41" s="24"/>
      <c r="C41" s="24"/>
      <c r="D41" s="24"/>
    </row>
    <row r="42" spans="1:4" x14ac:dyDescent="0.2">
      <c r="A42" s="28" t="s">
        <v>77</v>
      </c>
      <c r="B42" s="24"/>
      <c r="C42" s="24"/>
      <c r="D42" s="24"/>
    </row>
    <row r="43" spans="1:4" x14ac:dyDescent="0.2">
      <c r="A43" s="28" t="s">
        <v>48</v>
      </c>
      <c r="B43" s="24"/>
      <c r="C43" s="24">
        <v>1</v>
      </c>
      <c r="D43" s="24">
        <v>1</v>
      </c>
    </row>
    <row r="44" spans="1:4" x14ac:dyDescent="0.2">
      <c r="A44" s="28" t="s">
        <v>78</v>
      </c>
      <c r="B44" s="24"/>
      <c r="C44" s="24"/>
      <c r="D44" s="24"/>
    </row>
    <row r="45" spans="1:4" x14ac:dyDescent="0.2">
      <c r="A45" s="28" t="s">
        <v>79</v>
      </c>
      <c r="B45" s="24"/>
      <c r="C45" s="24"/>
      <c r="D45" s="24"/>
    </row>
    <row r="46" spans="1:4" x14ac:dyDescent="0.2">
      <c r="A46" s="28" t="s">
        <v>80</v>
      </c>
      <c r="B46" s="24"/>
      <c r="C46" s="24"/>
      <c r="D46" s="24"/>
    </row>
    <row r="47" spans="1:4" x14ac:dyDescent="0.2">
      <c r="A47" s="28" t="s">
        <v>49</v>
      </c>
      <c r="B47" s="24">
        <v>1</v>
      </c>
      <c r="C47" s="24"/>
      <c r="D47" s="24">
        <v>1</v>
      </c>
    </row>
    <row r="48" spans="1:4" x14ac:dyDescent="0.2">
      <c r="A48" s="28" t="s">
        <v>81</v>
      </c>
      <c r="B48" s="24"/>
      <c r="C48" s="24"/>
      <c r="D48" s="24"/>
    </row>
    <row r="49" spans="1:4" x14ac:dyDescent="0.2">
      <c r="A49" s="28" t="s">
        <v>82</v>
      </c>
      <c r="B49" s="24"/>
      <c r="C49" s="24"/>
      <c r="D49" s="24"/>
    </row>
    <row r="50" spans="1:4" x14ac:dyDescent="0.2">
      <c r="A50" s="28" t="s">
        <v>50</v>
      </c>
      <c r="B50" s="24">
        <v>4</v>
      </c>
      <c r="C50" s="24">
        <v>1</v>
      </c>
      <c r="D50" s="24">
        <v>5</v>
      </c>
    </row>
    <row r="51" spans="1:4" x14ac:dyDescent="0.2">
      <c r="A51" s="28" t="s">
        <v>51</v>
      </c>
      <c r="B51" s="24">
        <v>4</v>
      </c>
      <c r="C51" s="24">
        <v>1</v>
      </c>
      <c r="D51" s="24">
        <v>5</v>
      </c>
    </row>
    <row r="52" spans="1:4" x14ac:dyDescent="0.2">
      <c r="A52" s="28" t="s">
        <v>52</v>
      </c>
      <c r="B52" s="24">
        <v>1</v>
      </c>
      <c r="C52" s="24">
        <v>1</v>
      </c>
      <c r="D52" s="24">
        <v>2</v>
      </c>
    </row>
    <row r="53" spans="1:4" x14ac:dyDescent="0.2">
      <c r="A53" s="28" t="s">
        <v>53</v>
      </c>
      <c r="B53" s="24">
        <v>4</v>
      </c>
      <c r="C53" s="24"/>
      <c r="D53" s="24">
        <v>4</v>
      </c>
    </row>
    <row r="54" spans="1:4" x14ac:dyDescent="0.2">
      <c r="A54" s="28" t="s">
        <v>54</v>
      </c>
      <c r="B54" s="24">
        <v>1</v>
      </c>
      <c r="C54" s="24">
        <v>1</v>
      </c>
      <c r="D54" s="24">
        <v>2</v>
      </c>
    </row>
    <row r="55" spans="1:4" x14ac:dyDescent="0.2">
      <c r="A55" s="28" t="s">
        <v>55</v>
      </c>
      <c r="B55" s="24">
        <v>3</v>
      </c>
      <c r="C55" s="24">
        <v>1</v>
      </c>
      <c r="D55" s="24">
        <v>4</v>
      </c>
    </row>
    <row r="56" spans="1:4" x14ac:dyDescent="0.2">
      <c r="A56" s="28" t="s">
        <v>56</v>
      </c>
      <c r="B56" s="24">
        <v>1</v>
      </c>
      <c r="C56" s="24">
        <v>1</v>
      </c>
      <c r="D56" s="24">
        <v>2</v>
      </c>
    </row>
    <row r="57" spans="1:4" x14ac:dyDescent="0.2">
      <c r="A57" s="28" t="s">
        <v>57</v>
      </c>
      <c r="B57" s="24">
        <v>2</v>
      </c>
      <c r="C57" s="24">
        <v>1</v>
      </c>
      <c r="D57" s="24">
        <v>3</v>
      </c>
    </row>
    <row r="58" spans="1:4" x14ac:dyDescent="0.2">
      <c r="A58" s="28" t="s">
        <v>58</v>
      </c>
      <c r="B58" s="24">
        <v>3</v>
      </c>
      <c r="C58" s="24">
        <v>1</v>
      </c>
      <c r="D58" s="24">
        <v>4</v>
      </c>
    </row>
    <row r="59" spans="1:4" x14ac:dyDescent="0.2">
      <c r="A59" s="28" t="s">
        <v>83</v>
      </c>
      <c r="B59" s="24"/>
      <c r="C59" s="24"/>
      <c r="D59" s="24"/>
    </row>
    <row r="60" spans="1:4" x14ac:dyDescent="0.2">
      <c r="A60" s="28" t="s">
        <v>60</v>
      </c>
      <c r="B60" s="24"/>
      <c r="C60" s="24"/>
      <c r="D60" s="24"/>
    </row>
    <row r="61" spans="1:4" x14ac:dyDescent="0.2">
      <c r="A61" s="28" t="s">
        <v>84</v>
      </c>
      <c r="B61" s="24"/>
      <c r="C61" s="24"/>
      <c r="D61" s="24"/>
    </row>
    <row r="62" spans="1:4" x14ac:dyDescent="0.2">
      <c r="A62" s="28" t="s">
        <v>85</v>
      </c>
      <c r="B62" s="24"/>
      <c r="C62" s="24"/>
      <c r="D62" s="24"/>
    </row>
    <row r="63" spans="1:4" x14ac:dyDescent="0.2">
      <c r="A63" s="28" t="s">
        <v>61</v>
      </c>
      <c r="B63" s="24"/>
      <c r="C63" s="24"/>
      <c r="D63" s="24"/>
    </row>
    <row r="64" spans="1:4" x14ac:dyDescent="0.2">
      <c r="A64" s="28" t="s">
        <v>86</v>
      </c>
      <c r="B64" s="24"/>
      <c r="C64" s="24"/>
      <c r="D64" s="24"/>
    </row>
    <row r="65" spans="1:4" x14ac:dyDescent="0.2">
      <c r="A65" s="28" t="s">
        <v>62</v>
      </c>
      <c r="B65" s="24"/>
      <c r="C65" s="24"/>
      <c r="D65" s="24"/>
    </row>
    <row r="66" spans="1:4" x14ac:dyDescent="0.2">
      <c r="A66" s="28" t="s">
        <v>87</v>
      </c>
      <c r="B66" s="24"/>
      <c r="C66" s="24"/>
      <c r="D66" s="24"/>
    </row>
    <row r="67" spans="1:4" x14ac:dyDescent="0.2">
      <c r="A67" s="28" t="s">
        <v>88</v>
      </c>
      <c r="B67" s="24"/>
      <c r="C67" s="24"/>
      <c r="D67" s="24"/>
    </row>
    <row r="68" spans="1:4" x14ac:dyDescent="0.2">
      <c r="A68" s="28" t="s">
        <v>89</v>
      </c>
      <c r="B68" s="24"/>
      <c r="C68" s="24"/>
      <c r="D68" s="24"/>
    </row>
    <row r="69" spans="1:4" x14ac:dyDescent="0.2">
      <c r="A69" s="28" t="s">
        <v>63</v>
      </c>
      <c r="B69" s="24"/>
      <c r="C69" s="24"/>
      <c r="D69" s="24"/>
    </row>
    <row r="70" spans="1:4" x14ac:dyDescent="0.2">
      <c r="A70" s="28" t="s">
        <v>90</v>
      </c>
      <c r="B70" s="24"/>
      <c r="C70" s="24"/>
      <c r="D70" s="24"/>
    </row>
    <row r="71" spans="1:4" x14ac:dyDescent="0.2">
      <c r="A71" s="28" t="s">
        <v>91</v>
      </c>
      <c r="B71" s="24"/>
      <c r="C71" s="24"/>
      <c r="D71" s="24"/>
    </row>
    <row r="72" spans="1:4" x14ac:dyDescent="0.2">
      <c r="A72" s="28" t="s">
        <v>92</v>
      </c>
      <c r="B72" s="24"/>
      <c r="C72" s="24"/>
      <c r="D72" s="24"/>
    </row>
    <row r="73" spans="1:4" x14ac:dyDescent="0.2">
      <c r="A73" s="28" t="s">
        <v>93</v>
      </c>
      <c r="B73" s="24"/>
      <c r="C73" s="24"/>
      <c r="D73" s="24"/>
    </row>
    <row r="74" spans="1:4" x14ac:dyDescent="0.2">
      <c r="A74" s="28" t="s">
        <v>94</v>
      </c>
      <c r="B74" s="24"/>
      <c r="C74" s="24"/>
      <c r="D74" s="24"/>
    </row>
    <row r="75" spans="1:4" x14ac:dyDescent="0.2">
      <c r="A75" s="28" t="s">
        <v>95</v>
      </c>
      <c r="B75" s="24"/>
      <c r="C75" s="24"/>
      <c r="D75" s="24"/>
    </row>
    <row r="76" spans="1:4" x14ac:dyDescent="0.2">
      <c r="A76" s="28" t="s">
        <v>96</v>
      </c>
      <c r="B76" s="24"/>
      <c r="C76" s="24"/>
      <c r="D76" s="24"/>
    </row>
    <row r="77" spans="1:4" x14ac:dyDescent="0.2">
      <c r="A77" s="28" t="s">
        <v>97</v>
      </c>
      <c r="B77" s="24"/>
      <c r="C77" s="24"/>
      <c r="D77" s="24"/>
    </row>
    <row r="78" spans="1:4" x14ac:dyDescent="0.2">
      <c r="A78" s="28" t="s">
        <v>98</v>
      </c>
      <c r="B78" s="24"/>
      <c r="C78" s="24"/>
      <c r="D78" s="24"/>
    </row>
    <row r="79" spans="1:4" x14ac:dyDescent="0.2">
      <c r="A79" s="28" t="s">
        <v>99</v>
      </c>
      <c r="B79" s="24"/>
      <c r="C79" s="24"/>
      <c r="D79" s="24"/>
    </row>
    <row r="80" spans="1:4" x14ac:dyDescent="0.2">
      <c r="A80" s="28" t="s">
        <v>100</v>
      </c>
      <c r="B80" s="24"/>
      <c r="C80" s="24"/>
      <c r="D80" s="24"/>
    </row>
    <row r="81" spans="1:8" x14ac:dyDescent="0.2">
      <c r="A81" s="28" t="s">
        <v>101</v>
      </c>
      <c r="B81" s="24"/>
      <c r="C81" s="24"/>
      <c r="D81" s="24"/>
    </row>
    <row r="82" spans="1:8" x14ac:dyDescent="0.2">
      <c r="A82" s="28" t="s">
        <v>102</v>
      </c>
      <c r="B82" s="24"/>
      <c r="C82" s="24"/>
      <c r="D82" s="24"/>
    </row>
    <row r="83" spans="1:8" x14ac:dyDescent="0.2">
      <c r="A83" s="28" t="s">
        <v>103</v>
      </c>
      <c r="B83" s="24"/>
      <c r="C83" s="24"/>
      <c r="D83" s="24"/>
    </row>
    <row r="84" spans="1:8" x14ac:dyDescent="0.2">
      <c r="A84" s="28" t="s">
        <v>104</v>
      </c>
      <c r="B84" s="24"/>
      <c r="C84" s="24"/>
      <c r="D84" s="24"/>
    </row>
    <row r="85" spans="1:8" x14ac:dyDescent="0.2">
      <c r="A85" s="28" t="s">
        <v>105</v>
      </c>
      <c r="B85" s="24"/>
      <c r="C85" s="24"/>
      <c r="D85" s="24"/>
      <c r="F85" s="19" t="s">
        <v>10</v>
      </c>
      <c r="G85" t="s">
        <v>37</v>
      </c>
    </row>
    <row r="86" spans="1:8" x14ac:dyDescent="0.2">
      <c r="A86" s="28" t="s">
        <v>106</v>
      </c>
      <c r="B86" s="24"/>
      <c r="C86" s="24"/>
      <c r="D86" s="24"/>
      <c r="F86" s="19" t="s">
        <v>9</v>
      </c>
      <c r="G86" t="s">
        <v>37</v>
      </c>
    </row>
    <row r="87" spans="1:8" x14ac:dyDescent="0.2">
      <c r="A87" s="28" t="s">
        <v>107</v>
      </c>
      <c r="B87" s="24"/>
      <c r="C87" s="24"/>
      <c r="D87" s="24"/>
    </row>
    <row r="88" spans="1:8" x14ac:dyDescent="0.2">
      <c r="A88" s="28" t="s">
        <v>108</v>
      </c>
      <c r="B88" s="24"/>
      <c r="C88" s="24"/>
      <c r="D88" s="24"/>
      <c r="F88" s="19" t="s">
        <v>38</v>
      </c>
      <c r="G88" s="19" t="s">
        <v>40</v>
      </c>
    </row>
    <row r="89" spans="1:8" x14ac:dyDescent="0.2">
      <c r="A89" s="28" t="s">
        <v>109</v>
      </c>
      <c r="B89" s="24"/>
      <c r="C89" s="24"/>
      <c r="D89" s="24"/>
      <c r="F89" s="19" t="s">
        <v>41</v>
      </c>
      <c r="G89">
        <v>1</v>
      </c>
      <c r="H89" t="s">
        <v>39</v>
      </c>
    </row>
    <row r="90" spans="1:8" x14ac:dyDescent="0.2">
      <c r="A90" s="25" t="s">
        <v>59</v>
      </c>
      <c r="B90" s="24">
        <v>5</v>
      </c>
      <c r="C90" s="24"/>
      <c r="D90" s="24">
        <v>5</v>
      </c>
      <c r="F90" s="25">
        <v>22</v>
      </c>
      <c r="G90" s="24">
        <v>1</v>
      </c>
      <c r="H90" s="24">
        <v>1</v>
      </c>
    </row>
    <row r="91" spans="1:8" x14ac:dyDescent="0.2">
      <c r="A91" s="28" t="s">
        <v>64</v>
      </c>
      <c r="B91" s="24"/>
      <c r="C91" s="24"/>
      <c r="D91" s="24"/>
      <c r="F91" s="25">
        <v>25</v>
      </c>
      <c r="G91" s="24">
        <v>1</v>
      </c>
      <c r="H91" s="24">
        <v>1</v>
      </c>
    </row>
    <row r="92" spans="1:8" x14ac:dyDescent="0.2">
      <c r="A92" s="28" t="s">
        <v>65</v>
      </c>
      <c r="B92" s="24"/>
      <c r="C92" s="24"/>
      <c r="D92" s="24"/>
      <c r="F92" s="25">
        <v>35</v>
      </c>
      <c r="G92" s="24">
        <v>1</v>
      </c>
      <c r="H92" s="24">
        <v>1</v>
      </c>
    </row>
    <row r="93" spans="1:8" x14ac:dyDescent="0.2">
      <c r="A93" s="28" t="s">
        <v>66</v>
      </c>
      <c r="B93" s="24"/>
      <c r="C93" s="24"/>
      <c r="D93" s="24"/>
      <c r="F93" s="25">
        <v>36</v>
      </c>
      <c r="G93" s="24">
        <v>1</v>
      </c>
      <c r="H93" s="24">
        <v>1</v>
      </c>
    </row>
    <row r="94" spans="1:8" x14ac:dyDescent="0.2">
      <c r="A94" s="28" t="s">
        <v>67</v>
      </c>
      <c r="B94" s="24"/>
      <c r="C94" s="24"/>
      <c r="D94" s="24"/>
      <c r="F94" s="25">
        <v>45</v>
      </c>
      <c r="G94" s="24">
        <v>1</v>
      </c>
      <c r="H94" s="24">
        <v>1</v>
      </c>
    </row>
    <row r="95" spans="1:8" x14ac:dyDescent="0.2">
      <c r="A95" s="28" t="s">
        <v>68</v>
      </c>
      <c r="B95" s="24"/>
      <c r="C95" s="24"/>
      <c r="D95" s="24"/>
      <c r="F95" s="25">
        <v>47</v>
      </c>
      <c r="G95" s="24">
        <v>1</v>
      </c>
      <c r="H95" s="24">
        <v>1</v>
      </c>
    </row>
    <row r="96" spans="1:8" x14ac:dyDescent="0.2">
      <c r="A96" s="28" t="s">
        <v>69</v>
      </c>
      <c r="B96" s="24"/>
      <c r="C96" s="24"/>
      <c r="D96" s="24"/>
      <c r="F96" s="25">
        <v>48</v>
      </c>
      <c r="G96" s="24">
        <v>1</v>
      </c>
      <c r="H96" s="24">
        <v>1</v>
      </c>
    </row>
    <row r="97" spans="1:17" x14ac:dyDescent="0.2">
      <c r="A97" s="28" t="s">
        <v>70</v>
      </c>
      <c r="B97" s="24"/>
      <c r="C97" s="24"/>
      <c r="D97" s="24"/>
      <c r="F97" s="25">
        <v>55</v>
      </c>
      <c r="G97" s="24">
        <v>1</v>
      </c>
      <c r="H97" s="24">
        <v>1</v>
      </c>
    </row>
    <row r="98" spans="1:17" x14ac:dyDescent="0.2">
      <c r="A98" s="28" t="s">
        <v>71</v>
      </c>
      <c r="B98" s="24"/>
      <c r="C98" s="24"/>
      <c r="D98" s="24"/>
      <c r="F98" s="25">
        <v>59</v>
      </c>
      <c r="G98" s="24">
        <v>1</v>
      </c>
      <c r="H98" s="24">
        <v>1</v>
      </c>
    </row>
    <row r="99" spans="1:17" x14ac:dyDescent="0.2">
      <c r="A99" s="28" t="s">
        <v>72</v>
      </c>
      <c r="B99" s="24"/>
      <c r="C99" s="24"/>
      <c r="D99" s="24"/>
      <c r="F99" s="25">
        <v>74</v>
      </c>
      <c r="G99" s="24">
        <v>2</v>
      </c>
      <c r="H99" s="24">
        <v>2</v>
      </c>
    </row>
    <row r="100" spans="1:17" x14ac:dyDescent="0.2">
      <c r="A100" s="28" t="s">
        <v>73</v>
      </c>
      <c r="B100" s="24"/>
      <c r="C100" s="24"/>
      <c r="D100" s="24"/>
      <c r="F100" s="25">
        <v>77</v>
      </c>
      <c r="G100" s="24">
        <v>1</v>
      </c>
      <c r="H100" s="24">
        <v>1</v>
      </c>
    </row>
    <row r="101" spans="1:17" x14ac:dyDescent="0.2">
      <c r="A101" s="28" t="s">
        <v>74</v>
      </c>
      <c r="B101" s="24"/>
      <c r="C101" s="24"/>
      <c r="D101" s="24"/>
      <c r="F101" s="25">
        <v>80</v>
      </c>
      <c r="G101" s="24">
        <v>1</v>
      </c>
      <c r="H101" s="24">
        <v>1</v>
      </c>
    </row>
    <row r="102" spans="1:17" x14ac:dyDescent="0.2">
      <c r="A102" s="28" t="s">
        <v>75</v>
      </c>
      <c r="B102" s="24"/>
      <c r="C102" s="24"/>
      <c r="D102" s="24"/>
      <c r="F102" s="25">
        <v>84</v>
      </c>
      <c r="G102" s="24">
        <v>2</v>
      </c>
      <c r="H102" s="24">
        <v>2</v>
      </c>
      <c r="P102" t="s">
        <v>113</v>
      </c>
      <c r="Q102" t="s">
        <v>114</v>
      </c>
    </row>
    <row r="103" spans="1:17" x14ac:dyDescent="0.2">
      <c r="A103" s="28" t="s">
        <v>76</v>
      </c>
      <c r="B103" s="24"/>
      <c r="C103" s="24"/>
      <c r="D103" s="24"/>
      <c r="F103" s="25">
        <v>85</v>
      </c>
      <c r="G103" s="24">
        <v>4</v>
      </c>
      <c r="H103" s="24">
        <v>4</v>
      </c>
      <c r="P103" s="29">
        <v>1</v>
      </c>
      <c r="Q103" s="29">
        <v>1</v>
      </c>
    </row>
    <row r="104" spans="1:17" x14ac:dyDescent="0.2">
      <c r="A104" s="28" t="s">
        <v>77</v>
      </c>
      <c r="B104" s="24"/>
      <c r="C104" s="24"/>
      <c r="D104" s="24"/>
      <c r="F104" s="25">
        <v>86</v>
      </c>
      <c r="G104" s="24">
        <v>2</v>
      </c>
      <c r="H104" s="24">
        <v>2</v>
      </c>
      <c r="P104" s="29">
        <v>2</v>
      </c>
      <c r="Q104" s="29">
        <v>1</v>
      </c>
    </row>
    <row r="105" spans="1:17" x14ac:dyDescent="0.2">
      <c r="A105" s="28" t="s">
        <v>48</v>
      </c>
      <c r="B105" s="24"/>
      <c r="C105" s="24"/>
      <c r="D105" s="24"/>
      <c r="F105" s="25">
        <v>87</v>
      </c>
      <c r="G105" s="24">
        <v>1</v>
      </c>
      <c r="H105" s="24">
        <v>1</v>
      </c>
      <c r="P105" s="29">
        <v>6</v>
      </c>
      <c r="Q105" s="29">
        <v>5</v>
      </c>
    </row>
    <row r="106" spans="1:17" x14ac:dyDescent="0.2">
      <c r="A106" s="28" t="s">
        <v>78</v>
      </c>
      <c r="B106" s="24"/>
      <c r="C106" s="24"/>
      <c r="D106" s="24"/>
      <c r="F106" s="25">
        <v>89</v>
      </c>
      <c r="G106" s="24">
        <v>3</v>
      </c>
      <c r="H106" s="24">
        <v>3</v>
      </c>
      <c r="P106" s="29">
        <v>4</v>
      </c>
      <c r="Q106" s="29">
        <v>5</v>
      </c>
    </row>
    <row r="107" spans="1:17" x14ac:dyDescent="0.2">
      <c r="A107" s="28" t="s">
        <v>79</v>
      </c>
      <c r="B107" s="24"/>
      <c r="C107" s="24"/>
      <c r="D107" s="24"/>
      <c r="F107" s="25">
        <v>90</v>
      </c>
      <c r="G107" s="24">
        <v>1</v>
      </c>
      <c r="H107" s="24">
        <v>1</v>
      </c>
      <c r="P107" s="29">
        <v>2</v>
      </c>
      <c r="Q107" s="29">
        <v>2</v>
      </c>
    </row>
    <row r="108" spans="1:17" x14ac:dyDescent="0.2">
      <c r="A108" s="28" t="s">
        <v>80</v>
      </c>
      <c r="B108" s="24"/>
      <c r="C108" s="24"/>
      <c r="D108" s="24"/>
      <c r="F108" s="25">
        <v>91</v>
      </c>
      <c r="G108" s="24">
        <v>1</v>
      </c>
      <c r="H108" s="24">
        <v>1</v>
      </c>
      <c r="P108" s="29">
        <v>5</v>
      </c>
      <c r="Q108" s="29">
        <v>4</v>
      </c>
    </row>
    <row r="109" spans="1:17" x14ac:dyDescent="0.2">
      <c r="A109" s="28" t="s">
        <v>49</v>
      </c>
      <c r="B109" s="24"/>
      <c r="C109" s="24"/>
      <c r="D109" s="24"/>
      <c r="F109" s="25">
        <v>94</v>
      </c>
      <c r="G109" s="24">
        <v>3</v>
      </c>
      <c r="H109" s="24">
        <v>3</v>
      </c>
      <c r="P109" s="29">
        <v>2</v>
      </c>
      <c r="Q109" s="29">
        <v>2</v>
      </c>
    </row>
    <row r="110" spans="1:17" x14ac:dyDescent="0.2">
      <c r="A110" s="28" t="s">
        <v>81</v>
      </c>
      <c r="B110" s="24"/>
      <c r="C110" s="24"/>
      <c r="D110" s="24"/>
      <c r="F110" s="25">
        <v>95</v>
      </c>
      <c r="G110" s="24">
        <v>2</v>
      </c>
      <c r="H110" s="24">
        <v>2</v>
      </c>
      <c r="P110" s="29">
        <v>4</v>
      </c>
      <c r="Q110" s="29">
        <v>4</v>
      </c>
    </row>
    <row r="111" spans="1:17" x14ac:dyDescent="0.2">
      <c r="A111" s="28" t="s">
        <v>82</v>
      </c>
      <c r="B111" s="24"/>
      <c r="C111" s="24"/>
      <c r="D111" s="24"/>
      <c r="F111" s="25">
        <v>97</v>
      </c>
      <c r="G111" s="24">
        <v>2</v>
      </c>
      <c r="H111" s="24">
        <v>2</v>
      </c>
      <c r="P111" s="29">
        <v>2</v>
      </c>
      <c r="Q111" s="29">
        <v>2</v>
      </c>
    </row>
    <row r="112" spans="1:17" x14ac:dyDescent="0.2">
      <c r="A112" s="28" t="s">
        <v>50</v>
      </c>
      <c r="B112" s="24"/>
      <c r="C112" s="24"/>
      <c r="D112" s="24"/>
      <c r="F112" s="25">
        <v>98</v>
      </c>
      <c r="G112" s="24">
        <v>1</v>
      </c>
      <c r="H112" s="24">
        <v>1</v>
      </c>
      <c r="P112" s="29">
        <v>3</v>
      </c>
      <c r="Q112" s="29">
        <v>3</v>
      </c>
    </row>
    <row r="113" spans="1:19" x14ac:dyDescent="0.2">
      <c r="A113" s="28" t="s">
        <v>51</v>
      </c>
      <c r="B113" s="24"/>
      <c r="C113" s="24"/>
      <c r="D113" s="24"/>
      <c r="F113" s="25">
        <v>99</v>
      </c>
      <c r="G113" s="24">
        <v>2</v>
      </c>
      <c r="H113" s="24">
        <v>2</v>
      </c>
      <c r="P113" s="29">
        <v>5</v>
      </c>
      <c r="Q113" s="29">
        <v>4</v>
      </c>
    </row>
    <row r="114" spans="1:19" x14ac:dyDescent="0.2">
      <c r="A114" s="28" t="s">
        <v>52</v>
      </c>
      <c r="B114" s="24"/>
      <c r="C114" s="24"/>
      <c r="D114" s="24"/>
      <c r="F114" s="25">
        <v>105</v>
      </c>
      <c r="G114" s="24">
        <v>1</v>
      </c>
      <c r="H114" s="24">
        <v>1</v>
      </c>
      <c r="P114" s="29">
        <v>1</v>
      </c>
      <c r="Q114" s="29">
        <v>1</v>
      </c>
    </row>
    <row r="115" spans="1:19" x14ac:dyDescent="0.2">
      <c r="A115" s="28" t="s">
        <v>53</v>
      </c>
      <c r="B115" s="24"/>
      <c r="C115" s="24"/>
      <c r="D115" s="24"/>
      <c r="F115" s="25" t="s">
        <v>39</v>
      </c>
      <c r="G115" s="24">
        <v>38</v>
      </c>
      <c r="H115" s="24">
        <v>38</v>
      </c>
      <c r="P115" s="29">
        <v>1</v>
      </c>
      <c r="Q115" s="29">
        <v>1</v>
      </c>
    </row>
    <row r="116" spans="1:19" x14ac:dyDescent="0.2">
      <c r="A116" s="28" t="s">
        <v>54</v>
      </c>
      <c r="B116" s="24"/>
      <c r="C116" s="24"/>
      <c r="D116" s="24"/>
      <c r="P116" s="29">
        <v>2</v>
      </c>
      <c r="Q116" s="29">
        <v>2</v>
      </c>
    </row>
    <row r="117" spans="1:19" x14ac:dyDescent="0.2">
      <c r="A117" s="28" t="s">
        <v>55</v>
      </c>
      <c r="B117" s="24"/>
      <c r="C117" s="24"/>
      <c r="D117" s="24"/>
      <c r="F117" s="19" t="s">
        <v>41</v>
      </c>
      <c r="G117" t="s">
        <v>111</v>
      </c>
      <c r="H117" t="s">
        <v>38</v>
      </c>
      <c r="P117" s="29">
        <v>1</v>
      </c>
      <c r="Q117" s="29">
        <v>1</v>
      </c>
    </row>
    <row r="118" spans="1:19" x14ac:dyDescent="0.2">
      <c r="A118" s="28" t="s">
        <v>56</v>
      </c>
      <c r="B118" s="24"/>
      <c r="C118" s="24"/>
      <c r="D118" s="24"/>
      <c r="F118" s="25" t="s">
        <v>47</v>
      </c>
      <c r="G118" s="24">
        <v>36</v>
      </c>
      <c r="H118" s="24">
        <v>33</v>
      </c>
      <c r="R118" t="s">
        <v>112</v>
      </c>
      <c r="S118">
        <f>CORREL('Pivot Table Outputs'!P103:P117,'Pivot Table Outputs'!Q103:Q117)</f>
        <v>0.94264135471025912</v>
      </c>
    </row>
    <row r="119" spans="1:19" x14ac:dyDescent="0.2">
      <c r="A119" s="28" t="s">
        <v>57</v>
      </c>
      <c r="B119" s="24"/>
      <c r="C119" s="24"/>
      <c r="D119" s="24"/>
      <c r="F119" s="28" t="s">
        <v>48</v>
      </c>
      <c r="G119" s="24">
        <v>1</v>
      </c>
      <c r="H119" s="24">
        <v>1</v>
      </c>
    </row>
    <row r="120" spans="1:19" x14ac:dyDescent="0.2">
      <c r="A120" s="28" t="s">
        <v>58</v>
      </c>
      <c r="B120" s="24"/>
      <c r="C120" s="24"/>
      <c r="D120" s="24"/>
      <c r="F120" s="28" t="s">
        <v>49</v>
      </c>
      <c r="G120" s="24">
        <v>2</v>
      </c>
      <c r="H120" s="24">
        <v>1</v>
      </c>
    </row>
    <row r="121" spans="1:19" x14ac:dyDescent="0.2">
      <c r="A121" s="28" t="s">
        <v>83</v>
      </c>
      <c r="B121" s="24"/>
      <c r="C121" s="24"/>
      <c r="D121" s="24"/>
      <c r="F121" s="28" t="s">
        <v>50</v>
      </c>
      <c r="G121" s="24">
        <v>6</v>
      </c>
      <c r="H121" s="24">
        <v>5</v>
      </c>
    </row>
    <row r="122" spans="1:19" x14ac:dyDescent="0.2">
      <c r="A122" s="28" t="s">
        <v>60</v>
      </c>
      <c r="B122" s="24">
        <v>1</v>
      </c>
      <c r="C122" s="24"/>
      <c r="D122" s="24">
        <v>1</v>
      </c>
      <c r="F122" s="28" t="s">
        <v>51</v>
      </c>
      <c r="G122" s="24">
        <v>4</v>
      </c>
      <c r="H122" s="24">
        <v>5</v>
      </c>
    </row>
    <row r="123" spans="1:19" x14ac:dyDescent="0.2">
      <c r="A123" s="28" t="s">
        <v>84</v>
      </c>
      <c r="B123" s="24"/>
      <c r="C123" s="24"/>
      <c r="D123" s="24"/>
      <c r="F123" s="28" t="s">
        <v>52</v>
      </c>
      <c r="G123" s="24">
        <v>2</v>
      </c>
      <c r="H123" s="24">
        <v>2</v>
      </c>
    </row>
    <row r="124" spans="1:19" x14ac:dyDescent="0.2">
      <c r="A124" s="28" t="s">
        <v>85</v>
      </c>
      <c r="B124" s="24"/>
      <c r="C124" s="24"/>
      <c r="D124" s="24"/>
      <c r="F124" s="28" t="s">
        <v>53</v>
      </c>
      <c r="G124" s="24">
        <v>5</v>
      </c>
      <c r="H124" s="24">
        <v>4</v>
      </c>
    </row>
    <row r="125" spans="1:19" x14ac:dyDescent="0.2">
      <c r="A125" s="28" t="s">
        <v>61</v>
      </c>
      <c r="B125" s="24">
        <v>1</v>
      </c>
      <c r="C125" s="24"/>
      <c r="D125" s="24">
        <v>1</v>
      </c>
      <c r="F125" s="28" t="s">
        <v>54</v>
      </c>
      <c r="G125" s="24">
        <v>2</v>
      </c>
      <c r="H125" s="24">
        <v>2</v>
      </c>
    </row>
    <row r="126" spans="1:19" x14ac:dyDescent="0.2">
      <c r="A126" s="28" t="s">
        <v>86</v>
      </c>
      <c r="B126" s="24"/>
      <c r="C126" s="24"/>
      <c r="D126" s="24"/>
      <c r="F126" s="28" t="s">
        <v>55</v>
      </c>
      <c r="G126" s="24">
        <v>4</v>
      </c>
      <c r="H126" s="24">
        <v>4</v>
      </c>
    </row>
    <row r="127" spans="1:19" x14ac:dyDescent="0.2">
      <c r="A127" s="28" t="s">
        <v>62</v>
      </c>
      <c r="B127" s="24">
        <v>2</v>
      </c>
      <c r="C127" s="24"/>
      <c r="D127" s="24">
        <v>2</v>
      </c>
      <c r="F127" s="28" t="s">
        <v>56</v>
      </c>
      <c r="G127" s="24">
        <v>2</v>
      </c>
      <c r="H127" s="24">
        <v>2</v>
      </c>
    </row>
    <row r="128" spans="1:19" x14ac:dyDescent="0.2">
      <c r="A128" s="28" t="s">
        <v>87</v>
      </c>
      <c r="B128" s="24"/>
      <c r="C128" s="24"/>
      <c r="D128" s="24"/>
      <c r="F128" s="28" t="s">
        <v>57</v>
      </c>
      <c r="G128" s="24">
        <v>3</v>
      </c>
      <c r="H128" s="24">
        <v>3</v>
      </c>
    </row>
    <row r="129" spans="1:8" x14ac:dyDescent="0.2">
      <c r="A129" s="28" t="s">
        <v>88</v>
      </c>
      <c r="B129" s="24"/>
      <c r="C129" s="24"/>
      <c r="D129" s="24"/>
      <c r="F129" s="28" t="s">
        <v>58</v>
      </c>
      <c r="G129" s="24">
        <v>5</v>
      </c>
      <c r="H129" s="24">
        <v>4</v>
      </c>
    </row>
    <row r="130" spans="1:8" x14ac:dyDescent="0.2">
      <c r="A130" s="28" t="s">
        <v>89</v>
      </c>
      <c r="B130" s="24"/>
      <c r="C130" s="24"/>
      <c r="D130" s="24"/>
      <c r="F130" s="25" t="s">
        <v>59</v>
      </c>
      <c r="G130" s="24">
        <v>5</v>
      </c>
      <c r="H130" s="24">
        <v>5</v>
      </c>
    </row>
    <row r="131" spans="1:8" x14ac:dyDescent="0.2">
      <c r="A131" s="28" t="s">
        <v>63</v>
      </c>
      <c r="B131" s="24">
        <v>1</v>
      </c>
      <c r="C131" s="24"/>
      <c r="D131" s="24">
        <v>1</v>
      </c>
      <c r="F131" s="28" t="s">
        <v>60</v>
      </c>
      <c r="G131" s="24">
        <v>1</v>
      </c>
      <c r="H131" s="24">
        <v>1</v>
      </c>
    </row>
    <row r="132" spans="1:8" x14ac:dyDescent="0.2">
      <c r="A132" s="28" t="s">
        <v>90</v>
      </c>
      <c r="B132" s="24"/>
      <c r="C132" s="24"/>
      <c r="D132" s="24"/>
      <c r="F132" s="28" t="s">
        <v>61</v>
      </c>
      <c r="G132" s="24">
        <v>1</v>
      </c>
      <c r="H132" s="24">
        <v>1</v>
      </c>
    </row>
    <row r="133" spans="1:8" x14ac:dyDescent="0.2">
      <c r="A133" s="28" t="s">
        <v>91</v>
      </c>
      <c r="B133" s="24"/>
      <c r="C133" s="24"/>
      <c r="D133" s="24"/>
      <c r="F133" s="28" t="s">
        <v>62</v>
      </c>
      <c r="G133" s="24">
        <v>2</v>
      </c>
      <c r="H133" s="24">
        <v>2</v>
      </c>
    </row>
    <row r="134" spans="1:8" x14ac:dyDescent="0.2">
      <c r="A134" s="28" t="s">
        <v>92</v>
      </c>
      <c r="B134" s="24"/>
      <c r="C134" s="24"/>
      <c r="D134" s="24"/>
      <c r="F134" s="28" t="s">
        <v>63</v>
      </c>
      <c r="G134" s="24">
        <v>1</v>
      </c>
      <c r="H134" s="24">
        <v>1</v>
      </c>
    </row>
    <row r="135" spans="1:8" x14ac:dyDescent="0.2">
      <c r="A135" s="28" t="s">
        <v>93</v>
      </c>
      <c r="B135" s="24"/>
      <c r="C135" s="24"/>
      <c r="D135" s="24"/>
      <c r="F135" s="25" t="s">
        <v>39</v>
      </c>
      <c r="G135" s="24">
        <v>41</v>
      </c>
      <c r="H135" s="24">
        <v>38</v>
      </c>
    </row>
    <row r="136" spans="1:8" x14ac:dyDescent="0.2">
      <c r="A136" s="28" t="s">
        <v>94</v>
      </c>
      <c r="B136" s="24"/>
      <c r="C136" s="24"/>
      <c r="D136" s="24"/>
    </row>
    <row r="137" spans="1:8" x14ac:dyDescent="0.2">
      <c r="A137" s="28" t="s">
        <v>95</v>
      </c>
      <c r="B137" s="24"/>
      <c r="C137" s="24"/>
      <c r="D137" s="24"/>
    </row>
    <row r="138" spans="1:8" x14ac:dyDescent="0.2">
      <c r="A138" s="28" t="s">
        <v>96</v>
      </c>
      <c r="B138" s="24"/>
      <c r="C138" s="24"/>
      <c r="D138" s="24"/>
    </row>
    <row r="139" spans="1:8" x14ac:dyDescent="0.2">
      <c r="A139" s="28" t="s">
        <v>97</v>
      </c>
      <c r="B139" s="24"/>
      <c r="C139" s="24"/>
      <c r="D139" s="24"/>
    </row>
    <row r="140" spans="1:8" x14ac:dyDescent="0.2">
      <c r="A140" s="28" t="s">
        <v>98</v>
      </c>
      <c r="B140" s="24"/>
      <c r="C140" s="24"/>
      <c r="D140" s="24"/>
    </row>
    <row r="141" spans="1:8" x14ac:dyDescent="0.2">
      <c r="A141" s="28" t="s">
        <v>99</v>
      </c>
      <c r="B141" s="24"/>
      <c r="C141" s="24"/>
      <c r="D141" s="24"/>
    </row>
    <row r="142" spans="1:8" x14ac:dyDescent="0.2">
      <c r="A142" s="28" t="s">
        <v>100</v>
      </c>
      <c r="B142" s="24"/>
      <c r="C142" s="24"/>
      <c r="D142" s="24"/>
    </row>
    <row r="143" spans="1:8" x14ac:dyDescent="0.2">
      <c r="A143" s="28" t="s">
        <v>101</v>
      </c>
      <c r="B143" s="24"/>
      <c r="C143" s="24"/>
      <c r="D143" s="24"/>
    </row>
    <row r="144" spans="1:8" x14ac:dyDescent="0.2">
      <c r="A144" s="28" t="s">
        <v>102</v>
      </c>
      <c r="B144" s="24"/>
      <c r="C144" s="24"/>
      <c r="D144" s="24"/>
    </row>
    <row r="145" spans="1:4" x14ac:dyDescent="0.2">
      <c r="A145" s="28" t="s">
        <v>103</v>
      </c>
      <c r="B145" s="24"/>
      <c r="C145" s="24"/>
      <c r="D145" s="24"/>
    </row>
    <row r="146" spans="1:4" x14ac:dyDescent="0.2">
      <c r="A146" s="28" t="s">
        <v>104</v>
      </c>
      <c r="B146" s="24"/>
      <c r="C146" s="24"/>
      <c r="D146" s="24"/>
    </row>
    <row r="147" spans="1:4" x14ac:dyDescent="0.2">
      <c r="A147" s="28" t="s">
        <v>105</v>
      </c>
      <c r="B147" s="24"/>
      <c r="C147" s="24"/>
      <c r="D147" s="24"/>
    </row>
    <row r="148" spans="1:4" x14ac:dyDescent="0.2">
      <c r="A148" s="28" t="s">
        <v>106</v>
      </c>
      <c r="B148" s="24"/>
      <c r="C148" s="24"/>
      <c r="D148" s="24"/>
    </row>
    <row r="149" spans="1:4" x14ac:dyDescent="0.2">
      <c r="A149" s="28" t="s">
        <v>107</v>
      </c>
      <c r="B149" s="24"/>
      <c r="C149" s="24"/>
      <c r="D149" s="24"/>
    </row>
    <row r="150" spans="1:4" x14ac:dyDescent="0.2">
      <c r="A150" s="28" t="s">
        <v>108</v>
      </c>
      <c r="B150" s="24"/>
      <c r="C150" s="24"/>
      <c r="D150" s="24"/>
    </row>
    <row r="151" spans="1:4" x14ac:dyDescent="0.2">
      <c r="A151" s="28" t="s">
        <v>109</v>
      </c>
      <c r="B151" s="24"/>
      <c r="C151" s="24"/>
      <c r="D151" s="24"/>
    </row>
    <row r="152" spans="1:4" x14ac:dyDescent="0.2">
      <c r="A152" s="25" t="s">
        <v>39</v>
      </c>
      <c r="B152" s="24">
        <v>29</v>
      </c>
      <c r="C152" s="24">
        <v>9</v>
      </c>
      <c r="D152" s="24">
        <v>38</v>
      </c>
    </row>
  </sheetData>
  <mergeCells count="4">
    <mergeCell ref="F3:F4"/>
    <mergeCell ref="G3:H3"/>
    <mergeCell ref="I3:J3"/>
    <mergeCell ref="K3:L3"/>
  </mergeCells>
  <pageMargins left="0.7" right="0.7" top="0.75" bottom="0.75" header="0.3" footer="0.3"/>
  <pageSetup orientation="portrait" horizontalDpi="0" verticalDpi="0"/>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Raw Data</vt:lpstr>
      <vt:lpstr>Pivot Table Outputs</vt:lpstr>
      <vt:lpstr>'Pivot Table Outputs'!Print_Area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Parker deBruyne</cp:lastModifiedBy>
  <cp:revision/>
  <cp:lastPrinted>2023-10-16T21:57:15Z</cp:lastPrinted>
  <dcterms:created xsi:type="dcterms:W3CDTF">2023-10-06T14:14:11Z</dcterms:created>
  <dcterms:modified xsi:type="dcterms:W3CDTF">2023-10-17T01:47:41Z</dcterms:modified>
  <cp:category/>
  <cp:contentStatus/>
</cp:coreProperties>
</file>