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v3\content\"/>
    </mc:Choice>
  </mc:AlternateContent>
  <xr:revisionPtr revIDLastSave="0" documentId="13_ncr:1_{6BE93882-9A39-4970-9715-B996DF714987}" xr6:coauthVersionLast="47" xr6:coauthVersionMax="47" xr10:uidLastSave="{00000000-0000-0000-0000-000000000000}"/>
  <bookViews>
    <workbookView xWindow="-28920" yWindow="7710" windowWidth="29040" windowHeight="15840" tabRatio="1000" activeTab="8" xr2:uid="{0646DCF6-9E5E-439A-8C31-869D606F0004}"/>
  </bookViews>
  <sheets>
    <sheet name="Assumptions" sheetId="272" r:id="rId1"/>
    <sheet name="Output &gt;" sheetId="9" r:id="rId2"/>
    <sheet name="DCF" sheetId="163" r:id="rId3"/>
    <sheet name="Analysis &gt;" sheetId="269" r:id="rId4"/>
    <sheet name="Discount rate" sheetId="166" r:id="rId5"/>
    <sheet name="Beta" sheetId="167" r:id="rId6"/>
    <sheet name="Comps" sheetId="270" r:id="rId7"/>
    <sheet name="_CIQHiddenCacheSheet" sheetId="327" state="veryHidden" r:id="rId8"/>
    <sheet name="Forecasts" sheetId="267" r:id="rId9"/>
    <sheet name="Data &gt;" sheetId="93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"1c008d2a-84f6-4b5f-a676-b9a192bfcf13"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265" l="1" a="1"/>
  <c r="G34" i="265"/>
  <c r="F59" i="266" a="1"/>
  <c r="F59" i="266"/>
  <c r="G56" i="266" a="1"/>
  <c r="G56" i="266"/>
  <c r="F40" i="266" a="1"/>
  <c r="F40" i="266"/>
  <c r="G33" i="266" a="1"/>
  <c r="G33" i="266"/>
  <c r="G24" i="266" a="1"/>
  <c r="G24" i="266"/>
  <c r="G23" i="268" a="1"/>
  <c r="G23" i="268"/>
  <c r="F34" i="265" a="1"/>
  <c r="F34" i="265"/>
  <c r="F37" i="265" a="1"/>
  <c r="F37" i="265"/>
  <c r="G33" i="265" a="1"/>
  <c r="G33" i="265"/>
  <c r="F25" i="265" a="1"/>
  <c r="F25" i="265"/>
  <c r="G21" i="265" a="1"/>
  <c r="G21" i="265"/>
  <c r="F33" i="266" a="1"/>
  <c r="F33" i="266"/>
  <c r="G30" i="266" a="1"/>
  <c r="G30" i="266"/>
  <c r="F24" i="266" a="1"/>
  <c r="F24" i="266"/>
  <c r="F26" i="266" a="1"/>
  <c r="F26" i="266"/>
  <c r="G23" i="266" a="1"/>
  <c r="G23" i="266"/>
  <c r="G63" i="266" a="1"/>
  <c r="G63" i="266"/>
  <c r="G61" i="266" a="1"/>
  <c r="G61" i="266"/>
  <c r="F56" i="266" a="1"/>
  <c r="F56" i="266"/>
  <c r="G49" i="266" a="1"/>
  <c r="G49" i="266"/>
  <c r="F43" i="266" a="1"/>
  <c r="F43" i="266"/>
  <c r="F46" i="266" a="1"/>
  <c r="F46" i="266"/>
  <c r="G42" i="266" a="1"/>
  <c r="G42" i="266"/>
  <c r="F23" i="268" a="1"/>
  <c r="F23" i="268"/>
  <c r="F25" i="268" a="1"/>
  <c r="F25" i="268"/>
  <c r="G22" i="268" a="1"/>
  <c r="G22" i="268"/>
  <c r="F31" i="265" a="1"/>
  <c r="F31" i="265"/>
  <c r="G43" i="266" a="1"/>
  <c r="G43" i="266"/>
  <c r="G39" i="265" a="1"/>
  <c r="G39" i="265"/>
  <c r="F33" i="265" a="1"/>
  <c r="F33" i="265"/>
  <c r="G29" i="265" a="1"/>
  <c r="G29" i="265"/>
  <c r="F21" i="265" a="1"/>
  <c r="F21" i="265"/>
  <c r="G39" i="266" a="1"/>
  <c r="G39" i="266"/>
  <c r="F30" i="266" a="1"/>
  <c r="F30" i="266"/>
  <c r="G26" i="266" a="1"/>
  <c r="G26" i="266"/>
  <c r="G29" i="266" a="1"/>
  <c r="G29" i="266"/>
  <c r="F23" i="266" a="1"/>
  <c r="F23" i="266"/>
  <c r="F63" i="266" a="1"/>
  <c r="F63" i="266"/>
  <c r="F61" i="266" a="1"/>
  <c r="F61" i="266"/>
  <c r="G58" i="266" a="1"/>
  <c r="G58" i="266"/>
  <c r="F49" i="266" a="1"/>
  <c r="F49" i="266"/>
  <c r="G46" i="266" a="1"/>
  <c r="G46" i="266"/>
  <c r="G48" i="266" a="1"/>
  <c r="G48" i="266"/>
  <c r="F42" i="266" a="1"/>
  <c r="F42" i="266"/>
  <c r="G26" i="268" a="1"/>
  <c r="G26" i="268"/>
  <c r="F22" i="268" a="1"/>
  <c r="F22" i="268"/>
  <c r="G25" i="265" a="1"/>
  <c r="G25" i="265"/>
  <c r="F27" i="266" a="1"/>
  <c r="F27" i="266"/>
  <c r="F39" i="265" a="1"/>
  <c r="F39" i="265"/>
  <c r="G36" i="265" a="1"/>
  <c r="G36" i="265"/>
  <c r="F29" i="265" a="1"/>
  <c r="F29" i="265"/>
  <c r="G24" i="265" a="1"/>
  <c r="G24" i="265"/>
  <c r="G25" i="266" a="1"/>
  <c r="G25" i="266"/>
  <c r="F58" i="266" a="1"/>
  <c r="F58" i="266"/>
  <c r="G53" i="266" a="1"/>
  <c r="G53" i="266"/>
  <c r="F48" i="266" a="1"/>
  <c r="F48" i="266"/>
  <c r="G44" i="266" a="1"/>
  <c r="G44" i="266"/>
  <c r="F39" i="266" a="1"/>
  <c r="F39" i="266"/>
  <c r="G32" i="266" a="1"/>
  <c r="G32" i="266"/>
  <c r="F29" i="266" a="1"/>
  <c r="F29" i="266"/>
  <c r="F26" i="268" a="1"/>
  <c r="F26" i="268"/>
  <c r="G24" i="268" a="1"/>
  <c r="G24" i="268"/>
  <c r="F36" i="265" a="1"/>
  <c r="F36" i="265"/>
  <c r="G32" i="265" a="1"/>
  <c r="G32" i="265"/>
  <c r="F24" i="265" a="1"/>
  <c r="F24" i="265"/>
  <c r="F26" i="265" a="1"/>
  <c r="F26" i="265"/>
  <c r="G22" i="265" a="1"/>
  <c r="G22" i="265"/>
  <c r="F32" i="266" a="1"/>
  <c r="F32" i="266"/>
  <c r="F36" i="266" a="1"/>
  <c r="F36" i="266"/>
  <c r="G31" i="266" a="1"/>
  <c r="G31" i="266"/>
  <c r="F25" i="266" a="1"/>
  <c r="F25" i="266"/>
  <c r="G22" i="266" a="1"/>
  <c r="G22" i="266"/>
  <c r="G62" i="266" a="1"/>
  <c r="G62" i="266"/>
  <c r="G60" i="266" a="1"/>
  <c r="G60" i="266"/>
  <c r="F53" i="266" a="1"/>
  <c r="F53" i="266"/>
  <c r="F57" i="266" a="1"/>
  <c r="F57" i="266"/>
  <c r="G50" i="266" a="1"/>
  <c r="G50" i="266"/>
  <c r="F44" i="266" a="1"/>
  <c r="F44" i="266"/>
  <c r="G41" i="266" a="1"/>
  <c r="G41" i="266"/>
  <c r="F24" i="268" a="1"/>
  <c r="F24" i="268"/>
  <c r="G21" i="268" a="1"/>
  <c r="G21" i="268"/>
  <c r="F47" i="266" a="1"/>
  <c r="F47" i="266"/>
  <c r="G37" i="265" a="1"/>
  <c r="G37" i="265"/>
  <c r="F32" i="265" a="1"/>
  <c r="F32" i="265"/>
  <c r="G26" i="265" a="1"/>
  <c r="G26" i="265"/>
  <c r="G31" i="265" a="1"/>
  <c r="G31" i="265"/>
  <c r="F22" i="265" a="1"/>
  <c r="F22" i="265"/>
  <c r="G36" i="266" a="1"/>
  <c r="G36" i="266"/>
  <c r="G40" i="266" a="1"/>
  <c r="G40" i="266"/>
  <c r="F31" i="266" a="1"/>
  <c r="F31" i="266"/>
  <c r="G27" i="266" a="1"/>
  <c r="G27" i="266"/>
  <c r="F22" i="266" a="1"/>
  <c r="F22" i="266"/>
  <c r="F62" i="266" a="1"/>
  <c r="F62" i="266"/>
  <c r="F60" i="266" a="1"/>
  <c r="F60" i="266"/>
  <c r="G57" i="266" a="1"/>
  <c r="G57" i="266"/>
  <c r="G59" i="266" a="1"/>
  <c r="G59" i="266"/>
  <c r="F50" i="266" a="1"/>
  <c r="F50" i="266"/>
  <c r="G47" i="266" a="1"/>
  <c r="G47" i="266"/>
  <c r="F41" i="266" a="1"/>
  <c r="F41" i="266"/>
  <c r="G25" i="268" a="1"/>
  <c r="G25" i="268"/>
  <c r="F21" i="268" a="1"/>
  <c r="F21" i="268"/>
  <c r="D9" i="268"/>
  <c r="D11" i="268"/>
  <c r="E20" i="268" s="1"/>
  <c r="D12" i="268"/>
  <c r="D13" i="268"/>
  <c r="D15" i="268"/>
  <c r="D16" i="268"/>
  <c r="D9" i="266"/>
  <c r="D11" i="266"/>
  <c r="E20" i="266" s="1"/>
  <c r="D12" i="266"/>
  <c r="D13" i="266"/>
  <c r="D15" i="266"/>
  <c r="D16" i="266"/>
  <c r="D9" i="265"/>
  <c r="D11" i="265"/>
  <c r="E20" i="265" s="1"/>
  <c r="D12" i="265"/>
  <c r="D13" i="265"/>
  <c r="D15" i="265"/>
  <c r="D16" i="265"/>
  <c r="D8" i="267"/>
  <c r="D30" i="267"/>
  <c r="E11" i="267"/>
  <c r="F11" i="267" s="1"/>
  <c r="F12" i="267" s="1"/>
  <c r="G11" i="267"/>
  <c r="G12" i="267" s="1"/>
  <c r="E54" i="267"/>
  <c r="G54" i="267" s="1"/>
  <c r="G55" i="267" s="1"/>
  <c r="D27" i="267"/>
  <c r="D29" i="267"/>
  <c r="D31" i="267"/>
  <c r="D32" i="267"/>
  <c r="D34" i="267"/>
  <c r="D35" i="267"/>
  <c r="E38" i="267"/>
  <c r="F38" i="267" s="1"/>
  <c r="F39" i="267" s="1"/>
  <c r="F54" i="267"/>
  <c r="F55" i="267" s="1"/>
  <c r="D67" i="267"/>
  <c r="D68" i="267" s="1"/>
  <c r="E67" i="267"/>
  <c r="E68" i="267" s="1"/>
  <c r="D9" i="270"/>
  <c r="D12" i="270"/>
  <c r="D14" i="270"/>
  <c r="D15" i="270"/>
  <c r="D17" i="270"/>
  <c r="D18" i="270"/>
  <c r="B34" i="270"/>
  <c r="D21" i="167"/>
  <c r="D42" i="167"/>
  <c r="D41" i="167"/>
  <c r="D40" i="167"/>
  <c r="D39" i="167"/>
  <c r="D25" i="167"/>
  <c r="D38" i="167"/>
  <c r="D37" i="167"/>
  <c r="D29" i="167"/>
  <c r="D28" i="167"/>
  <c r="D27" i="167"/>
  <c r="D26" i="167"/>
  <c r="D34" i="167"/>
  <c r="D33" i="167"/>
  <c r="D32" i="167"/>
  <c r="B46" i="167"/>
  <c r="D46" i="167"/>
  <c r="F46" i="167"/>
  <c r="C8" i="166"/>
  <c r="C10" i="166"/>
  <c r="C14" i="166"/>
  <c r="C23" i="166" s="1"/>
  <c r="C22" i="166"/>
  <c r="D14" i="167" s="1"/>
  <c r="C19" i="166"/>
  <c r="C8" i="163"/>
  <c r="C9" i="163"/>
  <c r="C10" i="163"/>
  <c r="C15" i="166" s="1"/>
  <c r="C17" i="166" s="1"/>
  <c r="F24" i="163"/>
  <c r="F25" i="163"/>
  <c r="D24" i="163"/>
  <c r="D25" i="163" s="1"/>
  <c r="E24" i="163"/>
  <c r="E25" i="163" s="1"/>
  <c r="G24" i="163"/>
  <c r="G25" i="163" s="1"/>
  <c r="H24" i="163"/>
  <c r="H25" i="163" s="1"/>
  <c r="I24" i="163"/>
  <c r="B25" i="163"/>
  <c r="I28" i="163"/>
  <c r="E35" i="163"/>
  <c r="E24" i="268" a="1"/>
  <c r="E57" i="266" a="1"/>
  <c r="E44" i="266" a="1"/>
  <c r="E36" i="266" a="1"/>
  <c r="E25" i="266" a="1"/>
  <c r="E36" i="265" a="1"/>
  <c r="E26" i="265" a="1"/>
  <c r="G36" i="270"/>
  <c r="B48" i="167" a="1"/>
  <c r="H48" i="167" a="1"/>
  <c r="F46" i="267"/>
  <c r="D36" i="270"/>
  <c r="E31" i="266" a="1"/>
  <c r="E32" i="265" a="1"/>
  <c r="E26" i="268" a="1"/>
  <c r="E58" i="266" a="1"/>
  <c r="E48" i="266" a="1"/>
  <c r="E39" i="266" a="1"/>
  <c r="E29" i="266" a="1"/>
  <c r="E39" i="265" a="1"/>
  <c r="E29" i="265" a="1"/>
  <c r="D23" i="270"/>
  <c r="D48" i="167" a="1"/>
  <c r="M48" i="167" a="1"/>
  <c r="D25" i="270" a="1"/>
  <c r="F47" i="267"/>
  <c r="E22" i="268" a="1"/>
  <c r="E63" i="266" a="1"/>
  <c r="E61" i="266" a="1"/>
  <c r="E49" i="266" a="1"/>
  <c r="E53" i="266" a="1"/>
  <c r="E42" i="266" a="1"/>
  <c r="E30" i="266" a="1"/>
  <c r="E32" i="266" a="1"/>
  <c r="E23" i="266" a="1"/>
  <c r="E33" i="265" a="1"/>
  <c r="E21" i="265" a="1"/>
  <c r="E24" i="265" a="1"/>
  <c r="F44" i="267"/>
  <c r="F48" i="167" a="1"/>
  <c r="C19" i="163" a="1"/>
  <c r="E50" i="266" a="1"/>
  <c r="E34" i="265" a="1"/>
  <c r="G48" i="167" a="1"/>
  <c r="D26" i="270" a="1"/>
  <c r="E23" i="268" a="1"/>
  <c r="E25" i="268" a="1"/>
  <c r="E56" i="266" a="1"/>
  <c r="E46" i="266" a="1"/>
  <c r="E33" i="266" a="1"/>
  <c r="E26" i="266" a="1"/>
  <c r="E37" i="265" a="1"/>
  <c r="E25" i="265" a="1"/>
  <c r="K48" i="167" a="1"/>
  <c r="E22" i="266" a="1"/>
  <c r="E22" i="265" a="1"/>
  <c r="F45" i="267"/>
  <c r="F40" i="267"/>
  <c r="B36" i="270" a="1"/>
  <c r="E60" i="266" a="1"/>
  <c r="E59" i="266" a="1"/>
  <c r="E47" i="266" a="1"/>
  <c r="E40" i="266" a="1"/>
  <c r="E27" i="266" a="1"/>
  <c r="E31" i="265" a="1"/>
  <c r="L48" i="167" a="1"/>
  <c r="E21" i="268" a="1"/>
  <c r="E24" i="266" a="1"/>
  <c r="F36" i="270"/>
  <c r="E62" i="266" a="1"/>
  <c r="E41" i="266" a="1"/>
  <c r="E43" i="266" a="1"/>
  <c r="J48" i="167" a="1"/>
  <c r="F42" i="267"/>
  <c r="F41" i="267" l="1"/>
  <c r="J48" i="167"/>
  <c r="E43" i="266"/>
  <c r="E41" i="266"/>
  <c r="E62" i="266"/>
  <c r="H36" i="270"/>
  <c r="E24" i="266"/>
  <c r="E21" i="268"/>
  <c r="L48" i="167"/>
  <c r="E31" i="265"/>
  <c r="E27" i="266"/>
  <c r="E40" i="266"/>
  <c r="E47" i="266"/>
  <c r="E59" i="266"/>
  <c r="E60" i="266"/>
  <c r="B36" i="270"/>
  <c r="E22" i="265"/>
  <c r="E22" i="266"/>
  <c r="K48" i="167"/>
  <c r="E25" i="265"/>
  <c r="E37" i="265"/>
  <c r="E26" i="266"/>
  <c r="E33" i="266"/>
  <c r="E46" i="266"/>
  <c r="E56" i="266"/>
  <c r="E25" i="268"/>
  <c r="E23" i="268"/>
  <c r="D26" i="270"/>
  <c r="C15" i="163" s="1"/>
  <c r="G48" i="167"/>
  <c r="I48" i="167" s="1"/>
  <c r="E34" i="265"/>
  <c r="E50" i="266"/>
  <c r="C19" i="163"/>
  <c r="F48" i="167"/>
  <c r="E24" i="265"/>
  <c r="E27" i="265" s="1"/>
  <c r="E21" i="265"/>
  <c r="E23" i="265" s="1"/>
  <c r="E28" i="265" s="1"/>
  <c r="E30" i="265" s="1"/>
  <c r="E33" i="265"/>
  <c r="E23" i="266"/>
  <c r="E32" i="266"/>
  <c r="E30" i="266"/>
  <c r="E42" i="266"/>
  <c r="E53" i="266"/>
  <c r="E52" i="266" s="1"/>
  <c r="E49" i="266"/>
  <c r="E61" i="266"/>
  <c r="E63" i="266"/>
  <c r="E22" i="268"/>
  <c r="D25" i="270"/>
  <c r="C14" i="163" s="1"/>
  <c r="M48" i="167"/>
  <c r="D48" i="167"/>
  <c r="E29" i="265"/>
  <c r="E39" i="265"/>
  <c r="E29" i="266"/>
  <c r="E39" i="266"/>
  <c r="E48" i="266"/>
  <c r="E58" i="266"/>
  <c r="E26" i="268"/>
  <c r="E32" i="265"/>
  <c r="E31" i="266"/>
  <c r="D40" i="270"/>
  <c r="D22" i="270" s="1"/>
  <c r="D24" i="270" s="1"/>
  <c r="D27" i="270" s="1"/>
  <c r="D41" i="270"/>
  <c r="D38" i="270"/>
  <c r="D39" i="270"/>
  <c r="F43" i="267"/>
  <c r="H48" i="167"/>
  <c r="B48" i="167"/>
  <c r="E26" i="265"/>
  <c r="E36" i="265"/>
  <c r="E25" i="266"/>
  <c r="E36" i="266"/>
  <c r="E44" i="266"/>
  <c r="E57" i="266"/>
  <c r="E24" i="268"/>
  <c r="E19" i="266"/>
  <c r="F20" i="266"/>
  <c r="G20" i="266"/>
  <c r="E19" i="265"/>
  <c r="F20" i="265"/>
  <c r="G20" i="265"/>
  <c r="E19" i="268"/>
  <c r="F20" i="268"/>
  <c r="G20" i="268"/>
  <c r="D54" i="267"/>
  <c r="G67" i="267"/>
  <c r="G68" i="267" s="1"/>
  <c r="F67" i="267"/>
  <c r="F68" i="267" s="1"/>
  <c r="F35" i="163"/>
  <c r="E55" i="267"/>
  <c r="E12" i="267"/>
  <c r="E39" i="267"/>
  <c r="H35" i="163"/>
  <c r="G35" i="163"/>
  <c r="G38" i="267"/>
  <c r="G39" i="267" s="1"/>
  <c r="E47" i="267"/>
  <c r="E40" i="267"/>
  <c r="E45" i="267"/>
  <c r="E44" i="267"/>
  <c r="E46" i="267"/>
  <c r="G40" i="267"/>
  <c r="G45" i="267"/>
  <c r="G47" i="267"/>
  <c r="G44" i="267"/>
  <c r="G42" i="267"/>
  <c r="G46" i="267"/>
  <c r="E42" i="267"/>
  <c r="E41" i="267" l="1"/>
  <c r="G52" i="266"/>
  <c r="G51" i="266" s="1"/>
  <c r="F27" i="265"/>
  <c r="F38" i="265"/>
  <c r="F23" i="265"/>
  <c r="G43" i="267"/>
  <c r="G41" i="267"/>
  <c r="E43" i="267"/>
  <c r="G27" i="265"/>
  <c r="G38" i="265"/>
  <c r="G23" i="265"/>
  <c r="G28" i="265" s="1"/>
  <c r="G30" i="265" s="1"/>
  <c r="G19" i="268"/>
  <c r="E38" i="163" s="1"/>
  <c r="E66" i="266"/>
  <c r="E35" i="266"/>
  <c r="E34" i="266" s="1"/>
  <c r="E67" i="266"/>
  <c r="G19" i="266"/>
  <c r="F19" i="268"/>
  <c r="F19" i="266"/>
  <c r="D43" i="163" s="1"/>
  <c r="E35" i="265"/>
  <c r="D63" i="267"/>
  <c r="D64" i="267"/>
  <c r="D55" i="267"/>
  <c r="D60" i="267"/>
  <c r="E51" i="266"/>
  <c r="O48" i="167"/>
  <c r="Q48" i="167" s="1"/>
  <c r="N48" i="167"/>
  <c r="H41" i="270"/>
  <c r="H40" i="270"/>
  <c r="H38" i="270"/>
  <c r="H39" i="270"/>
  <c r="E43" i="163"/>
  <c r="F19" i="265"/>
  <c r="D36" i="163" s="1"/>
  <c r="D45" i="163" s="1"/>
  <c r="E28" i="266"/>
  <c r="E38" i="265"/>
  <c r="G19" i="265"/>
  <c r="D57" i="267" s="1"/>
  <c r="E45" i="266"/>
  <c r="Q50" i="167" l="1"/>
  <c r="Q53" i="167"/>
  <c r="C11" i="167" s="1"/>
  <c r="D11" i="167" s="1"/>
  <c r="Q51" i="167"/>
  <c r="Q52" i="167"/>
  <c r="C12" i="167" s="1"/>
  <c r="D12" i="167" s="1"/>
  <c r="C9" i="166" s="1"/>
  <c r="C12" i="166" s="1"/>
  <c r="C20" i="166" s="1"/>
  <c r="C25" i="166" s="1"/>
  <c r="C26" i="166" s="1"/>
  <c r="C11" i="163" s="1"/>
  <c r="D56" i="267"/>
  <c r="D75" i="267" s="1"/>
  <c r="F45" i="266"/>
  <c r="F66" i="266"/>
  <c r="F35" i="266"/>
  <c r="F34" i="266" s="1"/>
  <c r="D74" i="267"/>
  <c r="D27" i="163"/>
  <c r="D31" i="163" s="1"/>
  <c r="D30" i="163" s="1"/>
  <c r="D62" i="267"/>
  <c r="G67" i="266"/>
  <c r="E29" i="163"/>
  <c r="E32" i="163"/>
  <c r="D69" i="267" a="1"/>
  <c r="D69" i="267" s="1"/>
  <c r="D32" i="163"/>
  <c r="G35" i="265"/>
  <c r="D61" i="267"/>
  <c r="D73" i="267" s="1"/>
  <c r="F52" i="266"/>
  <c r="F51" i="266" s="1"/>
  <c r="G28" i="266"/>
  <c r="F67" i="266"/>
  <c r="E36" i="163"/>
  <c r="D58" i="267"/>
  <c r="E42" i="163"/>
  <c r="E41" i="163" s="1"/>
  <c r="D42" i="163"/>
  <c r="D41" i="163" s="1"/>
  <c r="F28" i="265"/>
  <c r="F30" i="265" s="1"/>
  <c r="F35" i="265" s="1"/>
  <c r="F28" i="266"/>
  <c r="G35" i="266"/>
  <c r="G34" i="266" s="1"/>
  <c r="G66" i="266"/>
  <c r="D37" i="163"/>
  <c r="E27" i="163"/>
  <c r="E31" i="163" s="1"/>
  <c r="E37" i="163"/>
  <c r="E47" i="163" s="1"/>
  <c r="D29" i="163"/>
  <c r="D59" i="267"/>
  <c r="D38" i="163"/>
  <c r="G45" i="266"/>
  <c r="E56" i="267" l="1"/>
  <c r="E48" i="267"/>
  <c r="F48" i="267" s="1"/>
  <c r="G48" i="267" s="1"/>
  <c r="D70" i="267"/>
  <c r="E39" i="163"/>
  <c r="F51" i="163"/>
  <c r="G51" i="163"/>
  <c r="E51" i="163"/>
  <c r="H51" i="163"/>
  <c r="I51" i="163" s="1"/>
  <c r="E44" i="163"/>
  <c r="E30" i="163"/>
  <c r="E34" i="163"/>
  <c r="E49" i="163" l="1"/>
  <c r="E45" i="163"/>
  <c r="E46" i="163" s="1"/>
  <c r="E13" i="267"/>
  <c r="F56" i="267"/>
  <c r="E57" i="267"/>
  <c r="E58" i="267" s="1"/>
  <c r="E59" i="267"/>
  <c r="E61" i="267"/>
  <c r="E18" i="267" s="1"/>
  <c r="E63" i="267"/>
  <c r="E20" i="267" s="1"/>
  <c r="E64" i="267"/>
  <c r="F38" i="163" l="1"/>
  <c r="G38" i="163"/>
  <c r="G37" i="163"/>
  <c r="F37" i="163"/>
  <c r="F64" i="267"/>
  <c r="F13" i="267"/>
  <c r="H27" i="163" s="1"/>
  <c r="G56" i="267"/>
  <c r="F61" i="267"/>
  <c r="F18" i="267" s="1"/>
  <c r="H37" i="163" s="1"/>
  <c r="F63" i="267"/>
  <c r="F20" i="267" s="1"/>
  <c r="H38" i="163" s="1"/>
  <c r="H47" i="163" s="1"/>
  <c r="F57" i="267"/>
  <c r="F58" i="267" s="1"/>
  <c r="F59" i="267"/>
  <c r="E21" i="267"/>
  <c r="F39" i="163"/>
  <c r="F41" i="163" s="1"/>
  <c r="G39" i="163"/>
  <c r="G27" i="163"/>
  <c r="F27" i="163"/>
  <c r="E60" i="267"/>
  <c r="E15" i="267"/>
  <c r="E14" i="267" s="1"/>
  <c r="F15" i="267" l="1"/>
  <c r="F14" i="267" s="1"/>
  <c r="H29" i="163" s="1"/>
  <c r="H31" i="163" s="1"/>
  <c r="F60" i="267"/>
  <c r="G57" i="267"/>
  <c r="G59" i="267"/>
  <c r="G58" i="267"/>
  <c r="G64" i="267"/>
  <c r="G21" i="267" s="1"/>
  <c r="G13" i="267"/>
  <c r="G61" i="267"/>
  <c r="G18" i="267" s="1"/>
  <c r="G63" i="267"/>
  <c r="G20" i="267" s="1"/>
  <c r="H28" i="163"/>
  <c r="E17" i="267"/>
  <c r="E16" i="267" s="1"/>
  <c r="E62" i="267"/>
  <c r="E19" i="267" s="1"/>
  <c r="F29" i="163"/>
  <c r="F31" i="163" s="1"/>
  <c r="G29" i="163"/>
  <c r="G31" i="163" s="1"/>
  <c r="F28" i="163"/>
  <c r="F21" i="267"/>
  <c r="H39" i="163"/>
  <c r="G28" i="163"/>
  <c r="G41" i="163"/>
  <c r="F44" i="163"/>
  <c r="G47" i="163"/>
  <c r="F47" i="163"/>
  <c r="G30" i="163" l="1"/>
  <c r="G32" i="163"/>
  <c r="G34" i="163" s="1"/>
  <c r="F32" i="163"/>
  <c r="F34" i="163" s="1"/>
  <c r="G60" i="267"/>
  <c r="G15" i="267"/>
  <c r="G14" i="267" s="1"/>
  <c r="F30" i="163"/>
  <c r="H30" i="163"/>
  <c r="H34" i="163"/>
  <c r="H41" i="163"/>
  <c r="H44" i="163" s="1"/>
  <c r="G44" i="163"/>
  <c r="F62" i="267"/>
  <c r="F19" i="267" s="1"/>
  <c r="F17" i="267"/>
  <c r="F16" i="267" s="1"/>
  <c r="H32" i="163" s="1"/>
  <c r="G36" i="163" l="1"/>
  <c r="G45" i="163" s="1"/>
  <c r="G33" i="163"/>
  <c r="F33" i="163"/>
  <c r="F36" i="163"/>
  <c r="F49" i="163" s="1"/>
  <c r="G17" i="267"/>
  <c r="G16" i="267" s="1"/>
  <c r="G62" i="267"/>
  <c r="G19" i="267" s="1"/>
  <c r="H33" i="163"/>
  <c r="H36" i="163"/>
  <c r="H49" i="163" s="1"/>
  <c r="H45" i="163" l="1"/>
  <c r="F52" i="163"/>
  <c r="C13" i="163" s="1"/>
  <c r="F50" i="163"/>
  <c r="H46" i="163"/>
  <c r="F45" i="163"/>
  <c r="F46" i="163" s="1"/>
  <c r="G49" i="163"/>
  <c r="I49" i="163"/>
  <c r="I52" i="163" s="1"/>
  <c r="H52" i="163"/>
  <c r="H50" i="163"/>
  <c r="G46" i="163" l="1"/>
  <c r="G50" i="163"/>
  <c r="G52" i="163"/>
  <c r="C16" i="163"/>
  <c r="C18" i="163"/>
  <c r="C20" i="16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<sst xmlns="http://schemas.openxmlformats.org/spreadsheetml/2006/main" count="533" uniqueCount="330">
  <si>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</si>
  <si>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</si>
  <si>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</si>
  <si>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</si>
  <si>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</si>
  <si>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</si>
  <si>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</si>
  <si>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</si>
  <si>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</si>
  <si>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</si>
  <si>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</si>
  <si>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</si>
  <si>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</si>
  <si>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</si>
  <si>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</si>
  <si>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</si>
  <si>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</si>
  <si>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</si>
  <si>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</si>
  <si>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</si>
  <si>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</si>
  <si>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</si>
  <si>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</si>
  <si>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</si>
  <si>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</si>
  <si>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</si>
  <si>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</si>
  <si>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</si>
  <si>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</si>
  <si>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</si>
  <si>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</si>
  <si>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</si>
  <si>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</si>
  <si>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</si>
  <si>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</si>
  <si>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</si>
  <si>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</si>
  <si>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</si>
  <si>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</si>
  <si>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</si>
  <si>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</si>
  <si>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</si>
  <si>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</si>
  <si>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</si>
  <si>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</si>
  <si>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</si>
  <si>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</si>
  <si>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</si>
  <si>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</si>
  <si>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</si>
  <si>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</si>
  <si>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</si>
  <si>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</si>
  <si>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</si>
  <si>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</si>
  <si>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</si>
  <si>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</si>
  <si>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</si>
  <si>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</si>
  <si>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</si>
  <si>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</si>
  <si>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</si>
  <si>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</si>
  <si>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</si>
  <si>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</si>
  <si>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</si>
  <si>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</si>
  <si>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</si>
  <si>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</si>
  <si>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</si>
  <si>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</si>
  <si>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</si>
  <si>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</si>
  <si>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</si>
  <si>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</si>
  <si>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</si>
  <si>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</si>
  <si>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</si>
  <si>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</si>
  <si>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</si>
  <si>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</si>
  <si>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</si>
  <si>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</si>
  <si>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</si>
  <si>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</si>
  <si>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</si>
  <si>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</si>
  <si>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</si>
  <si>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</si>
  <si>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</si>
  <si>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</si>
  <si>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</si>
  <si>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</si>
  <si>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</si>
  <si>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</si>
  <si>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</si>
  <si>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</si>
  <si>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</si>
  <si>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</si>
  <si>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</si>
  <si>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</si>
  <si>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</si>
  <si>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</si>
  <si>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</si>
  <si>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</si>
  <si>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</si>
  <si>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</si>
  <si>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</si>
  <si>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</si>
  <si>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</si>
  <si>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</si>
  <si>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</si>
  <si>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</si>
  <si>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</si>
  <si>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</si>
  <si>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</si>
  <si>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</si>
  <si>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</si>
  <si>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</si>
  <si>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</si>
  <si>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</si>
  <si>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</si>
  <si>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</si>
  <si>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</si>
  <si>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</si>
  <si>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</si>
  <si>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</si>
  <si>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</si>
  <si>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</si>
  <si>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</si>
  <si>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</si>
  <si>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</si>
  <si>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</si>
  <si>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</si>
  <si>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</si>
  <si>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</si>
  <si>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</si>
  <si>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</si>
  <si>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</si>
  <si>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</si>
  <si>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</si>
  <si>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</si>
  <si>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</si>
  <si>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</si>
  <si>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</si>
  <si>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</si>
  <si>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</si>
  <si>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</si>
  <si>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</si>
  <si>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</si>
  <si>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</si>
  <si>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</si>
  <si>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</si>
  <si>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</si>
  <si>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</si>
  <si>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</si>
  <si>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</si>
  <si>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</si>
  <si>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</si>
  <si>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</si>
  <si>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</si>
  <si>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</si>
  <si>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</si>
  <si>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</si>
  <si>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</si>
  <si>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</si>
  <si>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</si>
  <si>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</si>
  <si>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</si>
  <si>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</si>
  <si>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</si>
  <si>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</si>
  <si>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</si>
  <si>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</si>
  <si>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</si>
  <si>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</si>
  <si>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</si>
  <si>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</si>
  <si>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</si>
  <si>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</si>
  <si>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</si>
  <si>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</si>
  <si>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</si>
  <si>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</si>
  <si>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</si>
  <si>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</si>
  <si>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</si>
  <si>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</si>
  <si>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</si>
  <si>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IQ_REVENUE_EST</t>
  </si>
  <si>
    <t>As of date</t>
  </si>
  <si>
    <t>IQ_EBITDA_EST</t>
  </si>
  <si>
    <t>IQ_EBIT_EST</t>
  </si>
  <si>
    <t>IQ_DA_EST</t>
  </si>
  <si>
    <t>IQ_CAPEX_EST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</si>
  <si>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</si>
  <si>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</si>
  <si>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</si>
  <si>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</si>
  <si>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</si>
  <si>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</si>
  <si>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</si>
  <si>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</si>
  <si>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</si>
  <si>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</si>
  <si>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</si>
  <si>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</si>
  <si>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</si>
  <si>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</si>
  <si>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</si>
  <si>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</si>
  <si>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</si>
  <si>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</si>
  <si>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</si>
  <si>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</si>
  <si>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</si>
  <si>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</si>
  <si>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</si>
  <si>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</si>
  <si>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</si>
  <si>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</si>
  <si>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</si>
  <si>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Operating costs</t>
  </si>
  <si>
    <t>Pre-Tax Cost of Debt</t>
  </si>
  <si>
    <t>Working capital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</si>
  <si>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</si>
  <si>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</si>
  <si>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</si>
  <si>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</si>
  <si>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</si>
  <si>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</si>
  <si>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</si>
  <si>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</si>
  <si>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</si>
  <si>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</si>
  <si>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</si>
  <si>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</si>
  <si>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</si>
  <si>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</si>
  <si>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</si>
  <si>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</si>
  <si>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</si>
  <si>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</si>
  <si>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</si>
  <si>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</si>
  <si>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</si>
  <si>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</si>
  <si>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</si>
  <si>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</si>
  <si>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</si>
  <si>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</si>
  <si>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</si>
  <si>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</si>
  <si>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</si>
  <si>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</si>
  <si>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</si>
  <si>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</si>
  <si>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</si>
  <si>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</si>
  <si>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</si>
  <si>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</si>
  <si>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</si>
  <si>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</si>
  <si>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</si>
  <si>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</si>
  <si>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</si>
  <si>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</si>
  <si>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</si>
  <si>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</si>
  <si>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</si>
  <si>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</si>
  <si>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</si>
  <si>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</si>
  <si>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</si>
  <si>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</si>
  <si>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</si>
  <si>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</si>
  <si>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</si>
  <si>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</si>
  <si>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</si>
  <si>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</si>
  <si>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</si>
  <si>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</si>
  <si>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</si>
  <si>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Forecasting assumptions</t>
  </si>
  <si>
    <t>Revenue growth rate (%)</t>
  </si>
  <si>
    <t>COGS as % of revenues</t>
  </si>
  <si>
    <t>Less: Cost of goods sold</t>
  </si>
  <si>
    <t>Gross profit margin</t>
  </si>
  <si>
    <t>IQ_GROSS_MARGIN_EST</t>
  </si>
  <si>
    <t>Forecasts (Capital IQ analyst consensus estimates)</t>
  </si>
  <si>
    <t>Depreciation and amortisation as % revenues</t>
  </si>
  <si>
    <t>Capex as % of revenues</t>
  </si>
  <si>
    <t>Working capital as % of revenues</t>
  </si>
  <si>
    <t>Variable operating costs as % of revenues</t>
  </si>
  <si>
    <t>Fixed operating costs</t>
  </si>
  <si>
    <t>BAABTAVMT0NBTAFI/////wFQ/gAAACFDSVEuMC5JUV9FQklUREEuLjAwOjAwOjAwLjAuMC4wLjAFAAAAAAAAAAgAAAAaKEludmFsaWQgUmVzdGF0ZW1lbnQgVHlwZSkMeVgTgV7ZCMiAcROBXtkIGUNJUS4uSVFfQ1VTVE9NX0JFVEEuLi4uLi4FAAAAAQAAAAgAAAAUKEludmFsaWQgSWRlbnRpZmllcikMeVgTgV7ZCAx5WBOBXtkIGkNJUS4uSVFfQ1VTVE9NX0JFVEEuLi4uLi4wBQAAAAEAAAAIAAAAFChJbnZhbGlkIElkZW50aWZpZXIpDHlYE4Fe2QgMeVgTgV7ZCBtDSVEuLklRX0NVU1RPTV9CRVRBLi4uLi4wLjAFAAAAAQAAAAgAAAAUKEludmFsaWQgSWRlbnRpZmllcikMeVgTgV7ZCAx5WBOBXtkIHENJUS4uSVFfQ1VTVE9NX0JFVEEuLi4uMC4wLjAFAAAAAQAAAAgAAAAUKEludmFsaWQgSWRlbnRpZmllcikMeVgTgV7ZCAx5WBOBXtkIHUNJUS4uSVFfQ1VTVE9NX0JFVEEuLi5XLjAuMC4wBQAAAAEAAAAIAAAAFChJbnZhbGlkIElkZW50aWZpZXIpDHlYE4Fe2QgMeVgTgV7ZCC9DSVEuLklRX0NVU1RPTV9CRVRBLjMxLzEyLzM3OTcuMDA6MDA6MDAuVy4wLjAuMAUAAAAAAAAACAAAABQoSW52YWxpZCBJZGVudGlmaWVyKQx5WBOBXtkIiAtxE4Fe2QggQ0lRLi5JUV9UT1RBTF9ERUJULi4wMDowMDowMC4uLi4FAAAAAQAAAAgAAAAUKEludmFsaWQgSWRlbnRpZmllcikMeVgTgV7ZCAx5WBOBXtkIIUNJUS4u</t>
  </si>
  <si>
    <t>SVFfVE9UQUxfREVCVC4uMDA6MDA6MDAuLi4uMAUAAAABAAAACAAAABQoSW52YWxpZCBJZGVudGlmaWVyKQx5WBOBXtkIDHlYE4Fe2QgiQ0lRLi5JUV9UT1RBTF9ERUJULi4wMDowMDowMC4uLjAuMAUAAAABAAAACAAAABQoSW52YWxpZCBJZGVudGlmaWVyKQx5WBOBXtkIDHlYE4Fe2QgjQ0lRLi5JUV9UT1RBTF9ERUJULi4wMDowMDowMC4uMC4wLjAFAAAAAQAAAAgAAAAUKEludmFsaWQgSWRlbnRpZmllcikMeVgTgV7ZCAx5WBOBXtkIJENJUS4uSVFfVE9UQUxfREVCVC4uMDA6MDA6MDAuMC4wLjAuMAUAAAAAAAAACAAAABQoSW52YWxpZCBJZGVudGlmaWVyKQx5WBOBXtkIyIBxE4Fe2QglQ0lRLi5JUV9QUkVGX0VRVUlUWS4uMDA6MDA6MDAuMC4wLjAuMAUAAAAAAAAACAAAABQoSW52YWxpZCBJZGVudGlmaWVyKQx5WBOBXtkITZZwE4Fe2QgUQ0lRLi5JUV9NQVJLRVRDQVAuLi4FAAAAAQAAAAgAAAAUKEludmFsaWQgSWRlbnRpZmllcikMeVgTgV7ZCAx5WBOBXtkIHENJUS4uSVFfTUFSS0VUQ0FQLi4uMDA6MDA6MDAFAAAAAQAAAAgAAAAUKEludmFsaWQgSWRlbnRpZmllcikMeVgTgV7ZCAx5WBOBXtkIJENJUS4uSVFfTUFSS0VUQ0FQLi4wMDowMDowMC4wMDowMDowMAUAAAABAAAACAAAABQoSW52YWxpZCBJZGVudGlmaWVyKQx5WBOBXtkIDHlYE4Fe2QgsQ0lRLi5JUV9NQVJLRVRDQVAuMDA6MDA6MDAu</t>
  </si>
  <si>
    <t>MDA6MDA6MDAuMDA6MDA6MDAFAAAAAAAAAAgAAAAUKEludmFsaWQgSWRlbnRpZmllcikMeVgTgV7ZCOMUdhOBXtkIFENJUS4uSVFfQ09NUEFOWV9OQU1FBQAAAAAAAAAIAAAAFChJbnZhbGlkIElkZW50aWZpZXIpDHlYE4Fe2Qj39XETgV7ZCC5DSVEuLklRX0JVU0lORVNTX0RFU0NSSVBUSU9OLi4wMDowMDowMC4wLjAuMC4wBQAAAAAAAAAIAAAAFChJbnZhbGlkIElkZW50aWZpZXIpDHlYE4Fe2QiIC3ETgV7ZCCRDSVEuLklRX0NBU0hfRVFVSVYuLjAwOjAwOjAwLjAuMC4wLjAFAAAAAAAAAAgAAAAUKEludmFsaWQgSWRlbnRpZmllcikMeVgTgV7ZCMiAcROBXtkIJ0NJUS4uSVFfRkxPQVRfUEVSQ0VOVC4uMDA6MDA6MDAuMC4wLjAuMAUAAAAAAAAACAAAABQoSW52YWxpZCBJZGVudGlmaWVyKQx5WBOBXtkI9/VxE4Fe2QglQ0lRQVZHLi5JUV9WT0xVTUUuMzEvMTIvMzc5Ny4wMDowMDowMAUAAAAAAAAACAAAABQoSW52YWxpZCBJZGVudGlmaWVyKQx5WBOBXtkILWtyE4Fe2QgiQ0lRLi5JUV9URVZfRUJJVERBLklRX0xUTS4wMDowMDowMAUAAAAAAAAACAAAABQoSW52YWxpZCBJZGVudGlmaWVyKQx5WBOBXtkITZZwE4Fe2QgnQ0lRLjAuSVFfRUJJVERBLklRX0xUTS4wMDowMDowMC4wLjAuMC4wBQAAAAAAAAAIAAAAGihJbnZhbGlkIFJlc3RhdGVtZW50IFR5cGUpDHlYE4Fe2QiIC3ETgV7ZCCJDSVEuMC5J</t>
  </si>
  <si>
    <t>UV9TVF9ERUJULi4wMDowMDowMC4wLjAuMC4wBQAAAAAAAAAIAAAAGihJbnZhbGlkIFJlc3RhdGVtZW50IFR5cGUpH6BYE4Fe2Qg4knITgV7ZCCJDSVEuMC5JUV9MVF9ERUJULi4wMDowMDowMC4wLjAuMC4wBQAAAAAAAAAIAAAAGihJbnZhbGlkIFJlc3RhdGVtZW50IFR5cGUpH6BYE4Fe2QgCHXITgV7ZCCVDSVEuMC5JUV9DQVNIX0VRVUlWLi4wMDowMDowMC4wLjAuMC4wBQAAAAAAAAAIAAAAGihJbnZhbGlkIFJlc3RhdGVtZW50IFR5cGUpDHlYE4Fe2Qj39XETgV7ZCCNDSVEuLklRX1dPUktJTkdfQ0FQLklRX0xUTS4wMDowMDowMAUAAAAAAAAACAAAABQoSW52YWxpZCBJZGVudGlmaWVyKQx5WBOBXtkILWtyE4Fe2QghQ0lRLi5JUV9UT1RBTF9SRVYuSVFfTFRNLjAwOjAwOjAwBQAAAAAAAAAIAAAAFChJbnZhbGlkIElkZW50aWZpZXIpDHlYE4Fe2QhNlnATgV7ZCCtDSVEuMC5JUV9SRVZFTlVFX0VTVC5GWTE5MDAuMDA6MDA6MDAuLjAuMC4wBQAAAAAAAAAIAAAAFShJbnZhbGlkIEZpbGluZyBNb2RlKQx5WBOBXtkI9zt2E4Fe2QgrQ0lRLjAuSVFfUkVWRU5VRV9FU1QuRlkxOTAxLjAwOjAwOjAwLi4wLjAuMAUAAAAAAAAACAAAABUoSW52YWxpZCBGaWxpbmcgTW9kZSkMeVgTgV7ZCPf1cROBXtkIK0NJUS4wLklRX1JFVkVOVUVfRVNULkZZMTkwMi4wMDowMDowMC4uMC4wLjAFAAAAAAAAAAgAAAAVKElu</t>
  </si>
  <si>
    <t>dmFsaWQgRmlsaW5nIE1vZGUpDHlYE4Fe2Qj3O3YTgV7ZCDBDSVEuMC5JUV9HUk9TU19NQVJHSU5fRVNULkZZMTkwMC4wMDowMDowMC4uMC4wLjAFAAAAAAAAAAgAAAAVKEludmFsaWQgRmlsaW5nIE1vZGUpDHlYE4Fe2Qh7TXcTgV7ZCDBDSVEuMC5JUV9HUk9TU19NQVJHSU5fRVNULkZZMTkwMS4wMDowMDowMC4uMC4wLjAFAAAAAAAAAAgAAAAVKEludmFsaWQgRmlsaW5nIE1vZGUpDHlYE4Fe2QjjFHYTgV7ZCDBDSVEuMC5JUV9HUk9TU19NQVJHSU5fRVNULkZZMTkwMi4wMDowMDowMC4uMC4wLjAFAAAAAAAAAAgAAAAVKEludmFsaWQgRmlsaW5nIE1vZGUpDHlYE4Fe2QgVY3YTgV7ZCChDSVEuMC5JUV9FQklUX0VTVC5GWTE5MDAuMDA6MDA6MDAuLjAuMC4wBQAAAAAAAAAIAAAAFShJbnZhbGlkIEZpbGluZyBNb2RlKQx5WBOBXtkI9zt2E4Fe2QgoQ0lRLjAuSVFfRUJJVF9FU1QuRlkxOTAxLjAwOjAwOjAwLi4wLjAuMAUAAAAAAAAACAAAABUoSW52YWxpZCBGaWxpbmcgTW9kZSkMeVgTgV7ZCE2WcBOBXtkIKENJUS4wLklRX0VCSVRfRVNULkZZMTkwMi4wMDowMDowMC4uMC4wLjAFAAAAAAAAAAgAAAAVKEludmFsaWQgRmlsaW5nIE1vZGUpDHlYE4Fe2QgVY3YTgV7ZCCpDSVEuMC5JUV9FQklUREFfRVNULkZZMTkwMC4wMDowMDowMC4uMC4wLjAFAAAAAAAAAAgAAAAVKEludmFsaWQgRmlsaW5nIE1vZGUp</t>
  </si>
  <si>
    <t>DHlYE4Fe2Qj3O3YTgV7ZCCpDSVEuMC5JUV9FQklUREFfRVNULkZZMTkwMS4wMDowMDowMC4uMC4wLjAFAAAAAAAAAAgAAAAVKEludmFsaWQgRmlsaW5nIE1vZGUpDHlYE4Fe2QjIgHETgV7ZCCpDSVEuMC5JUV9FQklUREFfRVNULkZZMTkwMi4wMDowMDowMC4uMC4wLjAFAAAAAAAAAAgAAAAVKEludmFsaWQgRmlsaW5nIE1vZGUpDHlYE4Fe2QgVY3YTgV7ZCCZDSVEuMC5JUV9EQV9FU1QuRlkxOTAwLjAwOjAwOjAwLi4wLjAuMAUAAAAAAAAACAAAABUoSW52YWxpZCBGaWxpbmcgTW9kZSkMeVgTgV7ZCPc7dhOBXtkIJkNJUS4wLklRX0RBX0VTVC5GWTE5MDEuMDA6MDA6MDAuLjAuMC4wBQAAAAAAAAAIAAAAFShJbnZhbGlkIEZpbGluZyBNb2RlKQx5WBOBXtkI9/VxE4Fe2QgmQ0lRLjAuSVFfREFfRVNULkZZMTkwMi4wMDowMDowMC4uMC4wLjAFAAAAAAAAAAgAAAAVKEludmFsaWQgRmlsaW5nIE1vZGUpDHlYE4Fe2Qj3O3YTgV7ZCClDSVEuMC5JUV9DQVBFWF9FU1QuRlkxOTAwLjAwOjAwOjAwLi4wLjAuMAUAAAAAAAAACAAAABUoSW52YWxpZCBGaWxpbmcgTW9kZSkMeVgTgV7ZCPc7dhOBXtkIKUNJUS4wLklRX0NBUEVYX0VTVC5GWTE5MDEuMDA6MDA6MDAuLjAuMC4wBQAAAAAAAAAIAAAAFShJbnZhbGlkIEZpbGluZyBNb2RlKQx5WBOBXtkIlTJxE4Fe2QgpQ0lRLjAuSVFfQ0FQRVhfRVNULkZZMTkwMi4w</t>
  </si>
  <si>
    <t>MDowMDowMC4uMC4wLjAFAAAAAAAAAAgAAAAVKEludmFsaWQgRmlsaW5nIE1vZGUpDHlYE4Fe2QgVY3YTgV7ZCCRDSVEuMC5JUV9UT1RBTF9SRVYuLjAwOjAwOjAwLjAuMC4wLjAFAAAAAAAAAAgAAAAaKEludmFsaWQgUmVzdGF0ZW1lbnQgVHlwZSkMeVgTgV7ZCMiAcROBXtkIJkNJUS4wLklRX1RPVEFMX1JFVi4uMzEvMTIvMTkwMC4wLjAuMC4wBQAAAAAAAAAIAAAAGihJbnZhbGlkIFJlc3RhdGVtZW50IFR5cGUpDHlYE4Fe2QgP/dMTgV7ZCCZDSVEuMC5JUV9UT1RBTF9SRVYuLjMxLzEyLzE5MDEuMC4wLjAuMAUAAAAAAAAACAAAABooSW52YWxpZCBSZXN0YXRlbWVudCBUeXBlKQx5WBOBXtkI6K7TE4Fe2QgfQ0lRLjAuSVFfQ09HUy4uMDA6MDA6MDAuMC4wLjAuMAUAAAAAAAAACAAAABooSW52YWxpZCBSZXN0YXRlbWVudCBUeXBlKQx5WBOBXtkI9/VxE4Fe2QghQ0lRLjAuSVFfQ09HUy4uMzEvMTIvMTkwMC4wLjAuMC4wBQAAAAAAAAAIAAAAGihJbnZhbGlkIFJlc3RhdGVtZW50IFR5cGUpDHlYE4Fe2QiJDtUTgV7ZCCFDSVEuMC5JUV9DT0dTLi4zMS8xMi8xOTAxLjAuMC4wLjAFAAAAAAAAAAgAAAAaKEludmFsaWQgUmVzdGF0ZW1lbnQgVHlwZSkMeVgTgV7ZCGHA1BOBXtkIHkNJUS4wLklRX1NHQS4uMDA6MDA6MDAuMC4wLjAuMAUAAAAAAAAACAAAABooSW52YWxpZCBSZXN0YXRlbWVudCBUeXBlKQx5</t>
  </si>
  <si>
    <t>WBOBXtkIyIBxE4Fe2QggQ0lRLjAuSVFfU0dBLi4zMS8xMi8xOTAwLjAuMC4wLjAFAAAAAAAAAAgAAAAaKEludmFsaWQgUmVzdGF0ZW1lbnQgVHlwZSkMeVgTgV7ZCGHA1BOBXtkIIENJUS4wLklRX1NHQS4uMzEvMTIvMTkwMS4wLjAuMC4wBQAAAAAAAAAIAAAAGihJbnZhbGlkIFJlc3RhdGVtZW50IFR5cGUpDHlYE4Fe2QhactQTgV7ZCCFDSVEuMC5JUV9SRF9FWFAuLjAwOjAwOjAwLjAuMC4wLjAFAAAAAAAAAAgAAAAaKEludmFsaWQgUmVzdGF0ZW1lbnQgVHlwZSkMeVgTgV7ZCPf1cROBXtkII0NJUS4wLklRX1JEX0VYUC4uMzEvMTIvMTkwMC4wLjAuMC4wBQAAAAAAAAAIAAAAGihJbnZhbGlkIFJlc3RhdGVtZW50IFR5cGUpDHlYE4Fe2QjortMTgV7ZCCNDSVEuMC5JUV9SRF9FWFAuLjMxLzEyLzE5MDEuMC4wLjAuMAUAAAAAAAAACAAAABooSW52YWxpZCBSZXN0YXRlbWVudCBUeXBlKQx5WBOBXtkIKkvUE4Fe2QglQ0lRLjAuSVFfT1RIRVJfT1BFUi4uMDA6MDA6MDAuMC4wLjAuMAUAAAAAAAAACAAAABooSW52YWxpZCBSZXN0YXRlbWVudCBUeXBlKQx5WBOBXtkITZZwE4Fe2QgnQ0lRLjAuSVFfT1RIRVJfT1BFUi4uMzEvMTIvMTkwMC4wLjAuMC4wBQAAAAAAAAAIAAAAGihJbnZhbGlkIFJlc3RhdGVtZW50IFR5cGUpDHlYE4Fe2QhhwNQTgV7ZCCdDSVEuMC5JUV9PVEhFUl9PUEVSLi4zMS8xMi8xOTAx</t>
  </si>
  <si>
    <t>LjAuMC4wLjAFAAAAAAAAAAgAAAAaKEludmFsaWQgUmVzdGF0ZW1lbnQgVHlwZSkMeVgTgV7ZCIkO1ROBXtkIHUNJUS4wLklRX0RBLi4wMDowMDowMC4wLjAuMC4wBQAAAAAAAAAIAAAAGihJbnZhbGlkIFJlc3RhdGVtZW50IFR5cGUpDHlYE4Fe2QiIC3ETgV7ZCB9DSVEuMC5JUV9EQS4uMzEvMTIvMTkwMC4wLjAuMC4wBQAAAAAAAAAIAAAAGihJbnZhbGlkIFJlc3RhdGVtZW50IFR5cGUpDHlYE4Fe2QhactQTgV7ZCB9DSVEuMC5JUV9EQS4uMzEvMTIvMTkwMS4wLjAuMC4wBQAAAAAAAAAIAAAAGihJbnZhbGlkIFJlc3RhdGVtZW50IFR5cGUpDHlYE4Fe2QgP/dMTgV7ZCCdDSVEuMC5JUV9JTlRFUkVTVF9FWFAuLjAwOjAwOjAwLjAuMC4wLjAFAAAAAAAAAAgAAAAaKEludmFsaWQgUmVzdGF0ZW1lbnQgVHlwZSkMeVgTgV7ZCB5EchOBXtkIKUNJUS4wLklRX0lOVEVSRVNUX0VYUC4uMzEvMTIvMTkwMC4wLjAuMC4wBQAAAAAAAAAIAAAAGihJbnZhbGlkIFJlc3RhdGVtZW50IFR5cGUpDHlYE4Fe2QgP/dMTgV7ZCClDSVEuMC5JUV9JTlRFUkVTVF9FWFAuLjMxLzEyLzE5MDEuMC4wLjAuMAUAAAAAAAAACAAAABooSW52YWxpZCBSZXN0YXRlbWVudCBUeXBlKQx5WBOBXtkIiQ7VE4Fe2QguQ0lRLjAuSVFfSU5URVJFU1RfSU5WRVNUX0lOQy4uMDA6MDA6MDAuMC4wLjAuMAUAAAAAAAAACAAAABooSW52YWxpZCBS</t>
  </si>
  <si>
    <t>ZXN0YXRlbWVudCBUeXBlKQx5WBOBXtkIXL1wE4Fe2QgwQ0lRLjAuSVFfSU5URVJFU1RfSU5WRVNUX0lOQy4uMzEvMTIvMTkwMC4wLjAuMC4wBQAAAAAAAAAIAAAAGihJbnZhbGlkIFJlc3RhdGVtZW50IFR5cGUpDHlYE4Fe2QiJDtUTgV7ZCDBDSVEuMC5JUV9JTlRFUkVTVF9JTlZFU1RfSU5DLi4zMS8xMi8xOTAxLjAuMC4wLjAFAAAAAAAAAAgAAAAaKEludmFsaWQgUmVzdGF0ZW1lbnQgVHlwZSkMeVgTgV7ZCFOZ1BOBXtkIKENJUS4wLklRX0NVUlJFTkNZX0dBSU4uLjAwOjAwOjAwLjAuMC4wLjAFAAAAAAAAAAgAAAAaKEludmFsaWQgUmVzdGF0ZW1lbnQgVHlwZSkMeVgTgV7ZCKhZcROBXtkIKkNJUS4wLklRX0NVUlJFTkNZX0dBSU4uLjMxLzEyLzE5MDAuMC4wLjAuMAUAAAAAAAAACAAAABooSW52YWxpZCBSZXN0YXRlbWVudCBUeXBlKQx5WBOBXtkID/3TE4Fe2QgqQ0lRLjAuSVFfQ1VSUkVOQ1lfR0FJTi4uMzEvMTIvMTkwMS4wLjAuMC4wBQAAAAAAAAAIAAAAGihJbnZhbGlkIFJlc3RhdGVtZW50IFR5cGUpDHlYE4Fe2QjortMTgV7ZCDNDSVEuMC5JUV9PVEhFUl9OT05fT1BFUl9FWFBfU1VQUEwuLjAwOjAwOjAwLjAuMC4wLjAFAAAAAAAAAAgAAAAaKEludmFsaWQgUmVzdGF0ZW1lbnQgVHlwZSkMeVgTgV7ZCMiAcROBXtkINUNJUS4wLklRX09USEVSX05PTl9PUEVSX0VYUF9TVVBQTC4uMzEvMTIv</t>
  </si>
  <si>
    <t>MTkwMC4wLjAuMC4wBQAAAAAAAAAIAAAAGihJbnZhbGlkIFJlc3RhdGVtZW50IFR5cGUpDHlYE4Fe2QjortMTgV7ZCDVDSVEuMC5JUV9PVEhFUl9OT05fT1BFUl9FWFBfU1VQUEwuLjMxLzEyLzE5MDEuMC4wLjAuMAUAAAAAAAAACAAAABooSW52YWxpZCBSZXN0YXRlbWVudCBUeXBlKQx5WBOBXtkI0IfTE4Fe2QgeQ0lRLjAuSVFfRUJULi4wMDowMDowMC4wLjAuMC4wBQAAAAAAAAAIAAAAGihJbnZhbGlkIFJlc3RhdGVtZW50IFR5cGUpDHlYE4Fe2Qg8b3ATgV7ZCCBDSVEuMC5JUV9FQlQuLjMxLzEyLzE5MDAuMC4wLjAuMAUAAAAAAAAACAAAABooSW52YWxpZCBSZXN0YXRlbWVudCBUeXBlKQx5WBOBXtkIU5nUE4Fe2QggQ0lRLjAuSVFfRUJULi4zMS8xMi8xOTAxLjAuMC4wLjAFAAAAAAAAAAgAAAAaKEludmFsaWQgUmVzdGF0ZW1lbnQgVHlwZSkMeVgTgV7ZCFpy1BOBXtkIIkNJUS4wLklRX0lOQ19UQVguLjAwOjAwOjAwLjAuMC4wLjAFAAAAAAAAAAgAAAAaKEludmFsaWQgUmVzdGF0ZW1lbnQgVHlwZSkMeVgTgV7ZCN7OcROBXtkIJENJUS4wLklRX0lOQ19UQVguLjMxLzEyLzE5MDAuMC4wLjAuMAUAAAAAAAAACAAAABooSW52YWxpZCBSZXN0YXRlbWVudCBUeXBlKQx5WBOBXtkI6K7TE4Fe2QgkQ0lRLjAuSVFfSU5DX1RBWC4uMzEvMTIvMTkwMS4wLjAuMC4wBQAAAAAAAAAIAAAAGihJbnZhbGlkIFJl</t>
  </si>
  <si>
    <t>c3RhdGVtZW50IFR5cGUpDHlYE4Fe2QiJDtUTgV7ZCB1DSVEuMC5JUV9OSS4uMDA6MDA6MDAuMC4wLjAuMAUAAAAAAAAACAAAABooSW52YWxpZCBSZXN0YXRlbWVudCBUeXBlKQx5WBOBXtkIduRwE4Fe2QgfQ0lRLjAuSVFfTkkuLjMxLzEyLzE5MDAuMC4wLjAuMAUAAAAAAAAACAAAABooSW52YWxpZCBSZXN0YXRlbWVudCBUeXBlKQx5WBOBXtkIWnLUE4Fe2QgfQ0lRLjAuSVFfTkkuLjMxLzEyLzE5MDEuMC4wLjAuMAUAAAAAAAAACAAAABooSW52YWxpZCBSZXN0YXRlbWVudCBUeXBlKQx5WBOBXtkID/3TE4Fe2QgnQ0lRLjAuSVFfQ0FTSF9FUVVJVi4uMzEvMTIvMTkwMC4wLjAuMC4wBQAAAAAAAAAIAAAAGihJbnZhbGlkIFJlc3RhdGVtZW50IFR5cGUpDHlYE4Fe2QiUNdUTgV7ZCCdDSVEuMC5JUV9DQVNIX0VRVUlWLi4zMS8xMi8xOTAxLjAuMC4wLjAFAAAAAAAAAAgAAAAaKEludmFsaWQgUmVzdGF0ZW1lbnQgVHlwZSkMeVgTgV7ZCGHA1BOBXtkIJENJUS4wLklRX1NUX0lOVkVTVC4uMDA6MDA6MDAuMC4wLjAuMAUAAAAAAAAACAAAABooSW52YWxpZCBSZXN0YXRlbWVudCBUeXBlKQx5WBOBXtkIqFlxE4Fe2QgmQ0lRLjAuSVFfU1RfSU5WRVNULi4zMS8xMi8xOTAwLjAuMC4wLjAFAAAAAAAAAAgAAAAaKEludmFsaWQgUmVzdGF0ZW1lbnQgVHlwZSkMeVgTgV7ZCBYk1BOBXtkIJkNJUS4wLklRX1NUX0lO</t>
  </si>
  <si>
    <t>VkVTVC4uMzEvMTIvMTkwMS4wLjAuMC4wBQAAAAAAAAAIAAAAGihJbnZhbGlkIFJlc3RhdGVtZW50IFR5cGUpDHlYE4Fe2Qj61dMTgV7ZCB1DSVEuMC5JUV9BUi4uMDA6MDA6MDAuMC4wLjAuMAUAAAAAAAAACAAAABooSW52YWxpZCBSZXN0YXRlbWVudCBUeXBlKQx5WBOBXtkILWtyE4Fe2QgfQ0lRLjAuSVFfQVIuLjMxLzEyLzE5MDAuMC4wLjAuMAUAAAAAAAAACAAAABooSW52YWxpZCBSZXN0YXRlbWVudCBUeXBlKQx5WBOBXtkI6K7TE4Fe2QgfQ0lRLjAuSVFfQVIuLjMxLzEyLzE5MDEuMC4wLjAuMAUAAAAAAAAACAAAABooSW52YWxpZCBSZXN0YXRlbWVudCBUeXBlKQx5WBOBXtkI6K7TE4Fe2QgnQ0lRLjAuSVFfT1RIRVJfUkVDRUlWLi4wMDowMDowMC4wLjAuMC4wBQAAAAAAAAAIAAAAGihJbnZhbGlkIFJlc3RhdGVtZW50IFR5cGUpDHlYE4Fe2Qg8b3ATgV7ZCClDSVEuMC5JUV9PVEhFUl9SRUNFSVYuLjMxLzEyLzE5MDAuMC4wLjAuMAUAAAAAAAAACAAAABooSW52YWxpZCBSZXN0YXRlbWVudCBUeXBlKQx5WBOBXtkIYcDUE4Fe2QgpQ0lRLjAuSVFfT1RIRVJfUkVDRUlWLi4zMS8xMi8xOTAxLjAuMC4wLjAFAAAAAAAAAAgAAAAaKEludmFsaWQgUmVzdGF0ZW1lbnQgVHlwZSkMeVgTgV7ZCFpy1BOBXtkIJENJUS4wLklRX0lOVkVOVE9SWS4uMDA6MDA6MDAuMC4wLjAuMAUAAAAAAAAACAAAABooSW52</t>
  </si>
  <si>
    <t>YWxpZCBSZXN0YXRlbWVudCBUeXBlKQx5WBOBXtkI3s5xE4Fe2QgmQ0lRLjAuSVFfSU5WRU5UT1JZLi4zMS8xMi8xOTAwLjAuMC4wLjAFAAAAAAAAAAgAAAAaKEludmFsaWQgUmVzdGF0ZW1lbnQgVHlwZSkMeVgTgV7ZCPrV0xOBXtkIJkNJUS4wLklRX0lOVkVOVE9SWS4uMzEvMTIvMTkwMS4wLjAuMC4wBQAAAAAAAAAIAAAAGihJbnZhbGlkIFJlc3RhdGVtZW50IFR5cGUpDHlYE4Fe2QgWJNQTgV7ZCCpDSVEuMC5JUV9SRVNUUklDVEVEX0NBU0guLjAwOjAwOjAwLjAuMC4wLjAFAAAAAAAAAAgAAAAaKEludmFsaWQgUmVzdGF0ZW1lbnQgVHlwZSkMeVgTgV7ZCB5EchOBXtkILENJUS4wLklRX1JFU1RSSUNURURfQ0FTSC4uMzEvMTIvMTkwMC4wLjAuMC4wBQAAAAAAAAAIAAAAGihJbnZhbGlkIFJlc3RhdGVtZW50IFR5cGUpDHlYE4Fe2QhactQTgV7ZCCxDSVEuMC5JUV9SRVNUUklDVEVEX0NBU0guLjMxLzEyLzE5MDEuMC4wLjAuMAUAAAAAAAAACAAAABooSW52YWxpZCBSZXN0YXRlbWVudCBUeXBlKQx5WBOBXtkIlDXVE4Fe2QgjQ0lRLjAuSVFfVE9UQUxfQ0EuLjAwOjAwOjAwLjAuMC4wLjAFAAAAAAAAAAgAAAAaKEludmFsaWQgUmVzdGF0ZW1lbnQgVHlwZSkMeVgTgV7ZCHbkcBOBXtkIJUNJUS4wLklRX1RPVEFMX0NBLi4zMS8xMi8xOTAwLjAuMC4wLjAFAAAAAAAAAAgAAAAaKEludmFsaWQgUmVzdGF0</t>
  </si>
  <si>
    <t>ZW1lbnQgVHlwZSkMeVgTgV7ZCFOZ1BOBXtkIJUNJUS4wLklRX1RPVEFMX0NBLi4zMS8xMi8xOTAxLjAuMC4wLjAFAAAAAAAAAAgAAAAaKEludmFsaWQgUmVzdGF0ZW1lbnQgVHlwZSkMeVgTgV7ZCBYk1BOBXtkIH0NJUS4wLklRX05QUEUuLjAwOjAwOjAwLjAuMC4wLjAFAAAAAAAAAAgAAAAaKEludmFsaWQgUmVzdGF0ZW1lbnQgVHlwZSkMeVgTgV7ZCKhZcROBXtkIIUNJUS4wLklRX05QUEUuLjMxLzEyLzE5MDAuMC4wLjAuMAUAAAAAAAAACAAAABooSW52YWxpZCBSZXN0YXRlbWVudCBUeXBlKQx5WBOBXtkIFiTUE4Fe2QghQ0lRLjAuSVFfTlBQRS4uMzEvMTIvMTkwMS4wLjAuMC4wBQAAAAAAAAAIAAAAGihJbnZhbGlkIFJlc3RhdGVtZW50IFR5cGUpH6BYE4Fe2QjortMTgV7ZCB1DSVEuMC5JUV9HVy4uMDA6MDA6MDAuMC4wLjAuMAUAAAAAAAAACAAAABooSW52YWxpZCBSZXN0YXRlbWVudCBUeXBlKR+gWBOBXtkIXL1wE4Fe2QgfQ0lRLjAuSVFfR1cuLjMxLzEyLzE5MDAuMC4wLjAuMAUAAAAAAAAACAAAABooSW52YWxpZCBSZXN0YXRlbWVudCBUeXBlKR+gWBOBXtkIlDXVE4Fe2QgfQ0lRLjAuSVFfR1cuLjMxLzEyLzE5MDEuMC4wLjAuMAUAAAAAAAAACAAAABooSW52YWxpZCBSZXN0YXRlbWVudCBUeXBlKR+gWBOBXtkIYcDUE4Fe2QgmQ0lRLjAuSVFfT1RIRVJfSU5UQU4uLjAwOjAwOjAwLjAuMC4w</t>
  </si>
  <si>
    <t>LjAFAAAAAAAAAAgAAAAaKEludmFsaWQgUmVzdGF0ZW1lbnQgVHlwZSkfoFgTgV7ZCKhZcROBXtkIKENJUS4wLklRX09USEVSX0lOVEFOLi4zMS8xMi8xOTAwLjAuMC4wLjAFAAAAAAAAAAgAAAAaKEludmFsaWQgUmVzdGF0ZW1lbnQgVHlwZSkfoFgTgV7ZCGHA1BOBXtkIKENJUS4wLklRX09USEVSX0lOVEFOLi4zMS8xMi8xOTAxLjAuMC4wLjAFAAAAAAAAAAgAAAAaKEludmFsaWQgUmVzdGF0ZW1lbnQgVHlwZSkfoFgTgV7ZCFOZ1BOBXtkIJENJUS4wLklRX0xUX0lOVkVTVC4uMDA6MDA6MDAuMC4wLjAuMAUAAAAAAAAACAAAABooSW52YWxpZCBSZXN0YXRlbWVudCBUeXBlKR+gWBOBXtkI3s5xE4Fe2QgmQ0lRLjAuSVFfTFRfSU5WRVNULi4zMS8xMi8xOTAwLjAuMC4wLjAFAAAAAAAAAAgAAAAaKEludmFsaWQgUmVzdGF0ZW1lbnQgVHlwZSkfoFgTgV7ZCOiu0xOBXtkIJkNJUS4wLklRX0xUX0lOVkVTVC4uMzEvMTIvMTkwMS4wLjAuMC4wBQAAAAAAAAAIAAAAGihJbnZhbGlkIFJlc3RhdGVtZW50IFR5cGUpH6BYE4Fe2QjQh9MTgV7ZCCdDSVEuMC5JUV9UT1RBTF9BU1NFVFMuLjAwOjAwOjAwLjAuMC4wLjAFAAAAAAAAAAgAAAAaKEludmFsaWQgUmVzdGF0ZW1lbnQgVHlwZSkfoFgTgV7ZCDxvcBOBXtkIKUNJUS4wLklRX1RPVEFMX0FTU0VUUy4uMzEvMTIvMTkwMC4wLjAuMC4wBQAAAAAAAAAIAAAAGihJ</t>
  </si>
  <si>
    <t>bnZhbGlkIFJlc3RhdGVtZW50IFR5cGUpH6BYE4Fe2QhhwNQTgV7ZCClDSVEuMC5JUV9UT1RBTF9BU1NFVFMuLjMxLzEyLzE5MDEuMC4wLjAuMAUAAAAAAAAACAAAABooSW52YWxpZCBSZXN0YXRlbWVudCBUeXBlKR+gWBOBXtkIiQ7VE4Fe2QgdQ0lRLjAuSVFfQVAuLjAwOjAwOjAwLjAuMC4wLjAFAAAAAAAAAAgAAAAaKEludmFsaWQgUmVzdGF0ZW1lbnQgVHlwZSkfoFgTgV7ZCHbkcBOBXtkIH0NJUS4wLklRX0FQLi4zMS8xMi8xOTAwLjAuMC4wLjAFAAAAAAAAAAgAAAAaKEludmFsaWQgUmVzdGF0ZW1lbnQgVHlwZSkfoFgTgV7ZCFOZ1BOBXtkIH0NJUS4wLklRX0FQLi4zMS8xMi8xOTAxLjAuMC4wLjAFAAAAAAAAAAgAAAAaKEludmFsaWQgUmVzdGF0ZW1lbnQgVHlwZSkfoFgTgV7ZCBYk1BOBXtkIHUNJUS4wLklRX0FFLi4wMDowMDowMC4wLjAuMC4wBQAAAAAAAAAIAAAAGihJbnZhbGlkIFJlc3RhdGVtZW50IFR5cGUpH6BYE4Fe2QgeRHITgV7ZCB9DSVEuMC5JUV9BRS4uMzEvMTIvMTkwMC4wLjAuMC4wBQAAAAAAAAAIAAAAGihJbnZhbGlkIFJlc3RhdGVtZW50IFR5cGUpH6BYE4Fe2QjQh9MTgV7ZCB9DSVEuMC5JUV9BRS4uMzEvMTIvMTkwMS4wLjAuMC4wBQAAAAAAAAAIAAAAGihJbnZhbGlkIFJlc3RhdGVtZW50IFR5cGUpH6BYE4Fe2QiUNdUTgV7ZCCRDSVEuMC5JUV9TVF9ERUJULi4zMS8xMi8x</t>
  </si>
  <si>
    <t>OTAwLjAuMC4wLjAFAAAAAAAAAAgAAAAaKEludmFsaWQgUmVzdGF0ZW1lbnQgVHlwZSkfoFgTgV7ZCKlc1ROBXtkIJENJUS4wLklRX1NUX0RFQlQuLjMxLzEyLzE5MDEuMC4wLjAuMAUAAAAAAAAACAAAABooSW52YWxpZCBSZXN0YXRlbWVudCBUeXBlKR+gWBOBXtkIcefUE4Fe2QgsQ0lRLjAuSVFfQ1VSUkVOVF9QT1JUX0RFQlQuLjAwOjAwOjAwLjAuMC4wLjAFAAAAAAAAAAgAAAAaKEludmFsaWQgUmVzdGF0ZW1lbnQgVHlwZSkfoFgTgV7ZCKhZcROBXtkILkNJUS4wLklRX0NVUlJFTlRfUE9SVF9ERUJULi4zMS8xMi8xOTAwLjAuMC4wLjAFAAAAAAAAAAgAAAAaKEludmFsaWQgUmVzdGF0ZW1lbnQgVHlwZSkfoFgTgV7ZCCpL1BOBXtkILkNJUS4wLklRX0NVUlJFTlRfUE9SVF9ERUJULi4zMS8xMi8xOTAxLjAuMC4wLjAFAAAAAAAAAAgAAAAaKEludmFsaWQgUmVzdGF0ZW1lbnQgVHlwZSkfoFgTgV7ZCA/90xOBXtkILkNJUS4wLklRX0NVUlJFTlRfUE9SVF9MRUFTRVMuLjAwOjAwOjAwLjAuMC4wLjAFAAAAAAAAAAgAAAAaKEludmFsaWQgUmVzdGF0ZW1lbnQgVHlwZSkfoFgTgV7ZCDiSchOBXtkIMENJUS4wLklRX0NVUlJFTlRfUE9SVF9MRUFTRVMuLjMxLzEyLzE5MDAuMC4wLjAuMAUAAAAAAAAACAAAABooSW52YWxpZCBSZXN0YXRlbWVudCBUeXBlKR+gWBOBXtkI+tXTE4Fe2QgwQ0lRLjAuSVFfQ1VS</t>
  </si>
  <si>
    <t>UkVOVF9QT1JUX0xFQVNFUy4uMzEvMTIvMTkwMS4wLjAuMC4wBQAAAAAAAAAIAAAAGihJbnZhbGlkIFJlc3RhdGVtZW50IFR5cGUpH6BYE4Fe2QgP/dMTgV7ZCC1DSVEuMC5JUV9VTkVBUk5fUkVWX0NVUlJFTlQuLjAwOjAwOjAwLjAuMC4wLjAFAAAAAAAAAAgAAAAaKEludmFsaWQgUmVzdGF0ZW1lbnQgVHlwZSkfoFgTgV7ZCDxvcBOBXtkIL0NJUS4wLklRX1VORUFSTl9SRVZfQ1VSUkVOVC4uMzEvMTIvMTkwMC4wLjAuMC4wBQAAAAAAAAAIAAAAGihJbnZhbGlkIFJlc3RhdGVtZW50IFR5cGUpH6BYE4Fe2Qhx59QTgV7ZCC9DSVEuMC5JUV9VTkVBUk5fUkVWX0NVUlJFTlQuLjMxLzEyLzE5MDEuMC4wLjAuMAUAAAAAAAAACAAAABooSW52YWxpZCBSZXN0YXRlbWVudCBUeXBlKR+gWBOBXtkIU5nUE4Fe2QgjQ0lRLjAuSVFfVE9UQUxfQ0wuLjAwOjAwOjAwLjAuMC4wLjAFAAAAAAAAAAgAAAAaKEludmFsaWQgUmVzdGF0ZW1lbnQgVHlwZSkfoFgTgV7ZCM6ncROBXtkIJUNJUS4wLklRX1RPVEFMX0NMLi4zMS8xMi8xOTAwLjAuMC4wLjAFAAAAAAAAAAgAAAAaKEludmFsaWQgUmVzdGF0ZW1lbnQgVHlwZSkfoFgTgV7ZCPrV0xOBXtkIJUNJUS4wLklRX1RPVEFMX0NMLi4zMS8xMi8xOTAxLjAuMC4wLjAFAAAAAAAAAAgAAAAaKEludmFsaWQgUmVzdGF0ZW1lbnQgVHlwZSkfoFgTgV7ZCCpL1BOBXtkIJENJUS4w</t>
  </si>
  <si>
    <t>LklRX0xUX0RFQlQuLjMxLzEyLzE5MDAuMC4wLjAuMAUAAAAAAAAACAAAABooSW52YWxpZCBSZXN0YXRlbWVudCBUeXBlKR+gWBOBXtkIiQ7VE4Fe2QgkQ0lRLjAuSVFfTFRfREVCVC4uMzEvMTIvMTkwMS4wLjAuMC4wBQAAAAAAAAAIAAAAGihJbnZhbGlkIFJlc3RhdGVtZW50IFR5cGUpH6BYE4Fe2QipXNUTgV7ZCCtDSVEuMC5JUV9MT05HX1RFUk1fTEVBU0VTLi4wMDowMDowMC4wLjAuMC4wBQAAAAAAAAAIAAAAGihJbnZhbGlkIFJlc3RhdGVtZW50IFR5cGUpH6BYE4Fe2Qh25HATgV7ZCC1DSVEuMC5JUV9MT05HX1RFUk1fTEVBU0VTLi4zMS8xMi8xOTAwLjAuMC4wLjAFAAAAAAAAAAgAAAAaKEludmFsaWQgUmVzdGF0ZW1lbnQgVHlwZSkfoFgTgV7ZCFOZ1BOBXtkILUNJUS4wLklRX0xPTkdfVEVSTV9MRUFTRVMuLjMxLzEyLzE5MDEuMC4wLjAuMAUAAAAAAAAACAAAABooSW52YWxpZCBSZXN0YXRlbWVudCBUeXBlKR+gWBOBXtkIKkvUE4Fe2QgoQ0lRLjAuSVFfVU5FQVJOX1JFVl9MVC4uMDA6MDA6MDAuMC4wLjAuMAUAAAAAAAAACAAAABooSW52YWxpZCBSZXN0YXRlbWVudCBUeXBlKR+gWBOBXtkIlTJxE4Fe2QgqQ0lRLjAuSVFfVU5FQVJOX1JFVl9MVC4uMzEvMTIvMTkwMC4wLjAuMC4wBQAAAAAAAAAIAAAAGihJbnZhbGlkIFJlc3RhdGVtZW50IFR5cGUpH6BYE4Fe2QgqS9QTgV7ZCCpDSVEuMC5J</t>
  </si>
  <si>
    <t>UV9VTkVBUk5fUkVWX0xULi4zMS8xMi8xOTAxLjAuMC4wLjAFAAAAAAAAAAgAAAAaKEludmFsaWQgUmVzdGF0ZW1lbnQgVHlwZSkfoFgTgV7ZCPrV0xOBXtkIKkNJUS4wLklRX0RFRl9UQVhfTElBQl9MVC4uMDA6MDA6MDAuMC4wLjAuMAUAAAAAAAAACAAAABooSW52YWxpZCBSZXN0YXRlbWVudCBUeXBlKR+gWBOBXtkIyIBxE4Fe2QgsQ0lRLjAuSVFfREVGX1RBWF9MSUFCX0xULi4zMS8xMi8xOTAwLjAuMC4wLjAFAAAAAAAAAAgAAAAaKEludmFsaWQgUmVzdGF0ZW1lbnQgVHlwZSkfoFgTgV7ZCKlc1ROBXtkILENJUS4wLklRX0RFRl9UQVhfTElBQl9MVC4uMzEvMTIvMTkwMS4wLjAuMC4wBQAAAAAAAAAIAAAAGihJbnZhbGlkIFJlc3RhdGVtZW50IFR5cGUpH6BYE4Fe2Qhx59QTgV7ZCCVDSVEuMC5JUV9UT1RBTF9MSUFCLi4wMDowMDowMC4wLjAuMC4wBQAAAAAAAAAIAAAAGihJbnZhbGlkIFJlc3RhdGVtZW50IFR5cGUpH6BYE4Fe2QiVMnETgV7ZCCdDSVEuMC5JUV9UT1RBTF9MSUFCLi4zMS8xMi8xOTAwLjAuMC4wLjAFAAAAAAAAAAgAAAAaKEludmFsaWQgUmVzdGF0ZW1lbnQgVHlwZSkfoFgTgV7ZCHHn1BOBXtkIJ0NJUS4wLklRX1RPVEFMX0xJQUIuLjMxLzEyLzE5MDEuMC4wLjAuMAUAAAAAAAAACAAAABooSW52YWxpZCBSZXN0YXRlbWVudCBUeXBlKR+gWBOBXtkIWnLUE4Fe2QghQ0lRLjAuSVFf</t>
  </si>
  <si>
    <t>Q09NTU9OLi4wMDowMDowMC4wLjAuMC4wBQAAAAAAAAAIAAAAGihJbnZhbGlkIFJlc3RhdGVtZW50IFR5cGUpH6BYE4Fe2QjOp3ETgV7ZCCNDSVEuMC5JUV9DT01NT04uLjMxLzEyLzE5MDAuMC4wLjAuMAUAAAAAAAAACAAAABooSW52YWxpZCBSZXN0YXRlbWVudCBUeXBlKR+gWBOBXtkI+tXTE4Fe2QgjQ0lRLjAuSVFfQ09NTU9OLi4zMS8xMi8xOTAxLjAuMC4wLjAFAAAAAAAAAAgAAAAaKEludmFsaWQgUmVzdGF0ZW1lbnQgVHlwZSkfoFgTgV7ZCNCH0xOBXtkIH0NJUS4wLklRX0FQSUMuLjAwOjAwOjAwLjAuMC4wLjAFAAAAAAAAAAgAAAAaKEludmFsaWQgUmVzdGF0ZW1lbnQgVHlwZSkfoFgTgV7ZCC9IcBOBXtkIIUNJUS4wLklRX0FQSUMuLjMxLzEyLzE5MDAuMC4wLjAuMAUAAAAAAAAACAAAABooSW52YWxpZCBSZXN0YXRlbWVudCBUeXBlKR+gWBOBXtkIcefUE4Fe2QghQ0lRLjAuSVFfQVBJQy4uMzEvMTIvMTkwMS4wLjAuMC4wBQAAAAAAAAAIAAAAGihJbnZhbGlkIFJlc3RhdGVtZW50IFR5cGUpH6BYE4Fe2QiUNdUTgV7ZCB1DSVEuMC5JUV9SRS4uMDA6MDA6MDAuMC4wLjAuMAUAAAAAAAAACAAAABooSW52YWxpZCBSZXN0YXRlbWVudCBUeXBlKR+gWBOBXtkIXL1wE4Fe2QgfQ0lRLjAuSVFfUkUuLjMxLzEyLzE5MDAuMC4wLjAuMAUAAAAAAAAACAAAABooSW52YWxpZCBSZXN0YXRlbWVudCBUeXBl</t>
  </si>
  <si>
    <t>KR+gWBOBXtkIWnLUE4Fe2QgfQ0lRLjAuSVFfUkUuLjMxLzEyLzE5MDEuMC4wLjAuMAUAAAAAAAAACAAAABooSW52YWxpZCBSZXN0YXRlbWVudCBUeXBlKR+gWBOBXtkIKkvUE4Fe2QgjQ0lRLjAuSVFfVFJFQVNVUlkuLjAwOjAwOjAwLjAuMC4wLjAFAAAAAAAAAAgAAAAaKEludmFsaWQgUmVzdGF0ZW1lbnQgVHlwZSkfoFgTgV7ZCAIdchOBXtkIJUNJUS4wLklRX1RSRUFTVVJZLi4zMS8xMi8xOTAwLjAuMC4wLjAFAAAAAAAAAAgAAAAaKEludmFsaWQgUmVzdGF0ZW1lbnQgVHlwZSkfoFgTgV7ZCNCH0xOBXtkIJUNJUS4wLklRX1RSRUFTVVJZLi4zMS8xMi8xOTAxLjAuMC4wLjAFAAAAAAAAAAgAAAAaKEludmFsaWQgUmVzdGF0ZW1lbnQgVHlwZSkfoFgTgV7ZCJQ11ROBXtkIJ0NJUS4wLklRX09USEVSX0VRVUlUWS4uMDA6MDA6MDAuMC4wLjAuMAUAAAAAAAAACAAAABooSW52YWxpZCBSZXN0YXRlbWVudCBUeXBlKR+gWBOBXtkI9/VxE4Fe2QgpQ0lRLjAuSVFfT1RIRVJfRVFVSVRZLi4zMS8xMi8xOTAwLjAuMC4wLjAFAAAAAAAAAAgAAAAaKEludmFsaWQgUmVzdGF0ZW1lbnQgVHlwZSkfoFgTgV7ZCJQ11ROBXtkIKUNJUS4wLklRX09USEVSX0VRVUlUWS4uMzEvMTIvMTkwMS4wLjAuMC4wBQAAAAAAAAAIAAAAGihJbnZhbGlkIFJlc3RhdGVtZW50IFR5cGUpH6BYE4Fe2Qhx59QTgV7ZCCZDSVEuMC5JUV9Q</t>
  </si>
  <si>
    <t>UkVGX0VRVUlUWS4uMDA6MDA6MDAuMC4wLjAuMAUAAAAAAAAACAAAABooSW52YWxpZCBSZXN0YXRlbWVudCBUeXBlKR+gWBOBXtkIlTJxE4Fe2QgoQ0lRLjAuSVFfUFJFRl9FUVVJVFkuLjMxLzEyLzE5MDAuMC4wLjAuMAUAAAAAAAAACAAAABooSW52YWxpZCBSZXN0YXRlbWVudCBUeXBlKR+gWBOBXtkIFiTUE4Fe2QgoQ0lRLjAuSVFfUFJFRl9FUVVJVFkuLjMxLzEyLzE5MDEuMC4wLjAuMAUAAAAAAAAACAAAABooSW52YWxpZCBSZXN0YXRlbWVudCBUeXBlKR+gWBOBXtkI+tXTE4Fe2QgsQ0lRLjAuSVFfTUlOT1JJVFlfSU5URVJFU1QuLjAwOjAwOjAwLjAuMC4wLjAFAAAAAAAAAAgAAAAaKEludmFsaWQgUmVzdGF0ZW1lbnQgVHlwZSkfoFgTgV7ZCC1rchOBXtkILkNJUS4wLklRX01JTk9SSVRZX0lOVEVSRVNULi4zMS8xMi8xOTAwLjAuMC4wLjAFAAAAAAAAAAgAAAAaKEludmFsaWQgUmVzdGF0ZW1lbnQgVHlwZSkfoFgTgV7ZCJQ11ROBXtkILkNJUS4wLklRX01JTk9SSVRZX0lOVEVSRVNULi4zMS8xMi8xOTAxLjAuMC4wLjAFAAAAAAAAAAgAAAAaKEludmFsaWQgUmVzdGF0ZW1lbnQgVHlwZSkfoFgTgV7ZCGHA1BOBXtkIJ0NJUS4wLklRX1RPVEFMX0VRVUlUWS4uMDA6MDA6MDAuMC4wLjAuMAUAAAAAAAAACAAAABooSW52YWxpZCBSZXN0YXRlbWVudCBUeXBlKR+gWBOBXtkIlTJxE4Fe2QgpQ0lRLjAu</t>
  </si>
  <si>
    <t>SVFfVE9UQUxfRVFVSVRZLi4zMS8xMi8xOTAwLjAuMC4wLjAFAAAAAAAAAAgAAAAaKEludmFsaWQgUmVzdGF0ZW1lbnQgVHlwZSkfoFgTgV7ZCBYk1BOBXtkIKUNJUS4wLklRX1RPVEFMX0VRVUlUWS4uMzEvMTIvMTkwMS4wLjAuMC4wBQAAAAAAAAAIAAAAGihJbnZhbGlkIFJlc3RhdGVtZW50IFR5cGUpH6BYE4Fe2Qj61dMTgV7ZCCRDSVEuMC5JUV9DQVNIX09QRVIuLjAwOjAwOjAwLjAuMC4wLjAFAAAAAAAAAAgAAAAaKEludmFsaWQgUmVzdGF0ZW1lbnQgVHlwZSkfoFgTgV7ZCC1rchOBXtkIJkNJUS4wLklRX0NBU0hfT1BFUi4uMzEvMTIvMTkwMC4wLjAuMC4wBQAAAAAAAAAIAAAAGihJbnZhbGlkIFJlc3RhdGVtZW50IFR5cGUpH6BYE4Fe2QipXNUTgV7ZCCZDSVEuMC5JUV9DQVNIX09QRVIuLjMxLzEyLzE5MDEuMC4wLjAuMAUAAAAAAAAACAAAABooSW52YWxpZCBSZXN0YXRlbWVudCBUeXBlKR+gWBOBXtkIiQ7VE4Fe2QgmQ0lRLjAuSVFfQ0FTSF9JTlZFU1QuLjAwOjAwOjAwLjAuMC4wLjAFAAAAAAAAAAgAAAAaKEludmFsaWQgUmVzdGF0ZW1lbnQgVHlwZSkfoFgTgV7ZCJUycROBXtkIKENJUS4wLklRX0NBU0hfSU5WRVNULi4zMS8xMi8xOTAwLjAuMC4wLjAFAAAAAAAAAAgAAAAaKEludmFsaWQgUmVzdGF0ZW1lbnQgVHlwZSkfoFgTgV7ZCCpL1BOBXtkIKENJUS4wLklRX0NBU0hfSU5WRVNULi4z</t>
  </si>
  <si>
    <t>MS8xMi8xOTAxLjAuMC4wLjAFAAAAAAAAAAgAAAAaKEludmFsaWQgUmVzdGF0ZW1lbnQgVHlwZSkfoFgTgV7ZCA/90xOBXtkIJUNJUS4wLklRX0NBU0hfRklOQU4uLjAwOjAwOjAwLjAuMC4wLjAFAAAAAAAAAAgAAAAaKEludmFsaWQgUmVzdGF0ZW1lbnQgVHlwZSkfoFgTgV7ZCMiAcROBXtkIJ0NJUS4wLklRX0NBU0hfRklOQU4uLjMxLzEyLzE5MDAuMC4wLjAuMAUAAAAAAAAACAAAABooSW52YWxpZCBSZXN0YXRlbWVudCBUeXBlKR+gWBOBXtkID/3TE4Fe2QgnQ0lRLjAuSVFfQ0FTSF9GSU5BTi4uMzEvMTIvMTkwMS4wLjAuMC4wBQAAAAAAAAAIAAAAGihJbnZhbGlkIFJlc3RhdGVtZW50IFR5cGUpH6BYE4Fe2QjortMTgV7ZCCVDSVEuMC5JUV9ORVRfQ0hBTkdFLi4wMDowMDowMC4wLjAuMC4wBQAAAAAAAAAIAAAAGihJbnZhbGlkIFJlc3RhdGVtZW50IFR5cGUpH6BYE4Fe2QgvSHATgV7ZCCdDSVEuMC5JUV9ORVRfQ0hBTkdFLi4zMS8xMi8xOTAwLjAuMC4wLjAFAAAAAAAAAAgAAAAaKEludmFsaWQgUmVzdGF0ZW1lbnQgVHlwZSkfoFgTgV7ZCPMJ1ROBXtkIJ0NJUS4wLklRX05FVF9DSEFOR0UuLjMxLzEyLzE5MDEuMC4wLjAuMAUAAAAAAAAACAAAABooSW52YWxpZCBSZXN0YXRlbWVudCBUeXBlKR+gWBOBXtkIU5nUE4Fe2QggQ0lRLjAuSVFfQ0FQRVguLjAwOjAwOjAwLjAuMC4wLjAFAAAAAAAAAAgA</t>
  </si>
  <si>
    <t>AAAaKEludmFsaWQgUmVzdGF0ZW1lbnQgVHlwZSkfoFgTgV7ZCM6ncROBXtkIIkNJUS4wLklRX0NBUEVYLi4zMS8xMi8xOTAwLjAuMC4wLjAFAAAAAAAAAAgAAAAaKEludmFsaWQgUmVzdGF0ZW1lbnQgVHlwZSkfoFgTgV7ZCA/90xOBXtkIIkNJUS4wLklRX0NBUEVYLi4zMS8xMi8xOTAxLjAuMC4wLjAFAAAAAAAAAAgAAAAaKEludmFsaWQgUmVzdGF0ZW1lbnQgVHlwZSkfoFgTgV7ZCKlc1ROBXtkILENJUS4wLklRX1RPVEFMX0RJVl9QQUlEX0NGLi4wMDowMDowMC4wLjAuMC4wBQAAAAAAAAAIAAAAGihJbnZhbGlkIFJlc3RhdGVtZW50IFR5cGUpH6BYE4Fe2QhcvXATgV7ZCC5DSVEuMC5JUV9UT1RBTF9ESVZfUEFJRF9DRi4uMzEvMTIvMTkwMC4wLjAuMC4wBQAAAAAAAAAIAAAAGihJbnZhbGlkIFJlc3RhdGVtZW50IFR5cGUpH6BYE4Fe2QhTmdQTgV7ZCC5DSVEuMC5JUV9UT1RBTF9ESVZfUEFJRF9DRi4uMzEvMTIvMTkwMS4wLjAuMC4wBQAAAAAAAAAIAAAAGihJbnZhbGlkIFJlc3RhdGVtZW50IFR5cGUpH6BYE4Fe2QgqS9QTgV7ZCCJDSVEuMC5JUV9FQklUX0VTVC4uMDA6MDA6MDAuLjAuMC4wBQAAAAAAAAAIAAAAFShJbnZhbGlkIEZpbGluZyBNb2RlKY9T+iqAXtkIiAtxE4Fe2QgqQ0lRLjAuSVFfR1JPU1NfTUFSR0lOX0VTVC4uMDA6MDA6MDAuLjAuMC4wBQAAAAAAAAAIAAAAFShJbnZhbGlkIEZp</t>
  </si>
  <si>
    <t>bGluZyBNb2RlKY9T+iqAXtkILWtyE4Fe2QggQ0lRLjAuSVFfREFfRVNULi4wMDowMDowMC4uMC4wLjAFAAAAAAAAAAgAAAAVKEludmFsaWQgRmlsaW5nIE1vZGUpj1P6KoBe2Qgta3ITgV7ZCCRDSVEuMC5JUV9FQklUREFfRVNULi4wMDowMDowMC4uMC4wLjAFAAAAAAAAAAgAAAAVKEludmFsaWQgRmlsaW5nIE1vZGUpj1P6KoBe2QjIgHETgV7ZCCNDSVEuMC5JUV9DQVBFWF9FU1QuLjAwOjAwOjAwLi4wLjAuMAUAAAAAAAAACAAAABUoSW52YWxpZCBGaWxpbmcgTW9kZSmPU/oqgF7ZCC1rchOBXtkIJUNJUS4wLklRX1JFVkVOVUVfRVNULi4wMDowMDowMC4uMC4wLjAFAAAAAAAAAAgAAAAVKEludmFsaWQgRmlsaW5nIE1vZGUpj1P6KoBe2Qgta3ITgV7ZCBhDSVEuMC5JUV9DQVBFWC4uLjAuMC4wLjAFAAAAAQAAAAgAAAAaKEludmFsaWQgUmVzdGF0ZW1lbnQgVHlwZSnKa8QTgV7ZCMprxBOBXtkIHENJUS4wLklRX0NBU0hfT1BFUi4uLjAuMC4wLjAFAAAAAQAAAAgAAAAaKEludmFsaWQgUmVzdGF0ZW1lbnQgVHlwZSnKa8QTgV7ZCMprxBOBXtkIJENJUS4wLklRX01JTk9SSVRZX0lOVEVSRVNULi4uMC4wLjAuMAUAAAABAAAACAAAABooSW52YWxpZCBSZXN0YXRlbWVudCBUeXBlKcprxBOBXtkIymvEE4Fe2QgfQ0lRLjAuSVFfT1RIRVJfRVFVSVRZLi4uMC4wLjAuMAUAAAABAAAACAAAABooSW52YWxpZCBS</t>
  </si>
  <si>
    <t>ZXN0YXRlbWVudCBUeXBlKcprxBOBXtkIymvEE4Fe2QgXQ0lRLjAuSVFfQVBJQy4uLjAuMC4wLjAFAAAAAQAAAAgAAAAaKEludmFsaWQgUmVzdGF0ZW1lbnQgVHlwZSnKa8QTgV7ZCMprxBOBXtkIG0NJUS4wLklRX1RSRUFTVVJZLi4uMC4wLjAuMAUAAAABAAAACAAAABooSW52YWxpZCBSZXN0YXRlbWVudCBUeXBlKcprxBOBXtkIymvEE4Fe2QgiQ0lRLjAuSVFfREVGX1RBWF9MSUFCX0xULi4uMC4wLjAuMAUAAAABAAAACAAAABooSW52YWxpZCBSZXN0YXRlbWVudCBUeXBlKcprxBOBXtkIymvEE4Fe2QgaQ0lRLjAuSVFfTFRfREVCVC4uLjAuMC4wLjAFAAAAAQAAAAgAAAAaKEludmFsaWQgUmVzdGF0ZW1lbnQgVHlwZSnKa8QTgV7ZCMprxBOBXtkIGkNJUS4wLklRX1NUX0RFQlQuLi4wLjAuMC4wBQAAAAEAAAAIAAAAGihJbnZhbGlkIFJlc3RhdGVtZW50IFR5cGUpymvEE4Fe2QjKa8QTgV7ZCB9DSVEuMC5JUV9UT1RBTF9BU1NFVFMuLi4wLjAuMC4wBQAAAAEAAAAIAAAAGihJbnZhbGlkIFJlc3RhdGVtZW50IFR5cGUpymvEE4Fe2QjKa8QTgV7ZCBVDSVEuMC5JUV9BRS4uLjAuMC4wLjAFAAAAAQAAAAgAAAAaKEludmFsaWQgUmVzdGF0ZW1lbnQgVHlwZSnKa8QTgV7ZCMprxBOBXtkIFUNJUS4wLklRX0dXLi4uMC4wLjAuMAUAAAABAAAACAAAABooSW52YWxpZCBSZXN0YXRlbWVudCBUeXBlKcprxBOBXtkI</t>
  </si>
  <si>
    <t>ymvEE4Fe2QgiQ0lRLjAuSVFfUkVTVFJJQ1RFRF9DQVNILi4uMC4wLjAuMAUAAAABAAAACAAAABooSW52YWxpZCBSZXN0YXRlbWVudCBUeXBlKcprxBOBXtkIymvEE4Fe2QgdQ0lRLjAuSVFfQ0FTSF9FUVVJVi4uLjAuMC4wLjAFAAAAAQAAAAgAAAAaKEludmFsaWQgUmVzdGF0ZW1lbnQgVHlwZSnKa8QTgV7ZCMprxBOBXtkIGkNJUS4wLklRX0lOQ19UQVguLi4wLjAuMC4wBQAAAAEAAAAIAAAAGihJbnZhbGlkIFJlc3RhdGVtZW50IFR5cGUpymvEE4Fe2QjKa8QTgV7ZCCZDSVEuMC5JUV9JTlRFUkVTVF9JTlZFU1RfSU5DLi4uMC4wLjAuMAUAAAABAAAACAAAABooSW52YWxpZCBSZXN0YXRlbWVudCBUeXBlKcprxBOBXtkIymvEE4Fe2QgdQ0lRLjAuSVFfT1RIRVJfT1BFUi4uLjAuMC4wLjAFAAAAAQAAAAgAAAAaKEludmFsaWQgUmVzdGF0ZW1lbnQgVHlwZSnKa8QTgV7ZCMprxBOBXtkIH0NJUS4wLklRX0lOVEVSRVNUX0VYUC4uLjAuMC4wLjAFAAAAAQAAAAgAAAAaKEludmFsaWQgUmVzdGF0ZW1lbnQgVHlwZSnKa8QTgV7ZCMprxBOBXtkIF0NJUS4wLklRX0NPR1MuLi4wLjAuMC4wBQAAAAEAAAAIAAAAGihJbnZhbGlkIFJlc3RhdGVtZW50IFR5cGUpymvEE4Fe2QjKa8QTgV7ZCB1DSVEuMC5JUV9ORVRfQ0hBTkdFLi4uMC4wLjAuMAUAAAABAAAACAAAABooSW52YWxpZCBSZXN0YXRlbWVudCBUeXBlKcpr</t>
  </si>
  <si>
    <t>xBOBXtkIymvEE4Fe2QgdQ0lRLjAuSVFfVE9UQUxfTElBQi4uLjAuMC4wLjAFAAAAAQAAAAgAAAAaKEludmFsaWQgUmVzdGF0ZW1lbnQgVHlwZSnKa8QTgV7ZCMprxBOBXtkIJUNJUS4wLklRX1VORUFSTl9SRVZfQ1VSUkVOVC4uLjAuMC4wLjAFAAAAAQAAAAgAAAAaKEludmFsaWQgUmVzdGF0ZW1lbnQgVHlwZSnKa8QTgV7ZCMprxBOBXtkIHkNJUS4wLklRX09USEVSX0lOVEFOLi4uMC4wLjAuMAUAAAABAAAACAAAABooSW52YWxpZCBSZXN0YXRlbWVudCBUeXBlKcprxBOBXtkIymvEE4Fe2QgfQ0lRLjAuSVFfT1RIRVJfUkVDRUlWLi4uMC4wLjAuMAUAAAABAAAACAAAABooSW52YWxpZCBSZXN0YXRlbWVudCBUeXBlKcprxBOBXtkIymvEE4Fe2QgWQ0lRLjAuSVFfRUJULi4uMC4wLjAuMAUAAAABAAAACAAAABooSW52YWxpZCBSZXN0YXRlbWVudCBUeXBlKcprxBOBXtkIymvEE4Fe2QgWQ0lRLjAuSVFfU0dBLi4uMC4wLjAuMAUAAAABAAAACAAAABooSW52YWxpZCBSZXN0YXRlbWVudCBUeXBlKcprxBOBXtkIymvEE4Fe2QgkQ0lRLjAuSVFfVE9UQUxfRElWX1BBSURfQ0YuLi4wLjAuMC4wBQAAAAEAAAAIAAAAGihJbnZhbGlkIFJlc3RhdGVtZW50IFR5cGUpymvEE4Fe2QjKa8QTgV7ZCBVDSVEuMC5JUV9SRS4uLjAuMC4wLjAFAAAAAQAAAAgAAAAaKEludmFsaWQgUmVzdGF0ZW1lbnQgVHlwZSnKa8QTgV7Z</t>
  </si>
  <si>
    <t>CMprxBOBXtkII0NJUS4wLklRX0xPTkdfVEVSTV9MRUFTRVMuLi4wLjAuMC4wBQAAAAEAAAAIAAAAGihJbnZhbGlkIFJlc3RhdGVtZW50IFR5cGUpymvEE4Fe2QjKa8QTgV7ZCBVDSVEuMC5JUV9BUC4uLjAuMC4wLjAFAAAAAQAAAAgAAAAaKEludmFsaWQgUmVzdGF0ZW1lbnQgVHlwZSnKa8QTgV7ZCMprxBOBXtkIG0NJUS4wLklRX1RPVEFMX0NBLi4uMC4wLjAuMAUAAAABAAAACAAAABooSW52YWxpZCBSZXN0YXRlbWVudCBUeXBlKcprxBOBXtkIymvEE4Fe2QgVQ0lRLjAuSVFfTkkuLi4wLjAuMC4wBQAAAAEAAAAIAAAAGihJbnZhbGlkIFJlc3RhdGVtZW50IFR5cGUpymvEE4Fe2QjKa8QTgV7ZCBVDSVEuMC5JUV9EQS4uLjAuMC4wLjAFAAAAAQAAAAgAAAAaKEludmFsaWQgUmVzdGF0ZW1lbnQgVHlwZSnKa8QTgV7ZCMprxBOBXtkIGUNJUS4wLklRX1JEX0VYUC4uLjAuMC4wLjAFAAAAAQAAAAgAAAAaKEludmFsaWQgUmVzdGF0ZW1lbnQgVHlwZSnKa8QTgV7ZCMprxBOBXtkIHkNJUS4wLklRX0NBU0hfSU5WRVNULi4uMC4wLjAuMAUAAAABAAAACAAAABooSW52YWxpZCBSZXN0YXRlbWVudCBUeXBlKcprxBOBXtkIymvEE4Fe2QgfQ0lRLjAuSVFfVE9UQUxfRVFVSVRZLi4uMC4wLjAuMAUAAAABAAAACAAAABooSW52YWxpZCBSZXN0YXRlbWVudCBUeXBlKcprxBOBXtkIymvEE4Fe2QgeQ0lRLjAuSVFfUFJF</t>
  </si>
  <si>
    <t>Rl9FUVVJVFkuLi4wLjAuMC4wBQAAAAEAAAAIAAAAGihJbnZhbGlkIFJlc3RhdGVtZW50IFR5cGUpymvEE4Fe2QjKa8QTgV7ZCCBDSVEuMC5JUV9VTkVBUk5fUkVWX0xULi4uMC4wLjAuMAUAAAABAAAACAAAABooSW52YWxpZCBSZXN0YXRlbWVudCBUeXBlKcprxBOBXtkIymvEE4Fe2QgbQ0lRLjAuSVFfVE9UQUxfQ0wuLi4wLjAuMC4wBQAAAAEAAAAIAAAAGihJbnZhbGlkIFJlc3RhdGVtZW50IFR5cGUpymvEE4Fe2QjKa8QTgV7ZCCRDSVEuMC5JUV9DVVJSRU5UX1BPUlRfREVCVC4uLjAuMC4wLjAFAAAAAQAAAAgAAAAaKEludmFsaWQgUmVzdGF0ZW1lbnQgVHlwZSnKa8QTgV7ZCMprxBOBXtkIF0NJUS4wLklRX05QUEUuLi4wLjAuMC4wBQAAAAEAAAAIAAAAGihJbnZhbGlkIFJlc3RhdGVtZW50IFR5cGUpymvEE4Fe2QjKa8QTgV7ZCBxDSVEuMC5JUV9JTlZFTlRPUlkuLi4wLjAuMC4wBQAAAAEAAAAIAAAAGihJbnZhbGlkIFJlc3RhdGVtZW50IFR5cGUpymvEE4Fe2QjKa8QTgV7ZCBxDSVEuMC5JUV9TVF9JTlZFU1QuLi4wLjAuMC4wBQAAAAEAAAAIAAAAGihJbnZhbGlkIFJlc3RhdGVtZW50IFR5cGUpymvEE4Fe2QjKa8QTgV7ZCCBDSVEuMC5JUV9DVVJSRU5DWV9HQUlOLi4uMC4wLjAuMAUAAAABAAAACAAAABooSW52YWxpZCBSZXN0YXRlbWVudCBUeXBlKcprxBOBXtkIymvEE4Fe2QgcQ0lRLjAuSVFf</t>
  </si>
  <si>
    <t>VE9UQUxfUkVWLi4uMC4wLjAuMAUAAAABAAAACAAAABooSW52YWxpZCBSZXN0YXRlbWVudCBUeXBlKcprxBOBXtkIymvEE4Fe2QgmQ0lRLjAuSVFfQ1VSUkVOVF9QT1JUX0xFQVNFUy4uLjAuMC4wLjAFAAAAAQAAAAgAAAAaKEludmFsaWQgUmVzdGF0ZW1lbnQgVHlwZSnKa8QTgV7ZCMprxBOBXtkIHUNJUS4wLklRX0NBU0hfRklOQU4uLi4wLjAuMC4wBQAAAAEAAAAIAAAAGihJbnZhbGlkIFJlc3RhdGVtZW50IFR5cGUpymvEE4Fe2QjKa8QTgV7ZCBlDSVEuMC5JUV9DT01NT04uLi4wLjAuMC4wBQAAAAEAAAAIAAAAGihJbnZhbGlkIFJlc3RhdGVtZW50IFR5cGUpymvEE4Fe2QjKa8QTgV7ZCBxDSVEuMC5JUV9MVF9JTlZFU1QuLi4wLjAuMC4wBQAAAAEAAAAIAAAAGihJbnZhbGlkIFJlc3RhdGVtZW50IFR5cGUpymvEE4Fe2QjKa8QTgV7ZCBVDSVEuMC5JUV9BUi4uLjAuMC4wLjAFAAAAAQAAAAgAAAAaKEludmFsaWQgUmVzdGF0ZW1lbnQgVHlwZSnKa8QTgV7ZCMprxBOBXtkIK0NJUS4wLklRX09USEVSX05PTl9PUEVSX0VYUF9TVVBQTC4uLjAuMC4wLjAFAAAAAQAAAAgAAAAaKEludmFsaWQgUmVzdGF0ZW1lbnQgVHlwZSnKa8QTgV7ZCMprxBOBX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</si>
</sst>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0%;\(0%\);\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0"/>
      <color theme="0" tint="-0.3499862666707357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 count="295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5" fillId="0" borderId="0" xfId="0" applyFont="1" applyBorder="1" applyAlignment="1">
      <alignment vertical="top"/>
    </xf>
    <xf numFmtId="0" fontId="36" fillId="0" borderId="0" xfId="0" applyFont="1" applyBorder="1" applyAlignment="1">
      <alignment vertical="top"/>
    </xf>
    <xf numFmtId="0" fontId="35" fillId="0" borderId="0" xfId="0" applyFont="1" applyBorder="1" applyAlignment="1">
      <alignment horizontal="right" vertical="top"/>
    </xf>
    <xf numFmtId="0" fontId="35" fillId="0" borderId="23" xfId="0" applyFont="1" applyBorder="1" applyAlignment="1">
      <alignment horizontal="right" vertical="top"/>
    </xf>
    <xf numFmtId="0" fontId="35" fillId="0" borderId="24" xfId="0" applyFont="1" applyBorder="1" applyAlignment="1">
      <alignment horizontal="right" vertical="top"/>
    </xf>
    <xf numFmtId="0" fontId="36" fillId="0" borderId="0" xfId="0" applyFont="1" applyBorder="1" applyAlignment="1">
      <alignment horizontal="right" vertical="top"/>
    </xf>
    <xf numFmtId="0" fontId="37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8" fillId="0" borderId="8" xfId="18" applyFont="1" applyBorder="1"/>
    <xf numFmtId="0" fontId="0" fillId="0" borderId="0" xfId="0" applyFont="1" applyBorder="1"/>
    <xf numFmtId="0" fontId="37" fillId="0" borderId="0" xfId="0" applyFont="1" applyBorder="1"/>
    <xf numFmtId="0" fontId="39" fillId="0" borderId="9" xfId="0" applyFont="1" applyBorder="1"/>
    <xf numFmtId="169" fontId="38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8" fillId="0" borderId="0" xfId="18" applyFont="1" applyBorder="1"/>
    <xf numFmtId="169" fontId="14" fillId="0" borderId="7" xfId="18" applyFont="1" applyBorder="1"/>
    <xf numFmtId="169" fontId="38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0" fillId="0" borderId="0" xfId="0" applyFont="1" applyFill="1" applyBorder="1"/>
    <xf numFmtId="0" fontId="41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81" fontId="2" fillId="0" borderId="9" xfId="0" applyNumberFormat="1" applyFont="1" applyBorder="1"/>
    <xf numFmtId="169" fontId="38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69" fontId="26" fillId="0" borderId="0" xfId="18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69" fontId="43" fillId="0" borderId="0" xfId="18" applyFont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7" fillId="0" borderId="7" xfId="0" applyFont="1" applyBorder="1"/>
    <xf numFmtId="181" fontId="0" fillId="0" borderId="7" xfId="0" applyNumberFormat="1" applyFont="1" applyBorder="1"/>
    <xf numFmtId="169" fontId="44" fillId="0" borderId="0" xfId="18" applyFont="1"/>
    <xf numFmtId="169" fontId="26" fillId="0" borderId="1" xfId="18" applyFont="1" applyBorder="1"/>
    <xf numFmtId="9" fontId="26" fillId="0" borderId="0" xfId="1" applyFont="1"/>
    <xf numFmtId="0" fontId="45" fillId="0" borderId="0" xfId="18" applyNumberFormat="1" applyFont="1" applyBorder="1" applyAlignment="1">
      <alignment horizontal="right"/>
    </xf>
    <xf numFmtId="0" fontId="45" fillId="0" borderId="0" xfId="18" applyNumberFormat="1" applyFont="1" applyFill="1" applyBorder="1" applyAlignment="1">
      <alignment horizontal="right"/>
    </xf>
    <xf numFmtId="14" fontId="45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4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6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5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48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49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0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68" fontId="51" fillId="0" borderId="0" xfId="1" applyNumberFormat="1" applyFont="1"/>
    <xf numFmtId="169" fontId="38" fillId="0" borderId="0" xfId="18" applyFont="1"/>
    <xf numFmtId="169" fontId="14" fillId="0" borderId="0" xfId="18" applyFont="1" applyFill="1"/>
    <xf numFmtId="181" fontId="0" fillId="0" borderId="6" xfId="0" applyNumberFormat="1" applyBorder="1" applyAlignment="1">
      <alignment horizontal="right"/>
    </xf>
    <xf numFmtId="181" fontId="0" fillId="0" borderId="0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169" fontId="10" fillId="0" borderId="0" xfId="18" applyFont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 indent="1"/>
    </xf>
    <xf numFmtId="49" fontId="27" fillId="0" borderId="0" xfId="0" applyNumberFormat="1" applyFont="1" applyAlignment="1">
      <alignment horizontal="right" vertical="top" indent="1"/>
    </xf>
    <xf numFmtId="0" fontId="0" fillId="0" borderId="0" xfId="0" applyAlignment="1">
      <alignment horizontal="right" indent="1"/>
    </xf>
    <xf numFmtId="183" fontId="0" fillId="0" borderId="28" xfId="1" applyNumberFormat="1" applyFont="1" applyFill="1" applyBorder="1"/>
    <xf numFmtId="183" fontId="0" fillId="0" borderId="24" xfId="1" applyNumberFormat="1" applyFont="1" applyFill="1" applyBorder="1"/>
    <xf numFmtId="183" fontId="0" fillId="0" borderId="26" xfId="1" applyNumberFormat="1" applyFont="1" applyFill="1" applyBorder="1"/>
    <xf numFmtId="181" fontId="0" fillId="0" borderId="27" xfId="0" applyNumberFormat="1" applyFill="1" applyBorder="1" applyAlignment="1">
      <alignment horizontal="right"/>
    </xf>
    <xf numFmtId="181" fontId="0" fillId="0" borderId="6" xfId="0" applyNumberFormat="1" applyFill="1" applyBorder="1" applyAlignment="1">
      <alignment horizontal="right"/>
    </xf>
    <xf numFmtId="181" fontId="0" fillId="0" borderId="23" xfId="0" applyNumberFormat="1" applyFill="1" applyBorder="1" applyAlignment="1">
      <alignment horizontal="right"/>
    </xf>
    <xf numFmtId="181" fontId="0" fillId="0" borderId="0" xfId="0" applyNumberFormat="1" applyFill="1" applyBorder="1" applyAlignment="1">
      <alignment horizontal="right"/>
    </xf>
    <xf numFmtId="181" fontId="0" fillId="0" borderId="25" xfId="0" applyNumberFormat="1" applyFill="1" applyBorder="1" applyAlignment="1">
      <alignment horizontal="right"/>
    </xf>
    <xf numFmtId="181" fontId="0" fillId="0" borderId="5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6" xfId="0" applyFont="1" applyFill="1" applyBorder="1" applyAlignment="1">
      <alignment horizontal="right"/>
    </xf>
    <xf numFmtId="14" fontId="3" fillId="0" borderId="5" xfId="0" applyNumberFormat="1" applyFont="1" applyFill="1" applyBorder="1" applyAlignment="1">
      <alignment horizontal="right"/>
    </xf>
    <xf numFmtId="183" fontId="0" fillId="0" borderId="27" xfId="1" applyNumberFormat="1" applyFont="1" applyFill="1" applyBorder="1" applyAlignment="1">
      <alignment horizontal="right"/>
    </xf>
    <xf numFmtId="183" fontId="0" fillId="0" borderId="6" xfId="1" applyNumberFormat="1" applyFont="1" applyFill="1" applyBorder="1" applyAlignment="1">
      <alignment horizontal="right"/>
    </xf>
    <xf numFmtId="183" fontId="0" fillId="0" borderId="23" xfId="1" applyNumberFormat="1" applyFont="1" applyFill="1" applyBorder="1" applyAlignment="1">
      <alignment horizontal="right"/>
    </xf>
    <xf numFmtId="183" fontId="0" fillId="0" borderId="0" xfId="1" applyNumberFormat="1" applyFont="1" applyFill="1" applyBorder="1" applyAlignment="1">
      <alignment horizontal="right"/>
    </xf>
    <xf numFmtId="183" fontId="0" fillId="0" borderId="23" xfId="0" applyNumberFormat="1" applyFill="1" applyBorder="1" applyAlignment="1">
      <alignment horizontal="right"/>
    </xf>
    <xf numFmtId="183" fontId="0" fillId="0" borderId="0" xfId="0" applyNumberFormat="1" applyFill="1" applyBorder="1" applyAlignment="1">
      <alignment horizontal="right"/>
    </xf>
    <xf numFmtId="183" fontId="0" fillId="0" borderId="25" xfId="0" applyNumberFormat="1" applyFill="1" applyBorder="1" applyAlignment="1">
      <alignment horizontal="right"/>
    </xf>
    <xf numFmtId="183" fontId="0" fillId="0" borderId="5" xfId="0" applyNumberFormat="1" applyFill="1" applyBorder="1" applyAlignment="1">
      <alignment horizontal="right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H39"/>
  <sheetViews>
    <sheetView showGridLines="0" zoomScale="85" zoomScaleNormal="85" workbookViewId="0">
      <selection activeCell="H42" sqref="H4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s="255" t="s">
        <v>268</v>
      </c>
    </row>
    <row r="3" spans="1:8" s="7" customFormat="1" x14ac:dyDescent="0.4">
      <c r="A3" s="8"/>
      <c r="B3" s="241" t="s">
        <v>76</v>
      </c>
    </row>
    <row r="4" spans="1:8" s="7" customFormat="1" x14ac:dyDescent="0.4">
      <c r="A4" s="8"/>
      <c r="B4" s="241" t="s">
        <v>269</v>
      </c>
    </row>
    <row r="5" spans="1:8" s="7" customFormat="1" x14ac:dyDescent="0.4">
      <c r="A5" s="8"/>
      <c r="B5" s="9"/>
    </row>
    <row r="6" spans="1:8" s="7" customFormat="1" x14ac:dyDescent="0.4">
      <c r="A6" s="8"/>
      <c r="B6" s="242" t="s">
        <v>76</v>
      </c>
      <c r="C6" s="243"/>
      <c r="D6" s="243"/>
    </row>
    <row r="7" spans="1:8" s="7" customFormat="1" x14ac:dyDescent="0.4">
      <c r="A7" s="8"/>
      <c r="B7" s="9"/>
    </row>
    <row r="8" spans="1:8" x14ac:dyDescent="0.4">
      <c r="B8" s="229" t="s">
        <v>259</v>
      </c>
      <c r="C8" s="50"/>
      <c r="D8" s="72"/>
      <c r="E8" s="7"/>
      <c r="F8" s="7"/>
      <c r="G8" s="7"/>
      <c r="H8" s="7"/>
    </row>
    <row r="9" spans="1:8" x14ac:dyDescent="0.4">
      <c r="B9" s="72" t="s">
        <v>262</v>
      </c>
      <c r="C9" s="50"/>
      <c r="D9" s="233"/>
      <c r="E9" s="7"/>
      <c r="F9" s="7"/>
      <c r="G9" s="7"/>
      <c r="H9" s="7"/>
    </row>
    <row r="10" spans="1:8" x14ac:dyDescent="0.4">
      <c r="B10" s="72" t="s">
        <v>232</v>
      </c>
      <c r="C10" s="50"/>
      <c r="D10" s="108"/>
      <c r="E10" s="7"/>
      <c r="F10" s="7"/>
      <c r="G10" s="7"/>
      <c r="H10" s="7"/>
    </row>
    <row r="11" spans="1:8" x14ac:dyDescent="0.4">
      <c r="B11" s="72" t="s">
        <v>14</v>
      </c>
      <c r="C11" s="50"/>
      <c r="D11" s="107"/>
      <c r="E11" s="7"/>
      <c r="F11" s="7"/>
      <c r="G11" s="7"/>
      <c r="H11" s="7"/>
    </row>
    <row r="12" spans="1:8" x14ac:dyDescent="0.4">
      <c r="B12" s="72"/>
      <c r="C12" s="50"/>
      <c r="D12" s="50"/>
      <c r="E12" s="163"/>
    </row>
    <row r="13" spans="1:8" x14ac:dyDescent="0.4">
      <c r="B13" s="229" t="s">
        <v>275</v>
      </c>
      <c r="C13" s="50"/>
      <c r="D13" s="50"/>
      <c r="E13" s="163"/>
    </row>
    <row r="14" spans="1:8" x14ac:dyDescent="0.4">
      <c r="B14" s="72" t="s">
        <v>277</v>
      </c>
      <c r="D14" s="108"/>
      <c r="E14" s="110"/>
      <c r="F14" s="72"/>
    </row>
    <row r="15" spans="1:8" x14ac:dyDescent="0.4">
      <c r="B15" s="72" t="s">
        <v>274</v>
      </c>
      <c r="C15" s="50"/>
      <c r="D15" s="107"/>
      <c r="E15" s="113"/>
      <c r="F15" s="72"/>
    </row>
    <row r="16" spans="1:8" x14ac:dyDescent="0.4">
      <c r="B16" s="72" t="s">
        <v>38</v>
      </c>
      <c r="C16" s="50"/>
      <c r="D16" s="107"/>
      <c r="E16" s="115"/>
      <c r="F16" s="72"/>
    </row>
    <row r="17" spans="2:6" x14ac:dyDescent="0.4">
      <c r="B17" s="72" t="s">
        <v>16</v>
      </c>
      <c r="C17" s="50"/>
      <c r="D17" s="107"/>
      <c r="E17" s="77"/>
      <c r="F17" s="72"/>
    </row>
    <row r="18" spans="2:6" x14ac:dyDescent="0.4">
      <c r="E18" s="72"/>
      <c r="F18" s="72"/>
    </row>
    <row r="19" spans="2:6" x14ac:dyDescent="0.4">
      <c r="B19" s="229" t="s">
        <v>276</v>
      </c>
      <c r="E19" s="72"/>
      <c r="F19" s="72"/>
    </row>
    <row r="20" spans="2:6" x14ac:dyDescent="0.4">
      <c r="B20" s="7" t="s">
        <v>202</v>
      </c>
      <c r="C20" s="7"/>
      <c r="D20" s="107"/>
      <c r="E20" s="234" t="s">
        <v>203</v>
      </c>
      <c r="F20" s="234" t="s">
        <v>204</v>
      </c>
    </row>
    <row r="21" spans="2:6" x14ac:dyDescent="0.4">
      <c r="B21" s="72" t="s">
        <v>283</v>
      </c>
      <c r="C21" s="50"/>
      <c r="D21" s="108"/>
      <c r="E21" s="163"/>
    </row>
    <row r="22" spans="2:6" x14ac:dyDescent="0.4">
      <c r="B22" s="72" t="s">
        <v>263</v>
      </c>
      <c r="C22" s="50"/>
      <c r="D22" s="108"/>
      <c r="E22" s="163"/>
    </row>
    <row r="23" spans="2:6" x14ac:dyDescent="0.4">
      <c r="B23" s="72" t="s">
        <v>233</v>
      </c>
      <c r="C23" s="50"/>
      <c r="D23" s="222"/>
      <c r="E23" s="163"/>
    </row>
    <row r="25" spans="2:6" x14ac:dyDescent="0.4">
      <c r="B25" s="229" t="s">
        <v>67</v>
      </c>
      <c r="C25" s="50"/>
      <c r="D25" s="50"/>
      <c r="E25" s="163"/>
    </row>
    <row r="26" spans="2:6" x14ac:dyDescent="0.4">
      <c r="B26" s="72" t="s">
        <v>264</v>
      </c>
      <c r="C26" s="50"/>
      <c r="D26" s="223"/>
      <c r="E26" s="111" t="s">
        <v>265</v>
      </c>
    </row>
    <row r="27" spans="2:6" x14ac:dyDescent="0.4">
      <c r="B27" s="72" t="s">
        <v>0</v>
      </c>
      <c r="C27" s="50"/>
      <c r="D27" s="223"/>
      <c r="E27" s="163"/>
    </row>
    <row r="28" spans="2:6" x14ac:dyDescent="0.4">
      <c r="B28" s="72" t="s">
        <v>260</v>
      </c>
      <c r="C28" s="50"/>
      <c r="D28" s="223"/>
      <c r="E28" s="163"/>
    </row>
    <row r="29" spans="2:6" x14ac:dyDescent="0.4">
      <c r="B29" s="72" t="s">
        <v>10</v>
      </c>
      <c r="C29" s="50"/>
      <c r="D29" s="223"/>
      <c r="E29" s="163"/>
    </row>
    <row r="30" spans="2:6" x14ac:dyDescent="0.4">
      <c r="B30" s="72" t="s">
        <v>261</v>
      </c>
      <c r="C30" s="50"/>
      <c r="D30" s="223"/>
      <c r="E30" s="163"/>
    </row>
    <row r="31" spans="2:6" x14ac:dyDescent="0.4">
      <c r="B31" s="72" t="s">
        <v>55</v>
      </c>
      <c r="C31" s="50"/>
      <c r="D31" s="222"/>
      <c r="E31" s="163"/>
    </row>
    <row r="32" spans="2:6" x14ac:dyDescent="0.4">
      <c r="B32" s="72"/>
      <c r="C32" s="50"/>
      <c r="D32" s="50"/>
      <c r="E32" s="163"/>
    </row>
    <row r="33" spans="2:6" x14ac:dyDescent="0.4">
      <c r="B33" s="229" t="s">
        <v>74</v>
      </c>
      <c r="C33" s="50"/>
      <c r="D33" s="72"/>
      <c r="E33" s="72"/>
      <c r="F33" s="72"/>
    </row>
    <row r="34" spans="2:6" x14ac:dyDescent="0.4">
      <c r="B34" s="72" t="s">
        <v>37</v>
      </c>
      <c r="C34" s="50"/>
      <c r="D34" s="108"/>
      <c r="E34" s="112"/>
      <c r="F34" s="78"/>
    </row>
    <row r="35" spans="2:6" x14ac:dyDescent="0.4">
      <c r="B35" s="72" t="s">
        <v>32</v>
      </c>
      <c r="C35" s="50"/>
      <c r="D35" s="107"/>
      <c r="E35" s="234" t="s">
        <v>33</v>
      </c>
      <c r="F35" s="234" t="s">
        <v>34</v>
      </c>
    </row>
    <row r="36" spans="2:6" x14ac:dyDescent="0.4">
      <c r="B36" s="72" t="s">
        <v>41</v>
      </c>
      <c r="C36" s="50"/>
      <c r="D36" s="107" t="s">
        <v>281</v>
      </c>
      <c r="E36" s="113"/>
      <c r="F36" s="72"/>
    </row>
    <row r="37" spans="2:6" x14ac:dyDescent="0.4">
      <c r="B37" s="72" t="s">
        <v>266</v>
      </c>
      <c r="C37" s="50"/>
      <c r="D37" s="107"/>
      <c r="E37" s="113"/>
      <c r="F37" s="72"/>
    </row>
    <row r="38" spans="2:6" x14ac:dyDescent="0.4">
      <c r="B38" s="72" t="s">
        <v>267</v>
      </c>
      <c r="C38" s="50"/>
      <c r="D38" s="107"/>
      <c r="E38" s="113"/>
      <c r="F38" s="72"/>
    </row>
    <row r="39" spans="2:6" x14ac:dyDescent="0.4">
      <c r="B39" s="72"/>
      <c r="C39" s="50"/>
      <c r="D39" s="50"/>
      <c r="E39" s="163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J53"/>
  <sheetViews>
    <sheetView showGridLines="0" topLeftCell="A4" zoomScale="85" zoomScaleNormal="85" workbookViewId="0">
      <selection activeCell="E11" sqref="E11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27" width="12" style="7" customWidth="1"/>
    <col min="28" max="16384" width="9.84375" style="7"/>
  </cols>
  <sheetData>
    <row r="1" spans="1:9" x14ac:dyDescent="0.4">
      <c r="A1" s="6"/>
      <c r="B1" s="6"/>
    </row>
    <row r="2" spans="1:9" ht="16.75" x14ac:dyDescent="0.4">
      <c r="A2" s="8"/>
      <c r="B2" s="255" t="s">
        <v>268</v>
      </c>
    </row>
    <row r="3" spans="1:9" x14ac:dyDescent="0.4">
      <c r="A3" s="8"/>
      <c r="B3" s="241" t="s">
        <v>73</v>
      </c>
    </row>
    <row r="4" spans="1:9" x14ac:dyDescent="0.4">
      <c r="A4" s="8"/>
      <c r="B4" s="241" t="s">
        <v>269</v>
      </c>
    </row>
    <row r="5" spans="1:9" x14ac:dyDescent="0.4">
      <c r="A5" s="8"/>
      <c r="B5" s="9"/>
      <c r="H5" s="10"/>
      <c r="I5" s="10"/>
    </row>
    <row r="6" spans="1:9" x14ac:dyDescent="0.4">
      <c r="A6" s="8"/>
      <c r="B6" s="244" t="s">
        <v>229</v>
      </c>
      <c r="C6" s="245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s="246" t="s">
        <v>232</v>
      </c>
      <c r="C8" s="247">
        <f>Assumptions!$D$10</f>
        <v>0</v>
      </c>
      <c r="E8" s="21"/>
      <c r="H8" s="10"/>
      <c r="I8" s="10"/>
    </row>
    <row r="9" spans="1:9" x14ac:dyDescent="0.4">
      <c r="B9" s="248" t="s">
        <v>233</v>
      </c>
      <c r="C9" s="249">
        <f>Assumptions!$D$23</f>
        <v>0</v>
      </c>
      <c r="E9" s="21"/>
    </row>
    <row r="10" spans="1:9" x14ac:dyDescent="0.4">
      <c r="B10" s="248" t="s">
        <v>55</v>
      </c>
      <c r="C10" s="249">
        <f>Assumptions!$D$31</f>
        <v>0</v>
      </c>
      <c r="E10" s="21"/>
    </row>
    <row r="11" spans="1:9" ht="15" thickBot="1" x14ac:dyDescent="0.45">
      <c r="B11" s="250" t="s">
        <v>67</v>
      </c>
      <c r="C11" s="251" t="e">
        <f>IF(OR(ISBLANK(Assumptions!D26),Assumptions!D26=""),'Discount rate'!C26,Assumptions!D26)</f>
        <v>#VALUE!</v>
      </c>
      <c r="D11" s="40"/>
    </row>
    <row r="12" spans="1:9" x14ac:dyDescent="0.4">
      <c r="C12" s="17"/>
    </row>
    <row r="13" spans="1:9" x14ac:dyDescent="0.4">
      <c r="B13" s="26" t="s">
        <v>195</v>
      </c>
      <c r="C13" s="184" t="e">
        <f>SUM($52:$52)</f>
        <v>#N/A</v>
      </c>
    </row>
    <row r="14" spans="1:9" x14ac:dyDescent="0.4">
      <c r="B14" s="24" t="s">
        <v>70</v>
      </c>
      <c r="C14" s="27" t="e">
        <f>Comps!D25</f>
        <v>#VALUE!</v>
      </c>
      <c r="D14" s="30"/>
    </row>
    <row r="15" spans="1:9" s="10" customFormat="1" x14ac:dyDescent="0.4">
      <c r="B15" s="84" t="s">
        <v>71</v>
      </c>
      <c r="C15" s="85" t="str">
        <f>Comps!D26</f>
        <v>(Invalid Restatement Type)</v>
      </c>
      <c r="D15" s="38"/>
    </row>
    <row r="16" spans="1:9" x14ac:dyDescent="0.4">
      <c r="B16" s="33" t="s">
        <v>231</v>
      </c>
      <c r="C16" s="183" t="e">
        <f>SUM($C$13:$C$15)</f>
        <v>#N/A</v>
      </c>
      <c r="D16" s="30"/>
    </row>
    <row r="17" spans="2:10" x14ac:dyDescent="0.4">
      <c r="C17" s="17"/>
    </row>
    <row r="18" spans="2:10" x14ac:dyDescent="0.4">
      <c r="B18" s="39" t="s">
        <v>4</v>
      </c>
      <c r="C18" s="28" t="e">
        <f>C13</f>
        <v>#N/A</v>
      </c>
    </row>
    <row r="19" spans="2:10" x14ac:dyDescent="0.4">
      <c r="B19" s="24" t="s">
        <v>2</v>
      </c>
      <c r="C19" s="29" t="str" cm="1">
        <f t="array" ref="C19">_xll.ciqfunctions.udf.CIQ(IS!$D$9,"IQ_EBITDA",IS!$D$10,$C$8,IS!$D$12,IS!$D$13,IS!$D$15,IS!$D$16)</f>
        <v>(Invalid Restatement Type)</v>
      </c>
    </row>
    <row r="20" spans="2:10" x14ac:dyDescent="0.4">
      <c r="B20" s="33" t="s">
        <v>230</v>
      </c>
      <c r="C20" s="186" t="e">
        <f>C18/C19</f>
        <v>#N/A</v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s="244" t="s">
        <v>234</v>
      </c>
      <c r="C23" s="244"/>
      <c r="D23" s="244"/>
      <c r="E23" s="244"/>
      <c r="F23" s="244"/>
      <c r="G23" s="244"/>
      <c r="H23" s="244"/>
      <c r="I23" s="244"/>
      <c r="J23" s="7" t="s">
        <v>278</v>
      </c>
    </row>
    <row r="24" spans="2:10" ht="15" thickBot="1" x14ac:dyDescent="0.45">
      <c r="B24" s="14"/>
      <c r="D24" s="176">
        <f>DATE(YEAR($F$24)+COLUMN(D24)-COLUMN($F$24),MONTH($F$24),DAY($F$24))</f>
        <v>693232</v>
      </c>
      <c r="E24" s="176">
        <f>DATE(YEAR($F$24)+COLUMN(E24)-COLUMN($F$24),MONTH($F$24),DAY($F$24))</f>
        <v>693597</v>
      </c>
      <c r="F24" s="235">
        <f>forecastStart</f>
        <v>0</v>
      </c>
      <c r="G24" s="176">
        <f>DATE(YEAR($F$24)+COLUMN(G24)-COLUMN($F$24),MONTH($F$24),DAY($F$24))</f>
        <v>366</v>
      </c>
      <c r="H24" s="176">
        <f>DATE(YEAR($F$24)+COLUMN(H24)-COLUMN($F$24),MONTH($F$24),DAY($F$24))</f>
        <v>731</v>
      </c>
      <c r="I24" s="176">
        <f t="shared" ref="I24" si="0">DATE(YEAR($F$24)+COLUMN(I24)-COLUMN($F$24),MONTH($F$24),DAY($F$24))</f>
        <v>1096</v>
      </c>
      <c r="J24" s="7" t="s">
        <v>278</v>
      </c>
    </row>
    <row r="25" spans="2:10" ht="15" thickBot="1" x14ac:dyDescent="0.45">
      <c r="B25" s="87" t="str">
        <f>_xlfn.CONCAT(curr," million")</f>
        <v xml:space="preserve"> million</v>
      </c>
      <c r="C25" s="70"/>
      <c r="D25" s="71">
        <f>YEAR(D24)</f>
        <v>3797</v>
      </c>
      <c r="E25" s="71">
        <f t="shared" ref="E25:H25" si="1">YEAR(E24)</f>
        <v>3798</v>
      </c>
      <c r="F25" s="71">
        <f t="shared" si="1"/>
        <v>1900</v>
      </c>
      <c r="G25" s="71">
        <f t="shared" si="1"/>
        <v>1900</v>
      </c>
      <c r="H25" s="71">
        <f t="shared" si="1"/>
        <v>1901</v>
      </c>
      <c r="I25" s="185" t="s">
        <v>279</v>
      </c>
      <c r="J25" s="7" t="s">
        <v>278</v>
      </c>
    </row>
    <row r="26" spans="2:10" x14ac:dyDescent="0.4">
      <c r="B26" s="14"/>
      <c r="C26" s="142"/>
      <c r="D26" s="174" t="s">
        <v>5</v>
      </c>
      <c r="E26" s="174" t="s">
        <v>5</v>
      </c>
      <c r="F26" s="174" t="s">
        <v>6</v>
      </c>
      <c r="G26" s="174" t="s">
        <v>6</v>
      </c>
      <c r="H26" s="174" t="s">
        <v>6</v>
      </c>
      <c r="I26" s="175" t="s">
        <v>17</v>
      </c>
      <c r="J26" s="7" t="s">
        <v>278</v>
      </c>
    </row>
    <row r="27" spans="2:10" x14ac:dyDescent="0.4">
      <c r="B27" s="11" t="s">
        <v>3</v>
      </c>
      <c r="C27" s="132"/>
      <c r="D27" s="10" t="e">
        <f>INDEX(IS!$21:$21,MATCH(D$25,IS!$19:$19,0))</f>
        <v>#N/A</v>
      </c>
      <c r="E27" s="10" t="e">
        <f>INDEX(IS!$21:$21,MATCH(E$25,IS!$19:$19,0))</f>
        <v>#N/A</v>
      </c>
      <c r="F27" s="10" t="e">
        <f>INDEX(Forecasts!$13:$13,MATCH(F$25,Forecasts!$11:$11,0))</f>
        <v>#N/A</v>
      </c>
      <c r="G27" s="10" t="e">
        <f>INDEX(Forecasts!$13:$13,MATCH(G$25,Forecasts!$11:$11,0))</f>
        <v>#N/A</v>
      </c>
      <c r="H27" s="10" t="e">
        <f>INDEX(Forecasts!$13:$13,MATCH(H$25,Forecasts!$11:$11,0))</f>
        <v>#N/A</v>
      </c>
      <c r="J27" s="7" t="s">
        <v>278</v>
      </c>
    </row>
    <row r="28" spans="2:10" x14ac:dyDescent="0.4">
      <c r="B28" s="30"/>
      <c r="C28" s="171" t="s">
        <v>218</v>
      </c>
      <c r="F28" s="236" t="e">
        <f ca="1">F27/OFFSET(F27,0,-1)-1</f>
        <v>#N/A</v>
      </c>
      <c r="G28" s="236" t="e">
        <f t="shared" ref="G28:H28" ca="1" si="2">G27/OFFSET(G27,0,-1)-1</f>
        <v>#N/A</v>
      </c>
      <c r="H28" s="236" t="e">
        <f t="shared" ca="1" si="2"/>
        <v>#N/A</v>
      </c>
      <c r="I28" s="22">
        <f>$C$9</f>
        <v>0</v>
      </c>
      <c r="J28" s="7" t="s">
        <v>278</v>
      </c>
    </row>
    <row r="29" spans="2:10" x14ac:dyDescent="0.4">
      <c r="B29" s="7" t="s">
        <v>287</v>
      </c>
      <c r="C29" s="132"/>
      <c r="D29" s="10" t="e">
        <f>INDEX(IS!$22:$22,MATCH(D$25,IS!$19:$19,0))</f>
        <v>#N/A</v>
      </c>
      <c r="E29" s="10" t="e">
        <f>INDEX(IS!$22:$22,MATCH(E$25,IS!$19:$19,0))</f>
        <v>#N/A</v>
      </c>
      <c r="F29" s="10" t="e">
        <f>INDEX(Forecasts!$14:$14,MATCH(F$25,Forecasts!$11:$11,0))</f>
        <v>#N/A</v>
      </c>
      <c r="G29" s="10" t="e">
        <f>INDEX(Forecasts!$14:$14,MATCH(G$25,Forecasts!$11:$11,0))</f>
        <v>#N/A</v>
      </c>
      <c r="H29" s="10" t="e">
        <f>INDEX(Forecasts!$14:$14,MATCH(H$25,Forecasts!$11:$11,0))</f>
        <v>#N/A</v>
      </c>
      <c r="I29" s="263"/>
    </row>
    <row r="30" spans="2:10" x14ac:dyDescent="0.4">
      <c r="B30" s="30"/>
      <c r="C30" s="171" t="s">
        <v>288</v>
      </c>
      <c r="D30" s="236" t="e">
        <f>D31/D27</f>
        <v>#N/A</v>
      </c>
      <c r="E30" s="236" t="e">
        <f t="shared" ref="E30:H30" si="3">E31/E27</f>
        <v>#N/A</v>
      </c>
      <c r="F30" s="236" t="e">
        <f t="shared" si="3"/>
        <v>#N/A</v>
      </c>
      <c r="G30" s="236" t="e">
        <f t="shared" si="3"/>
        <v>#N/A</v>
      </c>
      <c r="H30" s="236" t="e">
        <f t="shared" si="3"/>
        <v>#N/A</v>
      </c>
      <c r="I30" s="22"/>
    </row>
    <row r="31" spans="2:10" x14ac:dyDescent="0.4">
      <c r="B31" s="11" t="s">
        <v>84</v>
      </c>
      <c r="C31" s="264"/>
      <c r="D31" s="265" t="e">
        <f>D27+D29</f>
        <v>#N/A</v>
      </c>
      <c r="E31" s="265" t="e">
        <f>E27+E29</f>
        <v>#N/A</v>
      </c>
      <c r="F31" s="265" t="e">
        <f>F27+F29</f>
        <v>#N/A</v>
      </c>
      <c r="G31" s="265" t="e">
        <f>G27+G29</f>
        <v>#N/A</v>
      </c>
      <c r="H31" s="265" t="e">
        <f>H27+H29</f>
        <v>#N/A</v>
      </c>
      <c r="I31" s="265"/>
    </row>
    <row r="32" spans="2:10" x14ac:dyDescent="0.4">
      <c r="B32" s="7" t="s">
        <v>245</v>
      </c>
      <c r="C32" s="132"/>
      <c r="D32" s="10" t="e">
        <f>INDEX(IS!$27:$27,MATCH(D$25,IS!$19:$19,0))</f>
        <v>#N/A</v>
      </c>
      <c r="E32" s="10" t="e">
        <f>INDEX(IS!$27:$27,MATCH(E$25,IS!$19:$19,0))</f>
        <v>#N/A</v>
      </c>
      <c r="F32" s="10" t="e">
        <f>INDEX(Forecasts!$16:$16,MATCH(F$25,Forecasts!$11:$11,0))</f>
        <v>#N/A</v>
      </c>
      <c r="G32" s="10" t="e">
        <f>INDEX(Forecasts!$16:$16,MATCH(G$25,Forecasts!$11:$11,0))</f>
        <v>#N/A</v>
      </c>
      <c r="H32" s="10" t="e">
        <f>INDEX(Forecasts!$16:$16,MATCH(H$25,Forecasts!$11:$11,0))</f>
        <v>#N/A</v>
      </c>
      <c r="J32" s="7" t="s">
        <v>278</v>
      </c>
    </row>
    <row r="33" spans="2:10" x14ac:dyDescent="0.4">
      <c r="B33" s="11"/>
      <c r="C33" s="171" t="s">
        <v>68</v>
      </c>
      <c r="D33" s="10"/>
      <c r="E33" s="10"/>
      <c r="F33" s="236" t="e">
        <f>F34/F27</f>
        <v>#N/A</v>
      </c>
      <c r="G33" s="236" t="e">
        <f>G34/G27</f>
        <v>#N/A</v>
      </c>
      <c r="H33" s="236" t="e">
        <f>H34/H27</f>
        <v>#N/A</v>
      </c>
      <c r="J33" s="7" t="s">
        <v>278</v>
      </c>
    </row>
    <row r="34" spans="2:10" x14ac:dyDescent="0.4">
      <c r="B34" s="15" t="s">
        <v>1</v>
      </c>
      <c r="C34" s="172"/>
      <c r="D34" s="42"/>
      <c r="E34" s="42" t="e">
        <f>E31+E32</f>
        <v>#N/A</v>
      </c>
      <c r="F34" s="42" t="e">
        <f>F31+F32</f>
        <v>#N/A</v>
      </c>
      <c r="G34" s="42" t="e">
        <f>G31+G32</f>
        <v>#N/A</v>
      </c>
      <c r="H34" s="42" t="e">
        <f>H31+H32</f>
        <v>#N/A</v>
      </c>
      <c r="I34" s="16"/>
      <c r="J34" s="7" t="s">
        <v>278</v>
      </c>
    </row>
    <row r="35" spans="2:10" x14ac:dyDescent="0.4">
      <c r="B35" s="11"/>
      <c r="C35" s="171" t="s">
        <v>55</v>
      </c>
      <c r="D35" s="10"/>
      <c r="E35" s="237">
        <f>$C$10</f>
        <v>0</v>
      </c>
      <c r="F35" s="237">
        <f t="shared" ref="F35:H35" si="4">$C$10</f>
        <v>0</v>
      </c>
      <c r="G35" s="237">
        <f t="shared" si="4"/>
        <v>0</v>
      </c>
      <c r="H35" s="237">
        <f t="shared" si="4"/>
        <v>0</v>
      </c>
      <c r="J35" s="7" t="s">
        <v>278</v>
      </c>
    </row>
    <row r="36" spans="2:10" x14ac:dyDescent="0.4">
      <c r="B36" s="7" t="s">
        <v>72</v>
      </c>
      <c r="C36" s="173"/>
      <c r="D36" s="10" t="e">
        <f>INDEX(IS!$37:$37,MATCH(D$25,IS!$19:$19,0))</f>
        <v>#N/A</v>
      </c>
      <c r="E36" s="10" t="e">
        <f>INDEX(IS!$37:$37,MATCH(E$25,IS!$19:$19,0))</f>
        <v>#N/A</v>
      </c>
      <c r="F36" s="10" t="e">
        <f t="shared" ref="F36:H36" si="5">-F34*F$35</f>
        <v>#N/A</v>
      </c>
      <c r="G36" s="10" t="e">
        <f t="shared" si="5"/>
        <v>#N/A</v>
      </c>
      <c r="H36" s="10" t="e">
        <f t="shared" si="5"/>
        <v>#N/A</v>
      </c>
      <c r="J36" s="7" t="s">
        <v>278</v>
      </c>
    </row>
    <row r="37" spans="2:10" x14ac:dyDescent="0.4">
      <c r="B37" s="7" t="s">
        <v>242</v>
      </c>
      <c r="C37" s="132"/>
      <c r="D37" s="10" t="e">
        <f>-INDEX(IS!$29:$29,MATCH(D$25,IS!$19:$19,0))</f>
        <v>#N/A</v>
      </c>
      <c r="E37" s="10" t="e">
        <f>-INDEX(IS!$29:$29,MATCH(E$25,IS!$19:$19,0))</f>
        <v>#N/A</v>
      </c>
      <c r="F37" s="10" t="e">
        <f>-INDEX(Forecasts!$18:$18,MATCH(F$25,Forecasts!$11:$11,0))</f>
        <v>#N/A</v>
      </c>
      <c r="G37" s="10" t="e">
        <f>-INDEX(Forecasts!$18:$18,MATCH(G$25,Forecasts!$11:$11,0))</f>
        <v>#N/A</v>
      </c>
      <c r="H37" s="10" t="e">
        <f>-INDEX(Forecasts!$18:$18,MATCH(H$25,Forecasts!$11:$11,0))</f>
        <v>#N/A</v>
      </c>
      <c r="J37" s="7" t="s">
        <v>278</v>
      </c>
    </row>
    <row r="38" spans="2:10" x14ac:dyDescent="0.4">
      <c r="B38" s="12" t="s">
        <v>243</v>
      </c>
      <c r="C38" s="133"/>
      <c r="D38" s="34" t="e">
        <f>INDEX(CFS!$25:$25,MATCH(D$25,CFS!$19:$19,0))</f>
        <v>#N/A</v>
      </c>
      <c r="E38" s="34" t="e">
        <f>INDEX(CFS!$25:$25,MATCH(E$25,CFS!$19:$19,0))</f>
        <v>#N/A</v>
      </c>
      <c r="F38" s="10" t="e">
        <f>INDEX(Forecasts!$20:$20,MATCH(F$25,Forecasts!$11:$11,0))</f>
        <v>#N/A</v>
      </c>
      <c r="G38" s="10" t="e">
        <f>INDEX(Forecasts!$20:$20,MATCH(G$25,Forecasts!$11:$11,0))</f>
        <v>#N/A</v>
      </c>
      <c r="H38" s="10" t="e">
        <f>INDEX(Forecasts!$20:$20,MATCH(H$25,Forecasts!$11:$11,0))</f>
        <v>#N/A</v>
      </c>
      <c r="I38" s="12"/>
      <c r="J38" s="7" t="s">
        <v>278</v>
      </c>
    </row>
    <row r="39" spans="2:10" x14ac:dyDescent="0.4">
      <c r="B39" s="12" t="s">
        <v>244</v>
      </c>
      <c r="C39" s="133"/>
      <c r="D39" s="34"/>
      <c r="E39" s="34" t="e">
        <f>D41-E41</f>
        <v>#N/A</v>
      </c>
      <c r="F39" s="34" t="e">
        <f>-(INDEX(Forecasts!$64:$64,MATCH(F$25,Forecasts!$54:$54,0))-INDEX(Forecasts!$64:$64,MATCH(F$25-1,Forecasts!$54:$54,0)))</f>
        <v>#N/A</v>
      </c>
      <c r="G39" s="34" t="e">
        <f>-(INDEX(Forecasts!$64:$64,MATCH(G$25,Forecasts!$54:$54,0))-INDEX(Forecasts!$64:$64,MATCH(G$25-1,Forecasts!$54:$54,0)))</f>
        <v>#N/A</v>
      </c>
      <c r="H39" s="34" t="e">
        <f>-(INDEX(Forecasts!$64:$64,MATCH(H$25,Forecasts!$54:$54,0))-INDEX(Forecasts!$64:$64,MATCH(H$25-1,Forecasts!$54:$54,0)))</f>
        <v>#N/A</v>
      </c>
      <c r="I39" s="12"/>
      <c r="J39" s="7" t="s">
        <v>278</v>
      </c>
    </row>
    <row r="40" spans="2:10" x14ac:dyDescent="0.4">
      <c r="B40" s="16"/>
      <c r="C40" s="172"/>
      <c r="D40" s="42"/>
      <c r="E40" s="42"/>
      <c r="F40" s="42"/>
      <c r="G40" s="42"/>
      <c r="H40" s="42"/>
      <c r="I40" s="16"/>
      <c r="J40" s="7" t="s">
        <v>278</v>
      </c>
    </row>
    <row r="41" spans="2:10" x14ac:dyDescent="0.4">
      <c r="B41" s="43" t="s">
        <v>224</v>
      </c>
      <c r="C41" s="131"/>
      <c r="D41" s="238" t="e">
        <f>SUM(D42:D43)</f>
        <v>#N/A</v>
      </c>
      <c r="E41" s="238" t="e">
        <f>SUM(E42:E43)</f>
        <v>#N/A</v>
      </c>
      <c r="F41" s="238" t="e">
        <f ca="1">OFFSET(F41,0,-1)-F39</f>
        <v>#N/A</v>
      </c>
      <c r="G41" s="238" t="e">
        <f t="shared" ref="G41:H41" ca="1" si="6">OFFSET(G41,0,-1)-G39</f>
        <v>#N/A</v>
      </c>
      <c r="H41" s="238" t="e">
        <f t="shared" ca="1" si="6"/>
        <v>#N/A</v>
      </c>
      <c r="I41" s="43"/>
      <c r="J41" s="7" t="s">
        <v>278</v>
      </c>
    </row>
    <row r="42" spans="2:10" x14ac:dyDescent="0.4">
      <c r="B42" s="12" t="s">
        <v>241</v>
      </c>
      <c r="C42" s="133"/>
      <c r="D42" s="34" t="e">
        <f>INDEX(BS!$29:$29,MATCH(D$25,BS!$19:$19,0))-INDEX(BS!$22:$22,MATCH(D$25,BS!$19:$19,0))</f>
        <v>#N/A</v>
      </c>
      <c r="E42" s="34" t="e">
        <f>INDEX(BS!$29:$29,MATCH(E$25,BS!$19:$19,0))-INDEX(BS!$22:$22,MATCH(E$25,BS!$19:$19,0))</f>
        <v>#N/A</v>
      </c>
      <c r="F42" s="34"/>
      <c r="G42" s="34"/>
      <c r="H42" s="34"/>
      <c r="I42" s="12"/>
      <c r="J42" s="7" t="s">
        <v>278</v>
      </c>
    </row>
    <row r="43" spans="2:10" x14ac:dyDescent="0.4">
      <c r="B43" s="12" t="s">
        <v>240</v>
      </c>
      <c r="C43" s="133"/>
      <c r="D43" s="34" t="e">
        <f>-INDEX(BS!$46:$46,MATCH(D$25,BS!$19:$19,0))</f>
        <v>#N/A</v>
      </c>
      <c r="E43" s="34" t="e">
        <f>-INDEX(BS!$46:$46,MATCH(E$25,BS!$19:$19,0))</f>
        <v>#N/A</v>
      </c>
      <c r="F43" s="34"/>
      <c r="G43" s="34"/>
      <c r="H43" s="34"/>
      <c r="I43" s="12"/>
      <c r="J43" s="7" t="s">
        <v>278</v>
      </c>
    </row>
    <row r="44" spans="2:10" x14ac:dyDescent="0.4">
      <c r="B44" s="12"/>
      <c r="C44" s="182" t="s">
        <v>219</v>
      </c>
      <c r="D44" s="34"/>
      <c r="E44" s="239" t="e">
        <f>IF(E41/E27&lt;0, "n/a", E41/E27)</f>
        <v>#N/A</v>
      </c>
      <c r="F44" s="239" t="e">
        <f ca="1">IF(F41/F27&lt;0, "NM", F41/F27)</f>
        <v>#N/A</v>
      </c>
      <c r="G44" s="239" t="e">
        <f ca="1">IF(G41/G27&lt;0, "NM", G41/G27)</f>
        <v>#N/A</v>
      </c>
      <c r="H44" s="239" t="e">
        <f ca="1">IF(H41/H27&lt;0, "NM", H41/H27)</f>
        <v>#N/A</v>
      </c>
      <c r="I44" s="12"/>
      <c r="J44" s="7" t="s">
        <v>278</v>
      </c>
    </row>
    <row r="45" spans="2:10" x14ac:dyDescent="0.4">
      <c r="B45" s="12" t="s">
        <v>225</v>
      </c>
      <c r="C45" s="182" t="s">
        <v>226</v>
      </c>
      <c r="D45" s="34" t="e">
        <f t="shared" ref="D45:H45" si="7">D34+D36</f>
        <v>#N/A</v>
      </c>
      <c r="E45" s="34" t="e">
        <f t="shared" si="7"/>
        <v>#N/A</v>
      </c>
      <c r="F45" s="34" t="e">
        <f t="shared" si="7"/>
        <v>#N/A</v>
      </c>
      <c r="G45" s="34" t="e">
        <f t="shared" si="7"/>
        <v>#N/A</v>
      </c>
      <c r="H45" s="34" t="e">
        <f t="shared" si="7"/>
        <v>#N/A</v>
      </c>
      <c r="I45" s="12"/>
      <c r="J45" s="7" t="s">
        <v>278</v>
      </c>
    </row>
    <row r="46" spans="2:10" x14ac:dyDescent="0.4">
      <c r="B46" s="12" t="s">
        <v>239</v>
      </c>
      <c r="C46" s="182" t="s">
        <v>227</v>
      </c>
      <c r="D46" s="34"/>
      <c r="E46" s="34" t="e">
        <f t="shared" ref="E46:H46" ca="1" si="8">E45-OFFSET(E45,0,-1)</f>
        <v>#N/A</v>
      </c>
      <c r="F46" s="34" t="e">
        <f t="shared" ca="1" si="8"/>
        <v>#N/A</v>
      </c>
      <c r="G46" s="34" t="e">
        <f t="shared" ca="1" si="8"/>
        <v>#N/A</v>
      </c>
      <c r="H46" s="34" t="e">
        <f t="shared" ca="1" si="8"/>
        <v>#N/A</v>
      </c>
      <c r="I46" s="12"/>
      <c r="J46" s="7" t="s">
        <v>278</v>
      </c>
    </row>
    <row r="47" spans="2:10" x14ac:dyDescent="0.4">
      <c r="B47" s="12" t="s">
        <v>238</v>
      </c>
      <c r="C47" s="182" t="s">
        <v>228</v>
      </c>
      <c r="D47" s="34"/>
      <c r="E47" s="34" t="e">
        <f t="shared" ref="E47:H47" si="9">-(E38-E37)</f>
        <v>#N/A</v>
      </c>
      <c r="F47" s="34" t="e">
        <f t="shared" si="9"/>
        <v>#N/A</v>
      </c>
      <c r="G47" s="34" t="e">
        <f t="shared" si="9"/>
        <v>#N/A</v>
      </c>
      <c r="H47" s="34" t="e">
        <f t="shared" si="9"/>
        <v>#N/A</v>
      </c>
      <c r="I47" s="12"/>
      <c r="J47" s="7" t="s">
        <v>278</v>
      </c>
    </row>
    <row r="48" spans="2:10" x14ac:dyDescent="0.4">
      <c r="B48" s="12"/>
      <c r="C48" s="182"/>
      <c r="D48" s="12"/>
      <c r="E48" s="41"/>
      <c r="F48" s="41"/>
      <c r="G48" s="41"/>
      <c r="H48" s="41"/>
      <c r="I48" s="12"/>
      <c r="J48" s="7" t="s">
        <v>278</v>
      </c>
    </row>
    <row r="49" spans="2:10" x14ac:dyDescent="0.4">
      <c r="B49" s="141" t="s">
        <v>237</v>
      </c>
      <c r="C49" s="142"/>
      <c r="D49" s="13"/>
      <c r="E49" s="13" t="e">
        <f>E34+SUM(E36:E39)</f>
        <v>#N/A</v>
      </c>
      <c r="F49" s="13" t="e">
        <f>F34+SUM(F36:F39)</f>
        <v>#N/A</v>
      </c>
      <c r="G49" s="13" t="e">
        <f>G34+SUM(G36:G39)</f>
        <v>#N/A</v>
      </c>
      <c r="H49" s="13" t="e">
        <f>H34+SUM(H36:H39)</f>
        <v>#N/A</v>
      </c>
      <c r="I49" s="13" t="e">
        <f>H49*(1+$C$9)/($C$11-$C$9)</f>
        <v>#N/A</v>
      </c>
      <c r="J49" s="7" t="s">
        <v>278</v>
      </c>
    </row>
    <row r="50" spans="2:10" x14ac:dyDescent="0.4">
      <c r="C50" s="171" t="s">
        <v>220</v>
      </c>
      <c r="F50" s="240" t="e">
        <f t="shared" ref="F50:H50" ca="1" si="10">F49/OFFSET(F49,0,-1)-1</f>
        <v>#N/A</v>
      </c>
      <c r="G50" s="240" t="e">
        <f t="shared" ca="1" si="10"/>
        <v>#N/A</v>
      </c>
      <c r="H50" s="240" t="e">
        <f t="shared" ca="1" si="10"/>
        <v>#N/A</v>
      </c>
      <c r="J50" s="7" t="s">
        <v>278</v>
      </c>
    </row>
    <row r="51" spans="2:10" x14ac:dyDescent="0.4">
      <c r="B51" s="7" t="s">
        <v>236</v>
      </c>
      <c r="C51" s="132"/>
      <c r="E51" s="18" t="e">
        <f>IF(E24&lt;INT($C$8),1,1/(1+$C$11)^(YEARFRAC(E24,$C$8)))</f>
        <v>#VALUE!</v>
      </c>
      <c r="F51" s="18" t="e">
        <f>IF(F24&lt;INT($C$8),1,1/(1+$C$11)^(YEARFRAC(F24,$C$8)))</f>
        <v>#VALUE!</v>
      </c>
      <c r="G51" s="18" t="e">
        <f>IF(G24&lt;INT($C$8),1,1/(1+$C$11)^(YEARFRAC(G24,$C$8)))</f>
        <v>#VALUE!</v>
      </c>
      <c r="H51" s="18" t="e">
        <f>IF(H24&lt;INT($C$8),1,1/(1+$C$11)^(YEARFRAC(H24,$C$8)))</f>
        <v>#VALUE!</v>
      </c>
      <c r="I51" s="18" t="e">
        <f>H51</f>
        <v>#VALUE!</v>
      </c>
      <c r="J51" s="7" t="s">
        <v>278</v>
      </c>
    </row>
    <row r="52" spans="2:10" ht="15" thickBot="1" x14ac:dyDescent="0.45">
      <c r="B52" s="20" t="s">
        <v>235</v>
      </c>
      <c r="C52" s="159"/>
      <c r="D52" s="20"/>
      <c r="E52" s="20"/>
      <c r="F52" s="20" t="e">
        <f>F49*F51</f>
        <v>#N/A</v>
      </c>
      <c r="G52" s="20" t="e">
        <f t="shared" ref="G52:I52" si="11">G49*G51</f>
        <v>#N/A</v>
      </c>
      <c r="H52" s="20" t="e">
        <f t="shared" si="11"/>
        <v>#N/A</v>
      </c>
      <c r="I52" s="20" t="e">
        <f t="shared" si="11"/>
        <v>#N/A</v>
      </c>
      <c r="J52" s="7" t="s">
        <v>278</v>
      </c>
    </row>
    <row r="53" spans="2:10" x14ac:dyDescent="0.4">
      <c r="D53" s="10"/>
      <c r="E53" s="10"/>
      <c r="F53" s="10"/>
      <c r="G53" s="194"/>
      <c r="H53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27"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s="255" t="s">
        <v>268</v>
      </c>
    </row>
    <row r="3" spans="1:20" x14ac:dyDescent="0.4">
      <c r="A3" s="8"/>
      <c r="B3" s="241" t="s">
        <v>67</v>
      </c>
    </row>
    <row r="4" spans="1:20" x14ac:dyDescent="0.4">
      <c r="A4" s="8"/>
      <c r="B4" s="241" t="s">
        <v>269</v>
      </c>
    </row>
    <row r="5" spans="1:20" x14ac:dyDescent="0.4">
      <c r="A5" s="8"/>
      <c r="B5" s="9"/>
    </row>
    <row r="6" spans="1:20" x14ac:dyDescent="0.4">
      <c r="B6" s="244" t="s">
        <v>67</v>
      </c>
      <c r="C6" s="25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s="39" t="s">
        <v>18</v>
      </c>
      <c r="C8" s="195">
        <f>Assumptions!D27</f>
        <v>0</v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s="24" t="s">
        <v>19</v>
      </c>
      <c r="C9" s="224" t="e">
        <f>Beta!$D$12</f>
        <v>#VALUE!</v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s="25" t="s">
        <v>280</v>
      </c>
      <c r="C10" s="225">
        <f>Assumptions!D28</f>
        <v>0</v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26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s="11" t="s">
        <v>20</v>
      </c>
      <c r="C12" s="227" t="e">
        <f>C8+(C9*C10)</f>
        <v>#VALUE!</v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26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s="39" t="s">
        <v>223</v>
      </c>
      <c r="C14" s="195">
        <f>Assumptions!D29</f>
        <v>0</v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s="25" t="s">
        <v>21</v>
      </c>
      <c r="C15" s="225">
        <f>DCF!$C$10</f>
        <v>0</v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26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s="13" t="s">
        <v>22</v>
      </c>
      <c r="C17" s="227">
        <f>C14*(1-C15)</f>
        <v>0</v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26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s="39" t="s">
        <v>23</v>
      </c>
      <c r="C19" s="195">
        <f>1-C22</f>
        <v>1</v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s="24" t="s">
        <v>20</v>
      </c>
      <c r="C20" s="32" t="e">
        <f>C12</f>
        <v>#VALUE!</v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s="24" t="s">
        <v>24</v>
      </c>
      <c r="C22" s="32">
        <f>Assumptions!D30</f>
        <v>0</v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s="90" t="s">
        <v>25</v>
      </c>
      <c r="C23" s="91">
        <f>C14</f>
        <v>0</v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s="13" t="s">
        <v>26</v>
      </c>
      <c r="C25" s="49" t="e">
        <f>C19*C20+C22*C23</f>
        <v>#VALUE!</v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s="13" t="s">
        <v>69</v>
      </c>
      <c r="C26" s="48" t="e">
        <f>MROUND($C$25, 0.005)</f>
        <v>#VALUE!</v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R54"/>
  <sheetViews>
    <sheetView showGridLines="0" topLeftCell="A11" zoomScale="85" zoomScaleNormal="85" zoomScalePageLayoutView="70" workbookViewId="0">
      <selection activeCell="H34" sqref="H34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s="255" t="s">
        <v>268</v>
      </c>
    </row>
    <row r="3" spans="1:13" s="7" customFormat="1" x14ac:dyDescent="0.4">
      <c r="A3" s="8"/>
      <c r="B3" s="241" t="s">
        <v>74</v>
      </c>
    </row>
    <row r="4" spans="1:13" s="7" customFormat="1" x14ac:dyDescent="0.4">
      <c r="A4" s="8"/>
      <c r="B4" s="241" t="s">
        <v>269</v>
      </c>
    </row>
    <row r="5" spans="1:13" s="7" customFormat="1" x14ac:dyDescent="0.4">
      <c r="A5" s="8"/>
      <c r="B5" s="9"/>
    </row>
    <row r="6" spans="1:13" s="60" customFormat="1" x14ac:dyDescent="0.4">
      <c r="B6" s="253" t="s">
        <v>246</v>
      </c>
      <c r="C6" s="253"/>
      <c r="D6" s="254"/>
      <c r="E6" s="7"/>
      <c r="F6" s="189" t="s">
        <v>247</v>
      </c>
      <c r="G6" s="188"/>
      <c r="H6" s="188"/>
      <c r="I6" s="188"/>
      <c r="J6" s="190"/>
      <c r="K6" s="190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s="69" t="s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s="98" t="s">
        <v>28</v>
      </c>
      <c r="D9" s="187" t="s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s="99" t="s">
        <v>80</v>
      </c>
      <c r="D10" s="99" t="s">
        <v>80</v>
      </c>
      <c r="E10" s="7"/>
      <c r="F10" s="7"/>
      <c r="G10" s="7"/>
      <c r="H10" s="7"/>
      <c r="I10" s="7"/>
      <c r="M10" s="7"/>
    </row>
    <row r="11" spans="1:13" x14ac:dyDescent="0.4">
      <c r="B11" s="61" t="s">
        <v>12</v>
      </c>
      <c r="C11" s="100" t="e">
        <f>Q53</f>
        <v>#VALUE!</v>
      </c>
      <c r="D11" s="100" t="e">
        <f>C$11*(1+(1-t)*$D$14)</f>
        <v>#VALUE!</v>
      </c>
      <c r="E11" s="7"/>
      <c r="F11" s="7"/>
      <c r="G11" s="7"/>
      <c r="H11" s="7"/>
      <c r="I11" s="7"/>
      <c r="M11" s="7"/>
    </row>
    <row r="12" spans="1:13" ht="15" thickBot="1" x14ac:dyDescent="0.45">
      <c r="B12" s="105" t="s">
        <v>13</v>
      </c>
      <c r="C12" s="106" t="e">
        <f>Q52</f>
        <v>#VALUE!</v>
      </c>
      <c r="D12" s="106" t="e">
        <f>C$12*(1+(1-t)*$D$14)</f>
        <v>#VALUE!</v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s="65" t="s">
        <v>30</v>
      </c>
      <c r="C14" s="55"/>
      <c r="D14" s="56">
        <f>'Discount rate'!$C$22/'Discount rate'!$C$19</f>
        <v>0</v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s="253" t="s">
        <v>31</v>
      </c>
      <c r="C17" s="253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</row>
    <row r="19" spans="2:18" x14ac:dyDescent="0.4">
      <c r="B19" s="97" t="s">
        <v>76</v>
      </c>
    </row>
    <row r="20" spans="2:18" x14ac:dyDescent="0.4">
      <c r="B20" s="76" t="s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s="72" t="s">
        <v>32</v>
      </c>
      <c r="D21" s="228">
        <f>Assumptions!D35</f>
        <v>0</v>
      </c>
      <c r="E21" s="80" t="s">
        <v>33</v>
      </c>
      <c r="F21" s="80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s="76" t="s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s="72" t="s">
        <v>35</v>
      </c>
      <c r="D24" s="228"/>
      <c r="E24" s="79" t="s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s="72" t="s">
        <v>37</v>
      </c>
      <c r="D25" s="230">
        <f>Assumptions!D34</f>
        <v>0</v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s="72" t="s">
        <v>274</v>
      </c>
      <c r="D26" s="228">
        <f>Assumptions!D15</f>
        <v>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s="72" t="s">
        <v>38</v>
      </c>
      <c r="D27" s="228">
        <f>Assumptions!D16</f>
        <v>0</v>
      </c>
      <c r="E27" s="77" t="s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s="72" t="s">
        <v>14</v>
      </c>
      <c r="D28" s="228">
        <f>Assumptions!D11</f>
        <v>0</v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s="72" t="s">
        <v>16</v>
      </c>
      <c r="D29" s="228">
        <f>Assumptions!D17</f>
        <v>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s="76" t="s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s="72" t="s">
        <v>37</v>
      </c>
      <c r="D32" s="230">
        <f>Assumptions!D34</f>
        <v>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s="72" t="s">
        <v>14</v>
      </c>
      <c r="D33" s="230">
        <f>Assumptions!D11</f>
        <v>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s="72" t="s">
        <v>16</v>
      </c>
      <c r="D34" s="230">
        <f>Assumptions!D17</f>
        <v>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s="76" t="s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s="72" t="s">
        <v>39</v>
      </c>
      <c r="D37" s="230">
        <f>DATE(YEAR(D38)-2,MONTH(D38),DAY(D38))</f>
        <v>693232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s="72" t="s">
        <v>40</v>
      </c>
      <c r="D38" s="230">
        <f>D25</f>
        <v>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s="72" t="s">
        <v>41</v>
      </c>
      <c r="D39" s="228" t="str">
        <f>Assumptions!D36</f>
        <v>W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s="72" t="s">
        <v>42</v>
      </c>
      <c r="D40" s="228">
        <f>Assumptions!D38</f>
        <v>0</v>
      </c>
      <c r="E40" s="75" t="s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s="63" t="s">
        <v>14</v>
      </c>
      <c r="D41" s="231">
        <f>Assumptions!D11</f>
        <v>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s="63" t="s">
        <v>16</v>
      </c>
      <c r="D42" s="231">
        <f>Assumptions!D17</f>
        <v>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189" t="s">
        <v>282</v>
      </c>
      <c r="P42" s="262"/>
      <c r="Q42" s="262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s="196" t="s">
        <v>45</v>
      </c>
      <c r="C45" s="196" t="s">
        <v>44</v>
      </c>
      <c r="D45" s="196" t="s">
        <v>46</v>
      </c>
      <c r="E45" s="196"/>
      <c r="F45" s="94" t="s">
        <v>47</v>
      </c>
      <c r="G45" s="94" t="s">
        <v>48</v>
      </c>
      <c r="H45" s="94" t="s">
        <v>49</v>
      </c>
      <c r="I45" s="94" t="s">
        <v>50</v>
      </c>
      <c r="J45" s="94" t="s">
        <v>51</v>
      </c>
      <c r="K45" s="94" t="s">
        <v>57</v>
      </c>
      <c r="L45" s="94" t="s">
        <v>58</v>
      </c>
      <c r="M45" s="94" t="s">
        <v>52</v>
      </c>
      <c r="N45" s="95" t="s">
        <v>53</v>
      </c>
      <c r="O45" s="94" t="s">
        <v>54</v>
      </c>
      <c r="P45" s="94" t="s">
        <v>55</v>
      </c>
      <c r="Q45" s="96" t="s">
        <v>56</v>
      </c>
      <c r="R45" s="72"/>
    </row>
    <row r="46" spans="1:18" s="68" customFormat="1" x14ac:dyDescent="0.4">
      <c r="B46" s="124" t="str">
        <f>"IQ_COMPANY_NAME"</f>
        <v>IQ_COMPANY_NAME</v>
      </c>
      <c r="C46" s="125"/>
      <c r="D46" s="124" t="str">
        <f>"IQ_BUSINESS_DESCRIPTION"</f>
        <v>IQ_BUSINESS_DESCRIPTION</v>
      </c>
      <c r="E46" s="124"/>
      <c r="F46" s="126" t="str">
        <f>"IQ_CASH_EQUIV"</f>
        <v>IQ_CASH_EQUIV</v>
      </c>
      <c r="G46" s="126" t="s">
        <v>59</v>
      </c>
      <c r="H46" s="126" t="s">
        <v>60</v>
      </c>
      <c r="I46" s="126"/>
      <c r="J46" s="126" t="s">
        <v>61</v>
      </c>
      <c r="K46" s="129" t="s">
        <v>64</v>
      </c>
      <c r="L46" s="129" t="s">
        <v>65</v>
      </c>
      <c r="M46" s="126" t="s">
        <v>62</v>
      </c>
      <c r="N46" s="127"/>
      <c r="O46" s="126"/>
      <c r="P46" s="126"/>
      <c r="Q46" s="128" t="s">
        <v>63</v>
      </c>
      <c r="R46" s="72"/>
    </row>
    <row r="47" spans="1:18" ht="15" thickBot="1" x14ac:dyDescent="0.45">
      <c r="B47" s="82"/>
      <c r="C47" s="81"/>
      <c r="D47" s="82"/>
      <c r="E47" s="82"/>
      <c r="F47" s="83" t="s">
        <v>15</v>
      </c>
      <c r="G47" s="83" t="s">
        <v>15</v>
      </c>
      <c r="H47" s="83" t="s">
        <v>15</v>
      </c>
      <c r="I47" s="83" t="s">
        <v>15</v>
      </c>
      <c r="J47" s="83" t="s">
        <v>15</v>
      </c>
      <c r="K47" s="83" t="s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193"/>
      <c r="B48" s="257" t="str" cm="1">
        <f t="array" ref="B48">_xll.ciqfunctions.udf.CIQ($C48,B$46)</f>
        <v>(Invalid Identifier)</v>
      </c>
      <c r="C48" s="258"/>
      <c r="D48" s="259" t="str" cm="1">
        <f t="array" ref="D48">_xll.ciqfunctions.udf.CIQ($C48,D$46,$D$24,$D$25,$D$26,$D$27,$D$28,$D$29)</f>
        <v>(Invalid Identifier)</v>
      </c>
      <c r="E48" s="259"/>
      <c r="F48" s="259" t="str" cm="1">
        <f t="array" ref="F48">_xll.ciqfunctions.udf.CIQ($C48,F$46,$D$24,$D$25,$D$26,$D$27,$D$28,$D$29)</f>
        <v>(Invalid Identifier)</v>
      </c>
      <c r="G48" s="259" t="str" cm="1">
        <f t="array" ref="G48">_xll.ciqfunctions.udf.CIQ($C48,G$46,$D$24,$D$25,$D$26,$D$27,$D$28,$D$29)</f>
        <v>(Invalid Identifier)</v>
      </c>
      <c r="H48" s="259" t="str" cm="1">
        <f t="array" ref="H48">_xll.ciqfunctions.udf.CIQ($C48,H$46,$D$24,$D$25,$D$26,$D$27,$D$28,$D$29)</f>
        <v>(Invalid Identifier)</v>
      </c>
      <c r="I48" s="260">
        <f t="shared" ref="I48" si="0">SUM(G48:H48)</f>
        <v>0</v>
      </c>
      <c r="J48" s="259" t="str" cm="1">
        <f t="array" ref="J48">_xll.ciqfunctions.udf.CIQ($C48,J$46,$D$32,$D$33,$D$34)</f>
        <v>(Invalid Identifier)</v>
      </c>
      <c r="K48" s="256" t="str" cm="1">
        <f t="array" ref="K48">_xll.ciqfunctions.udf.CIQ($C48,K$46,$D$24,$D$25,$D$26,$D$27,$D$28,$D$29)</f>
        <v>(Invalid Identifier)</v>
      </c>
      <c r="L48" s="256" t="str" cm="1">
        <f t="array" ref="L48">_xll.ciqfunctions.udf.CIQAVG($C48,L$46,$D$37,$D$38)</f>
        <v>(Invalid Identifier)</v>
      </c>
      <c r="M48" s="260" t="str" cm="1">
        <f t="array" ref="M48">_xll.ciqfunctions.udf.CIQ($C48,M$46,$D$37,$D$38,$D$39,$D$40,$D$41,$D$42)</f>
        <v>(Invalid Identifier)</v>
      </c>
      <c r="N48" s="101" t="e">
        <f>MAX((I48-F48)/(SUM(J48)),0)</f>
        <v>#VALUE!</v>
      </c>
      <c r="O48" s="102" t="e">
        <f>MAX(I48/SUM(J48),0)</f>
        <v>#DIV/0!</v>
      </c>
      <c r="P48" s="261">
        <v>0.25</v>
      </c>
      <c r="Q48" s="103" t="e">
        <f>IF($D$21=$F$21,M48/(1+(1-P48)*N48),M48/(1+(1-P48)*O48))</f>
        <v>#VALUE!</v>
      </c>
      <c r="R48" s="72"/>
    </row>
    <row r="49" spans="1:18" ht="15" thickBot="1" x14ac:dyDescent="0.45">
      <c r="A49" s="193"/>
      <c r="B49" s="257"/>
      <c r="C49" s="258"/>
      <c r="D49" s="259"/>
      <c r="E49" s="259"/>
      <c r="F49" s="259"/>
      <c r="G49" s="259"/>
      <c r="H49" s="259"/>
      <c r="I49" s="260"/>
      <c r="J49" s="259"/>
      <c r="K49" s="256"/>
      <c r="L49" s="256"/>
      <c r="M49" s="260"/>
      <c r="N49" s="101"/>
      <c r="O49" s="102"/>
      <c r="P49" s="261"/>
      <c r="Q49" s="103"/>
      <c r="R49" s="72"/>
    </row>
    <row r="50" spans="1:18" x14ac:dyDescent="0.4">
      <c r="B50" s="52" t="s">
        <v>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e">
        <f>MIN($Q$48:Q49)</f>
        <v>#VALUE!</v>
      </c>
      <c r="R50" s="72"/>
    </row>
    <row r="51" spans="1:18" x14ac:dyDescent="0.4">
      <c r="B51" s="59" t="s">
        <v>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 t="e">
        <f>MAX($Q$48:Q49)</f>
        <v>#VALUE!</v>
      </c>
      <c r="R51" s="72"/>
    </row>
    <row r="52" spans="1:18" x14ac:dyDescent="0.4">
      <c r="B52" s="59" t="s">
        <v>13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 t="e">
        <f>AVERAGE($Q$48:Q49)</f>
        <v>#VALUE!</v>
      </c>
    </row>
    <row r="53" spans="1:18" ht="15" thickBot="1" x14ac:dyDescent="0.45">
      <c r="B53" s="57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 t="e">
        <f>MEDIAN($Q$48:Q49)</f>
        <v>#VALUE!</v>
      </c>
    </row>
    <row r="54" spans="1:18" x14ac:dyDescent="0.4">
      <c r="B54" s="7" t="s">
        <v>278</v>
      </c>
      <c r="C54" s="7" t="s">
        <v>278</v>
      </c>
      <c r="D54" s="7" t="s">
        <v>278</v>
      </c>
      <c r="E54" s="7" t="s">
        <v>278</v>
      </c>
      <c r="F54" s="7" t="s">
        <v>278</v>
      </c>
      <c r="G54" s="7" t="s">
        <v>278</v>
      </c>
      <c r="H54" s="7" t="s">
        <v>278</v>
      </c>
      <c r="I54" s="7" t="s">
        <v>278</v>
      </c>
      <c r="J54" s="7" t="s">
        <v>278</v>
      </c>
      <c r="K54" s="7" t="s">
        <v>278</v>
      </c>
      <c r="L54" s="7" t="s">
        <v>278</v>
      </c>
      <c r="M54" s="7" t="s">
        <v>278</v>
      </c>
      <c r="N54" s="7" t="s">
        <v>278</v>
      </c>
      <c r="O54" s="7" t="s">
        <v>278</v>
      </c>
      <c r="P54" s="7" t="s">
        <v>278</v>
      </c>
      <c r="Q54" s="7" t="s">
        <v>278</v>
      </c>
      <c r="R54" s="7" t="s">
        <v>278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I42"/>
  <sheetViews>
    <sheetView showGridLines="0" topLeftCell="A7" zoomScale="85" zoomScaleNormal="85" workbookViewId="0">
      <selection activeCell="J23" sqref="J23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s="255" t="s">
        <v>268</v>
      </c>
    </row>
    <row r="3" spans="1:9" s="7" customFormat="1" x14ac:dyDescent="0.4">
      <c r="A3" s="8"/>
      <c r="B3" s="241" t="s">
        <v>270</v>
      </c>
    </row>
    <row r="4" spans="1:9" s="7" customFormat="1" x14ac:dyDescent="0.4">
      <c r="A4" s="8"/>
      <c r="B4" s="241" t="s">
        <v>269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s="242" t="s">
        <v>229</v>
      </c>
      <c r="C6" s="243"/>
      <c r="D6" s="243"/>
      <c r="E6" s="243"/>
      <c r="F6" s="243"/>
      <c r="G6" s="243"/>
      <c r="H6" s="243"/>
      <c r="I6"/>
    </row>
    <row r="7" spans="1:9" s="7" customFormat="1" x14ac:dyDescent="0.4">
      <c r="A7" s="8"/>
      <c r="B7" s="9"/>
      <c r="I7"/>
    </row>
    <row r="8" spans="1:9" x14ac:dyDescent="0.4">
      <c r="B8" s="116" t="s">
        <v>76</v>
      </c>
      <c r="C8" s="50"/>
      <c r="D8" s="72"/>
      <c r="E8" s="110"/>
    </row>
    <row r="9" spans="1:9" x14ac:dyDescent="0.4">
      <c r="B9" s="72" t="s">
        <v>232</v>
      </c>
      <c r="C9" s="50"/>
      <c r="D9" s="230">
        <f>Assumptions!D10</f>
        <v>0</v>
      </c>
      <c r="E9" s="112"/>
    </row>
    <row r="10" spans="1:9" x14ac:dyDescent="0.4">
      <c r="B10" s="72" t="s">
        <v>35</v>
      </c>
      <c r="C10" s="50"/>
      <c r="D10" s="228" t="s">
        <v>249</v>
      </c>
      <c r="E10" s="111"/>
    </row>
    <row r="11" spans="1:9" x14ac:dyDescent="0.4">
      <c r="B11" s="72"/>
      <c r="C11" s="50"/>
      <c r="D11" s="220"/>
      <c r="E11" s="111"/>
    </row>
    <row r="12" spans="1:9" x14ac:dyDescent="0.4">
      <c r="B12" s="72" t="s">
        <v>91</v>
      </c>
      <c r="C12" s="50"/>
      <c r="D12" s="228">
        <f>Assumptions!D9</f>
        <v>0</v>
      </c>
      <c r="E12" s="110"/>
    </row>
    <row r="13" spans="1:9" x14ac:dyDescent="0.4">
      <c r="B13" s="72" t="s">
        <v>35</v>
      </c>
      <c r="C13" s="50"/>
      <c r="D13" s="228"/>
      <c r="E13" s="111" t="s">
        <v>36</v>
      </c>
    </row>
    <row r="14" spans="1:9" x14ac:dyDescent="0.4">
      <c r="B14" s="72" t="s">
        <v>274</v>
      </c>
      <c r="C14" s="50"/>
      <c r="D14" s="228">
        <f>Assumptions!D15</f>
        <v>0</v>
      </c>
      <c r="E14" s="110"/>
    </row>
    <row r="15" spans="1:9" x14ac:dyDescent="0.4">
      <c r="B15" s="72" t="s">
        <v>38</v>
      </c>
      <c r="C15" s="50"/>
      <c r="D15" s="228">
        <f>Assumptions!D16</f>
        <v>0</v>
      </c>
      <c r="E15" s="113" t="s">
        <v>90</v>
      </c>
    </row>
    <row r="16" spans="1:9" x14ac:dyDescent="0.4">
      <c r="D16" s="232"/>
      <c r="E16" s="115" t="s">
        <v>89</v>
      </c>
    </row>
    <row r="17" spans="1:9" x14ac:dyDescent="0.4">
      <c r="B17" s="72" t="s">
        <v>14</v>
      </c>
      <c r="C17" s="50"/>
      <c r="D17" s="228">
        <f>Assumptions!D11</f>
        <v>0</v>
      </c>
      <c r="E17" s="113"/>
    </row>
    <row r="18" spans="1:9" x14ac:dyDescent="0.4">
      <c r="B18" s="72" t="s">
        <v>16</v>
      </c>
      <c r="C18" s="50"/>
      <c r="D18" s="228">
        <f>Assumptions!D17</f>
        <v>0</v>
      </c>
      <c r="E18" s="110"/>
    </row>
    <row r="19" spans="1:9" x14ac:dyDescent="0.4">
      <c r="E19" s="114"/>
    </row>
    <row r="20" spans="1:9" ht="15" thickBot="1" x14ac:dyDescent="0.45">
      <c r="B20" s="116" t="s">
        <v>258</v>
      </c>
      <c r="E20" s="114"/>
    </row>
    <row r="21" spans="1:9" s="7" customFormat="1" ht="15" thickBot="1" x14ac:dyDescent="0.45">
      <c r="A21" s="8"/>
      <c r="B21" s="212"/>
      <c r="C21" s="208"/>
      <c r="D21" s="209" t="s">
        <v>12</v>
      </c>
      <c r="I21"/>
    </row>
    <row r="22" spans="1:9" s="7" customFormat="1" x14ac:dyDescent="0.4">
      <c r="A22" s="8"/>
      <c r="B22" s="215" t="s">
        <v>250</v>
      </c>
      <c r="C22" s="208"/>
      <c r="D22" s="214" t="e">
        <f>D40</f>
        <v>#NUM!</v>
      </c>
      <c r="I22"/>
    </row>
    <row r="23" spans="1:9" s="7" customFormat="1" x14ac:dyDescent="0.4">
      <c r="A23" s="8"/>
      <c r="B23" s="216" t="s">
        <v>255</v>
      </c>
      <c r="C23" s="88"/>
      <c r="D23" s="210" t="str">
        <f>_xll.ciqfunctions.udf.CIQ($D$12, "IQ_EBITDA", $D$10, $D$9, $D$14, $D$15, $D$17, $D$17)</f>
        <v>(Invalid Restatement Type)</v>
      </c>
      <c r="I23"/>
    </row>
    <row r="24" spans="1:9" s="7" customFormat="1" x14ac:dyDescent="0.4">
      <c r="A24" s="8"/>
      <c r="B24" s="217" t="s">
        <v>256</v>
      </c>
      <c r="C24" s="43"/>
      <c r="D24" s="218" t="e">
        <f>D22*D23</f>
        <v>#NUM!</v>
      </c>
      <c r="I24"/>
    </row>
    <row r="25" spans="1:9" s="7" customFormat="1" x14ac:dyDescent="0.4">
      <c r="A25" s="8"/>
      <c r="B25" s="216" t="s">
        <v>70</v>
      </c>
      <c r="C25" s="88"/>
      <c r="D25" s="210" t="e" cm="1">
        <f t="array" ref="D25">-_xll.ciqfunctions.udf.CIQ($D$12,"IQ_ST_DEBT",$D$13,$D$9,$D$14,$D$15,$D$17,$D$18)-_xll.ciqfunctions.udf.CIQ($D$12,"IQ_LT_DEBT",$D$13,$D$9,$D$14,$D$15,$D$17,$D$18)</f>
        <v>#VALUE!</v>
      </c>
      <c r="I25"/>
    </row>
    <row r="26" spans="1:9" s="7" customFormat="1" ht="15" thickBot="1" x14ac:dyDescent="0.45">
      <c r="A26" s="8"/>
      <c r="B26" s="219" t="s">
        <v>71</v>
      </c>
      <c r="C26" s="89"/>
      <c r="D26" s="211" t="str" cm="1">
        <f t="array" ref="D26">_xll.ciqfunctions.udf.CIQ($D$12,"IQ_CASH_EQUIV",$D$13,$D$9,$D$14,$D$15,$D$17,$D$18)</f>
        <v>(Invalid Restatement Type)</v>
      </c>
      <c r="I26"/>
    </row>
    <row r="27" spans="1:9" s="7" customFormat="1" ht="15" thickBot="1" x14ac:dyDescent="0.45">
      <c r="A27" s="8"/>
      <c r="B27" s="213" t="s">
        <v>257</v>
      </c>
      <c r="C27" s="19"/>
      <c r="D27" s="221" t="e">
        <f>SUM(D24:D26)</f>
        <v>#NUM!</v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s="242" t="s">
        <v>248</v>
      </c>
      <c r="C30" s="243"/>
      <c r="D30" s="243"/>
      <c r="E30" s="243"/>
      <c r="F30" s="243"/>
      <c r="G30" s="243"/>
      <c r="H30" s="243"/>
      <c r="I30"/>
    </row>
    <row r="31" spans="1:9" s="7" customFormat="1" x14ac:dyDescent="0.4">
      <c r="A31" s="8"/>
      <c r="B31" s="9"/>
      <c r="I31"/>
    </row>
    <row r="32" spans="1:9" ht="15" thickBot="1" x14ac:dyDescent="0.45">
      <c r="B32" s="1" t="s">
        <v>250</v>
      </c>
      <c r="E32" s="114"/>
      <c r="F32" s="1" t="s">
        <v>254</v>
      </c>
    </row>
    <row r="33" spans="1:8" x14ac:dyDescent="0.4">
      <c r="B33" s="196" t="s">
        <v>45</v>
      </c>
      <c r="C33" s="196" t="s">
        <v>44</v>
      </c>
      <c r="D33" s="94" t="s">
        <v>250</v>
      </c>
      <c r="F33" s="94" t="s">
        <v>224</v>
      </c>
      <c r="G33" s="94" t="s">
        <v>3</v>
      </c>
      <c r="H33" s="94" t="s">
        <v>252</v>
      </c>
    </row>
    <row r="34" spans="1:8" x14ac:dyDescent="0.4">
      <c r="B34" s="124" t="str">
        <f>"IQ_COMPANY_NAME"</f>
        <v>IQ_COMPANY_NAME</v>
      </c>
      <c r="C34" s="125"/>
      <c r="D34" s="126" t="s">
        <v>251</v>
      </c>
      <c r="F34" s="126" t="s">
        <v>253</v>
      </c>
      <c r="G34" s="126" t="s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194"/>
      <c r="B36" s="191" t="str" cm="1">
        <f t="array" ref="B36">_xll.ciqfunctions.udf.CIQ($C36,$B$34)</f>
        <v>(Invalid Identifier)</v>
      </c>
      <c r="C36" s="192"/>
      <c r="D36" s="197" t="str">
        <f>_xll.ciqfunctions.udf.CIQ($C36, D$34, $D$10, $D$9)</f>
        <v>(Invalid Identifier)</v>
      </c>
      <c r="F36" s="203" t="str">
        <f>_xll.ciqfunctions.udf.CIQ($C36, F$34, $D$10, $D$9)</f>
        <v>(Invalid Identifier)</v>
      </c>
      <c r="G36" s="203" t="str">
        <f>_xll.ciqfunctions.udf.CIQ($C36, G$34, $D$10, $D$9)</f>
        <v>(Invalid Identifier)</v>
      </c>
      <c r="H36" s="204" t="str">
        <f>IFERROR(F36/G36,"NM")</f>
        <v>NM</v>
      </c>
    </row>
    <row r="37" spans="1:8" ht="15" thickBot="1" x14ac:dyDescent="0.45">
      <c r="A37" s="194"/>
      <c r="B37" s="191"/>
      <c r="C37" s="192"/>
      <c r="D37" s="197"/>
      <c r="F37" s="203"/>
      <c r="G37" s="203"/>
      <c r="H37" s="204"/>
    </row>
    <row r="38" spans="1:8" x14ac:dyDescent="0.4">
      <c r="B38" s="119" t="s">
        <v>8</v>
      </c>
      <c r="C38" s="119"/>
      <c r="D38" s="200">
        <f>MIN($D$36:D37)</f>
        <v>0</v>
      </c>
      <c r="F38" s="200"/>
      <c r="G38" s="200"/>
      <c r="H38" s="205">
        <f>MIN($H$36:H37)</f>
        <v>0</v>
      </c>
    </row>
    <row r="39" spans="1:8" x14ac:dyDescent="0.4">
      <c r="B39" s="198" t="s">
        <v>9</v>
      </c>
      <c r="C39" s="198"/>
      <c r="D39" s="201">
        <f>MAX($D$36:D37)</f>
        <v>0</v>
      </c>
      <c r="F39" s="201"/>
      <c r="G39" s="201"/>
      <c r="H39" s="206">
        <f>MAX($H$36:H37)</f>
        <v>0</v>
      </c>
    </row>
    <row r="40" spans="1:8" x14ac:dyDescent="0.4">
      <c r="B40" s="198" t="s">
        <v>12</v>
      </c>
      <c r="C40" s="198"/>
      <c r="D40" s="201" t="e">
        <f>MEDIAN($D$36:D37)</f>
        <v>#NUM!</v>
      </c>
      <c r="F40" s="201"/>
      <c r="G40" s="201"/>
      <c r="H40" s="206" t="e">
        <f>MEDIAN($H$36:H37)</f>
        <v>#NUM!</v>
      </c>
    </row>
    <row r="41" spans="1:8" ht="15" thickBot="1" x14ac:dyDescent="0.45">
      <c r="B41" s="199" t="s">
        <v>13</v>
      </c>
      <c r="C41" s="199"/>
      <c r="D41" s="202" t="e">
        <f>AVERAGE($D$36:D37)</f>
        <v>#DIV/0!</v>
      </c>
      <c r="F41" s="202"/>
      <c r="G41" s="202"/>
      <c r="H41" s="207" t="e">
        <f>AVERAGE($H$36:H37)</f>
        <v>#DIV/0!</v>
      </c>
    </row>
    <row r="42" spans="1:8" x14ac:dyDescent="0.4">
      <c r="A42" s="7"/>
      <c r="B42" s="7"/>
      <c r="C42" s="7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C6E1-6D41-4A30-B58A-D6A78E74C0B5}">
  <dimension ref="A1:AI1"/>
  <sheetViews>
    <sheetView workbookViewId="0"/>
  </sheetViews>
  <sheetFormatPr defaultRowHeight="14.6" x14ac:dyDescent="0.4"/>
  <sheetData>
    <row r="1" spans="1:35" x14ac:dyDescent="0.4">
      <c r="A1">
        <v>35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dimension ref="A1:H79"/>
  <sheetViews>
    <sheetView showGridLines="0" tabSelected="1" topLeftCell="A40" zoomScale="85" zoomScaleNormal="85" workbookViewId="0">
      <selection activeCell="K59" sqref="K59"/>
    </sheetView>
  </sheetViews>
  <sheetFormatPr defaultRowHeight="14.6" x14ac:dyDescent="0.4"/>
  <cols>
    <col min="1" max="1" width="2.69140625" style="10" customWidth="1"/>
    <col min="2" max="2" width="29.07421875" customWidth="1"/>
    <col min="3" max="3" width="9.921875" customWidth="1"/>
    <col min="4" max="4" width="20.765625" customWidth="1"/>
    <col min="5" max="6" width="15.84375" customWidth="1"/>
    <col min="7" max="27" width="15.53515625" customWidth="1"/>
  </cols>
  <sheetData>
    <row r="1" spans="1:7" s="7" customFormat="1" x14ac:dyDescent="0.4">
      <c r="A1" s="6"/>
      <c r="B1" s="6"/>
      <c r="G1" s="194"/>
    </row>
    <row r="2" spans="1:7" s="7" customFormat="1" ht="16.75" x14ac:dyDescent="0.4">
      <c r="A2" s="8"/>
      <c r="B2" s="255" t="s">
        <v>268</v>
      </c>
    </row>
    <row r="3" spans="1:7" s="7" customFormat="1" x14ac:dyDescent="0.4">
      <c r="A3" s="8"/>
      <c r="B3" s="241" t="s">
        <v>198</v>
      </c>
    </row>
    <row r="4" spans="1:7" s="7" customFormat="1" x14ac:dyDescent="0.4">
      <c r="A4" s="8"/>
      <c r="B4" s="241" t="s">
        <v>269</v>
      </c>
    </row>
    <row r="5" spans="1:7" s="7" customFormat="1" x14ac:dyDescent="0.4">
      <c r="A5" s="8"/>
      <c r="B5" s="9"/>
    </row>
    <row r="6" spans="1:7" s="7" customFormat="1" x14ac:dyDescent="0.4">
      <c r="A6" s="8"/>
      <c r="B6" s="242" t="s">
        <v>200</v>
      </c>
      <c r="C6" s="243"/>
      <c r="D6" s="243"/>
      <c r="E6" s="243"/>
      <c r="F6" s="243"/>
      <c r="G6" s="243"/>
    </row>
    <row r="7" spans="1:7" s="7" customFormat="1" x14ac:dyDescent="0.4">
      <c r="A7" s="8"/>
      <c r="B7" s="9"/>
    </row>
    <row r="8" spans="1:7" s="7" customFormat="1" x14ac:dyDescent="0.4">
      <c r="A8" s="8"/>
      <c r="B8" s="7" t="s">
        <v>202</v>
      </c>
      <c r="D8" s="228">
        <f>Assumptions!D20</f>
        <v>0</v>
      </c>
      <c r="E8" s="164" t="s">
        <v>203</v>
      </c>
      <c r="F8" s="164" t="s">
        <v>204</v>
      </c>
    </row>
    <row r="9" spans="1:7" s="7" customFormat="1" x14ac:dyDescent="0.4">
      <c r="A9" s="8"/>
    </row>
    <row r="10" spans="1:7" s="7" customFormat="1" ht="15" thickBot="1" x14ac:dyDescent="0.45">
      <c r="A10" s="8"/>
      <c r="B10" s="116" t="s">
        <v>201</v>
      </c>
      <c r="C10"/>
      <c r="D10"/>
      <c r="E10"/>
      <c r="F10"/>
      <c r="G10"/>
    </row>
    <row r="11" spans="1:7" s="7" customFormat="1" x14ac:dyDescent="0.4">
      <c r="A11" s="8"/>
      <c r="B11" s="117" t="s">
        <v>82</v>
      </c>
      <c r="C11" s="118"/>
      <c r="D11" s="118"/>
      <c r="E11" s="119">
        <f>YEAR($D$30)</f>
        <v>1900</v>
      </c>
      <c r="F11" s="120">
        <f>$E$11+COLUMN(F11)-COLUMN($E$11)</f>
        <v>1901</v>
      </c>
      <c r="G11" s="120">
        <f t="shared" ref="G11" si="0">$E$11+COLUMN(G11)-COLUMN($E$11)</f>
        <v>1902</v>
      </c>
    </row>
    <row r="12" spans="1:7" s="7" customFormat="1" ht="15" thickBot="1" x14ac:dyDescent="0.45">
      <c r="A12" s="8"/>
      <c r="B12" s="121"/>
      <c r="C12" s="20"/>
      <c r="D12" s="20"/>
      <c r="E12" s="123" t="str">
        <f>"FY"&amp;E11</f>
        <v>FY1900</v>
      </c>
      <c r="F12" s="123" t="str">
        <f t="shared" ref="F12" si="1">"FY"&amp;F11</f>
        <v>FY1901</v>
      </c>
      <c r="G12" s="123" t="str">
        <f t="shared" ref="G12" si="2">"FY"&amp;G11</f>
        <v>FY1902</v>
      </c>
    </row>
    <row r="13" spans="1:7" s="7" customFormat="1" x14ac:dyDescent="0.4">
      <c r="A13" s="8"/>
      <c r="B13" s="7" t="s">
        <v>3</v>
      </c>
      <c r="C13"/>
      <c r="D13" s="130"/>
      <c r="E13" s="266" t="e">
        <f>IF($D$8=$E$8,IF(NOT(E40=0),E40,E56),E56)</f>
        <v>#N/A</v>
      </c>
      <c r="F13" s="266" t="e">
        <f>IF($D$8=$E$8,IF(NOT(F40=0),F40,F56),F56)</f>
        <v>#N/A</v>
      </c>
      <c r="G13" s="266" t="e">
        <f>IF($D$8=$E$8,IF(NOT(G40=0),G40,G56),G56)</f>
        <v>#N/A</v>
      </c>
    </row>
    <row r="14" spans="1:7" s="7" customFormat="1" x14ac:dyDescent="0.4">
      <c r="A14" s="8"/>
      <c r="B14" s="7" t="s">
        <v>83</v>
      </c>
      <c r="C14"/>
      <c r="D14" s="130"/>
      <c r="E14" s="267" t="e">
        <f>E15-E13</f>
        <v>#N/A</v>
      </c>
      <c r="F14" s="267" t="e">
        <f t="shared" ref="F14:G14" si="3">F15-F13</f>
        <v>#N/A</v>
      </c>
      <c r="G14" s="267" t="e">
        <f t="shared" si="3"/>
        <v>#N/A</v>
      </c>
    </row>
    <row r="15" spans="1:7" s="7" customFormat="1" x14ac:dyDescent="0.4">
      <c r="A15" s="8"/>
      <c r="B15" s="7" t="s">
        <v>84</v>
      </c>
      <c r="C15"/>
      <c r="D15" s="130"/>
      <c r="E15" s="267" t="e">
        <f>IF($D$8=$E$8,IF(NOT(E42=0),E42,E58),E58)</f>
        <v>#N/A</v>
      </c>
      <c r="F15" s="267" t="e">
        <f>IF($D$8=$E$8,IF(NOT(F42=0),F42,F58),F58)</f>
        <v>#N/A</v>
      </c>
      <c r="G15" s="267" t="e">
        <f>IF($D$8=$E$8,IF(NOT(G42=0),G42,G58),G58)</f>
        <v>#N/A</v>
      </c>
    </row>
    <row r="16" spans="1:7" s="7" customFormat="1" x14ac:dyDescent="0.4">
      <c r="A16" s="8"/>
      <c r="B16" s="7" t="s">
        <v>222</v>
      </c>
      <c r="C16"/>
      <c r="D16" s="130"/>
      <c r="E16" s="267" t="e">
        <f>E17-E15</f>
        <v>#N/A</v>
      </c>
      <c r="F16" s="267" t="e">
        <f t="shared" ref="F16:G16" si="4">F17-F15</f>
        <v>#N/A</v>
      </c>
      <c r="G16" s="267" t="e">
        <f t="shared" si="4"/>
        <v>#N/A</v>
      </c>
    </row>
    <row r="17" spans="1:8" s="7" customFormat="1" x14ac:dyDescent="0.4">
      <c r="A17" s="8"/>
      <c r="B17" s="7" t="s">
        <v>2</v>
      </c>
      <c r="C17"/>
      <c r="D17" s="130"/>
      <c r="E17" s="267" t="e">
        <f t="shared" ref="E17:G21" si="5">IF($D$8=$E$8,IF(NOT(E44=0),E44,E60),E60)</f>
        <v>#N/A</v>
      </c>
      <c r="F17" s="267" t="e">
        <f t="shared" si="5"/>
        <v>#N/A</v>
      </c>
      <c r="G17" s="267" t="e">
        <f t="shared" si="5"/>
        <v>#N/A</v>
      </c>
    </row>
    <row r="18" spans="1:8" s="7" customFormat="1" x14ac:dyDescent="0.4">
      <c r="A18" s="8"/>
      <c r="B18" s="34" t="s">
        <v>85</v>
      </c>
      <c r="C18" s="2"/>
      <c r="D18" s="162"/>
      <c r="E18" s="267" t="e">
        <f t="shared" si="5"/>
        <v>#N/A</v>
      </c>
      <c r="F18" s="267" t="e">
        <f t="shared" si="5"/>
        <v>#N/A</v>
      </c>
      <c r="G18" s="267" t="e">
        <f t="shared" si="5"/>
        <v>#N/A</v>
      </c>
    </row>
    <row r="19" spans="1:8" s="7" customFormat="1" x14ac:dyDescent="0.4">
      <c r="A19" s="8"/>
      <c r="B19" s="12" t="s">
        <v>1</v>
      </c>
      <c r="C19" s="12"/>
      <c r="D19" s="130"/>
      <c r="E19" s="267" t="e">
        <f t="shared" si="5"/>
        <v>#N/A</v>
      </c>
      <c r="F19" s="267" t="e">
        <f t="shared" si="5"/>
        <v>#N/A</v>
      </c>
      <c r="G19" s="267" t="e">
        <f t="shared" si="5"/>
        <v>#N/A</v>
      </c>
    </row>
    <row r="20" spans="1:8" s="7" customFormat="1" x14ac:dyDescent="0.4">
      <c r="A20" s="8"/>
      <c r="B20" s="34" t="s">
        <v>7</v>
      </c>
      <c r="C20" s="2"/>
      <c r="D20" s="162"/>
      <c r="E20" s="267" t="e">
        <f t="shared" si="5"/>
        <v>#N/A</v>
      </c>
      <c r="F20" s="267" t="e">
        <f t="shared" si="5"/>
        <v>#N/A</v>
      </c>
      <c r="G20" s="267" t="e">
        <f t="shared" si="5"/>
        <v>#N/A</v>
      </c>
    </row>
    <row r="21" spans="1:8" s="7" customFormat="1" ht="15" thickBot="1" x14ac:dyDescent="0.45">
      <c r="A21" s="8"/>
      <c r="B21" s="165" t="s">
        <v>224</v>
      </c>
      <c r="C21" s="4"/>
      <c r="D21" s="166"/>
      <c r="E21" s="268" t="e">
        <f t="shared" si="5"/>
        <v>#N/A</v>
      </c>
      <c r="F21" s="268" t="e">
        <f t="shared" si="5"/>
        <v>#N/A</v>
      </c>
      <c r="G21" s="268" t="e">
        <f t="shared" si="5"/>
        <v>#N/A</v>
      </c>
    </row>
    <row r="22" spans="1:8" s="7" customFormat="1" x14ac:dyDescent="0.4">
      <c r="A22" s="8"/>
      <c r="B22" s="9"/>
      <c r="E22" s="269"/>
      <c r="F22" s="269"/>
      <c r="G22" s="269"/>
    </row>
    <row r="23" spans="1:8" s="7" customFormat="1" x14ac:dyDescent="0.4">
      <c r="A23" s="8"/>
      <c r="B23" s="9"/>
      <c r="E23" s="269"/>
      <c r="F23" s="269"/>
      <c r="G23" s="269"/>
    </row>
    <row r="24" spans="1:8" x14ac:dyDescent="0.4">
      <c r="B24" s="242" t="s">
        <v>290</v>
      </c>
      <c r="C24" s="243"/>
      <c r="D24" s="243"/>
      <c r="E24" s="270"/>
      <c r="F24" s="270"/>
      <c r="G24" s="270"/>
      <c r="H24" s="243"/>
    </row>
    <row r="25" spans="1:8" x14ac:dyDescent="0.4">
      <c r="E25" s="271"/>
      <c r="F25" s="271"/>
      <c r="G25" s="271"/>
    </row>
    <row r="26" spans="1:8" x14ac:dyDescent="0.4">
      <c r="B26" s="116" t="s">
        <v>76</v>
      </c>
      <c r="C26" s="50"/>
      <c r="D26" s="72"/>
      <c r="E26" s="272"/>
      <c r="F26" s="271"/>
      <c r="G26" s="271"/>
    </row>
    <row r="27" spans="1:8" x14ac:dyDescent="0.4">
      <c r="B27" s="72" t="s">
        <v>91</v>
      </c>
      <c r="C27" s="50"/>
      <c r="D27" s="228">
        <f>Assumptions!D9</f>
        <v>0</v>
      </c>
      <c r="E27" s="272"/>
      <c r="F27" s="271"/>
      <c r="G27" s="271"/>
    </row>
    <row r="28" spans="1:8" x14ac:dyDescent="0.4">
      <c r="B28" s="72" t="s">
        <v>35</v>
      </c>
      <c r="C28" s="50"/>
      <c r="D28" s="228"/>
      <c r="E28" s="111" t="s">
        <v>36</v>
      </c>
      <c r="F28" s="271"/>
      <c r="G28" s="271"/>
    </row>
    <row r="29" spans="1:8" x14ac:dyDescent="0.4">
      <c r="B29" s="72" t="s">
        <v>190</v>
      </c>
      <c r="C29" s="50"/>
      <c r="D29" s="230">
        <f>Assumptions!D21</f>
        <v>0</v>
      </c>
      <c r="E29" s="112"/>
      <c r="F29" s="271"/>
      <c r="G29" s="271"/>
    </row>
    <row r="30" spans="1:8" x14ac:dyDescent="0.4">
      <c r="B30" s="72" t="s">
        <v>196</v>
      </c>
      <c r="C30" s="50"/>
      <c r="D30" s="230">
        <f>Assumptions!D22</f>
        <v>0</v>
      </c>
      <c r="E30" s="163"/>
      <c r="F30" s="271"/>
      <c r="G30" s="271"/>
    </row>
    <row r="31" spans="1:8" x14ac:dyDescent="0.4">
      <c r="B31" s="72" t="s">
        <v>274</v>
      </c>
      <c r="C31" s="50"/>
      <c r="D31" s="228">
        <f>Assumptions!D15</f>
        <v>0</v>
      </c>
      <c r="E31" s="110"/>
      <c r="F31" s="271"/>
      <c r="G31" s="271"/>
    </row>
    <row r="32" spans="1:8" x14ac:dyDescent="0.4">
      <c r="B32" s="72" t="s">
        <v>38</v>
      </c>
      <c r="C32" s="50"/>
      <c r="D32" s="228">
        <f>Assumptions!D16</f>
        <v>0</v>
      </c>
      <c r="E32" s="113" t="s">
        <v>90</v>
      </c>
      <c r="F32" s="271"/>
      <c r="G32" s="271"/>
    </row>
    <row r="33" spans="2:7" x14ac:dyDescent="0.4">
      <c r="D33" s="232"/>
      <c r="E33" s="115" t="s">
        <v>89</v>
      </c>
      <c r="F33" s="271"/>
      <c r="G33" s="271"/>
    </row>
    <row r="34" spans="2:7" x14ac:dyDescent="0.4">
      <c r="B34" s="72" t="s">
        <v>14</v>
      </c>
      <c r="C34" s="50"/>
      <c r="D34" s="228">
        <f>Assumptions!D11</f>
        <v>0</v>
      </c>
      <c r="E34" s="273"/>
      <c r="F34" s="271"/>
      <c r="G34" s="271"/>
    </row>
    <row r="35" spans="2:7" x14ac:dyDescent="0.4">
      <c r="B35" s="72" t="s">
        <v>16</v>
      </c>
      <c r="C35" s="50"/>
      <c r="D35" s="228">
        <f>Assumptions!D17</f>
        <v>0</v>
      </c>
      <c r="E35" s="272"/>
      <c r="F35" s="271"/>
      <c r="G35" s="271"/>
    </row>
    <row r="36" spans="2:7" x14ac:dyDescent="0.4">
      <c r="E36" s="274"/>
      <c r="F36" s="271"/>
      <c r="G36" s="271"/>
    </row>
    <row r="37" spans="2:7" ht="15" thickBot="1" x14ac:dyDescent="0.45">
      <c r="B37" s="116" t="s">
        <v>197</v>
      </c>
      <c r="E37" s="271"/>
      <c r="F37" s="271"/>
      <c r="G37" s="271"/>
    </row>
    <row r="38" spans="2:7" x14ac:dyDescent="0.4">
      <c r="B38" s="117" t="s">
        <v>82</v>
      </c>
      <c r="C38" s="118"/>
      <c r="D38" s="118"/>
      <c r="E38" s="120">
        <f>YEAR($D$30)</f>
        <v>1900</v>
      </c>
      <c r="F38" s="120">
        <f>$E$38+COLUMN(F38)-COLUMN($E$38)</f>
        <v>1901</v>
      </c>
      <c r="G38" s="120">
        <f t="shared" ref="G38" si="6">$E$38+COLUMN(G38)-COLUMN($E$38)</f>
        <v>1902</v>
      </c>
    </row>
    <row r="39" spans="2:7" ht="15" thickBot="1" x14ac:dyDescent="0.45">
      <c r="B39" s="121"/>
      <c r="C39" s="20"/>
      <c r="D39" s="20"/>
      <c r="E39" s="123" t="str">
        <f>"FY"&amp;E38</f>
        <v>FY1900</v>
      </c>
      <c r="F39" s="123" t="str">
        <f t="shared" ref="F39" si="7">"FY"&amp;F38</f>
        <v>FY1901</v>
      </c>
      <c r="G39" s="123" t="str">
        <f t="shared" ref="G39" si="8">"FY"&amp;G38</f>
        <v>FY1902</v>
      </c>
    </row>
    <row r="40" spans="2:7" x14ac:dyDescent="0.4">
      <c r="B40" s="7" t="s">
        <v>3</v>
      </c>
      <c r="D40" s="130" t="s">
        <v>189</v>
      </c>
      <c r="E40" s="266" t="str">
        <f>_xll.ciqfunctions.udf.CIQ($D$27, $D40, E$39, $D$29, , $D$32, $D$34, $D$35)</f>
        <v>(Invalid Filing Mode)</v>
      </c>
      <c r="F40" s="266" t="str">
        <f>_xll.ciqfunctions.udf.CIQ($D$27, $D40, F$39, $D$29, , $D$32, $D$34, $D$35)</f>
        <v>(Invalid Filing Mode)</v>
      </c>
      <c r="G40" s="266" t="str">
        <f>_xll.ciqfunctions.udf.CIQ($D$27, $D40, G$39, $D$29, , $D$32, $D$34, $D$35)</f>
        <v>(Invalid Filing Mode)</v>
      </c>
    </row>
    <row r="41" spans="2:7" x14ac:dyDescent="0.4">
      <c r="B41" s="7" t="s">
        <v>83</v>
      </c>
      <c r="D41" s="130"/>
      <c r="E41" s="267" t="e">
        <f>E42-E40</f>
        <v>#VALUE!</v>
      </c>
      <c r="F41" s="267" t="e">
        <f t="shared" ref="F41:G41" si="9">F42-F40</f>
        <v>#VALUE!</v>
      </c>
      <c r="G41" s="267" t="e">
        <f t="shared" si="9"/>
        <v>#VALUE!</v>
      </c>
    </row>
    <row r="42" spans="2:7" x14ac:dyDescent="0.4">
      <c r="B42" s="7" t="s">
        <v>84</v>
      </c>
      <c r="D42" s="130" t="s">
        <v>289</v>
      </c>
      <c r="E42" s="267" t="e">
        <f>_xll.ciqfunctions.udf.CIQ($D$27, $D42, E$39, $D$29, , $D$32, $D$34, $D$35)*E40/100</f>
        <v>#VALUE!</v>
      </c>
      <c r="F42" s="267" t="e">
        <f>_xll.ciqfunctions.udf.CIQ($D$27, $D42, F$39, $D$29, , $D$32, $D$34, $D$35)*F40/100</f>
        <v>#VALUE!</v>
      </c>
      <c r="G42" s="267" t="e">
        <f>_xll.ciqfunctions.udf.CIQ($D$27, $D42, G$39, $D$29, , $D$32, $D$34, $D$35)*G40/100</f>
        <v>#VALUE!</v>
      </c>
    </row>
    <row r="43" spans="2:7" x14ac:dyDescent="0.4">
      <c r="B43" s="7" t="s">
        <v>222</v>
      </c>
      <c r="D43" s="130"/>
      <c r="E43" s="267" t="e">
        <f>E46-E42</f>
        <v>#VALUE!</v>
      </c>
      <c r="F43" s="267" t="e">
        <f t="shared" ref="F43:G43" si="10">F46-F42</f>
        <v>#VALUE!</v>
      </c>
      <c r="G43" s="267" t="e">
        <f t="shared" si="10"/>
        <v>#VALUE!</v>
      </c>
    </row>
    <row r="44" spans="2:7" x14ac:dyDescent="0.4">
      <c r="B44" s="7" t="s">
        <v>2</v>
      </c>
      <c r="D44" s="130" t="s">
        <v>191</v>
      </c>
      <c r="E44" s="267" t="str">
        <f>_xll.ciqfunctions.udf.CIQ($D$27, $D44, E$39, $D$29, , $D$32, $D$34, $D$35)</f>
        <v>(Invalid Filing Mode)</v>
      </c>
      <c r="F44" s="267" t="str">
        <f>_xll.ciqfunctions.udf.CIQ($D$27, $D44, F$39, $D$29, , $D$32, $D$34, $D$35)</f>
        <v>(Invalid Filing Mode)</v>
      </c>
      <c r="G44" s="267" t="str">
        <f>_xll.ciqfunctions.udf.CIQ($D$27, $D44, G$39, $D$29, , $D$32, $D$34, $D$35)</f>
        <v>(Invalid Filing Mode)</v>
      </c>
    </row>
    <row r="45" spans="2:7" x14ac:dyDescent="0.4">
      <c r="B45" s="34" t="s">
        <v>85</v>
      </c>
      <c r="C45" s="2"/>
      <c r="D45" s="162" t="s">
        <v>193</v>
      </c>
      <c r="E45" s="267" t="e">
        <f>-_xll.ciqfunctions.udf.CIQ($D$27, $D45, E$39, $D$29, , $D$32, $D$34, $D$35)</f>
        <v>#VALUE!</v>
      </c>
      <c r="F45" s="267" t="e">
        <f>-_xll.ciqfunctions.udf.CIQ($D$27, $D45, F$39, $D$29, , $D$32, $D$34, $D$35)</f>
        <v>#VALUE!</v>
      </c>
      <c r="G45" s="267" t="e">
        <f>-_xll.ciqfunctions.udf.CIQ($D$27, $D45, G$39, $D$29, , $D$32, $D$34, $D$35)</f>
        <v>#VALUE!</v>
      </c>
    </row>
    <row r="46" spans="2:7" x14ac:dyDescent="0.4">
      <c r="B46" s="12" t="s">
        <v>1</v>
      </c>
      <c r="C46" s="12"/>
      <c r="D46" s="130" t="s">
        <v>192</v>
      </c>
      <c r="E46" s="267" t="str">
        <f>_xll.ciqfunctions.udf.CIQ($D$27, $D46, E$39, $D$29, , $D$32, $D$34, $D$35)</f>
        <v>(Invalid Filing Mode)</v>
      </c>
      <c r="F46" s="267" t="str">
        <f>_xll.ciqfunctions.udf.CIQ($D$27, $D46, F$39, $D$29, , $D$32, $D$34, $D$35)</f>
        <v>(Invalid Filing Mode)</v>
      </c>
      <c r="G46" s="267" t="str">
        <f>_xll.ciqfunctions.udf.CIQ($D$27, $D46, G$39, $D$29, , $D$32, $D$34, $D$35)</f>
        <v>(Invalid Filing Mode)</v>
      </c>
    </row>
    <row r="47" spans="2:7" x14ac:dyDescent="0.4">
      <c r="B47" s="34" t="s">
        <v>7</v>
      </c>
      <c r="C47" s="2"/>
      <c r="D47" s="162" t="s">
        <v>194</v>
      </c>
      <c r="E47" s="267" t="str">
        <f>_xll.ciqfunctions.udf.CIQ($D$27, $D47, E$39, $D$29, , $D$32, $D$34, $D$35)</f>
        <v>(Invalid Filing Mode)</v>
      </c>
      <c r="F47" s="267" t="str">
        <f>_xll.ciqfunctions.udf.CIQ($D$27, $D47, F$39, $D$29, , $D$32, $D$34, $D$35)</f>
        <v>(Invalid Filing Mode)</v>
      </c>
      <c r="G47" s="267" t="str">
        <f>_xll.ciqfunctions.udf.CIQ($D$27, $D47, G$39, $D$29, , $D$32, $D$34, $D$35)</f>
        <v>(Invalid Filing Mode)</v>
      </c>
    </row>
    <row r="48" spans="2:7" ht="15" thickBot="1" x14ac:dyDescent="0.45">
      <c r="B48" s="165" t="s">
        <v>224</v>
      </c>
      <c r="C48" s="4"/>
      <c r="D48" s="166"/>
      <c r="E48" s="268" t="e">
        <f>E40/D56*D48</f>
        <v>#VALUE!</v>
      </c>
      <c r="F48" s="268" t="e">
        <f>F40/E40*E48</f>
        <v>#VALUE!</v>
      </c>
      <c r="G48" s="268" t="e">
        <f>G40/F40*F48</f>
        <v>#VALUE!</v>
      </c>
    </row>
    <row r="49" spans="2:8" x14ac:dyDescent="0.4">
      <c r="B49" s="3"/>
      <c r="E49" s="271"/>
      <c r="F49" s="271"/>
      <c r="G49" s="271"/>
    </row>
    <row r="50" spans="2:8" x14ac:dyDescent="0.4">
      <c r="B50" s="3"/>
      <c r="E50" s="271"/>
      <c r="F50" s="271"/>
      <c r="G50" s="271"/>
    </row>
    <row r="51" spans="2:8" x14ac:dyDescent="0.4">
      <c r="B51" s="242" t="s">
        <v>221</v>
      </c>
      <c r="C51" s="243"/>
      <c r="D51" s="243"/>
      <c r="E51" s="270"/>
      <c r="F51" s="270"/>
      <c r="G51" s="270"/>
      <c r="H51" s="243"/>
    </row>
    <row r="52" spans="2:8" x14ac:dyDescent="0.4">
      <c r="B52" s="3"/>
      <c r="E52" s="271"/>
      <c r="F52" s="271"/>
      <c r="G52" s="271"/>
    </row>
    <row r="53" spans="2:8" ht="15" thickBot="1" x14ac:dyDescent="0.45">
      <c r="B53" s="116" t="s">
        <v>199</v>
      </c>
      <c r="E53" s="271"/>
      <c r="F53" s="271"/>
      <c r="G53" s="271"/>
    </row>
    <row r="54" spans="2:8" x14ac:dyDescent="0.4">
      <c r="B54" s="117" t="s">
        <v>82</v>
      </c>
      <c r="C54" s="118"/>
      <c r="D54" s="177">
        <f>$E$54+COLUMN(D54)-COLUMN($E$54)</f>
        <v>1899</v>
      </c>
      <c r="E54" s="120">
        <f>YEAR($D$30)</f>
        <v>1900</v>
      </c>
      <c r="F54" s="120">
        <f>$E$54+COLUMN(F54)-COLUMN($E$54)</f>
        <v>1901</v>
      </c>
      <c r="G54" s="120">
        <f t="shared" ref="G54" si="11">$E$54+COLUMN(G54)-COLUMN($E$54)</f>
        <v>1902</v>
      </c>
    </row>
    <row r="55" spans="2:8" ht="15" thickBot="1" x14ac:dyDescent="0.45">
      <c r="B55" s="121"/>
      <c r="C55" s="20"/>
      <c r="D55" s="178" t="str">
        <f>"FY"&amp;D54</f>
        <v>FY1899</v>
      </c>
      <c r="E55" s="123" t="str">
        <f>"FY"&amp;E54</f>
        <v>FY1900</v>
      </c>
      <c r="F55" s="123" t="str">
        <f t="shared" ref="F55" si="12">"FY"&amp;F54</f>
        <v>FY1901</v>
      </c>
      <c r="G55" s="123" t="str">
        <f t="shared" ref="G55" si="13">"FY"&amp;G54</f>
        <v>FY1902</v>
      </c>
    </row>
    <row r="56" spans="2:8" x14ac:dyDescent="0.4">
      <c r="B56" s="7" t="s">
        <v>3</v>
      </c>
      <c r="D56" s="179" t="e">
        <f>INDEX(IS!21:21,MATCH(D$54,IS!$19:$19,0))</f>
        <v>#N/A</v>
      </c>
      <c r="E56" s="278" t="e">
        <f>D56*(1+E69)</f>
        <v>#N/A</v>
      </c>
      <c r="F56" s="279" t="e">
        <f>E56*(1+F69)</f>
        <v>#N/A</v>
      </c>
      <c r="G56" s="279" t="e">
        <f>F56*(1+G69)</f>
        <v>#N/A</v>
      </c>
      <c r="H56" s="232"/>
    </row>
    <row r="57" spans="2:8" x14ac:dyDescent="0.4">
      <c r="B57" s="7" t="s">
        <v>83</v>
      </c>
      <c r="D57" s="180" t="e">
        <f>INDEX(IS!22:22,MATCH(D$54,IS!$19:$19,0))</f>
        <v>#N/A</v>
      </c>
      <c r="E57" s="280" t="e">
        <f>-E56*E70</f>
        <v>#N/A</v>
      </c>
      <c r="F57" s="281" t="e">
        <f>-F56*F70</f>
        <v>#N/A</v>
      </c>
      <c r="G57" s="281" t="e">
        <f>-G56*G70</f>
        <v>#N/A</v>
      </c>
      <c r="H57" s="232"/>
    </row>
    <row r="58" spans="2:8" x14ac:dyDescent="0.4">
      <c r="B58" s="7" t="s">
        <v>84</v>
      </c>
      <c r="D58" s="180" t="e">
        <f>INDEX(IS!23:23,MATCH(D$54,IS!$19:$19,0))</f>
        <v>#N/A</v>
      </c>
      <c r="E58" s="280" t="e">
        <f t="shared" ref="E58:G58" si="14">E56+E57</f>
        <v>#N/A</v>
      </c>
      <c r="F58" s="281" t="e">
        <f t="shared" si="14"/>
        <v>#N/A</v>
      </c>
      <c r="G58" s="281" t="e">
        <f t="shared" si="14"/>
        <v>#N/A</v>
      </c>
      <c r="H58" s="232"/>
    </row>
    <row r="59" spans="2:8" x14ac:dyDescent="0.4">
      <c r="B59" s="7" t="s">
        <v>222</v>
      </c>
      <c r="D59" s="180" t="e">
        <f>INDEX(IS!27:27,MATCH(D$54,IS!$19:$19,0))</f>
        <v>#N/A</v>
      </c>
      <c r="E59" s="280" t="e">
        <f>-E56*E71+E72</f>
        <v>#N/A</v>
      </c>
      <c r="F59" s="281" t="e">
        <f t="shared" ref="F59:G59" si="15">-F56*F71+F72</f>
        <v>#N/A</v>
      </c>
      <c r="G59" s="281" t="e">
        <f t="shared" si="15"/>
        <v>#N/A</v>
      </c>
      <c r="H59" s="232"/>
    </row>
    <row r="60" spans="2:8" x14ac:dyDescent="0.4">
      <c r="B60" s="7" t="s">
        <v>2</v>
      </c>
      <c r="D60" s="180" t="e">
        <f>INDEX(IS!28:28,MATCH(D$54,IS!$19:$19,0))</f>
        <v>#N/A</v>
      </c>
      <c r="E60" s="280" t="e">
        <f t="shared" ref="E60:G60" si="16">E58+E59</f>
        <v>#N/A</v>
      </c>
      <c r="F60" s="281" t="e">
        <f t="shared" si="16"/>
        <v>#N/A</v>
      </c>
      <c r="G60" s="281" t="e">
        <f t="shared" si="16"/>
        <v>#N/A</v>
      </c>
      <c r="H60" s="232"/>
    </row>
    <row r="61" spans="2:8" x14ac:dyDescent="0.4">
      <c r="B61" s="34" t="s">
        <v>85</v>
      </c>
      <c r="C61" s="2"/>
      <c r="D61" s="180" t="e">
        <f>INDEX(IS!29:29,MATCH(D$54,IS!$19:$19,0))</f>
        <v>#N/A</v>
      </c>
      <c r="E61" s="280" t="e">
        <f>-E56*E73</f>
        <v>#N/A</v>
      </c>
      <c r="F61" s="281" t="e">
        <f>-F56*F73</f>
        <v>#N/A</v>
      </c>
      <c r="G61" s="281" t="e">
        <f>-G56*G73</f>
        <v>#N/A</v>
      </c>
      <c r="H61" s="232"/>
    </row>
    <row r="62" spans="2:8" x14ac:dyDescent="0.4">
      <c r="B62" s="12" t="s">
        <v>1</v>
      </c>
      <c r="C62" s="12"/>
      <c r="D62" s="180" t="e">
        <f>INDEX(IS!30:30,MATCH(D$54,IS!$19:$19,0))</f>
        <v>#N/A</v>
      </c>
      <c r="E62" s="280" t="e">
        <f>E60+E61</f>
        <v>#N/A</v>
      </c>
      <c r="F62" s="281" t="e">
        <f t="shared" ref="F62:G62" si="17">F60+F61</f>
        <v>#N/A</v>
      </c>
      <c r="G62" s="281" t="e">
        <f t="shared" si="17"/>
        <v>#N/A</v>
      </c>
      <c r="H62" s="232"/>
    </row>
    <row r="63" spans="2:8" x14ac:dyDescent="0.4">
      <c r="B63" s="34" t="s">
        <v>7</v>
      </c>
      <c r="C63" s="2"/>
      <c r="D63" s="180" t="e">
        <f>INDEX(CFS!25:25,MATCH(D$54,CFS!$19:$19,0))</f>
        <v>#N/A</v>
      </c>
      <c r="E63" s="280" t="e">
        <f>-E56*E74</f>
        <v>#N/A</v>
      </c>
      <c r="F63" s="281" t="e">
        <f>-F56*F74</f>
        <v>#N/A</v>
      </c>
      <c r="G63" s="281" t="e">
        <f>-G56*G74</f>
        <v>#N/A</v>
      </c>
      <c r="H63" s="232"/>
    </row>
    <row r="64" spans="2:8" ht="15" thickBot="1" x14ac:dyDescent="0.45">
      <c r="B64" s="4" t="s">
        <v>224</v>
      </c>
      <c r="C64" s="4"/>
      <c r="D64" s="181" t="e">
        <f>INDEX(BS!29:29,MATCH(D$54,BS!$19:$19,0))-INDEX(BS!46:46,MATCH(D$54,BS!$19:$19,0))</f>
        <v>#N/A</v>
      </c>
      <c r="E64" s="282" t="e">
        <f>E56*E75</f>
        <v>#N/A</v>
      </c>
      <c r="F64" s="283" t="e">
        <f>F56*F75</f>
        <v>#N/A</v>
      </c>
      <c r="G64" s="283" t="e">
        <f>G56*G75</f>
        <v>#N/A</v>
      </c>
      <c r="H64" s="232"/>
    </row>
    <row r="65" spans="2:8" x14ac:dyDescent="0.4">
      <c r="E65" s="284"/>
      <c r="F65" s="284"/>
      <c r="G65" s="284"/>
      <c r="H65" s="232"/>
    </row>
    <row r="66" spans="2:8" ht="15" thickBot="1" x14ac:dyDescent="0.45">
      <c r="B66" s="116" t="s">
        <v>284</v>
      </c>
      <c r="E66" s="284"/>
      <c r="F66" s="284"/>
      <c r="G66" s="284"/>
      <c r="H66" s="232"/>
    </row>
    <row r="67" spans="2:8" x14ac:dyDescent="0.4">
      <c r="B67" s="117" t="s">
        <v>82</v>
      </c>
      <c r="C67" s="118"/>
      <c r="D67" s="177">
        <f>$E$54+COLUMN(D54)-COLUMN($E$54)</f>
        <v>1899</v>
      </c>
      <c r="E67" s="285">
        <f>YEAR($D$30)</f>
        <v>1900</v>
      </c>
      <c r="F67" s="285">
        <f>$E$54+COLUMN(F67)-COLUMN($E$54)</f>
        <v>1901</v>
      </c>
      <c r="G67" s="285">
        <f t="shared" ref="G67" si="18">$E$54+COLUMN(G67)-COLUMN($E$54)</f>
        <v>1902</v>
      </c>
      <c r="H67" s="232"/>
    </row>
    <row r="68" spans="2:8" ht="15" thickBot="1" x14ac:dyDescent="0.45">
      <c r="B68" s="121"/>
      <c r="C68" s="20"/>
      <c r="D68" s="178" t="str">
        <f>"FY"&amp;D67</f>
        <v>FY1899</v>
      </c>
      <c r="E68" s="286" t="str">
        <f>"FY"&amp;E67</f>
        <v>FY1900</v>
      </c>
      <c r="F68" s="286" t="str">
        <f t="shared" ref="F68:G68" si="19">"FY"&amp;F67</f>
        <v>FY1901</v>
      </c>
      <c r="G68" s="286" t="str">
        <f t="shared" si="19"/>
        <v>FY1902</v>
      </c>
      <c r="H68" s="232"/>
    </row>
    <row r="69" spans="2:8" x14ac:dyDescent="0.4">
      <c r="B69" s="7" t="s">
        <v>285</v>
      </c>
      <c r="D69" s="275" t="e" cm="1">
        <f t="array" ref="D69">INDEX(IS!21:21,MATCH(D$54,IS!$19:$19,0))/INDEX(IS!21:21,MATCH(D$54,IS!$19:$19,0)-1)-1</f>
        <v>#N/A</v>
      </c>
      <c r="E69" s="287"/>
      <c r="F69" s="288"/>
      <c r="G69" s="288"/>
      <c r="H69" s="232"/>
    </row>
    <row r="70" spans="2:8" x14ac:dyDescent="0.4">
      <c r="B70" s="7" t="s">
        <v>286</v>
      </c>
      <c r="D70" s="276" t="e">
        <f>-D57/D56</f>
        <v>#N/A</v>
      </c>
      <c r="E70" s="289"/>
      <c r="F70" s="290"/>
      <c r="G70" s="290"/>
      <c r="H70" s="232"/>
    </row>
    <row r="71" spans="2:8" x14ac:dyDescent="0.4">
      <c r="B71" s="7" t="s">
        <v>294</v>
      </c>
      <c r="D71" s="276"/>
      <c r="E71" s="289"/>
      <c r="F71" s="290"/>
      <c r="G71" s="290"/>
      <c r="H71" s="232"/>
    </row>
    <row r="72" spans="2:8" x14ac:dyDescent="0.4">
      <c r="B72" s="7" t="s">
        <v>295</v>
      </c>
      <c r="D72" s="276"/>
      <c r="E72" s="280"/>
      <c r="F72" s="281"/>
      <c r="G72" s="281"/>
      <c r="H72" s="232"/>
    </row>
    <row r="73" spans="2:8" x14ac:dyDescent="0.4">
      <c r="B73" s="34" t="s">
        <v>291</v>
      </c>
      <c r="C73" s="2"/>
      <c r="D73" s="276" t="e">
        <f>-D61/D56</f>
        <v>#N/A</v>
      </c>
      <c r="E73" s="291"/>
      <c r="F73" s="292"/>
      <c r="G73" s="292"/>
      <c r="H73" s="232"/>
    </row>
    <row r="74" spans="2:8" x14ac:dyDescent="0.4">
      <c r="B74" s="34" t="s">
        <v>292</v>
      </c>
      <c r="C74" s="2"/>
      <c r="D74" s="276" t="e">
        <f>-D63/D56</f>
        <v>#N/A</v>
      </c>
      <c r="E74" s="291"/>
      <c r="F74" s="292"/>
      <c r="G74" s="292"/>
      <c r="H74" s="232"/>
    </row>
    <row r="75" spans="2:8" ht="15" thickBot="1" x14ac:dyDescent="0.45">
      <c r="B75" s="4" t="s">
        <v>293</v>
      </c>
      <c r="C75" s="4"/>
      <c r="D75" s="277" t="e">
        <f>D64/D56</f>
        <v>#N/A</v>
      </c>
      <c r="E75" s="293"/>
      <c r="F75" s="294"/>
      <c r="G75" s="294"/>
      <c r="H75" s="232"/>
    </row>
    <row r="76" spans="2:8" x14ac:dyDescent="0.4">
      <c r="E76" s="232"/>
      <c r="F76" s="232"/>
      <c r="G76" s="232"/>
      <c r="H76" s="232"/>
    </row>
    <row r="77" spans="2:8" x14ac:dyDescent="0.4">
      <c r="E77" s="232"/>
      <c r="F77" s="232"/>
      <c r="G77" s="232"/>
      <c r="H77" s="232"/>
    </row>
    <row r="78" spans="2:8" x14ac:dyDescent="0.4">
      <c r="E78" s="232"/>
      <c r="F78" s="232"/>
      <c r="G78" s="232"/>
      <c r="H78" s="232"/>
    </row>
    <row r="79" spans="2:8" x14ac:dyDescent="0.4">
      <c r="E79" s="232"/>
      <c r="F79" s="232"/>
      <c r="G79" s="232"/>
      <c r="H79" s="232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5"/>
  <sheetViews>
    <sheetView showGridLines="0" zoomScale="85" zoomScaleNormal="85" workbookViewId="0">
      <selection activeCell="J38" sqref="J38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5" width="16.15234375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271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81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3</v>
      </c>
      <c r="D21" s="130" t="s">
        <v>94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83</v>
      </c>
      <c r="D22" s="130" t="s">
        <v>93</v>
      </c>
      <c r="E22" s="145" t="e" cm="1">
        <f t="array" ref="E22">-_xll.ciqfunctions.udf.CIQ($D$9,$D22,$D$10,E$20,$D$12,$D$13,$D$15,$D$16)</f>
        <v>#VALUE!</v>
      </c>
      <c r="F22" s="145" t="e" cm="1">
        <f t="array" ref="F22">-_xll.ciqfunctions.udf.CIQ($D$9,$D22,$D$10,F$20,$D$12,$D$13,$D$15,$D$16)</f>
        <v>#VALUE!</v>
      </c>
      <c r="G22" s="145" t="e" cm="1">
        <f t="array" ref="G22">-_xll.ciqfunctions.udf.CIQ($D$9,$D22,$D$10,G$20,$D$12,$D$13,$D$15,$D$16)</f>
        <v>#VALUE!</v>
      </c>
      <c r="K22" s="7"/>
    </row>
    <row r="23" spans="2:11" x14ac:dyDescent="0.4">
      <c r="B23" s="36" t="s">
        <v>84</v>
      </c>
      <c r="C23" s="31"/>
      <c r="D23" s="137"/>
      <c r="E23" s="158" t="e">
        <f>SUM(E21:E22)</f>
        <v>#VALUE!</v>
      </c>
      <c r="F23" s="158" t="e">
        <f t="shared" ref="F23:G23" si="1">SUM(F21:F22)</f>
        <v>#VALUE!</v>
      </c>
      <c r="G23" s="158" t="e">
        <f t="shared" si="1"/>
        <v>#VALUE!</v>
      </c>
      <c r="K23" s="7"/>
    </row>
    <row r="24" spans="2:11" x14ac:dyDescent="0.4">
      <c r="B24" s="12" t="s">
        <v>95</v>
      </c>
      <c r="C24" s="135"/>
      <c r="D24" s="136" t="s">
        <v>98</v>
      </c>
      <c r="E24" s="146" t="e" cm="1">
        <f t="array" ref="E24">-_xll.ciqfunctions.udf.CIQ($D$9,$D24,$D$10,E$20,$D$12,$D$13,$D$15,$D$16)</f>
        <v>#VALUE!</v>
      </c>
      <c r="F24" s="146" t="e" cm="1">
        <f t="array" ref="F24">-_xll.ciqfunctions.udf.CIQ($D$9,$D24,$D$10,F$20,$D$12,$D$13,$D$15,$D$16)</f>
        <v>#VALUE!</v>
      </c>
      <c r="G24" s="146" t="e" cm="1">
        <f t="array" ref="G24">-_xll.ciqfunctions.udf.CIQ($D$9,$D24,$D$10,G$20,$D$12,$D$13,$D$15,$D$16)</f>
        <v>#VALUE!</v>
      </c>
      <c r="K24" s="7"/>
    </row>
    <row r="25" spans="2:11" x14ac:dyDescent="0.4">
      <c r="B25" s="12" t="s">
        <v>96</v>
      </c>
      <c r="C25" s="135"/>
      <c r="D25" s="136" t="s">
        <v>99</v>
      </c>
      <c r="E25" s="146" t="e" cm="1">
        <f t="array" ref="E25">-_xll.ciqfunctions.udf.CIQ($D$9,$D25,$D$10,E$20,$D$12,$D$13,$D$15,$D$16)</f>
        <v>#VALUE!</v>
      </c>
      <c r="F25" s="146" t="e" cm="1">
        <f t="array" ref="F25">-_xll.ciqfunctions.udf.CIQ($D$9,$D25,$D$10,F$20,$D$12,$D$13,$D$15,$D$16)</f>
        <v>#VALUE!</v>
      </c>
      <c r="G25" s="146" t="e" cm="1">
        <f t="array" ref="G25">-_xll.ciqfunctions.udf.CIQ($D$9,$D25,$D$10,G$20,$D$12,$D$13,$D$15,$D$16)</f>
        <v>#VALUE!</v>
      </c>
      <c r="K25" s="7"/>
    </row>
    <row r="26" spans="2:11" x14ac:dyDescent="0.4">
      <c r="B26" s="12" t="s">
        <v>97</v>
      </c>
      <c r="C26" s="135"/>
      <c r="D26" s="136" t="s">
        <v>100</v>
      </c>
      <c r="E26" s="146" t="e" cm="1">
        <f t="array" ref="E26">-_xll.ciqfunctions.udf.CIQ($D$9,$D26,$D$10,E$20,$D$12,$D$13,$D$15,$D$16)</f>
        <v>#VALUE!</v>
      </c>
      <c r="F26" s="146" t="e" cm="1">
        <f t="array" ref="F26">-_xll.ciqfunctions.udf.CIQ($D$9,$D26,$D$10,F$20,$D$12,$D$13,$D$15,$D$16)</f>
        <v>#VALUE!</v>
      </c>
      <c r="G26" s="146" t="e" cm="1">
        <f t="array" ref="G26">-_xll.ciqfunctions.udf.CIQ($D$9,$D26,$D$10,G$20,$D$12,$D$13,$D$15,$D$16)</f>
        <v>#VALUE!</v>
      </c>
      <c r="K26" s="7"/>
    </row>
    <row r="27" spans="2:11" x14ac:dyDescent="0.4">
      <c r="B27" s="167" t="s">
        <v>217</v>
      </c>
      <c r="C27" s="168"/>
      <c r="D27" s="169"/>
      <c r="E27" s="170" t="e">
        <f>SUM(E24:E26)</f>
        <v>#VALUE!</v>
      </c>
      <c r="F27" s="170" t="e">
        <f t="shared" ref="F27:G27" si="2">SUM(F24:F26)</f>
        <v>#VALUE!</v>
      </c>
      <c r="G27" s="170" t="e">
        <f t="shared" si="2"/>
        <v>#VALUE!</v>
      </c>
      <c r="K27" s="7"/>
    </row>
    <row r="28" spans="2:11" x14ac:dyDescent="0.4">
      <c r="B28" s="36" t="s">
        <v>2</v>
      </c>
      <c r="C28" s="36"/>
      <c r="D28" s="138"/>
      <c r="E28" s="147" t="e">
        <f>E23+E27</f>
        <v>#VALUE!</v>
      </c>
      <c r="F28" s="147" t="e">
        <f t="shared" ref="F28:G28" si="3">F23+F27</f>
        <v>#VALUE!</v>
      </c>
      <c r="G28" s="147" t="e">
        <f t="shared" si="3"/>
        <v>#VALUE!</v>
      </c>
      <c r="K28" s="7"/>
    </row>
    <row r="29" spans="2:11" x14ac:dyDescent="0.4">
      <c r="B29" s="7" t="s">
        <v>85</v>
      </c>
      <c r="C29" s="7"/>
      <c r="D29" s="132" t="s">
        <v>101</v>
      </c>
      <c r="E29" s="148" t="e" cm="1">
        <f t="array" ref="E29">-_xll.ciqfunctions.udf.CIQ($D$9,$D29,$D$10,E$20,$D$12,$D$13,$D$15,$D$16)</f>
        <v>#VALUE!</v>
      </c>
      <c r="F29" s="149" t="e" cm="1">
        <f t="array" ref="F29">-_xll.ciqfunctions.udf.CIQ($D$9,$D29,$D$10,F$20,$D$12,$D$13,$D$15,$D$16)</f>
        <v>#VALUE!</v>
      </c>
      <c r="G29" s="149" t="e" cm="1">
        <f t="array" ref="G29">-_xll.ciqfunctions.udf.CIQ($D$9,$D29,$D$10,G$20,$D$12,$D$13,$D$15,$D$16)</f>
        <v>#VALUE!</v>
      </c>
    </row>
    <row r="30" spans="2:11" x14ac:dyDescent="0.4">
      <c r="B30" s="36" t="s">
        <v>1</v>
      </c>
      <c r="C30" s="36"/>
      <c r="D30" s="138"/>
      <c r="E30" s="147" t="e">
        <f>SUM(E28:E29)</f>
        <v>#VALUE!</v>
      </c>
      <c r="F30" s="147" t="e">
        <f t="shared" ref="F30:G30" si="4">SUM(F28:F29)</f>
        <v>#VALUE!</v>
      </c>
      <c r="G30" s="147" t="e">
        <f t="shared" si="4"/>
        <v>#VALUE!</v>
      </c>
    </row>
    <row r="31" spans="2:11" x14ac:dyDescent="0.4">
      <c r="B31" s="12" t="s">
        <v>86</v>
      </c>
      <c r="C31" s="12"/>
      <c r="D31" s="133" t="s">
        <v>109</v>
      </c>
      <c r="E31" s="152" t="str" cm="1">
        <f t="array" ref="E31">_xll.ciqfunctions.udf.CIQ($D$9,$D31,$D$10,E$20,$D$12,$D$13,$D$15,$D$16)</f>
        <v>(Invalid Restatement Type)</v>
      </c>
      <c r="F31" s="152" t="str" cm="1">
        <f t="array" ref="F31">_xll.ciqfunctions.udf.CIQ($D$9,$D31,$D$10,F$20,$D$12,$D$13,$D$15,$D$16)</f>
        <v>(Invalid Restatement Type)</v>
      </c>
      <c r="G31" s="152" t="str" cm="1">
        <f t="array" ref="G31">_xll.ciqfunctions.udf.CIQ($D$9,$D31,$D$10,G$20,$D$12,$D$13,$D$15,$D$16)</f>
        <v>(Invalid Restatement Type)</v>
      </c>
    </row>
    <row r="32" spans="2:11" x14ac:dyDescent="0.4">
      <c r="B32" s="12" t="s">
        <v>102</v>
      </c>
      <c r="C32" s="12"/>
      <c r="D32" s="133" t="s">
        <v>108</v>
      </c>
      <c r="E32" s="152" t="str" cm="1">
        <f t="array" ref="E32">_xll.ciqfunctions.udf.CIQ($D$9,$D32,$D$10,E$20,$D$12,$D$13,$D$15,$D$16)</f>
        <v>(Invalid Restatement Type)</v>
      </c>
      <c r="F32" s="152" t="str" cm="1">
        <f t="array" ref="F32">_xll.ciqfunctions.udf.CIQ($D$9,$D32,$D$10,F$20,$D$12,$D$13,$D$15,$D$16)</f>
        <v>(Invalid Restatement Type)</v>
      </c>
      <c r="G32" s="152" t="str" cm="1">
        <f t="array" ref="G32">_xll.ciqfunctions.udf.CIQ($D$9,$D32,$D$10,G$20,$D$12,$D$13,$D$15,$D$16)</f>
        <v>(Invalid Restatement Type)</v>
      </c>
    </row>
    <row r="33" spans="2:7" x14ac:dyDescent="0.4">
      <c r="B33" s="12" t="s">
        <v>103</v>
      </c>
      <c r="C33" s="12"/>
      <c r="D33" s="133" t="s">
        <v>110</v>
      </c>
      <c r="E33" s="152" t="str" cm="1">
        <f t="array" ref="E33">_xll.ciqfunctions.udf.CIQ($D$9,$D33,$D$10,E$20,$D$12,$D$13,$D$15,$D$16)</f>
        <v>(Invalid Restatement Type)</v>
      </c>
      <c r="F33" s="152" t="str" cm="1">
        <f t="array" ref="F33">_xll.ciqfunctions.udf.CIQ($D$9,$D33,$D$10,F$20,$D$12,$D$13,$D$15,$D$16)</f>
        <v>(Invalid Restatement Type)</v>
      </c>
      <c r="G33" s="152" t="str" cm="1">
        <f t="array" ref="G33">_xll.ciqfunctions.udf.CIQ($D$9,$D33,$D$10,G$20,$D$12,$D$13,$D$15,$D$16)</f>
        <v>(Invalid Restatement Type)</v>
      </c>
    </row>
    <row r="34" spans="2:7" x14ac:dyDescent="0.4">
      <c r="B34" s="12" t="s">
        <v>104</v>
      </c>
      <c r="C34" s="12"/>
      <c r="D34" s="133" t="s">
        <v>111</v>
      </c>
      <c r="E34" s="152" t="str" cm="1">
        <f t="array" ref="E34">_xll.ciqfunctions.udf.CIQ($D$9,$D34,$D$10,E$20,$D$12,$D$13,$D$15,$D$16)</f>
        <v>(Invalid Restatement Type)</v>
      </c>
      <c r="F34" s="152" t="str" cm="1">
        <f t="array" ref="F34">_xll.ciqfunctions.udf.CIQ($D$9,$D34,$D$10,F$20,$D$12,$D$13,$D$15,$D$16)</f>
        <v>(Invalid Restatement Type)</v>
      </c>
      <c r="G34" s="152" t="str" cm="1">
        <f t="array" ref="G34">_xll.ciqfunctions.udf.CIQ($D$9,$D34,$D$10,G$20,$D$12,$D$13,$D$15,$D$16)</f>
        <v>(Invalid Restatement Type)</v>
      </c>
    </row>
    <row r="35" spans="2:7" x14ac:dyDescent="0.4">
      <c r="B35" s="12" t="s">
        <v>105</v>
      </c>
      <c r="C35" s="12"/>
      <c r="D35" s="133"/>
      <c r="E35" s="152" t="e">
        <f>E36-SUM(E30:E34)</f>
        <v>#VALUE!</v>
      </c>
      <c r="F35" s="152" t="e">
        <f t="shared" ref="F35:G35" si="5">F36-SUM(F30:F34)</f>
        <v>#VALUE!</v>
      </c>
      <c r="G35" s="152" t="e">
        <f t="shared" si="5"/>
        <v>#VALUE!</v>
      </c>
    </row>
    <row r="36" spans="2:7" x14ac:dyDescent="0.4">
      <c r="B36" s="36" t="s">
        <v>87</v>
      </c>
      <c r="C36" s="36"/>
      <c r="D36" s="131" t="s">
        <v>112</v>
      </c>
      <c r="E36" s="147" t="str" cm="1">
        <f t="array" ref="E36">_xll.ciqfunctions.udf.CIQ($D$9,$D36,$D$10,E$20,$D$12,$D$13,$D$15,$D$16)</f>
        <v>(Invalid Restatement Type)</v>
      </c>
      <c r="F36" s="147" t="str" cm="1">
        <f t="array" ref="F36">_xll.ciqfunctions.udf.CIQ($D$9,$D36,$D$10,F$20,$D$12,$D$13,$D$15,$D$16)</f>
        <v>(Invalid Restatement Type)</v>
      </c>
      <c r="G36" s="147" t="str" cm="1">
        <f t="array" ref="G36">_xll.ciqfunctions.udf.CIQ($D$9,$D36,$D$10,G$20,$D$12,$D$13,$D$15,$D$16)</f>
        <v>(Invalid Restatement Type)</v>
      </c>
    </row>
    <row r="37" spans="2:7" x14ac:dyDescent="0.4">
      <c r="B37" s="12" t="s">
        <v>107</v>
      </c>
      <c r="C37" s="12"/>
      <c r="D37" s="133" t="s">
        <v>113</v>
      </c>
      <c r="E37" s="152" t="e" cm="1">
        <f t="array" ref="E37">-_xll.ciqfunctions.udf.CIQ($D$9,$D37,$D$10,E$20,$D$12,$D$13,$D$15,$D$16)</f>
        <v>#VALUE!</v>
      </c>
      <c r="F37" s="152" t="e" cm="1">
        <f t="array" ref="F37">-_xll.ciqfunctions.udf.CIQ($D$9,$D37,$D$10,F$20,$D$12,$D$13,$D$15,$D$16)</f>
        <v>#VALUE!</v>
      </c>
      <c r="G37" s="152" t="e" cm="1">
        <f t="array" ref="G37">-_xll.ciqfunctions.udf.CIQ($D$9,$D37,$D$10,G$20,$D$12,$D$13,$D$15,$D$16)</f>
        <v>#VALUE!</v>
      </c>
    </row>
    <row r="38" spans="2:7" x14ac:dyDescent="0.4">
      <c r="B38" s="12" t="s">
        <v>106</v>
      </c>
      <c r="C38" s="12"/>
      <c r="D38" s="133"/>
      <c r="E38" s="152" t="e">
        <f>E39-SUM(E36:E37)</f>
        <v>#VALUE!</v>
      </c>
      <c r="F38" s="152" t="e">
        <f t="shared" ref="F38:G38" si="6">F39-SUM(F36:F37)</f>
        <v>#VALUE!</v>
      </c>
      <c r="G38" s="152" t="e">
        <f t="shared" si="6"/>
        <v>#VALUE!</v>
      </c>
    </row>
    <row r="39" spans="2:7" ht="15" thickBot="1" x14ac:dyDescent="0.45">
      <c r="B39" s="109" t="s">
        <v>88</v>
      </c>
      <c r="C39" s="109"/>
      <c r="D39" s="134" t="s">
        <v>114</v>
      </c>
      <c r="E39" s="153" t="str" cm="1">
        <f t="array" ref="E39">_xll.ciqfunctions.udf.CIQ($D$9,$D39,$D$10,E$20,$D$12,$D$13,$D$15,$D$16)</f>
        <v>(Invalid Restatement Type)</v>
      </c>
      <c r="F39" s="153" t="str" cm="1">
        <f t="array" ref="F39">_xll.ciqfunctions.udf.CIQ($D$9,$D39,$D$10,F$20,$D$12,$D$13,$D$15,$D$16)</f>
        <v>(Invalid Restatement Type)</v>
      </c>
      <c r="G39" s="153" t="str" cm="1">
        <f t="array" ref="G39">_xll.ciqfunctions.udf.CIQ($D$9,$D39,$D$10,G$20,$D$12,$D$13,$D$15,$D$16)</f>
        <v>(Invalid Restatement Type)</v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0"/>
  <sheetViews>
    <sheetView showGridLines="0" zoomScale="85" zoomScaleNormal="85" workbookViewId="0">
      <selection activeCell="I45" sqref="I4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272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115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2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92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141" t="s">
        <v>116</v>
      </c>
      <c r="C21" s="13"/>
      <c r="D21" s="13"/>
      <c r="E21" s="139"/>
      <c r="F21" s="140"/>
      <c r="G21" s="140"/>
      <c r="K21" s="7"/>
    </row>
    <row r="22" spans="2:11" x14ac:dyDescent="0.4">
      <c r="B22" s="7" t="s">
        <v>119</v>
      </c>
      <c r="D22" s="130" t="s">
        <v>130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7" t="s">
        <v>135</v>
      </c>
      <c r="D23" s="130" t="s">
        <v>136</v>
      </c>
      <c r="E23" s="145" t="str" cm="1">
        <f t="array" ref="E23">_xll.ciqfunctions.udf.CIQ($D$9,$D23,$D$10,E$20,$D$12,$D$13,$D$15,$D$16)</f>
        <v>(Invalid Restatement Type)</v>
      </c>
      <c r="F23" s="145" t="str" cm="1">
        <f t="array" ref="F23">_xll.ciqfunctions.udf.CIQ($D$9,$D23,$D$10,F$20,$D$12,$D$13,$D$15,$D$16)</f>
        <v>(Invalid Restatement Type)</v>
      </c>
      <c r="G23" s="145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7" t="s">
        <v>120</v>
      </c>
      <c r="D24" s="130" t="s">
        <v>131</v>
      </c>
      <c r="E24" s="145" t="str" cm="1">
        <f t="array" ref="E24">_xll.ciqfunctions.udf.CIQ($D$9,$D24,$D$10,E$20,$D$12,$D$13,$D$15,$D$16)</f>
        <v>(Invalid Restatement Type)</v>
      </c>
      <c r="F24" s="145" t="str" cm="1">
        <f t="array" ref="F24">_xll.ciqfunctions.udf.CIQ($D$9,$D24,$D$10,F$20,$D$12,$D$13,$D$15,$D$16)</f>
        <v>(Invalid Restatement Type)</v>
      </c>
      <c r="G24" s="145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121</v>
      </c>
      <c r="C25" s="135"/>
      <c r="D25" s="130" t="s">
        <v>132</v>
      </c>
      <c r="E25" s="145" t="str" cm="1">
        <f t="array" ref="E25">_xll.ciqfunctions.udf.CIQ($D$9,$D25,$D$10,E$20,$D$12,$D$13,$D$15,$D$16)</f>
        <v>(Invalid Restatement Type)</v>
      </c>
      <c r="F25" s="145" t="str" cm="1">
        <f t="array" ref="F25">_xll.ciqfunctions.udf.CIQ($D$9,$D25,$D$10,F$20,$D$12,$D$13,$D$15,$D$16)</f>
        <v>(Invalid Restatement Type)</v>
      </c>
      <c r="G25" s="145" t="str" cm="1">
        <f t="array" ref="G25">_xll.ciqfunctions.udf.CIQ($D$9,$D25,$D$10,G$20,$D$12,$D$13,$D$15,$D$16)</f>
        <v>(Invalid Restatement Type)</v>
      </c>
      <c r="K25" s="7"/>
    </row>
    <row r="26" spans="2:11" x14ac:dyDescent="0.4">
      <c r="B26" s="12" t="s">
        <v>122</v>
      </c>
      <c r="C26" s="135"/>
      <c r="D26" s="130" t="s">
        <v>133</v>
      </c>
      <c r="E26" s="145" t="str" cm="1">
        <f t="array" ref="E26">_xll.ciqfunctions.udf.CIQ($D$9,$D26,$D$10,E$20,$D$12,$D$13,$D$15,$D$16)</f>
        <v>(Invalid Restatement Type)</v>
      </c>
      <c r="F26" s="145" t="str" cm="1">
        <f t="array" ref="F26">_xll.ciqfunctions.udf.CIQ($D$9,$D26,$D$10,F$20,$D$12,$D$13,$D$15,$D$16)</f>
        <v>(Invalid Restatement Type)</v>
      </c>
      <c r="G26" s="145" t="str" cm="1">
        <f t="array" ref="G26">_xll.ciqfunctions.udf.CIQ($D$9,$D26,$D$10,G$20,$D$12,$D$13,$D$15,$D$16)</f>
        <v>(Invalid Restatement Type)</v>
      </c>
      <c r="K26" s="7"/>
    </row>
    <row r="27" spans="2:11" x14ac:dyDescent="0.4">
      <c r="B27" s="12" t="s">
        <v>11</v>
      </c>
      <c r="C27" s="135"/>
      <c r="D27" s="130" t="s">
        <v>179</v>
      </c>
      <c r="E27" s="145" t="str" cm="1">
        <f t="array" ref="E27">_xll.ciqfunctions.udf.CIQ($D$9,$D27,$D$10,E$20,$D$12,$D$13,$D$15,$D$16)</f>
        <v>(Invalid Restatement Type)</v>
      </c>
      <c r="F27" s="145" t="str" cm="1">
        <f t="array" ref="F27">_xll.ciqfunctions.udf.CIQ($D$9,$D27,$D$10,F$20,$D$12,$D$13,$D$15,$D$16)</f>
        <v>(Invalid Restatement Type)</v>
      </c>
      <c r="G27" s="145" t="str" cm="1">
        <f t="array" ref="G27">_xll.ciqfunctions.udf.CIQ($D$9,$D27,$D$10,G$20,$D$12,$D$13,$D$15,$D$16)</f>
        <v>(Invalid Restatement Type)</v>
      </c>
      <c r="K27" s="7"/>
    </row>
    <row r="28" spans="2:11" x14ac:dyDescent="0.4">
      <c r="B28" s="12" t="s">
        <v>123</v>
      </c>
      <c r="C28" s="135"/>
      <c r="D28" s="136"/>
      <c r="E28" s="145" t="e">
        <f>E29-SUM(E22:E27)</f>
        <v>#VALUE!</v>
      </c>
      <c r="F28" s="145" t="e">
        <f t="shared" ref="F28:G28" si="1">F29-SUM(F22:F27)</f>
        <v>#VALUE!</v>
      </c>
      <c r="G28" s="145" t="e">
        <f t="shared" si="1"/>
        <v>#VALUE!</v>
      </c>
      <c r="K28" s="7"/>
    </row>
    <row r="29" spans="2:11" x14ac:dyDescent="0.4">
      <c r="B29" s="36" t="s">
        <v>124</v>
      </c>
      <c r="C29" s="36"/>
      <c r="D29" s="138" t="s">
        <v>134</v>
      </c>
      <c r="E29" s="147" t="str" cm="1">
        <f t="array" ref="E29">_xll.ciqfunctions.udf.CIQ($D$9,$D29,$D$10,E$20,$D$12,$D$13,$D$15,$D$16)</f>
        <v>(Invalid Restatement Type)</v>
      </c>
      <c r="F29" s="147" t="str" cm="1">
        <f t="array" ref="F29">_xll.ciqfunctions.udf.CIQ($D$9,$D29,$D$10,F$20,$D$12,$D$13,$D$15,$D$16)</f>
        <v>(Invalid Restatement Type)</v>
      </c>
      <c r="G29" s="147" t="str" cm="1">
        <f t="array" ref="G29">_xll.ciqfunctions.udf.CIQ($D$9,$D29,$D$10,G$20,$D$12,$D$13,$D$15,$D$16)</f>
        <v>(Invalid Restatement Type)</v>
      </c>
      <c r="K29" s="7"/>
    </row>
    <row r="30" spans="2:11" x14ac:dyDescent="0.4">
      <c r="B30" s="7" t="s">
        <v>125</v>
      </c>
      <c r="C30" s="7"/>
      <c r="D30" s="132" t="s">
        <v>138</v>
      </c>
      <c r="E30" s="148" t="str" cm="1">
        <f t="array" ref="E30">_xll.ciqfunctions.udf.CIQ($D$9,$D30,$D$10,E$20,$D$12,$D$13,$D$15,$D$16)</f>
        <v>(Invalid Restatement Type)</v>
      </c>
      <c r="F30" s="149" t="str" cm="1">
        <f t="array" ref="F30">_xll.ciqfunctions.udf.CIQ($D$9,$D30,$D$10,F$20,$D$12,$D$13,$D$15,$D$16)</f>
        <v>(Invalid Restatement Type)</v>
      </c>
      <c r="G30" s="149" t="str" cm="1">
        <f t="array" ref="G30">_xll.ciqfunctions.udf.CIQ($D$9,$D30,$D$10,G$20,$D$12,$D$13,$D$15,$D$16)</f>
        <v>(Invalid Restatement Type)</v>
      </c>
    </row>
    <row r="31" spans="2:11" x14ac:dyDescent="0.4">
      <c r="B31" s="7" t="s">
        <v>126</v>
      </c>
      <c r="C31" s="7"/>
      <c r="D31" s="132" t="s">
        <v>139</v>
      </c>
      <c r="E31" s="148" t="str" cm="1">
        <f t="array" ref="E31">_xll.ciqfunctions.udf.CIQ($D$9,$D31,$D$10,E$20,$D$12,$D$13,$D$15,$D$16)</f>
        <v>(Invalid Restatement Type)</v>
      </c>
      <c r="F31" s="149" t="str" cm="1">
        <f t="array" ref="F31">_xll.ciqfunctions.udf.CIQ($D$9,$D31,$D$10,F$20,$D$12,$D$13,$D$15,$D$16)</f>
        <v>(Invalid Restatement Type)</v>
      </c>
      <c r="G31" s="149" t="str" cm="1">
        <f t="array" ref="G31">_xll.ciqfunctions.udf.CIQ($D$9,$D31,$D$10,G$20,$D$12,$D$13,$D$15,$D$16)</f>
        <v>(Invalid Restatement Type)</v>
      </c>
    </row>
    <row r="32" spans="2:11" x14ac:dyDescent="0.4">
      <c r="B32" s="7" t="s">
        <v>140</v>
      </c>
      <c r="C32" s="7"/>
      <c r="D32" s="132" t="s">
        <v>141</v>
      </c>
      <c r="E32" s="148" t="str" cm="1">
        <f t="array" ref="E32">_xll.ciqfunctions.udf.CIQ($D$9,$D32,$D$10,E$20,$D$12,$D$13,$D$15,$D$16)</f>
        <v>(Invalid Restatement Type)</v>
      </c>
      <c r="F32" s="149" t="str" cm="1">
        <f t="array" ref="F32">_xll.ciqfunctions.udf.CIQ($D$9,$D32,$D$10,F$20,$D$12,$D$13,$D$15,$D$16)</f>
        <v>(Invalid Restatement Type)</v>
      </c>
      <c r="G32" s="149" t="str" cm="1">
        <f t="array" ref="G32">_xll.ciqfunctions.udf.CIQ($D$9,$D32,$D$10,G$20,$D$12,$D$13,$D$15,$D$16)</f>
        <v>(Invalid Restatement Type)</v>
      </c>
    </row>
    <row r="33" spans="2:7" x14ac:dyDescent="0.4">
      <c r="B33" s="7" t="s">
        <v>137</v>
      </c>
      <c r="C33" s="7"/>
      <c r="D33" s="130" t="s">
        <v>142</v>
      </c>
      <c r="E33" s="148" t="str" cm="1">
        <f t="array" ref="E33">_xll.ciqfunctions.udf.CIQ($D$9,$D33,$D$10,E$20,$D$12,$D$13,$D$15,$D$16)</f>
        <v>(Invalid Restatement Type)</v>
      </c>
      <c r="F33" s="149" t="str" cm="1">
        <f t="array" ref="F33">_xll.ciqfunctions.udf.CIQ($D$9,$D33,$D$10,F$20,$D$12,$D$13,$D$15,$D$16)</f>
        <v>(Invalid Restatement Type)</v>
      </c>
      <c r="G33" s="149" t="str" cm="1">
        <f t="array" ref="G33">_xll.ciqfunctions.udf.CIQ($D$9,$D33,$D$10,G$20,$D$12,$D$13,$D$15,$D$16)</f>
        <v>(Invalid Restatement Type)</v>
      </c>
    </row>
    <row r="34" spans="2:7" x14ac:dyDescent="0.4">
      <c r="B34" s="7" t="s">
        <v>127</v>
      </c>
      <c r="C34" s="7"/>
      <c r="D34" s="132"/>
      <c r="E34" s="148" t="e">
        <f>E35-SUM(E30:E33)</f>
        <v>#VALUE!</v>
      </c>
      <c r="F34" s="148" t="e">
        <f t="shared" ref="F34:G34" si="2">F35-SUM(F30:F33)</f>
        <v>#VALUE!</v>
      </c>
      <c r="G34" s="148" t="e">
        <f t="shared" si="2"/>
        <v>#VALUE!</v>
      </c>
    </row>
    <row r="35" spans="2:7" x14ac:dyDescent="0.4">
      <c r="B35" s="36" t="s">
        <v>128</v>
      </c>
      <c r="C35" s="36"/>
      <c r="D35" s="138"/>
      <c r="E35" s="147" t="e">
        <f>E36-E29</f>
        <v>#VALUE!</v>
      </c>
      <c r="F35" s="147" t="e">
        <f t="shared" ref="F35:G35" si="3">F36-F29</f>
        <v>#VALUE!</v>
      </c>
      <c r="G35" s="147" t="e">
        <f t="shared" si="3"/>
        <v>#VALUE!</v>
      </c>
    </row>
    <row r="36" spans="2:7" x14ac:dyDescent="0.4">
      <c r="B36" s="143" t="s">
        <v>129</v>
      </c>
      <c r="C36" s="143"/>
      <c r="D36" s="144" t="s">
        <v>180</v>
      </c>
      <c r="E36" s="150" t="str" cm="1">
        <f t="array" ref="E36">_xll.ciqfunctions.udf.CIQ($D$9,$D36,$D$10,E$20,$D$12,$D$13,$D$15,$D$16)</f>
        <v>(Invalid Restatement Type)</v>
      </c>
      <c r="F36" s="150" t="str" cm="1">
        <f t="array" ref="F36">_xll.ciqfunctions.udf.CIQ($D$9,$D36,$D$10,F$20,$D$12,$D$13,$D$15,$D$16)</f>
        <v>(Invalid Restatement Type)</v>
      </c>
      <c r="G36" s="150" t="str" cm="1">
        <f t="array" ref="G36">_xll.ciqfunctions.udf.CIQ($D$9,$D36,$D$10,G$20,$D$12,$D$13,$D$15,$D$16)</f>
        <v>(Invalid Restatement Type)</v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s="141" t="s">
        <v>117</v>
      </c>
      <c r="C38" s="13"/>
      <c r="D38" s="142"/>
      <c r="E38" s="151"/>
      <c r="F38" s="151"/>
      <c r="G38" s="151"/>
    </row>
    <row r="39" spans="2:7" x14ac:dyDescent="0.4">
      <c r="B39" s="12" t="s">
        <v>143</v>
      </c>
      <c r="C39" s="12"/>
      <c r="D39" s="133" t="s">
        <v>149</v>
      </c>
      <c r="E39" s="152" t="str" cm="1">
        <f t="array" ref="E39">_xll.ciqfunctions.udf.CIQ($D$9,$D39,$D$10,E$20,$D$12,$D$13,$D$15,$D$16)</f>
        <v>(Invalid Restatement Type)</v>
      </c>
      <c r="F39" s="152" t="str" cm="1">
        <f t="array" ref="F39">_xll.ciqfunctions.udf.CIQ($D$9,$D39,$D$10,F$20,$D$12,$D$13,$D$15,$D$16)</f>
        <v>(Invalid Restatement Type)</v>
      </c>
      <c r="G39" s="152" t="str" cm="1">
        <f t="array" ref="G39">_xll.ciqfunctions.udf.CIQ($D$9,$D39,$D$10,G$20,$D$12,$D$13,$D$15,$D$16)</f>
        <v>(Invalid Restatement Type)</v>
      </c>
    </row>
    <row r="40" spans="2:7" x14ac:dyDescent="0.4">
      <c r="B40" s="12" t="s">
        <v>175</v>
      </c>
      <c r="C40" s="12"/>
      <c r="D40" s="133" t="s">
        <v>176</v>
      </c>
      <c r="E40" s="152" t="str" cm="1">
        <f t="array" ref="E40">_xll.ciqfunctions.udf.CIQ($D$9,$D40,$D$10,E$20,$D$12,$D$13,$D$15,$D$16)</f>
        <v>(Invalid Restatement Type)</v>
      </c>
      <c r="F40" s="152" t="str" cm="1">
        <f t="array" ref="F40">_xll.ciqfunctions.udf.CIQ($D$9,$D40,$D$10,F$20,$D$12,$D$13,$D$15,$D$16)</f>
        <v>(Invalid Restatement Type)</v>
      </c>
      <c r="G40" s="152" t="str" cm="1">
        <f t="array" ref="G40">_xll.ciqfunctions.udf.CIQ($D$9,$D40,$D$10,G$20,$D$12,$D$13,$D$15,$D$16)</f>
        <v>(Invalid Restatement Type)</v>
      </c>
    </row>
    <row r="41" spans="2:7" x14ac:dyDescent="0.4">
      <c r="B41" s="12" t="s">
        <v>144</v>
      </c>
      <c r="C41" s="12"/>
      <c r="D41" s="133" t="s">
        <v>150</v>
      </c>
      <c r="E41" s="152" t="str" cm="1">
        <f t="array" ref="E41">_xll.ciqfunctions.udf.CIQ($D$9,$D41,$D$10,E$20,$D$12,$D$13,$D$15,$D$16)</f>
        <v>(Invalid Restatement Type)</v>
      </c>
      <c r="F41" s="152" t="str" cm="1">
        <f t="array" ref="F41">_xll.ciqfunctions.udf.CIQ($D$9,$D41,$D$10,F$20,$D$12,$D$13,$D$15,$D$16)</f>
        <v>(Invalid Restatement Type)</v>
      </c>
      <c r="G41" s="152" t="str" cm="1">
        <f t="array" ref="G41">_xll.ciqfunctions.udf.CIQ($D$9,$D41,$D$10,G$20,$D$12,$D$13,$D$15,$D$16)</f>
        <v>(Invalid Restatement Type)</v>
      </c>
    </row>
    <row r="42" spans="2:7" x14ac:dyDescent="0.4">
      <c r="B42" s="12" t="s">
        <v>145</v>
      </c>
      <c r="C42" s="12"/>
      <c r="D42" s="133" t="s">
        <v>151</v>
      </c>
      <c r="E42" s="152" t="str" cm="1">
        <f t="array" ref="E42">_xll.ciqfunctions.udf.CIQ($D$9,$D42,$D$10,E$20,$D$12,$D$13,$D$15,$D$16)</f>
        <v>(Invalid Restatement Type)</v>
      </c>
      <c r="F42" s="152" t="str" cm="1">
        <f t="array" ref="F42">_xll.ciqfunctions.udf.CIQ($D$9,$D42,$D$10,F$20,$D$12,$D$13,$D$15,$D$16)</f>
        <v>(Invalid Restatement Type)</v>
      </c>
      <c r="G42" s="152" t="str" cm="1">
        <f t="array" ref="G42">_xll.ciqfunctions.udf.CIQ($D$9,$D42,$D$10,G$20,$D$12,$D$13,$D$15,$D$16)</f>
        <v>(Invalid Restatement Type)</v>
      </c>
    </row>
    <row r="43" spans="2:7" x14ac:dyDescent="0.4">
      <c r="B43" s="12" t="s">
        <v>146</v>
      </c>
      <c r="C43" s="12"/>
      <c r="D43" s="133" t="s">
        <v>152</v>
      </c>
      <c r="E43" s="152" t="str" cm="1">
        <f t="array" ref="E43">_xll.ciqfunctions.udf.CIQ($D$9,$D43,$D$10,E$20,$D$12,$D$13,$D$15,$D$16)</f>
        <v>(Invalid Restatement Type)</v>
      </c>
      <c r="F43" s="152" t="str" cm="1">
        <f t="array" ref="F43">_xll.ciqfunctions.udf.CIQ($D$9,$D43,$D$10,F$20,$D$12,$D$13,$D$15,$D$16)</f>
        <v>(Invalid Restatement Type)</v>
      </c>
      <c r="G43" s="152" t="str" cm="1">
        <f t="array" ref="G43">_xll.ciqfunctions.udf.CIQ($D$9,$D43,$D$10,G$20,$D$12,$D$13,$D$15,$D$16)</f>
        <v>(Invalid Restatement Type)</v>
      </c>
    </row>
    <row r="44" spans="2:7" x14ac:dyDescent="0.4">
      <c r="B44" s="12" t="s">
        <v>188</v>
      </c>
      <c r="C44" s="12"/>
      <c r="D44" s="133" t="s">
        <v>153</v>
      </c>
      <c r="E44" s="152" t="str" cm="1">
        <f t="array" ref="E44">_xll.ciqfunctions.udf.CIQ($D$9,$D44,$D$10,E$20,$D$12,$D$13,$D$15,$D$16)</f>
        <v>(Invalid Restatement Type)</v>
      </c>
      <c r="F44" s="152" t="str" cm="1">
        <f t="array" ref="F44">_xll.ciqfunctions.udf.CIQ($D$9,$D44,$D$10,F$20,$D$12,$D$13,$D$15,$D$16)</f>
        <v>(Invalid Restatement Type)</v>
      </c>
      <c r="G44" s="152" t="str" cm="1">
        <f t="array" ref="G44">_xll.ciqfunctions.udf.CIQ($D$9,$D44,$D$10,G$20,$D$12,$D$13,$D$15,$D$16)</f>
        <v>(Invalid Restatement Type)</v>
      </c>
    </row>
    <row r="45" spans="2:7" x14ac:dyDescent="0.4">
      <c r="B45" s="12" t="s">
        <v>147</v>
      </c>
      <c r="C45" s="12"/>
      <c r="D45" s="133"/>
      <c r="E45" s="152" t="e">
        <f>E46-SUM(E39:E44)</f>
        <v>#VALUE!</v>
      </c>
      <c r="F45" s="152" t="e">
        <f t="shared" ref="F45:G45" si="4">F46-SUM(F39:F44)</f>
        <v>#VALUE!</v>
      </c>
      <c r="G45" s="152" t="e">
        <f t="shared" si="4"/>
        <v>#VALUE!</v>
      </c>
    </row>
    <row r="46" spans="2:7" x14ac:dyDescent="0.4">
      <c r="B46" s="36" t="s">
        <v>148</v>
      </c>
      <c r="C46" s="36"/>
      <c r="D46" s="138" t="s">
        <v>181</v>
      </c>
      <c r="E46" s="147" t="str" cm="1">
        <f t="array" ref="E46">_xll.ciqfunctions.udf.CIQ($D$9,$D46,$D$10,E$20,$D$12,$D$13,$D$15,$D$16)</f>
        <v>(Invalid Restatement Type)</v>
      </c>
      <c r="F46" s="147" t="str" cm="1">
        <f t="array" ref="F46">_xll.ciqfunctions.udf.CIQ($D$9,$D46,$D$10,F$20,$D$12,$D$13,$D$15,$D$16)</f>
        <v>(Invalid Restatement Type)</v>
      </c>
      <c r="G46" s="147" t="str" cm="1">
        <f t="array" ref="G46">_xll.ciqfunctions.udf.CIQ($D$9,$D46,$D$10,G$20,$D$12,$D$13,$D$15,$D$16)</f>
        <v>(Invalid Restatement Type)</v>
      </c>
    </row>
    <row r="47" spans="2:7" x14ac:dyDescent="0.4">
      <c r="B47" s="12" t="s">
        <v>155</v>
      </c>
      <c r="C47" s="12"/>
      <c r="D47" s="133" t="s">
        <v>154</v>
      </c>
      <c r="E47" s="152" t="str" cm="1">
        <f t="array" ref="E47">_xll.ciqfunctions.udf.CIQ($D$9,$D47,$D$10,E$20,$D$12,$D$13,$D$15,$D$16)</f>
        <v>(Invalid Restatement Type)</v>
      </c>
      <c r="F47" s="152" t="str" cm="1">
        <f t="array" ref="F47">_xll.ciqfunctions.udf.CIQ($D$9,$D47,$D$10,F$20,$D$12,$D$13,$D$15,$D$16)</f>
        <v>(Invalid Restatement Type)</v>
      </c>
      <c r="G47" s="152" t="str" cm="1">
        <f t="array" ref="G47">_xll.ciqfunctions.udf.CIQ($D$9,$D47,$D$10,G$20,$D$12,$D$13,$D$15,$D$16)</f>
        <v>(Invalid Restatement Type)</v>
      </c>
    </row>
    <row r="48" spans="2:7" x14ac:dyDescent="0.4">
      <c r="B48" s="12" t="s">
        <v>156</v>
      </c>
      <c r="C48" s="12"/>
      <c r="D48" s="133" t="s">
        <v>162</v>
      </c>
      <c r="E48" s="152" t="str" cm="1">
        <f t="array" ref="E48">_xll.ciqfunctions.udf.CIQ($D$9,$D48,$D$10,E$20,$D$12,$D$13,$D$15,$D$16)</f>
        <v>(Invalid Restatement Type)</v>
      </c>
      <c r="F48" s="152" t="str" cm="1">
        <f t="array" ref="F48">_xll.ciqfunctions.udf.CIQ($D$9,$D48,$D$10,F$20,$D$12,$D$13,$D$15,$D$16)</f>
        <v>(Invalid Restatement Type)</v>
      </c>
      <c r="G48" s="152" t="str" cm="1">
        <f t="array" ref="G48">_xll.ciqfunctions.udf.CIQ($D$9,$D48,$D$10,G$20,$D$12,$D$13,$D$15,$D$16)</f>
        <v>(Invalid Restatement Type)</v>
      </c>
    </row>
    <row r="49" spans="2:7" x14ac:dyDescent="0.4">
      <c r="B49" s="12" t="s">
        <v>157</v>
      </c>
      <c r="C49" s="12"/>
      <c r="D49" s="133" t="s">
        <v>160</v>
      </c>
      <c r="E49" s="152" t="str" cm="1">
        <f t="array" ref="E49">_xll.ciqfunctions.udf.CIQ($D$9,$D49,$D$10,E$20,$D$12,$D$13,$D$15,$D$16)</f>
        <v>(Invalid Restatement Type)</v>
      </c>
      <c r="F49" s="152" t="str" cm="1">
        <f t="array" ref="F49">_xll.ciqfunctions.udf.CIQ($D$9,$D49,$D$10,F$20,$D$12,$D$13,$D$15,$D$16)</f>
        <v>(Invalid Restatement Type)</v>
      </c>
      <c r="G49" s="152" t="str" cm="1">
        <f t="array" ref="G49">_xll.ciqfunctions.udf.CIQ($D$9,$D49,$D$10,G$20,$D$12,$D$13,$D$15,$D$16)</f>
        <v>(Invalid Restatement Type)</v>
      </c>
    </row>
    <row r="50" spans="2:7" x14ac:dyDescent="0.4">
      <c r="B50" s="12" t="s">
        <v>158</v>
      </c>
      <c r="C50" s="12"/>
      <c r="D50" s="133" t="s">
        <v>161</v>
      </c>
      <c r="E50" s="152" t="str" cm="1">
        <f t="array" ref="E50">_xll.ciqfunctions.udf.CIQ($D$9,$D50,$D$10,E$20,$D$12,$D$13,$D$15,$D$16)</f>
        <v>(Invalid Restatement Type)</v>
      </c>
      <c r="F50" s="152" t="str" cm="1">
        <f t="array" ref="F50">_xll.ciqfunctions.udf.CIQ($D$9,$D50,$D$10,F$20,$D$12,$D$13,$D$15,$D$16)</f>
        <v>(Invalid Restatement Type)</v>
      </c>
      <c r="G50" s="152" t="str" cm="1">
        <f t="array" ref="G50">_xll.ciqfunctions.udf.CIQ($D$9,$D50,$D$10,G$20,$D$12,$D$13,$D$15,$D$16)</f>
        <v>(Invalid Restatement Type)</v>
      </c>
    </row>
    <row r="51" spans="2:7" x14ac:dyDescent="0.4">
      <c r="B51" s="12" t="s">
        <v>159</v>
      </c>
      <c r="C51" s="12"/>
      <c r="D51" s="133"/>
      <c r="E51" s="152" t="e">
        <f>E52-SUM(E47:E50)</f>
        <v>#VALUE!</v>
      </c>
      <c r="F51" s="152" t="e">
        <f t="shared" ref="F51:G51" si="5">F52-SUM(F47:F50)</f>
        <v>#VALUE!</v>
      </c>
      <c r="G51" s="152" t="e">
        <f t="shared" si="5"/>
        <v>#VALUE!</v>
      </c>
    </row>
    <row r="52" spans="2:7" x14ac:dyDescent="0.4">
      <c r="B52" s="36" t="s">
        <v>163</v>
      </c>
      <c r="C52" s="36"/>
      <c r="D52" s="131"/>
      <c r="E52" s="147" t="e">
        <f>E53-E46</f>
        <v>#VALUE!</v>
      </c>
      <c r="F52" s="147" t="e">
        <f t="shared" ref="F52:G52" si="6">F53-F46</f>
        <v>#VALUE!</v>
      </c>
      <c r="G52" s="147" t="e">
        <f t="shared" si="6"/>
        <v>#VALUE!</v>
      </c>
    </row>
    <row r="53" spans="2:7" x14ac:dyDescent="0.4">
      <c r="B53" s="143" t="s">
        <v>164</v>
      </c>
      <c r="C53" s="143"/>
      <c r="D53" s="144" t="s">
        <v>182</v>
      </c>
      <c r="E53" s="150" t="str" cm="1">
        <f t="array" ref="E53">_xll.ciqfunctions.udf.CIQ($D$9,$D53,$D$10,E$20,$D$12,$D$13,$D$15,$D$16)</f>
        <v>(Invalid Restatement Type)</v>
      </c>
      <c r="F53" s="150" t="str" cm="1">
        <f t="array" ref="F53">_xll.ciqfunctions.udf.CIQ($D$9,$D53,$D$10,F$20,$D$12,$D$13,$D$15,$D$16)</f>
        <v>(Invalid Restatement Type)</v>
      </c>
      <c r="G53" s="150" t="str" cm="1">
        <f t="array" ref="G53">_xll.ciqfunctions.udf.CIQ($D$9,$D53,$D$10,G$20,$D$12,$D$13,$D$15,$D$16)</f>
        <v>(Invalid Restatement Type)</v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s="141" t="s">
        <v>118</v>
      </c>
      <c r="C55" s="13"/>
      <c r="D55" s="133"/>
      <c r="E55" s="151"/>
      <c r="F55" s="151"/>
      <c r="G55" s="151"/>
    </row>
    <row r="56" spans="2:7" x14ac:dyDescent="0.4">
      <c r="B56" s="12" t="s">
        <v>165</v>
      </c>
      <c r="C56" s="12"/>
      <c r="D56" s="133" t="s">
        <v>169</v>
      </c>
      <c r="E56" s="152" t="str" cm="1">
        <f t="array" ref="E56">_xll.ciqfunctions.udf.CIQ($D$9,$D56,$D$10,E$20,$D$12,$D$13,$D$15,$D$16)</f>
        <v>(Invalid Restatement Type)</v>
      </c>
      <c r="F56" s="152" t="str" cm="1">
        <f t="array" ref="F56">_xll.ciqfunctions.udf.CIQ($D$9,$D56,$D$10,F$20,$D$12,$D$13,$D$15,$D$16)</f>
        <v>(Invalid Restatement Type)</v>
      </c>
      <c r="G56" s="152" t="str" cm="1">
        <f t="array" ref="G56">_xll.ciqfunctions.udf.CIQ($D$9,$D56,$D$10,G$20,$D$12,$D$13,$D$15,$D$16)</f>
        <v>(Invalid Restatement Type)</v>
      </c>
    </row>
    <row r="57" spans="2:7" x14ac:dyDescent="0.4">
      <c r="B57" s="12" t="s">
        <v>166</v>
      </c>
      <c r="C57" s="12"/>
      <c r="D57" s="133" t="s">
        <v>170</v>
      </c>
      <c r="E57" s="152" t="str" cm="1">
        <f t="array" ref="E57">_xll.ciqfunctions.udf.CIQ($D$9,$D57,$D$10,E$20,$D$12,$D$13,$D$15,$D$16)</f>
        <v>(Invalid Restatement Type)</v>
      </c>
      <c r="F57" s="152" t="str" cm="1">
        <f t="array" ref="F57">_xll.ciqfunctions.udf.CIQ($D$9,$D57,$D$10,F$20,$D$12,$D$13,$D$15,$D$16)</f>
        <v>(Invalid Restatement Type)</v>
      </c>
      <c r="G57" s="152" t="str" cm="1">
        <f t="array" ref="G57">_xll.ciqfunctions.udf.CIQ($D$9,$D57,$D$10,G$20,$D$12,$D$13,$D$15,$D$16)</f>
        <v>(Invalid Restatement Type)</v>
      </c>
    </row>
    <row r="58" spans="2:7" x14ac:dyDescent="0.4">
      <c r="B58" s="12" t="s">
        <v>168</v>
      </c>
      <c r="C58" s="12"/>
      <c r="D58" s="133" t="s">
        <v>171</v>
      </c>
      <c r="E58" s="152" t="str" cm="1">
        <f t="array" ref="E58">_xll.ciqfunctions.udf.CIQ($D$9,$D58,$D$10,E$20,$D$12,$D$13,$D$15,$D$16)</f>
        <v>(Invalid Restatement Type)</v>
      </c>
      <c r="F58" s="152" t="str" cm="1">
        <f t="array" ref="F58">_xll.ciqfunctions.udf.CIQ($D$9,$D58,$D$10,F$20,$D$12,$D$13,$D$15,$D$16)</f>
        <v>(Invalid Restatement Type)</v>
      </c>
      <c r="G58" s="152" t="str" cm="1">
        <f t="array" ref="G58">_xll.ciqfunctions.udf.CIQ($D$9,$D58,$D$10,G$20,$D$12,$D$13,$D$15,$D$16)</f>
        <v>(Invalid Restatement Type)</v>
      </c>
    </row>
    <row r="59" spans="2:7" x14ac:dyDescent="0.4">
      <c r="B59" s="12" t="s">
        <v>167</v>
      </c>
      <c r="C59" s="12"/>
      <c r="D59" s="133" t="s">
        <v>172</v>
      </c>
      <c r="E59" s="152" t="str" cm="1">
        <f t="array" ref="E59">_xll.ciqfunctions.udf.CIQ($D$9,$D59,$D$10,E$20,$D$12,$D$13,$D$15,$D$16)</f>
        <v>(Invalid Restatement Type)</v>
      </c>
      <c r="F59" s="152" t="str" cm="1">
        <f t="array" ref="F59">_xll.ciqfunctions.udf.CIQ($D$9,$D59,$D$10,F$20,$D$12,$D$13,$D$15,$D$16)</f>
        <v>(Invalid Restatement Type)</v>
      </c>
      <c r="G59" s="152" t="str" cm="1">
        <f t="array" ref="G59">_xll.ciqfunctions.udf.CIQ($D$9,$D59,$D$10,G$20,$D$12,$D$13,$D$15,$D$16)</f>
        <v>(Invalid Restatement Type)</v>
      </c>
    </row>
    <row r="60" spans="2:7" x14ac:dyDescent="0.4">
      <c r="B60" s="12" t="s">
        <v>186</v>
      </c>
      <c r="C60" s="12"/>
      <c r="D60" s="133" t="s">
        <v>173</v>
      </c>
      <c r="E60" s="152" t="str" cm="1">
        <f t="array" ref="E60">_xll.ciqfunctions.udf.CIQ($D$9,$D60,$D$10,E$20,$D$12,$D$13,$D$15,$D$16)</f>
        <v>(Invalid Restatement Type)</v>
      </c>
      <c r="F60" s="152" t="str" cm="1">
        <f t="array" ref="F60">_xll.ciqfunctions.udf.CIQ($D$9,$D60,$D$10,F$20,$D$12,$D$13,$D$15,$D$16)</f>
        <v>(Invalid Restatement Type)</v>
      </c>
      <c r="G60" s="152" t="str" cm="1">
        <f t="array" ref="G60">_xll.ciqfunctions.udf.CIQ($D$9,$D60,$D$10,G$20,$D$12,$D$13,$D$15,$D$16)</f>
        <v>(Invalid Restatement Type)</v>
      </c>
    </row>
    <row r="61" spans="2:7" x14ac:dyDescent="0.4">
      <c r="B61" s="12" t="s">
        <v>184</v>
      </c>
      <c r="C61" s="12"/>
      <c r="D61" s="133" t="s">
        <v>60</v>
      </c>
      <c r="E61" s="152" t="str" cm="1">
        <f t="array" ref="E61">_xll.ciqfunctions.udf.CIQ($D$9,$D61,$D$10,E$20,$D$12,$D$13,$D$15,$D$16)</f>
        <v>(Invalid Restatement Type)</v>
      </c>
      <c r="F61" s="152" t="str" cm="1">
        <f t="array" ref="F61">_xll.ciqfunctions.udf.CIQ($D$9,$D61,$D$10,F$20,$D$12,$D$13,$D$15,$D$16)</f>
        <v>(Invalid Restatement Type)</v>
      </c>
      <c r="G61" s="152" t="str" cm="1">
        <f t="array" ref="G61">_xll.ciqfunctions.udf.CIQ($D$9,$D61,$D$10,G$20,$D$12,$D$13,$D$15,$D$16)</f>
        <v>(Invalid Restatement Type)</v>
      </c>
    </row>
    <row r="62" spans="2:7" x14ac:dyDescent="0.4">
      <c r="B62" s="12" t="s">
        <v>185</v>
      </c>
      <c r="C62" s="12"/>
      <c r="D62" s="133" t="s">
        <v>187</v>
      </c>
      <c r="E62" s="152" t="str" cm="1">
        <f t="array" ref="E62">_xll.ciqfunctions.udf.CIQ($D$9,$D62,$D$10,E$20,$D$12,$D$13,$D$15,$D$16)</f>
        <v>(Invalid Restatement Type)</v>
      </c>
      <c r="F62" s="152" t="str" cm="1">
        <f t="array" ref="F62">_xll.ciqfunctions.udf.CIQ($D$9,$D62,$D$10,F$20,$D$12,$D$13,$D$15,$D$16)</f>
        <v>(Invalid Restatement Type)</v>
      </c>
      <c r="G62" s="152" t="str" cm="1">
        <f t="array" ref="G62">_xll.ciqfunctions.udf.CIQ($D$9,$D62,$D$10,G$20,$D$12,$D$13,$D$15,$D$16)</f>
        <v>(Invalid Restatement Type)</v>
      </c>
    </row>
    <row r="63" spans="2:7" ht="15" thickBot="1" x14ac:dyDescent="0.45">
      <c r="B63" s="109" t="s">
        <v>174</v>
      </c>
      <c r="C63" s="109"/>
      <c r="D63" s="134" t="s">
        <v>183</v>
      </c>
      <c r="E63" s="153" t="str" cm="1">
        <f t="array" ref="E63">_xll.ciqfunctions.udf.CIQ($D$9,$D63,$D$10,E$20,$D$12,$D$13,$D$15,$D$16)</f>
        <v>(Invalid Restatement Type)</v>
      </c>
      <c r="F63" s="153" t="str" cm="1">
        <f t="array" ref="F63">_xll.ciqfunctions.udf.CIQ($D$9,$D63,$D$10,F$20,$D$12,$D$13,$D$15,$D$16)</f>
        <v>(Invalid Restatement Type)</v>
      </c>
      <c r="G63" s="153" t="str" cm="1">
        <f t="array" ref="G63">_xll.ciqfunctions.udf.CIQ($D$9,$D63,$D$10,G$20,$D$12,$D$13,$D$15,$D$16)</f>
        <v>(Invalid Restatement Type)</v>
      </c>
    </row>
    <row r="64" spans="2:7" x14ac:dyDescent="0.4">
      <c r="B64" s="5"/>
    </row>
    <row r="65" spans="2:7" x14ac:dyDescent="0.4">
      <c r="B65" s="154" t="s">
        <v>177</v>
      </c>
      <c r="C65" s="155"/>
      <c r="D65" s="155"/>
      <c r="E65" s="155"/>
      <c r="F65" s="155"/>
      <c r="G65" s="155"/>
    </row>
    <row r="66" spans="2:7" x14ac:dyDescent="0.4">
      <c r="B66" s="156" t="s">
        <v>178</v>
      </c>
      <c r="C66" s="155"/>
      <c r="D66" s="155"/>
      <c r="E66" s="157" t="e">
        <f>E36-E53=E63</f>
        <v>#VALUE!</v>
      </c>
      <c r="F66" s="157" t="e">
        <f>F36-F53=F63</f>
        <v>#VALUE!</v>
      </c>
      <c r="G66" s="157" t="e">
        <f>G36-G53=G63</f>
        <v>#VALUE!</v>
      </c>
    </row>
    <row r="67" spans="2:7" x14ac:dyDescent="0.4">
      <c r="B67" s="156" t="s">
        <v>174</v>
      </c>
      <c r="E67" s="157" t="b">
        <f>E63=SUM(E56:E62)</f>
        <v>0</v>
      </c>
      <c r="F67" s="157" t="b">
        <f t="shared" ref="F67:G67" si="7">F63=SUM(F56:F62)</f>
        <v>0</v>
      </c>
      <c r="G67" s="157" t="b">
        <f t="shared" si="7"/>
        <v>0</v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2"/>
  <sheetViews>
    <sheetView showGridLines="0" zoomScale="85" zoomScaleNormal="85" workbookViewId="0">
      <selection activeCell="I43" sqref="I43:I44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.15234375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273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205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D18" s="232"/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206</v>
      </c>
      <c r="D21" s="130" t="s">
        <v>210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207</v>
      </c>
      <c r="D22" s="130" t="s">
        <v>211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12" t="s">
        <v>208</v>
      </c>
      <c r="C23" s="12"/>
      <c r="D23" s="133" t="s">
        <v>213</v>
      </c>
      <c r="E23" s="152" t="str" cm="1">
        <f t="array" ref="E23">_xll.ciqfunctions.udf.CIQ($D$9,$D23,$D$10,E$20,$D$12,$D$13,$D$15,$D$16)</f>
        <v>(Invalid Restatement Type)</v>
      </c>
      <c r="F23" s="152" t="str" cm="1">
        <f t="array" ref="F23">_xll.ciqfunctions.udf.CIQ($D$9,$D23,$D$10,F$20,$D$12,$D$13,$D$15,$D$16)</f>
        <v>(Invalid Restatement Type)</v>
      </c>
      <c r="G23" s="152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12" t="s">
        <v>215</v>
      </c>
      <c r="C24" s="12"/>
      <c r="D24" s="133" t="s">
        <v>216</v>
      </c>
      <c r="E24" s="152" t="str" cm="1">
        <f t="array" ref="E24">_xll.ciqfunctions.udf.CIQ($D$9,$D24,$D$10,E$20,$D$12,$D$13,$D$15,$D$16)</f>
        <v>(Invalid Restatement Type)</v>
      </c>
      <c r="F24" s="152" t="str" cm="1">
        <f t="array" ref="F24">_xll.ciqfunctions.udf.CIQ($D$9,$D24,$D$10,F$20,$D$12,$D$13,$D$15,$D$16)</f>
        <v>(Invalid Restatement Type)</v>
      </c>
      <c r="G24" s="152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7</v>
      </c>
      <c r="C25" s="12"/>
      <c r="D25" s="133" t="s">
        <v>212</v>
      </c>
      <c r="E25" s="152" t="str" cm="1">
        <f t="array" ref="E25">_xll.ciqfunctions.udf.CIQ($D$9,$D25,$D$10,E$20,$D$12,$D$13,$D$15,$D$16)</f>
        <v>(Invalid Restatement Type)</v>
      </c>
      <c r="F25" s="152" t="str" cm="1">
        <f t="array" ref="F25">_xll.ciqfunctions.udf.CIQ($D$9,$D25,$D$10,F$20,$D$12,$D$13,$D$15,$D$16)</f>
        <v>(Invalid Restatement Type)</v>
      </c>
      <c r="G25" s="152" t="str" cm="1">
        <f t="array" ref="G25">_xll.ciqfunctions.udf.CIQ($D$9,$D25,$D$10,G$20,$D$12,$D$13,$D$15,$D$16)</f>
        <v>(Invalid Restatement Type)</v>
      </c>
    </row>
    <row r="26" spans="2:11" ht="15" thickBot="1" x14ac:dyDescent="0.45">
      <c r="B26" s="19" t="s">
        <v>209</v>
      </c>
      <c r="C26" s="19"/>
      <c r="D26" s="160" t="s">
        <v>214</v>
      </c>
      <c r="E26" s="161" t="str" cm="1">
        <f t="array" ref="E26">_xll.ciqfunctions.udf.CIQ($D$9,$D26,$D$10,E$20,$D$12,$D$13,$D$15,$D$16)</f>
        <v>(Invalid Restatement Type)</v>
      </c>
      <c r="F26" s="161" t="str" cm="1">
        <f t="array" ref="F26">_xll.ciqfunctions.udf.CIQ($D$9,$D26,$D$10,F$20,$D$12,$D$13,$D$15,$D$16)</f>
        <v>(Invalid Restatement Type)</v>
      </c>
      <c r="G26" s="161" t="str" cm="1">
        <f t="array" ref="G26">_xll.ciqfunctions.udf.CIQ($D$9,$D26,$D$10,G$20,$D$12,$D$13,$D$15,$D$16)</f>
        <v>(Invalid Restatement Type)</v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Output &gt;</vt:lpstr>
      <vt:lpstr>DCF</vt:lpstr>
      <vt:lpstr>Analysis &gt;</vt:lpstr>
      <vt:lpstr>Discount rate</vt:lpstr>
      <vt:lpstr>Beta</vt:lpstr>
      <vt:lpstr>Comps</vt:lpstr>
      <vt:lpstr>Forecasts</vt:lpstr>
      <vt:lpstr>Data &gt;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2021-08-13T16:39:08Z</dcterms:modified>
</cp:coreProperties>
</file>