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server\static\"/>
    </mc:Choice>
  </mc:AlternateContent>
  <xr:revisionPtr revIDLastSave="0" documentId="13_ncr:1_{EE691D86-B727-41D7-A85C-6A9E19395A03}" xr6:coauthVersionLast="47" xr6:coauthVersionMax="47" xr10:uidLastSave="{00000000-0000-0000-0000-000000000000}"/>
  <bookViews>
    <workbookView xWindow="-28920" yWindow="7710" windowWidth="29040" windowHeight="15840" tabRatio="1000" activeTab="3" xr2:uid="{0646DCF6-9E5E-439A-8C31-869D606F0004}"/>
  </bookViews>
  <sheets>
    <sheet name="Assumptions" sheetId="272" r:id="rId1"/>
    <sheet name="DCF &gt;" sheetId="9" r:id="rId2"/>
    <sheet name="_CIQHiddenCacheSheet" sheetId="308" state="veryHidden" r:id="rId3"/>
    <sheet name="DCF" sheetId="163" r:id="rId4"/>
    <sheet name="Discount rate" sheetId="166" r:id="rId5"/>
    <sheet name="Beta" sheetId="167" r:id="rId6"/>
    <sheet name="Comps &gt;" sheetId="269" r:id="rId7"/>
    <sheet name="Comps" sheetId="270" r:id="rId8"/>
    <sheet name="Input &gt;" sheetId="93" r:id="rId9"/>
    <sheet name="Forecasts" sheetId="267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"466f3062-ebcc-44db-8343-6007ccb7140e"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63" l="1"/>
  <c r="G48" i="267"/>
  <c r="F48" i="267"/>
  <c r="F44" i="267"/>
  <c r="E50" i="267"/>
  <c r="E47" i="267"/>
  <c r="E43" i="267"/>
  <c r="F50" i="267"/>
  <c r="F47" i="267"/>
  <c r="F43" i="267"/>
  <c r="G47" i="267"/>
  <c r="F46" i="267"/>
  <c r="F42" i="267"/>
  <c r="G44" i="267"/>
  <c r="G46" i="267"/>
  <c r="G42" i="267"/>
  <c r="G49" i="267"/>
  <c r="G45" i="267"/>
  <c r="G50" i="267"/>
  <c r="E48" i="267"/>
  <c r="E46" i="267"/>
  <c r="E42" i="267"/>
  <c r="E49" i="267"/>
  <c r="E45" i="267"/>
  <c r="F49" i="267"/>
  <c r="F45" i="267"/>
  <c r="G43" i="267"/>
  <c r="E44" i="267"/>
  <c r="D9" i="268"/>
  <c r="D11" i="268"/>
  <c r="D12" i="268"/>
  <c r="D13" i="268"/>
  <c r="D15" i="268"/>
  <c r="D16" i="268"/>
  <c r="E20" i="268"/>
  <c r="G20" i="268" s="1"/>
  <c r="G19" i="268" s="1"/>
  <c r="F20" i="268"/>
  <c r="F19" i="268" s="1"/>
  <c r="D9" i="266"/>
  <c r="D11" i="266"/>
  <c r="D12" i="266"/>
  <c r="D13" i="266"/>
  <c r="D15" i="266"/>
  <c r="D16" i="266"/>
  <c r="E20" i="266"/>
  <c r="G20" i="266" s="1"/>
  <c r="G19" i="266" s="1"/>
  <c r="F20" i="266"/>
  <c r="F19" i="266" s="1"/>
  <c r="D9" i="265"/>
  <c r="D11" i="265"/>
  <c r="D12" i="265"/>
  <c r="D13" i="265"/>
  <c r="D15" i="265"/>
  <c r="D16" i="265"/>
  <c r="E20" i="265"/>
  <c r="G20" i="265" s="1"/>
  <c r="G19" i="265" s="1"/>
  <c r="F20" i="265"/>
  <c r="F19" i="265" s="1"/>
  <c r="D8" i="267"/>
  <c r="D32" i="267"/>
  <c r="E57" i="267" s="1"/>
  <c r="E11" i="267"/>
  <c r="F11" i="267" s="1"/>
  <c r="F12" i="267" s="1"/>
  <c r="D29" i="267"/>
  <c r="D31" i="267"/>
  <c r="D33" i="267"/>
  <c r="D34" i="267"/>
  <c r="D36" i="267"/>
  <c r="D37" i="267"/>
  <c r="D9" i="270"/>
  <c r="D12" i="270"/>
  <c r="D14" i="270"/>
  <c r="D15" i="270"/>
  <c r="D17" i="270"/>
  <c r="D18" i="270"/>
  <c r="B34" i="270"/>
  <c r="D21" i="167"/>
  <c r="D42" i="167"/>
  <c r="D41" i="167"/>
  <c r="D40" i="167"/>
  <c r="D39" i="167"/>
  <c r="D25" i="167"/>
  <c r="D38" i="167" s="1"/>
  <c r="D37" i="167" s="1"/>
  <c r="D29" i="167"/>
  <c r="D28" i="167"/>
  <c r="D27" i="167"/>
  <c r="D26" i="167"/>
  <c r="D34" i="167"/>
  <c r="D33" i="167"/>
  <c r="D32" i="167"/>
  <c r="D14" i="167"/>
  <c r="B46" i="167"/>
  <c r="D46" i="167"/>
  <c r="F46" i="167"/>
  <c r="C8" i="166"/>
  <c r="C10" i="166"/>
  <c r="C14" i="166"/>
  <c r="C17" i="166" s="1"/>
  <c r="C22" i="166"/>
  <c r="C19" i="166"/>
  <c r="C8" i="163"/>
  <c r="C9" i="163"/>
  <c r="C10" i="163"/>
  <c r="C15" i="166" s="1"/>
  <c r="F24" i="163"/>
  <c r="F25" i="163" s="1"/>
  <c r="D24" i="163"/>
  <c r="E24" i="163"/>
  <c r="G24" i="163"/>
  <c r="H24" i="163"/>
  <c r="H25" i="163" s="1"/>
  <c r="I24" i="163"/>
  <c r="D25" i="163"/>
  <c r="E25" i="163"/>
  <c r="G25" i="163"/>
  <c r="I28" i="163"/>
  <c r="G25" i="268" a="1"/>
  <c r="E24" i="268" a="1"/>
  <c r="F21" i="268" a="1"/>
  <c r="F62" i="266" a="1"/>
  <c r="F60" i="266" a="1"/>
  <c r="G57" i="266" a="1"/>
  <c r="G59" i="266" a="1"/>
  <c r="E57" i="266" a="1"/>
  <c r="F50" i="266" a="1"/>
  <c r="G47" i="266" a="1"/>
  <c r="E44" i="266" a="1"/>
  <c r="F41" i="266" a="1"/>
  <c r="G36" i="266" a="1"/>
  <c r="G40" i="266" a="1"/>
  <c r="E36" i="266" a="1"/>
  <c r="F31" i="266" a="1"/>
  <c r="G27" i="266" a="1"/>
  <c r="E25" i="266" a="1"/>
  <c r="F22" i="266" a="1"/>
  <c r="G37" i="265" a="1"/>
  <c r="E36" i="265" a="1"/>
  <c r="F32" i="265" a="1"/>
  <c r="G26" i="265" a="1"/>
  <c r="G31" i="265" a="1"/>
  <c r="E26" i="265" a="1"/>
  <c r="F22" i="265" a="1"/>
  <c r="D23" i="270"/>
  <c r="D25" i="270" a="1"/>
  <c r="F48" i="167" a="1"/>
  <c r="C19" i="163" a="1"/>
  <c r="G61" i="266" a="1"/>
  <c r="E47" i="266" a="1"/>
  <c r="G30" i="266" a="1"/>
  <c r="G33" i="265" a="1"/>
  <c r="D36" i="270"/>
  <c r="E26" i="268" a="1"/>
  <c r="F24" i="268" a="1"/>
  <c r="G21" i="268" a="1"/>
  <c r="G62" i="266" a="1"/>
  <c r="G60" i="266" a="1"/>
  <c r="E58" i="266" a="1"/>
  <c r="F53" i="266" a="1"/>
  <c r="F57" i="266" a="1"/>
  <c r="G50" i="266" a="1"/>
  <c r="E48" i="266" a="1"/>
  <c r="F44" i="266" a="1"/>
  <c r="G41" i="266" a="1"/>
  <c r="E39" i="266" a="1"/>
  <c r="F32" i="266" a="1"/>
  <c r="F36" i="266" a="1"/>
  <c r="G31" i="266" a="1"/>
  <c r="E29" i="266" a="1"/>
  <c r="F25" i="266" a="1"/>
  <c r="G22" i="266" a="1"/>
  <c r="E39" i="265" a="1"/>
  <c r="F36" i="265" a="1"/>
  <c r="G32" i="265" a="1"/>
  <c r="E29" i="265" a="1"/>
  <c r="F24" i="265" a="1"/>
  <c r="F26" i="265" a="1"/>
  <c r="G22" i="265" a="1"/>
  <c r="F56" i="266" a="1"/>
  <c r="G49" i="266" a="1"/>
  <c r="F46" i="266" a="1"/>
  <c r="F24" i="266" a="1"/>
  <c r="D26" i="270" a="1"/>
  <c r="K48" i="167" a="1"/>
  <c r="G22" i="268" a="1"/>
  <c r="F33" i="266" a="1"/>
  <c r="F34" i="265" a="1"/>
  <c r="F26" i="268" a="1"/>
  <c r="G24" i="268" a="1"/>
  <c r="E22" i="268" a="1"/>
  <c r="E63" i="266" a="1"/>
  <c r="E61" i="266" a="1"/>
  <c r="F58" i="266" a="1"/>
  <c r="G53" i="266" a="1"/>
  <c r="E49" i="266" a="1"/>
  <c r="E53" i="266" a="1"/>
  <c r="F48" i="266" a="1"/>
  <c r="G44" i="266" a="1"/>
  <c r="E42" i="266" a="1"/>
  <c r="F39" i="266" a="1"/>
  <c r="G32" i="266" a="1"/>
  <c r="E30" i="266" a="1"/>
  <c r="E32" i="266" a="1"/>
  <c r="F29" i="266" a="1"/>
  <c r="G25" i="266" a="1"/>
  <c r="E23" i="266" a="1"/>
  <c r="F39" i="265" a="1"/>
  <c r="G36" i="265" a="1"/>
  <c r="E33" i="265" a="1"/>
  <c r="F29" i="265" a="1"/>
  <c r="G24" i="265" a="1"/>
  <c r="E21" i="265" a="1"/>
  <c r="E24" i="265" a="1"/>
  <c r="F25" i="268" a="1"/>
  <c r="E27" i="266" a="1"/>
  <c r="E31" i="265" a="1"/>
  <c r="F36" i="270"/>
  <c r="B36" i="270" a="1"/>
  <c r="L48" i="167" a="1"/>
  <c r="E59" i="266" a="1"/>
  <c r="G42" i="266" a="1"/>
  <c r="G23" i="266" a="1"/>
  <c r="F25" i="265" a="1"/>
  <c r="M48" i="167" a="1"/>
  <c r="G26" i="268" a="1"/>
  <c r="E25" i="268" a="1"/>
  <c r="F22" i="268" a="1"/>
  <c r="F63" i="266" a="1"/>
  <c r="F61" i="266" a="1"/>
  <c r="G58" i="266" a="1"/>
  <c r="E56" i="266" a="1"/>
  <c r="F49" i="266" a="1"/>
  <c r="G46" i="266" a="1"/>
  <c r="G48" i="266" a="1"/>
  <c r="E46" i="266" a="1"/>
  <c r="F42" i="266" a="1"/>
  <c r="G39" i="266" a="1"/>
  <c r="E33" i="266" a="1"/>
  <c r="F30" i="266" a="1"/>
  <c r="G26" i="266" a="1"/>
  <c r="G29" i="266" a="1"/>
  <c r="E26" i="266" a="1"/>
  <c r="F23" i="266" a="1"/>
  <c r="G39" i="265" a="1"/>
  <c r="E37" i="265" a="1"/>
  <c r="F33" i="265" a="1"/>
  <c r="G29" i="265" a="1"/>
  <c r="E25" i="265" a="1"/>
  <c r="F21" i="265" a="1"/>
  <c r="F23" i="268" a="1"/>
  <c r="F43" i="266" a="1"/>
  <c r="F37" i="265" a="1"/>
  <c r="H48" i="167" a="1"/>
  <c r="D48" i="167" a="1"/>
  <c r="J48" i="167" a="1"/>
  <c r="G48" i="167" a="1"/>
  <c r="G63" i="266" a="1"/>
  <c r="E40" i="266" a="1"/>
  <c r="F26" i="266" a="1"/>
  <c r="G21" i="265" a="1"/>
  <c r="B48" i="167" a="1"/>
  <c r="G23" i="268" a="1"/>
  <c r="E21" i="268" a="1"/>
  <c r="E23" i="268" a="1"/>
  <c r="E60" i="266" a="1"/>
  <c r="E62" i="266" a="1"/>
  <c r="F59" i="266" a="1"/>
  <c r="G56" i="266" a="1"/>
  <c r="E50" i="266" a="1"/>
  <c r="F47" i="266" a="1"/>
  <c r="G43" i="266" a="1"/>
  <c r="E41" i="266" a="1"/>
  <c r="E43" i="266" a="1"/>
  <c r="F40" i="266" a="1"/>
  <c r="G33" i="266" a="1"/>
  <c r="E31" i="266" a="1"/>
  <c r="F27" i="266" a="1"/>
  <c r="G24" i="266" a="1"/>
  <c r="E22" i="266" a="1"/>
  <c r="E24" i="266" a="1"/>
  <c r="G34" i="265" a="1"/>
  <c r="E32" i="265" a="1"/>
  <c r="E34" i="265" a="1"/>
  <c r="F31" i="265" a="1"/>
  <c r="G25" i="265" a="1"/>
  <c r="E22" i="265" a="1"/>
  <c r="G36" i="270"/>
  <c r="E22" i="265" l="1"/>
  <c r="G25" i="265"/>
  <c r="F31" i="265"/>
  <c r="E34" i="265"/>
  <c r="E32" i="265"/>
  <c r="G34" i="265"/>
  <c r="E24" i="266"/>
  <c r="E22" i="266"/>
  <c r="G24" i="266"/>
  <c r="F27" i="266"/>
  <c r="E31" i="266"/>
  <c r="G33" i="266"/>
  <c r="F40" i="266"/>
  <c r="E43" i="266"/>
  <c r="E41" i="266"/>
  <c r="G43" i="266"/>
  <c r="F47" i="266"/>
  <c r="E50" i="266"/>
  <c r="G56" i="266"/>
  <c r="F59" i="266"/>
  <c r="E62" i="266"/>
  <c r="E60" i="266"/>
  <c r="E23" i="268"/>
  <c r="E21" i="268"/>
  <c r="G23" i="268"/>
  <c r="B48" i="167"/>
  <c r="G21" i="265"/>
  <c r="F26" i="266"/>
  <c r="E40" i="266"/>
  <c r="G63" i="266"/>
  <c r="G48" i="167"/>
  <c r="J48" i="167"/>
  <c r="D48" i="167"/>
  <c r="H48" i="167"/>
  <c r="F37" i="265"/>
  <c r="F43" i="266"/>
  <c r="F23" i="268"/>
  <c r="F21" i="265"/>
  <c r="E25" i="265"/>
  <c r="G29" i="265"/>
  <c r="F33" i="265"/>
  <c r="E37" i="265"/>
  <c r="G39" i="265"/>
  <c r="F23" i="266"/>
  <c r="E26" i="266"/>
  <c r="G29" i="266"/>
  <c r="G26" i="266"/>
  <c r="F30" i="266"/>
  <c r="E33" i="266"/>
  <c r="G39" i="266"/>
  <c r="F42" i="266"/>
  <c r="E46" i="266"/>
  <c r="G48" i="266"/>
  <c r="G46" i="266"/>
  <c r="F49" i="266"/>
  <c r="E56" i="266"/>
  <c r="G58" i="266"/>
  <c r="F61" i="266"/>
  <c r="F63" i="266"/>
  <c r="F22" i="268"/>
  <c r="E25" i="268"/>
  <c r="G26" i="268"/>
  <c r="M48" i="167"/>
  <c r="F25" i="265"/>
  <c r="G23" i="266"/>
  <c r="G42" i="266"/>
  <c r="E59" i="266"/>
  <c r="L48" i="167"/>
  <c r="B36" i="270"/>
  <c r="H36" i="270"/>
  <c r="E31" i="265"/>
  <c r="E27" i="266"/>
  <c r="F25" i="268"/>
  <c r="E24" i="265"/>
  <c r="E27" i="265" s="1"/>
  <c r="E21" i="265"/>
  <c r="E23" i="265" s="1"/>
  <c r="E28" i="265" s="1"/>
  <c r="E30" i="265" s="1"/>
  <c r="G24" i="265"/>
  <c r="G27" i="265" s="1"/>
  <c r="F29" i="265"/>
  <c r="E33" i="265"/>
  <c r="G36" i="265"/>
  <c r="F39" i="265"/>
  <c r="E23" i="266"/>
  <c r="G25" i="266"/>
  <c r="F29" i="266"/>
  <c r="E32" i="266"/>
  <c r="E30" i="266"/>
  <c r="G32" i="266"/>
  <c r="F39" i="266"/>
  <c r="E42" i="266"/>
  <c r="G44" i="266"/>
  <c r="F48" i="266"/>
  <c r="E53" i="266"/>
  <c r="E52" i="266" s="1"/>
  <c r="E51" i="266" s="1"/>
  <c r="E49" i="266"/>
  <c r="G53" i="266"/>
  <c r="G52" i="266" s="1"/>
  <c r="G51" i="266" s="1"/>
  <c r="F58" i="266"/>
  <c r="E61" i="266"/>
  <c r="E63" i="266"/>
  <c r="E67" i="266" s="1"/>
  <c r="E22" i="268"/>
  <c r="G24" i="268"/>
  <c r="F26" i="268"/>
  <c r="F34" i="265"/>
  <c r="F33" i="266"/>
  <c r="G22" i="268"/>
  <c r="K48" i="167"/>
  <c r="D26" i="270"/>
  <c r="C15" i="163" s="1"/>
  <c r="F24" i="266"/>
  <c r="F46" i="266"/>
  <c r="G49" i="266"/>
  <c r="F56" i="266"/>
  <c r="G22" i="265"/>
  <c r="F26" i="265"/>
  <c r="F24" i="265"/>
  <c r="F27" i="265" s="1"/>
  <c r="E29" i="265"/>
  <c r="G32" i="265"/>
  <c r="F36" i="265"/>
  <c r="E39" i="265"/>
  <c r="E38" i="265" s="1"/>
  <c r="G22" i="266"/>
  <c r="F25" i="266"/>
  <c r="E29" i="266"/>
  <c r="G31" i="266"/>
  <c r="F36" i="266"/>
  <c r="F32" i="266"/>
  <c r="E39" i="266"/>
  <c r="G41" i="266"/>
  <c r="F44" i="266"/>
  <c r="E48" i="266"/>
  <c r="G50" i="266"/>
  <c r="F57" i="266"/>
  <c r="F53" i="266"/>
  <c r="E58" i="266"/>
  <c r="G60" i="266"/>
  <c r="G62" i="266"/>
  <c r="G21" i="268"/>
  <c r="F24" i="268"/>
  <c r="E26" i="268"/>
  <c r="D40" i="270"/>
  <c r="D22" i="270" s="1"/>
  <c r="D24" i="270" s="1"/>
  <c r="D27" i="270" s="1"/>
  <c r="D39" i="270"/>
  <c r="D41" i="270"/>
  <c r="D38" i="270"/>
  <c r="G33" i="265"/>
  <c r="G30" i="266"/>
  <c r="E47" i="266"/>
  <c r="G61" i="266"/>
  <c r="C19" i="163"/>
  <c r="F48" i="167"/>
  <c r="D25" i="270"/>
  <c r="C14" i="163" s="1"/>
  <c r="F22" i="265"/>
  <c r="E26" i="265"/>
  <c r="G31" i="265"/>
  <c r="G26" i="265"/>
  <c r="F32" i="265"/>
  <c r="E36" i="265"/>
  <c r="E35" i="265" s="1"/>
  <c r="G37" i="265"/>
  <c r="F22" i="266"/>
  <c r="E25" i="266"/>
  <c r="G27" i="266"/>
  <c r="F31" i="266"/>
  <c r="E36" i="266"/>
  <c r="G40" i="266"/>
  <c r="G36" i="266"/>
  <c r="F41" i="266"/>
  <c r="E44" i="266"/>
  <c r="G47" i="266"/>
  <c r="F50" i="266"/>
  <c r="E57" i="266"/>
  <c r="G59" i="266"/>
  <c r="G57" i="266"/>
  <c r="F60" i="266"/>
  <c r="F62" i="266"/>
  <c r="F21" i="268"/>
  <c r="E24" i="268"/>
  <c r="G25" i="268"/>
  <c r="D39" i="163"/>
  <c r="D38" i="163" s="1"/>
  <c r="D57" i="267"/>
  <c r="D58" i="267" s="1"/>
  <c r="F57" i="267"/>
  <c r="F58" i="267" s="1"/>
  <c r="G57" i="267"/>
  <c r="G58" i="267" s="1"/>
  <c r="E58" i="267"/>
  <c r="E33" i="163"/>
  <c r="E19" i="265"/>
  <c r="E19" i="266"/>
  <c r="D40" i="163" s="1"/>
  <c r="E19" i="268"/>
  <c r="D35" i="163" s="1"/>
  <c r="E40" i="267"/>
  <c r="F32" i="163"/>
  <c r="C23" i="166"/>
  <c r="H32" i="163"/>
  <c r="G32" i="163"/>
  <c r="E29" i="163"/>
  <c r="E32" i="163"/>
  <c r="E34" i="163"/>
  <c r="E27" i="163"/>
  <c r="E35" i="163"/>
  <c r="E44" i="163" s="1"/>
  <c r="D34" i="163"/>
  <c r="D27" i="163"/>
  <c r="E12" i="267"/>
  <c r="G11" i="267"/>
  <c r="G12" i="267" s="1"/>
  <c r="F40" i="267" l="1"/>
  <c r="F41" i="267" s="1"/>
  <c r="G40" i="267"/>
  <c r="G41" i="267" s="1"/>
  <c r="E41" i="267"/>
  <c r="F28" i="266"/>
  <c r="D69" i="267"/>
  <c r="F67" i="266"/>
  <c r="E31" i="163"/>
  <c r="E28" i="266"/>
  <c r="F45" i="266"/>
  <c r="H41" i="270"/>
  <c r="H39" i="270"/>
  <c r="H38" i="270"/>
  <c r="H40" i="270"/>
  <c r="G28" i="266"/>
  <c r="E39" i="163"/>
  <c r="E38" i="163" s="1"/>
  <c r="E40" i="163"/>
  <c r="F52" i="266"/>
  <c r="F51" i="266" s="1"/>
  <c r="D65" i="267"/>
  <c r="E65" i="267"/>
  <c r="F38" i="265"/>
  <c r="G38" i="265"/>
  <c r="I48" i="167"/>
  <c r="F35" i="266"/>
  <c r="F34" i="266" s="1"/>
  <c r="F66" i="266"/>
  <c r="D33" i="163"/>
  <c r="D42" i="163" s="1"/>
  <c r="D29" i="163"/>
  <c r="G45" i="266"/>
  <c r="G67" i="266"/>
  <c r="D67" i="267"/>
  <c r="E67" i="267"/>
  <c r="E45" i="266"/>
  <c r="E36" i="163"/>
  <c r="G66" i="266"/>
  <c r="G35" i="266"/>
  <c r="G34" i="266" s="1"/>
  <c r="G23" i="265"/>
  <c r="G28" i="265" s="1"/>
  <c r="G30" i="265" s="1"/>
  <c r="G35" i="265" s="1"/>
  <c r="D66" i="267"/>
  <c r="E66" i="267"/>
  <c r="D63" i="267"/>
  <c r="E63" i="267"/>
  <c r="E60" i="267"/>
  <c r="D60" i="267"/>
  <c r="F23" i="265"/>
  <c r="F28" i="265" s="1"/>
  <c r="E59" i="267"/>
  <c r="D59" i="267"/>
  <c r="E66" i="266"/>
  <c r="E35" i="266"/>
  <c r="E34" i="266" s="1"/>
  <c r="E68" i="267"/>
  <c r="D68" i="267"/>
  <c r="G63" i="267" l="1"/>
  <c r="G17" i="267" s="1"/>
  <c r="F63" i="267"/>
  <c r="F17" i="267" s="1"/>
  <c r="E17" i="267"/>
  <c r="G65" i="267"/>
  <c r="G19" i="267" s="1"/>
  <c r="F65" i="267"/>
  <c r="F19" i="267" s="1"/>
  <c r="E19" i="267"/>
  <c r="O48" i="167"/>
  <c r="Q48" i="167" s="1"/>
  <c r="N48" i="167"/>
  <c r="E46" i="163"/>
  <c r="E42" i="163"/>
  <c r="E43" i="163" s="1"/>
  <c r="E69" i="267"/>
  <c r="E41" i="163"/>
  <c r="E14" i="267"/>
  <c r="F60" i="267"/>
  <c r="F14" i="267" s="1"/>
  <c r="H29" i="163" s="1"/>
  <c r="G60" i="267"/>
  <c r="G14" i="267" s="1"/>
  <c r="F68" i="267"/>
  <c r="F22" i="267" s="1"/>
  <c r="H35" i="163" s="1"/>
  <c r="G68" i="267"/>
  <c r="G22" i="267" s="1"/>
  <c r="E22" i="267"/>
  <c r="F59" i="267"/>
  <c r="F13" i="267" s="1"/>
  <c r="H27" i="163" s="1"/>
  <c r="G59" i="267"/>
  <c r="G13" i="267" s="1"/>
  <c r="E13" i="267"/>
  <c r="G67" i="267"/>
  <c r="G21" i="267" s="1"/>
  <c r="F67" i="267"/>
  <c r="F21" i="267" s="1"/>
  <c r="H34" i="163" s="1"/>
  <c r="E21" i="267"/>
  <c r="F66" i="267"/>
  <c r="F20" i="267" s="1"/>
  <c r="G66" i="267"/>
  <c r="G20" i="267" s="1"/>
  <c r="E20" i="267"/>
  <c r="F30" i="265"/>
  <c r="E61" i="267"/>
  <c r="D61" i="267"/>
  <c r="G69" i="267" l="1"/>
  <c r="G23" i="267" s="1"/>
  <c r="F69" i="267"/>
  <c r="E23" i="267"/>
  <c r="G36" i="163"/>
  <c r="F36" i="163"/>
  <c r="F38" i="163" s="1"/>
  <c r="Q50" i="167"/>
  <c r="Q53" i="167"/>
  <c r="C11" i="167" s="1"/>
  <c r="D11" i="167" s="1"/>
  <c r="Q51" i="167"/>
  <c r="Q52" i="167"/>
  <c r="C12" i="167" s="1"/>
  <c r="D12" i="167" s="1"/>
  <c r="C9" i="166" s="1"/>
  <c r="C12" i="166" s="1"/>
  <c r="C20" i="166" s="1"/>
  <c r="C25" i="166" s="1"/>
  <c r="C26" i="166" s="1"/>
  <c r="C11" i="163" s="1"/>
  <c r="H31" i="163"/>
  <c r="H28" i="163"/>
  <c r="G61" i="267"/>
  <c r="G15" i="267" s="1"/>
  <c r="F61" i="267"/>
  <c r="F15" i="267" s="1"/>
  <c r="E15" i="267"/>
  <c r="G27" i="163"/>
  <c r="F27" i="163"/>
  <c r="G35" i="163"/>
  <c r="G44" i="163" s="1"/>
  <c r="F35" i="163"/>
  <c r="F44" i="163" s="1"/>
  <c r="E62" i="267"/>
  <c r="D62" i="267"/>
  <c r="F35" i="265"/>
  <c r="H44" i="163"/>
  <c r="F29" i="163"/>
  <c r="G29" i="163"/>
  <c r="G34" i="163"/>
  <c r="F34" i="163"/>
  <c r="F48" i="163" l="1"/>
  <c r="E48" i="163"/>
  <c r="H48" i="163"/>
  <c r="I48" i="163" s="1"/>
  <c r="G48" i="163"/>
  <c r="F41" i="163"/>
  <c r="G38" i="163"/>
  <c r="D64" i="267"/>
  <c r="E64" i="267"/>
  <c r="F62" i="267"/>
  <c r="F16" i="267" s="1"/>
  <c r="G62" i="267"/>
  <c r="G16" i="267" s="1"/>
  <c r="E16" i="267"/>
  <c r="F31" i="163"/>
  <c r="F28" i="163"/>
  <c r="G31" i="163"/>
  <c r="G28" i="163"/>
  <c r="F23" i="267"/>
  <c r="H36" i="163"/>
  <c r="H33" i="163"/>
  <c r="H42" i="163" s="1"/>
  <c r="H30" i="163"/>
  <c r="F64" i="267" l="1"/>
  <c r="F18" i="267" s="1"/>
  <c r="G64" i="267"/>
  <c r="G18" i="267" s="1"/>
  <c r="E18" i="267"/>
  <c r="F30" i="163"/>
  <c r="F33" i="163"/>
  <c r="F46" i="163" s="1"/>
  <c r="H46" i="163"/>
  <c r="G41" i="163"/>
  <c r="H38" i="163"/>
  <c r="H41" i="163" s="1"/>
  <c r="G33" i="163"/>
  <c r="G42" i="163" s="1"/>
  <c r="G30" i="163"/>
  <c r="H43" i="163" l="1"/>
  <c r="F47" i="163"/>
  <c r="F49" i="163"/>
  <c r="C13" i="163" s="1"/>
  <c r="H49" i="163"/>
  <c r="I46" i="163"/>
  <c r="I49" i="163" s="1"/>
  <c r="F42" i="163"/>
  <c r="F43" i="163" s="1"/>
  <c r="G46" i="163"/>
  <c r="H47" i="163" s="1"/>
  <c r="C16" i="163" l="1"/>
  <c r="C18" i="163"/>
  <c r="C20" i="163" s="1"/>
  <c r="G47" i="163"/>
  <c r="G49" i="163"/>
  <c r="G43" i="1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<sst xmlns="http://schemas.openxmlformats.org/spreadsheetml/2006/main" count="526" uniqueCount="323">
  <si>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</si>
  <si>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</si>
  <si>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</si>
  <si>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</si>
  <si>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</si>
  <si>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</si>
  <si>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</si>
  <si>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</si>
  <si>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</si>
  <si>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</si>
  <si>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</si>
  <si>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</si>
  <si>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</si>
  <si>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</si>
  <si>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</si>
  <si>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</si>
  <si>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</si>
  <si>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</si>
  <si>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</si>
  <si>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</si>
  <si>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</si>
  <si>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</si>
  <si>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</si>
  <si>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</si>
  <si>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</si>
  <si>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</si>
  <si>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</si>
  <si>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</si>
  <si>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</si>
  <si>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</si>
  <si>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</si>
  <si>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</si>
  <si>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</si>
  <si>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</si>
  <si>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</si>
  <si>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</si>
  <si>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</si>
  <si>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</si>
  <si>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</si>
  <si>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</si>
  <si>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</si>
  <si>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</si>
  <si>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</si>
  <si>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</si>
  <si>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</si>
  <si>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</si>
  <si>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</si>
  <si>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</si>
  <si>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</si>
  <si>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</si>
  <si>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</si>
  <si>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</si>
  <si>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</si>
  <si>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</si>
  <si>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</si>
  <si>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</si>
  <si>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</si>
  <si>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</si>
  <si>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</si>
  <si>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</si>
  <si>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</si>
  <si>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</si>
  <si>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</si>
  <si>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</si>
  <si>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</si>
  <si>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</si>
  <si>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</si>
  <si>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</si>
  <si>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</si>
  <si>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</si>
  <si>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</si>
  <si>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</si>
  <si>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</si>
  <si>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</si>
  <si>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</si>
  <si>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</si>
  <si>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</si>
  <si>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</si>
  <si>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</si>
  <si>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</si>
  <si>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</si>
  <si>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</si>
  <si>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</si>
  <si>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</si>
  <si>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</si>
  <si>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</si>
  <si>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</si>
  <si>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</si>
  <si>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</si>
  <si>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</si>
  <si>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</si>
  <si>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</si>
  <si>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</si>
  <si>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</si>
  <si>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</si>
  <si>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</si>
  <si>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</si>
  <si>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</si>
  <si>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</si>
  <si>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</si>
  <si>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</si>
  <si>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</si>
  <si>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</si>
  <si>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</si>
  <si>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</si>
  <si>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</si>
  <si>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</si>
  <si>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</si>
  <si>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</si>
  <si>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</si>
  <si>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</si>
  <si>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</si>
  <si>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</si>
  <si>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</si>
  <si>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</si>
  <si>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</si>
  <si>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</si>
  <si>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</si>
  <si>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</si>
  <si>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</si>
  <si>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</si>
  <si>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</si>
  <si>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</si>
  <si>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</si>
  <si>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</si>
  <si>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</si>
  <si>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</si>
  <si>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</si>
  <si>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</si>
  <si>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</si>
  <si>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</si>
  <si>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</si>
  <si>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</si>
  <si>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</si>
  <si>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</si>
  <si>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</si>
  <si>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</si>
  <si>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</si>
  <si>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</si>
  <si>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</si>
  <si>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</si>
  <si>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</si>
  <si>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</si>
  <si>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</si>
  <si>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</si>
  <si>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</si>
  <si>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</si>
  <si>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</si>
  <si>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</si>
  <si>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</si>
  <si>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</si>
  <si>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</si>
  <si>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</si>
  <si>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</si>
  <si>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</si>
  <si>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</si>
  <si>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</si>
  <si>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</si>
  <si>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</si>
  <si>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</si>
  <si>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</si>
  <si>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</si>
  <si>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</si>
  <si>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</si>
  <si>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</si>
  <si>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</si>
  <si>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</si>
  <si>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</si>
  <si>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</si>
  <si>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</si>
  <si>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</si>
  <si>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</si>
  <si>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</si>
  <si>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</si>
  <si>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</si>
  <si>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</si>
  <si>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</si>
  <si>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</si>
  <si>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</si>
  <si>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</si>
  <si>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</si>
  <si>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</si>
  <si>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</si>
  <si>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</si>
  <si>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</si>
  <si>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</si>
  <si>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</si>
  <si>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</si>
  <si>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</si>
  <si>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</si>
  <si>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</si>
  <si>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</si>
  <si>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</si>
  <si>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</si>
  <si>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</si>
  <si>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</si>
  <si>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</si>
  <si>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</si>
  <si>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</si>
  <si>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</si>
  <si>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</si>
  <si>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</si>
  <si>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</si>
  <si>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</si>
  <si>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</si>
  <si>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</si>
  <si>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</si>
  <si>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</si>
  <si>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</si>
  <si>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</si>
  <si>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</si>
  <si>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</si>
  <si>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</si>
  <si>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</si>
  <si>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</si>
  <si>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</si>
  <si>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</si>
  <si>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</si>
  <si>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</si>
  <si>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</si>
  <si>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</si>
  <si>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</si>
  <si>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</si>
  <si>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</si>
  <si>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</si>
  <si>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</si>
  <si>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</si>
  <si>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</si>
  <si>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</si>
  <si>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</si>
  <si>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</si>
  <si>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</si>
  <si>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</si>
  <si>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</si>
  <si>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</si>
  <si>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</si>
  <si>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</si>
  <si>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</si>
  <si>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</si>
  <si>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</si>
  <si>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</si>
  <si>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</si>
  <si>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</si>
  <si>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</si>
  <si>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</si>
  <si>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</si>
  <si>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</si>
  <si>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</si>
  <si>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</si>
  <si>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</si>
  <si>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</si>
  <si>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</si>
  <si>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</si>
  <si>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</si>
  <si>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</si>
  <si>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</si>
  <si>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</si>
  <si>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</si>
  <si>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</si>
  <si>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</si>
  <si>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</si>
  <si>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</si>
  <si>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</si>
  <si>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</si>
  <si>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</si>
  <si>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</si>
  <si>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</si>
  <si>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</si>
  <si>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</si>
  <si>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</si>
  <si>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</si>
  <si>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</si>
  <si>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</si>
  <si>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</si>
  <si>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</si>
  <si>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</si>
  <si>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</si>
  <si>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</si>
  <si>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</si>
  <si>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</si>
  <si>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</si>
  <si>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</si>
  <si>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</si>
  <si>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</si>
  <si>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</si>
  <si>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</si>
  <si>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</si>
  <si>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</si>
  <si>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</si>
  <si>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</si>
  <si>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</si>
  <si>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</si>
  <si>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</si>
  <si>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BAABTAVMT0NBTAFI/////wFQ1wAAACFDSVEuMC5JUV9FQklUREEuLjAwOjAwOjAwLjAuMC4wLjAFAAAAAAAAAAgAAAAaKEludmFsaWQgUmVzdGF0ZW1lbnQgVHlwZSk7722mSkXZCEFRgaZKRdkIGUNJUS4uSVFfQ1VTVE9NX0JFVEEuLi4uLi4FAAAAAQAAAAgAAAAUKEludmFsaWQgSWRlbnRpZmllcilPFm6mSkXZCE8WbqZKRdkIGkNJUS4uSVFfQ1VTVE9NX0JFVEEuLi4uLi4wBQAAAAEAAAAIAAAAFChJbnZhbGlkIElkZW50aWZpZXIpTxZupkpF2QhPFm6mSkXZCBtDSVEuLklRX0NVU1RPTV9CRVRBLi4uLi4wLjAFAAAAAQAAAAgAAAAUKEludmFsaWQgSWRlbnRpZmllcilPFm6mSkXZCE8WbqZKRdkIHENJUS4uSVFfQ1VTVE9NX0JFVEEuLi4uMC4wLjAFAAAAAQAAAAgAAAAUKEludmFsaWQgSWRlbnRpZmllcilPFm6mSkXZCE8WbqZKRdkIHUNJUS4uSVFfQ1VTVE9NX0JFVEEuLi5XLjAuMC4wBQAAAAEAAAAIAAAAFChJbnZhbGlkIElkZW50aWZpZXIpTxZupkpF2QhPFm6mSkXZCC9DSVEuLklRX0NVU1RPTV9CRVRBLjMxLzEyLzM3OTcuMDA6MDA6MDAuVy4wLjAuMAUAAAAAAAAACAAAABQoSW52YWxpZCBJZGVudGlmaWVyKU8WbqZKRdkIqTuCpkpF2QggQ0lRLi5JUV9UT1RBTF9ERUJULi4wMDowMDowMC4uLi4FAAAAAQAAAAgAAAAUKEludmFsaWQgSWRlbnRpZmllcilPFm6mSkXZCE8WbqZKRdkIIUNJUS4u</t>
  </si>
  <si>
    <t>SVFfVE9UQUxfREVCVC4uMDA6MDA6MDAuLi4uMAUAAAABAAAACAAAABQoSW52YWxpZCBJZGVudGlmaWVyKU8WbqZKRdkITxZupkpF2QgiQ0lRLi5JUV9UT1RBTF9ERUJULi4wMDowMDowMC4uLjAuMAUAAAABAAAACAAAABQoSW52YWxpZCBJZGVudGlmaWVyKU8WbqZKRdkITxZupkpF2QgjQ0lRLi5JUV9UT1RBTF9ERUJULi4wMDowMDowMC4uMC4wLjAFAAAAAQAAAAgAAAAUKEludmFsaWQgSWRlbnRpZmllcilPFm6mSkXZCE8WbqZKRdkIJENJUS4uSVFfVE9UQUxfREVCVC4uMDA6MDA6MDAuMC4wLjAuMAUAAAAAAAAACAAAABQoSW52YWxpZCBJZGVudGlmaWVyKU8WbqZKRdkI37CCpkpF2QglQ0lRLi5JUV9QUkVGX0VRVUlUWS4uMDA6MDA6MDAuMC4wLjAuMAUAAAAAAAAACAAAABQoSW52YWxpZCBJZGVudGlmaWVyKU8WbqZKRdkI37CCpkpF2QgUQ0lRLi5JUV9NQVJLRVRDQVAuLi4FAAAAAQAAAAgAAAAUKEludmFsaWQgSWRlbnRpZmllcilPFm6mSkXZCE8WbqZKRdkIHENJUS4uSVFfTUFSS0VUQ0FQLi4uMDA6MDA6MDAFAAAAAQAAAAgAAAAUKEludmFsaWQgSWRlbnRpZmllcilPFm6mSkXZCE8WbqZKRdkIJENJUS4uSVFfTUFSS0VUQ0FQLi4wMDowMDowMC4wMDowMDowMAUAAAABAAAACAAAABQoSW52YWxpZCBJZGVudGlmaWVyKU8WbqZKRdkITxZupkpF2QgsQ0lRLi5JUV9NQVJLRVRDQVAuMDA6MDA6MDAu</t>
  </si>
  <si>
    <t>MDA6MDA6MDAuMDA6MDA6MDAFAAAAAAAAAAgAAAAUKEludmFsaWQgSWRlbnRpZmllcilPFm6mSkXZCN+wgqZKRdkIFENJUS4uSVFfQ09NUEFOWV9OQU1FBQAAAAAAAAAIAAAAFChJbnZhbGlkIElkZW50aWZpZXIpTxZupkpF2Qjz14KmSkXZCC5DSVEuLklRX0JVU0lORVNTX0RFU0NSSVBUSU9OLi4wMDowMDowMC4wLjAuMC4wBQAAAAAAAAAIAAAAFChJbnZhbGlkIElkZW50aWZpZXIpTxZupkpF2QjfsIKmSkXZCCRDSVEuLklRX0NBU0hfRVFVSVYuLjAwOjAwOjAwLjAuMC4wLjAFAAAAAAAAAAgAAAAUKEludmFsaWQgSWRlbnRpZmllcilPFm6mSkXZCEFRgaZKRdkIJ0NJUS4uSVFfRkxPQVRfUEVSQ0VOVC4uMDA6MDA6MDAuMC4wLjAuMAUAAAAAAAAACAAAABQoSW52YWxpZCBJZGVudGlmaWVyKU8WbqZKRdkIdcaBpkpF2QglQ0lRQVZHLi5JUV9WT0xVTUUuMzEvMTIvMzc5Ny4wMDowMDowMAUAAAAAAAAACAAAABQoSW52YWxpZCBJZGVudGlmaWVyKU8WbqZKRdkIqTuCpkpF2QgiQ0lRLi5JUV9URVZfRUJJVERBLklRX0xUTS4wMDowMDowMAUAAAAAAAAACAAAABQoSW52YWxpZCBJZGVudGlmaWVyKU8WbqZKRdkIQVGBpkpF2QgnQ0lRLjAuSVFfRUJJVERBLklRX0xUTS4wMDowMDowMC4wLjAuMC4wBQAAAAAAAAAIAAAAGihJbnZhbGlkIFJlc3RhdGVtZW50IFR5cGUpTxZupkpF2QgtNIGmSkXZCCJDSVEuMC5J</t>
  </si>
  <si>
    <t>UV9TVF9ERUJULi4wMDowMDowMC4wLjAuMC4wBQAAAAAAAAAIAAAAGihJbnZhbGlkIFJlc3RhdGVtZW50IFR5cGUpTxZupkpF2Qjz14KmSkXZCCJDSVEuMC5JUV9MVF9ERUJULi4wMDowMDowMC4wLjAuMC4wBQAAAAAAAAAIAAAAGihJbnZhbGlkIFJlc3RhdGVtZW50IFR5cGUpTxZupkpF2QhBUYGmSkXZCCVDSVEuMC5JUV9DQVNIX0VRVUlWLi4wMDowMDowMC4wLjAuMC4wBQAAAAAAAAAIAAAAGihJbnZhbGlkIFJlc3RhdGVtZW50IFR5cGUpTxZupkpF2QgE/4KmSkXZCCNDSVEuLklRX1dPUktJTkdfQ0FQLklRX0xUTS4wMDowMDowMAUAAAAAAAAACAAAABQoSW52YWxpZCBJZGVudGlmaWVyKU8WbqZKRdkIqTuCpkpF2QghQ0lRLi5JUV9UT1RBTF9SRVYuSVFfTFRNLjAwOjAwOjAwBQAAAAAAAAAIAAAAFChJbnZhbGlkIElkZW50aWZpZXIpTxZupkpF2QgbJoOmSkXZCCtDSVEuMC5JUV9SRVZFTlVFX0VTVC5GWTE5MDAuMDA6MDA6MDAuLjAuMC4wBQAAAAAAAAAIAAAAFShJbnZhbGlkIEZpbGluZyBNb2RlKU8WbqZKRdkIHPq8pkpF2QgrQ0lRLjAuSVFfUkVWRU5VRV9FU1QuRlkxOTAxLjAwOjAwOjAwLi4wLjAuMAUAAAAAAAAACAAAABUoSW52YWxpZCBGaWxpbmcgTW9kZSlPFm6mSkXZCA3TvKZKRdkIK0NJUS4wLklRX1JFVkVOVUVfRVNULkZZMTkwMi4wMDowMDowMC4uMC4wLjAFAAAAAAAAAAgAAAAVKElu</t>
  </si>
  <si>
    <t>dmFsaWQgRmlsaW5nIE1vZGUpTxZupkpF2QgN07ymSkXZCCpDSVEuMC5JUV9FQklUREFfRVNULkZZMTkwMC4wMDowMDowMC4uMC4wLjAFAAAAAAAAAAgAAAAVKEludmFsaWQgRmlsaW5nIE1vZGUpTxZupkpF2Qj+q7ymSkXZCCpDSVEuMC5JUV9FQklUREFfRVNULkZZMTkwMS4wMDowMDowMC4uMC4wLjAFAAAAAAAAAAgAAAAVKEludmFsaWQgRmlsaW5nIE1vZGUpTxZupkpF2Qj+q7ymSkXZCCpDSVEuMC5JUV9FQklUREFfRVNULkZZMTkwMi4wMDowMDowMC4uMC4wLjAFAAAAAAAAAAgAAAAVKEludmFsaWQgRmlsaW5nIE1vZGUpTxZupkpF2QgzIb2mSkXZCChDSVEuMC5JUV9FQklUX0VTVC5GWTE5MDAuMDA6MDA6MDAuLjAuMC4wBQAAAAAAAAAIAAAAFShJbnZhbGlkIEZpbGluZyBNb2RlKU8WbqZKRdkIMyG9pkpF2QgoQ0lRLjAuSVFfRUJJVF9FU1QuRlkxOTAxLjAwOjAwOjAwLi4wLjAuMAUAAAAAAAAACAAAABUoSW52YWxpZCBGaWxpbmcgTW9kZSlPFm6mSkXZCOaEvKZKRdkIKENJUS4wLklRX0VCSVRfRVNULkZZMTkwMi4wMDowMDowMC4uMC4wLjAFAAAAAAAAAAgAAAAVKEludmFsaWQgRmlsaW5nIE1vZGUpTxZupkpF2QgN07ymSkXZCDBDSVEuMC5JUV9JTlRFUkVTVF9FWFBfRVNULkZZMTkwMC4wMDowMDowMC4uMC4wLjAFAAAAAAAAAAgAAAAVKEludmFsaWQgRmlsaW5nIE1vZGUpTxZupkpF2Qgc+rym</t>
  </si>
  <si>
    <t>SkXZCDBDSVEuMC5JUV9JTlRFUkVTVF9FWFBfRVNULkZZMTkwMS4wMDowMDowMC4uMC4wLjAFAAAAAAAAAAgAAAAVKEludmFsaWQgRmlsaW5nIE1vZGUpTxZupkpF2Qgc+rymSkXZCDBDSVEuMC5JUV9JTlRFUkVTVF9FWFBfRVNULkZZMTkwMi4wMDowMDowMC4uMC4wLjAFAAAAAAAAAAgAAAAVKEludmFsaWQgRmlsaW5nIE1vZGUpTxZupkpF2QgN07ymSkXZCC5DSVEuMC5JUV9QUkVUQVhfSU5DX0VTVC5GWTE5MDAuMDA6MDA6MDAuLjAuMC4wBQAAAAAAAAAIAAAAFShJbnZhbGlkIEZpbGluZyBNb2RlKU8WbqZKRdkIHPq8pkpF2QguQ0lRLjAuSVFfUFJFVEFYX0lOQ19FU1QuRlkxOTAxLjAwOjAwOjAwLi4wLjAuMAUAAAAAAAAACAAAABUoSW52YWxpZCBGaWxpbmcgTW9kZSlPFm6mSkXZCP6rvKZKRdkILkNJUS4wLklRX1BSRVRBWF9JTkNfRVNULkZZMTkwMi4wMDowMDowMC4uMC4wLjAFAAAAAAAAAAgAAAAVKEludmFsaWQgRmlsaW5nIE1vZGUpTxZupkpF2QgN07ymSkXZCCZDSVEuMC5JUV9OSV9FU1QuRlkxOTAwLjAwOjAwOjAwLi4wLjAuMAUAAAAAAAAACAAAABUoSW52YWxpZCBGaWxpbmcgTW9kZSlPFm6mSkXZCP6rvKZKRdkIJkNJUS4wLklRX05JX0VTVC5GWTE5MDEuMDA6MDA6MDAuLjAuMC4wBQAAAAAAAAAIAAAAFShJbnZhbGlkIEZpbGluZyBNb2RlKU8WbqZKRdkI/qu8pkpF2QgmQ0lRLjAuSVFf</t>
  </si>
  <si>
    <t>TklfRVNULkZZMTkwMi4wMDowMDowMC4uMC4wLjAFAAAAAAAAAAgAAAAVKEludmFsaWQgRmlsaW5nIE1vZGUpTxZupkpF2Qj+q7ymSkXZCCxDSVEuMC5JUV9ORVRfREVCVF9FU1QuRlkxOTAwLjAwOjAwOjAwLi4wLjAuMAUAAAAAAAAACAAAABUoSW52YWxpZCBGaWxpbmcgTW9kZSlPFm6mSkXZCBz6vKZKRdkILENJUS4wLklRX05FVF9ERUJUX0VTVC5GWTE5MDEuMDA6MDA6MDAuLjAuMC4wBQAAAAAAAAAIAAAAFShJbnZhbGlkIEZpbGluZyBNb2RlKU8WbqZKRdkI5oS8pkpF2QgsQ0lRLjAuSVFfTkVUX0RFQlRfRVNULkZZMTkwMi4wMDowMDowMC4uMC4wLjAFAAAAAAAAAAgAAAAVKEludmFsaWQgRmlsaW5nIE1vZGUpTxZupkpF2QjmhLymSkXZCCZDSVEuMC5JUV9EQV9FU1QuRlkxOTAwLjAwOjAwOjAwLi4wLjAuMAUAAAAAAAAACAAAABUoSW52YWxpZCBGaWxpbmcgTW9kZSlPFm6mSkXZCBz6vKZKRdkIJkNJUS4wLklRX0RBX0VTVC5GWTE5MDEuMDA6MDA6MDAuLjAuMC4wBQAAAAAAAAAIAAAAFShJbnZhbGlkIEZpbGluZyBNb2RlKU8WbqZKRdkIHPq8pkpF2QgmQ0lRLjAuSVFfREFfRVNULkZZMTkwMi4wMDowMDowMC4uMC4wLjAFAAAAAAAAAAgAAAAVKEludmFsaWQgRmlsaW5nIE1vZGUpTxZupkpF2QgN07ymSkXZCClDSVEuMC5JUV9DQVBFWF9FU1QuRlkxOTAwLjAwOjAwOjAwLi4wLjAuMAUAAAAAAAAA</t>
  </si>
  <si>
    <t>CAAAABUoSW52YWxpZCBGaWxpbmcgTW9kZSlPFm6mSkXZCOaEvKZKRdkIKUNJUS4wLklRX0NBUEVYX0VTVC5GWTE5MDEuMDA6MDA6MDAuLjAuMC4wBQAAAAAAAAAIAAAAFShJbnZhbGlkIEZpbGluZyBNb2RlKU8WbqZKRdkI/qu8pkpF2QgpQ0lRLjAuSVFfQ0FQRVhfRVNULkZZMTkwMi4wMDowMDowMC4uMC4wLjAFAAAAAAAAAAgAAAAVKEludmFsaWQgRmlsaW5nIE1vZGUpTxZupkpF2Qgc+rymSkXZCCRDSVEuMC5JUV9UT1RBTF9SRVYuLjAwOjAwOjAwLjAuMC4wLjAFAAAAAAAAAAgAAAAaKEludmFsaWQgUmVzdGF0ZW1lbnQgVHlwZSlPFm6mSkXZCJcUgqZKRdkIJkNJUS4wLklRX1RPVEFMX1JFVi4uMzEvMTIvMTkwMC4wLjAuMC4wBQAAAAAAAAAIAAAAGihJbnZhbGlkIFJlc3RhdGVtZW50IFR5cGUpTxZupkpF2QjQiYKmSkXZCCZDSVEuMC5JUV9UT1RBTF9SRVYuLjMxLzEyLzE5MDEuMC4wLjAuMAUAAAAAAAAACAAAABooSW52YWxpZCBSZXN0YXRlbWVudCBUeXBlKU8WbqZKRdkI37CCpkpF2QgfQ0lRLjAuSVFfQ09HUy4uMDA6MDA6MDAuMC4wLjAuMAUAAAAAAAAACAAAABooSW52YWxpZCBSZXN0YXRlbWVudCBUeXBlKU8WbqZKRdkIBP+CpkpF2QghQ0lRLjAuSVFfQ09HUy4uMzEvMTIvMTkwMC4wLjAuMC4wBQAAAAAAAAAIAAAAGihJbnZhbGlkIFJlc3RhdGVtZW50IFR5cGUpTxZupkpF2QgtNIGmSkXZ</t>
  </si>
  <si>
    <t>CCFDSVEuMC5JUV9DT0dTLi4zMS8xMi8xOTAxLjAuMC4wLjAFAAAAAAAAAAgAAAAaKEludmFsaWQgUmVzdGF0ZW1lbnQgVHlwZSlPFm6mSkXZCGafgaZKRdkIHkNJUS4wLklRX1NHQS4uMDA6MDA6MDAuMC4wLjAuMAUAAAAAAAAACAAAABooSW52YWxpZCBSZXN0YXRlbWVudCBUeXBlKU8WbqZKRdkIlxSCpkpF2QggQ0lRLjAuSVFfU0dBLi4zMS8xMi8xOTAwLjAuMC4wLjAFAAAAAAAAAAgAAAAaKEludmFsaWQgUmVzdGF0ZW1lbnQgVHlwZSlPFm6mSkXZCGafgaZKRdkIIENJUS4wLklRX1NHQS4uMzEvMTIvMTkwMS4wLjAuMC4wBQAAAAAAAAAIAAAAGihJbnZhbGlkIFJlc3RhdGVtZW50IFR5cGUpTxZupkpF2QiXFIKmSkXZCCFDSVEuMC5JUV9SRF9FWFAuLjAwOjAwOjAwLjAuMC4wLjAFAAAAAAAAAAgAAAAaKEludmFsaWQgUmVzdGF0ZW1lbnQgVHlwZSlPFm6mSkXZCNCJgqZKRdkII0NJUS4wLklRX1JEX0VYUC4uMzEvMTIvMTkwMC4wLjAuMC4wBQAAAAAAAAAIAAAAGihJbnZhbGlkIFJlc3RhdGVtZW50IFR5cGUpTxZupkpF2QipO4KmSkXZCCNDSVEuMC5JUV9SRF9FWFAuLjMxLzEyLzE5MDEuMC4wLjAuMAUAAAAAAAAACAAAABooSW52YWxpZCBSZXN0YXRlbWVudCBUeXBlKU8WbqZKRdkIBP+CpkpF2QglQ0lRLjAuSVFfT1RIRVJfT1BFUi4uMDA6MDA6MDAuMC4wLjAuMAUAAAAAAAAACAAAABooSW52YWxp</t>
  </si>
  <si>
    <t>ZCBSZXN0YXRlbWVudCBUeXBlKU8WbqZKRdkILTSBpkpF2QgnQ0lRLjAuSVFfT1RIRVJfT1BFUi4uMzEvMTIvMTkwMC4wLjAuMC4wBQAAAAAAAAAIAAAAGihJbnZhbGlkIFJlc3RhdGVtZW50IFR5cGUpTxZupkpF2Qhmn4GmSkXZCCdDSVEuMC5JUV9PVEhFUl9PUEVSLi4zMS8xMi8xOTAxLjAuMC4wLjAFAAAAAAAAAAgAAAAaKEludmFsaWQgUmVzdGF0ZW1lbnQgVHlwZSlPFm6mSkXZCC00gaZKRdkIHUNJUS4wLklRX0RBLi4wMDowMDowMC4wLjAuMC4wBQAAAAAAAAAIAAAAGihJbnZhbGlkIFJlc3RhdGVtZW50IFR5cGUpTxZupkpF2Qhmn4GmSkXZCB9DSVEuMC5JUV9EQS4uMzEvMTIvMTkwMC4wLjAuMC4wBQAAAAAAAAAIAAAAGihJbnZhbGlkIFJlc3RhdGVtZW50IFR5cGUpTxZupkpF2QiXFIKmSkXZCB9DSVEuMC5JUV9EQS4uMzEvMTIvMTkwMS4wLjAuMC4wBQAAAAAAAAAIAAAAGihJbnZhbGlkIFJlc3RhdGVtZW50IFR5cGUpTxZupkpF2QjQiYKmSkXZCCdDSVEuMC5JUV9JTlRFUkVTVF9FWFAuLjAwOjAwOjAwLjAuMC4wLjAFAAAAAAAAAAgAAAAaKEludmFsaWQgUmVzdGF0ZW1lbnQgVHlwZSlPFm6mSkXZCKk7gqZKRdkIKUNJUS4wLklRX0lOVEVSRVNUX0VYUC4uMzEvMTIvMTkwMC4wLjAuMC4wBQAAAAAAAAAIAAAAGihJbnZhbGlkIFJlc3RhdGVtZW50IFR5cGUpTxZupkpF2QgE/4KmSkXZCClDSVEu</t>
  </si>
  <si>
    <t>MC5JUV9JTlRFUkVTVF9FWFAuLjMxLzEyLzE5MDEuMC4wLjAuMAUAAAAAAAAACAAAABooSW52YWxpZCBSZXN0YXRlbWVudCBUeXBlKU8WbqZKRdkILTSBpkpF2QguQ0lRLjAuSVFfSU5URVJFU1RfSU5WRVNUX0lOQy4uMDA6MDA6MDAuMC4wLjAuMAUAAAAAAAAACAAAABooSW52YWxpZCBSZXN0YXRlbWVudCBUeXBlKU8WbqZKRdkIBP+CpkpF2QgwQ0lRLjAuSVFfSU5URVJFU1RfSU5WRVNUX0lOQy4uMzEvMTIvMTkwMC4wLjAuMC4wBQAAAAAAAAAIAAAAGihJbnZhbGlkIFJlc3RhdGVtZW50IFR5cGUpTxZupkpF2QgtNIGmSkXZCDBDSVEuMC5JUV9JTlRFUkVTVF9JTlZFU1RfSU5DLi4zMS8xMi8xOTAxLjAuMC4wLjAFAAAAAAAAAAgAAAAaKEludmFsaWQgUmVzdGF0ZW1lbnQgVHlwZSlPFm6mSkXZCGafgaZKRdkIKENJUS4wLklRX0NVUlJFTkNZX0dBSU4uLjAwOjAwOjAwLjAuMC4wLjAFAAAAAAAAAAgAAAAaKEludmFsaWQgUmVzdGF0ZW1lbnQgVHlwZSlPFm6mSkXZCJcUgqZKRdkIKkNJUS4wLklRX0NVUlJFTkNZX0dBSU4uLjMxLzEyLzE5MDAuMC4wLjAuMAUAAAAAAAAACAAAABooSW52YWxpZCBSZXN0YXRlbWVudCBUeXBlKU8WbqZKRdkI0ImCpkpF2QgqQ0lRLjAuSVFfQ1VSUkVOQ1lfR0FJTi4uMzEvMTIvMTkwMS4wLjAuMC4wBQAAAAAAAAAIAAAAGihJbnZhbGlkIFJlc3RhdGVtZW50IFR5cGUpTxZu</t>
  </si>
  <si>
    <t>pkpF2QhBUYGmSkXZCDNDSVEuMC5JUV9PVEhFUl9OT05fT1BFUl9FWFBfU1VQUEwuLjAwOjAwOjAwLjAuMC4wLjAFAAAAAAAAAAgAAAAaKEludmFsaWQgUmVzdGF0ZW1lbnQgVHlwZSlPFm6mSkXZCAT/gqZKRdkINUNJUS4wLklRX09USEVSX05PTl9PUEVSX0VYUF9TVVBQTC4uMzEvMTIvMTkwMC4wLjAuMC4wBQAAAAAAAAAIAAAAGihJbnZhbGlkIFJlc3RhdGVtZW50IFR5cGUpTxZupkpF2Qh1xoGmSkXZCDVDSVEuMC5JUV9PVEhFUl9OT05fT1BFUl9FWFBfU1VQUEwuLjMxLzEyLzE5MDEuMC4wLjAuMAUAAAAAAAAACAAAABooSW52YWxpZCBSZXN0YXRlbWVudCBUeXBlKU8WbqZKRdkIBP+CpkpF2QgeQ0lRLjAuSVFfRUJULi4wMDowMDowMC4wLjAuMC4wBQAAAAAAAAAIAAAAGihJbnZhbGlkIFJlc3RhdGVtZW50IFR5cGUpTxZupkpF2QgtNIGmSkXZCCBDSVEuMC5JUV9FQlQuLjMxLzEyLzE5MDAuMC4wLjAuMAUAAAAAAAAACAAAABooSW52YWxpZCBSZXN0YXRlbWVudCBUeXBlKU8WbqZKRdkIZp+BpkpF2QggQ0lRLjAuSVFfRUJULi4zMS8xMi8xOTAxLjAuMC4wLjAFAAAAAAAAAAgAAAAaKEludmFsaWQgUmVzdGF0ZW1lbnQgVHlwZSlPFm6mSkXZCJcUgqZKRdkIIkNJUS4wLklRX0lOQ19UQVguLjAwOjAwOjAwLjAuMC4wLjAFAAAAAAAAAAgAAAAaKEludmFsaWQgUmVzdGF0ZW1lbnQgVHlwZSlPFm6mSkXZ</t>
  </si>
  <si>
    <t>CNCJgqZKRdkIJENJUS4wLklRX0lOQ19UQVguLjMxLzEyLzE5MDAuMC4wLjAuMAUAAAAAAAAACAAAABooSW52YWxpZCBSZXN0YXRlbWVudCBUeXBlKU8WbqZKRdkI37CCpkpF2QgkQ0lRLjAuSVFfSU5DX1RBWC4uMzEvMTIvMTkwMS4wLjAuMC4wBQAAAAAAAAAIAAAAGihJbnZhbGlkIFJlc3RhdGVtZW50IFR5cGUpTxZupkpF2QgnKoGmSkXZCB1DSVEuMC5JUV9OSS4uMDA6MDA6MDAuMC4wLjAuMAUAAAAAAAAACAAAABooSW52YWxpZCBSZXN0YXRlbWVudCBUeXBlKU8WbqZKRdkIZp+BpkpF2QgfQ0lRLjAuSVFfTkkuLjMxLzEyLzE5MDAuMC4wLjAuMAUAAAAAAAAACAAAABooSW52YWxpZCBSZXN0YXRlbWVudCBUeXBlKU8WbqZKRdkIlxSCpkpF2QgfQ0lRLjAuSVFfTkkuLjMxLzEyLzE5MDEuMC4wLjAuMAUAAAAAAAAACAAAABooSW52YWxpZCBSZXN0YXRlbWVudCBUeXBlKU8WbqZKRdkI0ImCpkpF2QgnQ0lRLjAuSVFfQ0FTSF9FUVVJVi4uMzEvMTIvMTkwMC4wLjAuMC4wBQAAAAAAAAAIAAAAGihJbnZhbGlkIFJlc3RhdGVtZW50IFR5cGUpTxZupkpF2QgnKoGmSkXZCCdDSVEuMC5JUV9DQVNIX0VRVUlWLi4zMS8xMi8xOTAxLjAuMC4wLjAFAAAAAAAAAAgAAAAaKEludmFsaWQgUmVzdGF0ZW1lbnQgVHlwZSlPFm6mSkXZCGafgaZKRdkIJENJUS4wLklRX1NUX0lOVkVTVC4uMDA6MDA6MDAuMC4wLjAuMAUA</t>
  </si>
  <si>
    <t>AAAAAAAACAAAABooSW52YWxpZCBSZXN0YXRlbWVudCBUeXBlKU8WbqZKRdkIlxSCpkpF2QgmQ0lRLjAuSVFfU1RfSU5WRVNULi4zMS8xMi8xOTAwLjAuMC4wLjAFAAAAAAAAAAgAAAAaKEludmFsaWQgUmVzdGF0ZW1lbnQgVHlwZSlPFm6mSkXZCNCJgqZKRdkIJkNJUS4wLklRX1NUX0lOVkVTVC4uMzEvMTIvMTkwMS4wLjAuMC4wBQAAAAAAAAAIAAAAGihJbnZhbGlkIFJlc3RhdGVtZW50IFR5cGUpTxZupkpF2QipO4KmSkXZCB1DSVEuMC5JUV9BUi4uMDA6MDA6MDAuMC4wLjAuMAUAAAAAAAAACAAAABooSW52YWxpZCBSZXN0YXRlbWVudCBUeXBlKU8WbqZKRdkIBP+CpkpF2QgfQ0lRLjAuSVFfQVIuLjMxLzEyLzE5MDAuMC4wLjAuMAUAAAAAAAAACAAAABooSW52YWxpZCBSZXN0YXRlbWVudCBUeXBlKU8WbqZKRdkIdcaBpkpF2QgfQ0lRLjAuSVFfQVIuLjMxLzEyLzE5MDEuMC4wLjAuMAUAAAAAAAAACAAAABooSW52YWxpZCBSZXN0YXRlbWVudCBUeXBlKU8WbqZKRdkIBP+CpkpF2QgnQ0lRLjAuSVFfT1RIRVJfUkVDRUlWLi4wMDowMDowMC4wLjAuMC4wBQAAAAAAAAAIAAAAGihJbnZhbGlkIFJlc3RhdGVtZW50IFR5cGUpTxZupkpF2QgnKoGmSkXZCClDSVEuMC5JUV9PVEhFUl9SRUNFSVYuLjMxLzEyLzE5MDAuMC4wLjAuMAUAAAAAAAAACAAAABooSW52YWxpZCBSZXN0YXRlbWVudCBUeXBlKU8WbqZK</t>
  </si>
  <si>
    <t>RdkIZp+BpkpF2QgpQ0lRLjAuSVFfT1RIRVJfUkVDRUlWLi4zMS8xMi8xOTAxLjAuMC4wLjAFAAAAAAAAAAgAAAAaKEludmFsaWQgUmVzdGF0ZW1lbnQgVHlwZSlPFm6mSkXZCJcUgqZKRdkIJENJUS4wLklRX0lOVkVOVE9SWS4uMDA6MDA6MDAuMC4wLjAuMAUAAAAAAAAACAAAABooSW52YWxpZCBSZXN0YXRlbWVudCBUeXBlKU8WbqZKRdkI0ImCpkpF2QgmQ0lRLjAuSVFfSU5WRU5UT1JZLi4zMS8xMi8xOTAwLjAuMC4wLjAFAAAAAAAAAAgAAAAaKEludmFsaWQgUmVzdGF0ZW1lbnQgVHlwZSlPFm6mSkXZCN+wgqZKRdkIJkNJUS4wLklRX0lOVkVOVE9SWS4uMzEvMTIvMTkwMS4wLjAuMC4wBQAAAAAAAAAIAAAAGihJbnZhbGlkIFJlc3RhdGVtZW50IFR5cGUpTxZupkpF2QjQiYKmSkXZCCpDSVEuMC5JUV9SRVNUUklDVEVEX0NBU0guLjAwOjAwOjAwLjAuMC4wLjAFAAAAAAAAAAgAAAAaKEludmFsaWQgUmVzdGF0ZW1lbnQgVHlwZSlPFm6mSkXZCKk7gqZKRdkILENJUS4wLklRX1JFU1RSSUNURURfQ0FTSC4uMzEvMTIvMTkwMC4wLjAuMC4wBQAAAAAAAAAIAAAAGihJbnZhbGlkIFJlc3RhdGVtZW50IFR5cGUpTxZupkpF2QgE/4KmSkXZCCxDSVEuMC5JUV9SRVNUUklDVEVEX0NBU0guLjMxLzEyLzE5MDEuMC4wLjAuMAUAAAAAAAAACAAAABooSW52YWxpZCBSZXN0YXRlbWVudCBUeXBlKU8WbqZKRdkIFwOB</t>
  </si>
  <si>
    <t>pkpF2QgjQ0lRLjAuSVFfVE9UQUxfQ0EuLjAwOjAwOjAwLjAuMC4wLjAFAAAAAAAAAAgAAAAaKEludmFsaWQgUmVzdGF0ZW1lbnQgVHlwZSlPFm6mSkXZCGafgaZKRdkIJUNJUS4wLklRX1RPVEFMX0NBLi4zMS8xMi8xOTAwLjAuMC4wLjAFAAAAAAAAAAgAAAAaKEludmFsaWQgUmVzdGF0ZW1lbnQgVHlwZSlPFm6mSkXZCJcUgqZKRdkIJUNJUS4wLklRX1RPVEFMX0NBLi4zMS8xMi8xOTAxLjAuMC4wLjAFAAAAAAAAAAgAAAAaKEludmFsaWQgUmVzdGF0ZW1lbnQgVHlwZSlPFm6mSkXZCNCJgqZKRdkIH0NJUS4wLklRX05QUEUuLjAwOjAwOjAwLjAuMC4wLjAFAAAAAAAAAAgAAAAaKEludmFsaWQgUmVzdGF0ZW1lbnQgVHlwZSlPFm6mSkXZCJcUgqZKRdkIIUNJUS4wLklRX05QUEUuLjMxLzEyLzE5MDAuMC4wLjAuMAUAAAAAAAAACAAAABooSW52YWxpZCBSZXN0YXRlbWVudCBUeXBlKU8WbqZKRdkI0ImCpkpF2QghQ0lRLjAuSVFfTlBQRS4uMzEvMTIvMTkwMS4wLjAuMC4wBQAAAAAAAAAIAAAAGihJbnZhbGlkIFJlc3RhdGVtZW50IFR5cGUpTxZupkpF2QhBUYGmSkXZCB1DSVEuMC5JUV9HVy4uMDA6MDA6MDAuMC4wLjAuMAUAAAAAAAAACAAAABooSW52YWxpZCBSZXN0YXRlbWVudCBUeXBlKU8WbqZKRdkIBP+CpkpF2QgfQ0lRLjAuSVFfR1cuLjMxLzEyLzE5MDAuMC4wLjAuMAUAAAAAAAAACAAAABooSW52</t>
  </si>
  <si>
    <t>YWxpZCBSZXN0YXRlbWVudCBUeXBlKU8WbqZKRdkIFwOBpkpF2QgfQ0lRLjAuSVFfR1cuLjMxLzEyLzE5MDEuMC4wLjAuMAUAAAAAAAAACAAAABooSW52YWxpZCBSZXN0YXRlbWVudCBUeXBlKU8WbqZKRdkIZp+BpkpF2QgmQ0lRLjAuSVFfT1RIRVJfSU5UQU4uLjAwOjAwOjAwLjAuMC4wLjAFAAAAAAAAAAgAAAAaKEludmFsaWQgUmVzdGF0ZW1lbnQgVHlwZSlPFm6mSkXZCJcUgqZKRdkIKENJUS4wLklRX09USEVSX0lOVEFOLi4zMS8xMi8xOTAwLjAuMC4wLjAFAAAAAAAAAAgAAAAaKEludmFsaWQgUmVzdGF0ZW1lbnQgVHlwZSlPFm6mSkXZCE14gaZKRdkIKENJUS4wLklRX09USEVSX0lOVEFOLi4zMS8xMi8xOTAxLjAuMC4wLjAFAAAAAAAAAAgAAAAaKEludmFsaWQgUmVzdGF0ZW1lbnQgVHlwZSlPFm6mSkXZCI3tgaZKRdkIJENJUS4wLklRX0xUX0lOVkVTVC4uMDA6MDA6MDAuMC4wLjAuMAUAAAAAAAAACAAAABooSW52YWxpZCBSZXN0YXRlbWVudCBUeXBlKU8WbqZKRdkIvWKCpkpF2QgmQ0lRLjAuSVFfTFRfSU5WRVNULi4zMS8xMi8xOTAwLjAuMC4wLjAFAAAAAAAAAAgAAAAaKEludmFsaWQgUmVzdGF0ZW1lbnQgVHlwZSlPFm6mSkXZCHXGgaZKRdkIJkNJUS4wLklRX0xUX0lOVkVTVC4uMzEvMTIvMTkwMS4wLjAuMC4wBQAAAAAAAAAIAAAAGihJbnZhbGlkIFJlc3RhdGVtZW50IFR5cGUpTxZupkpF</t>
  </si>
  <si>
    <t>2QgE/4KmSkXZCCdDSVEuMC5JUV9UT1RBTF9BU1NFVFMuLjAwOjAwOjAwLjAuMC4wLjAFAAAAAAAAAAgAAAAaKEludmFsaWQgUmVzdGF0ZW1lbnQgVHlwZSlPFm6mSkXZCBcDgaZKRdkIKUNJUS4wLklRX1RPVEFMX0FTU0VUUy4uMzEvMTIvMTkwMC4wLjAuMC4wBQAAAAAAAAAIAAAAGihJbnZhbGlkIFJlc3RhdGVtZW50IFR5cGUpTxZupkpF2QhNeIGmSkXZCClDSVEuMC5JUV9UT1RBTF9BU1NFVFMuLjMxLzEyLzE5MDEuMC4wLjAuMAUAAAAAAAAACAAAABooSW52YWxpZCBSZXN0YXRlbWVudCBUeXBlKU8WbqZKRdkIFwOBpkpF2QgdQ0lRLjAuSVFfQVAuLjAwOjAwOjAwLjAuMC4wLjAFAAAAAAAAAAgAAAAaKEludmFsaWQgUmVzdGF0ZW1lbnQgVHlwZSlPFm6mSkXZCE14gaZKRdkIH0NJUS4wLklRX0FQLi4zMS8xMi8xOTAwLjAuMC4wLjAFAAAAAAAAAAgAAAAaKEludmFsaWQgUmVzdGF0ZW1lbnQgVHlwZSlPFm6mSkXZCI3tgaZKRdkIH0NJUS4wLklRX0FQLi4zMS8xMi8xOTAxLjAuMC4wLjAFAAAAAAAAAAgAAAAaKEludmFsaWQgUmVzdGF0ZW1lbnQgVHlwZSlPFm6mSkXZCL1igqZKRdkIHUNJUS4wLklRX0FFLi4wMDowMDowMC4wLjAuMC4wBQAAAAAAAAAIAAAAGihJbnZhbGlkIFJlc3RhdGVtZW50IFR5cGUpTxZupkpF2QjfsIKmSkXZCB9DSVEuMC5JUV9BRS4uMzEvMTIvMTkwMC4wLjAuMC4wBQAAAAAA</t>
  </si>
  <si>
    <t>AAAIAAAAGihJbnZhbGlkIFJlc3RhdGVtZW50IFR5cGUpTxZupkpF2QgE/4KmSkXZCB9DSVEuMC5JUV9BRS4uMzEvMTIvMTkwMS4wLjAuMC4wBQAAAAAAAAAIAAAAGihJbnZhbGlkIFJlc3RhdGVtZW50IFR5cGUpTxZupkpF2QgXA4GmSkXZCCRDSVEuMC5JUV9TVF9ERUJULi4zMS8xMi8xOTAwLjAuMC4wLjAFAAAAAAAAAAgAAAAaKEludmFsaWQgUmVzdGF0ZW1lbnQgVHlwZSlPFm6mSkXZCBcDgaZKRdkIJENJUS4wLklRX1NUX0RFQlQuLjMxLzEyLzE5MDEuMC4wLjAuMAUAAAAAAAAACAAAABooSW52YWxpZCBSZXN0YXRlbWVudCBUeXBlKU8WbqZKRdkITXiBpkpF2QgsQ0lRLjAuSVFfQ1VSUkVOVF9QT1JUX0RFQlQuLjAwOjAwOjAwLjAuMC4wLjAFAAAAAAAAAAgAAAAaKEludmFsaWQgUmVzdGF0ZW1lbnQgVHlwZSlPFm6mSkXZCI3tgaZKRdkILkNJUS4wLklRX0NVUlJFTlRfUE9SVF9ERUJULi4zMS8xMi8xOTAwLjAuMC4wLjAFAAAAAAAAAAgAAAAaKEludmFsaWQgUmVzdGF0ZW1lbnQgVHlwZSlPFm6mSkXZCL1igqZKRdkILkNJUS4wLklRX0NVUlJFTlRfUE9SVF9ERUJULi4zMS8xMi8xOTAxLjAuMC4wLjAFAAAAAAAAAAgAAAAaKEludmFsaWQgUmVzdGF0ZW1lbnQgVHlwZSlPFm6mSkXZCKk7gqZKRdkILkNJUS4wLklRX0NVUlJFTlRfUE9SVF9MRUFTRVMuLjAwOjAwOjAwLjAuMC4wLjAFAAAAAAAAAAgA</t>
  </si>
  <si>
    <t>AAAaKEludmFsaWQgUmVzdGF0ZW1lbnQgVHlwZSlPFm6mSkXZCPPXgqZKRdkIMENJUS4wLklRX0NVUlJFTlRfUE9SVF9MRUFTRVMuLjMxLzEyLzE5MDAuMC4wLjAuMAUAAAAAAAAACAAAABooSW52YWxpZCBSZXN0YXRlbWVudCBUeXBlKU8WbqZKRdkI37CCpkpF2QgwQ0lRLjAuSVFfQ1VSUkVOVF9QT1JUX0xFQVNFUy4uMzEvMTIvMTkwMS4wLjAuMC4wBQAAAAAAAAAIAAAAGihJbnZhbGlkIFJlc3RhdGVtZW50IFR5cGUpTxZupkpF2Qjz14KmSkXZCC1DSVEuMC5JUV9VTkVBUk5fUkVWX0NVUlJFTlQuLjAwOjAwOjAwLjAuMC4wLjAFAAAAAAAAAAgAAAAaKEludmFsaWQgUmVzdGF0ZW1lbnQgVHlwZSlPFm6mSkXZCBcDgaZKRdkIL0NJUS4wLklRX1VORUFSTl9SRVZfQ1VSUkVOVC4uMzEvMTIvMTkwMC4wLjAuMC4wBQAAAAAAAAAIAAAAGihJbnZhbGlkIFJlc3RhdGVtZW50IFR5cGUpTxZupkpF2QhNeIGmSkXZCC9DSVEuMC5JUV9VTkVBUk5fUkVWX0NVUlJFTlQuLjMxLzEyLzE5MDEuMC4wLjAuMAUAAAAAAAAACAAAABooSW52YWxpZCBSZXN0YXRlbWVudCBUeXBlKU8WbqZKRdkIje2BpkpF2QgjQ0lRLjAuSVFfVE9UQUxfQ0wuLjAwOjAwOjAwLjAuMC4wLjAFAAAAAAAAAAgAAAAaKEludmFsaWQgUmVzdGF0ZW1lbnQgVHlwZSlPFm6mSkXZCL1igqZKRdkIJUNJUS4wLklRX1RPVEFMX0NMLi4zMS8xMi8xOTAw</t>
  </si>
  <si>
    <t>LjAuMC4wLjAFAAAAAAAAAAgAAAAaKEludmFsaWQgUmVzdGF0ZW1lbnQgVHlwZSlPFm6mSkXZCHXGgaZKRdkIJUNJUS4wLklRX1RPVEFMX0NMLi4zMS8xMi8xOTAxLjAuMC4wLjAFAAAAAAAAAAgAAAAaKEludmFsaWQgUmVzdGF0ZW1lbnQgVHlwZSlPFm6mSkXZCL1igqZKRdkIJENJUS4wLklRX0xUX0RFQlQuLjMxLzEyLzE5MDAuMC4wLjAuMAUAAAAAAAAACAAAABooSW52YWxpZCBSZXN0YXRlbWVudCBUeXBlKU8WbqZKRdkI89eCpkpF2QgkQ0lRLjAuSVFfTFRfREVCVC4uMzEvMTIvMTkwMS4wLjAuMC4wBQAAAAAAAAAIAAAAGihJbnZhbGlkIFJlc3RhdGVtZW50IFR5cGUpTxZupkpF2QgXA4GmSkXZCCtDSVEuMC5JUV9MT05HX1RFUk1fTEVBU0VTLi4wMDowMDowMC4wLjAuMC4wBQAAAAAAAAAIAAAAGihJbnZhbGlkIFJlc3RhdGVtZW50IFR5cGUpTxZupkpF2QhNeIGmSkXZCC1DSVEuMC5JUV9MT05HX1RFUk1fTEVBU0VTLi4zMS8xMi8xOTAwLjAuMC4wLjAFAAAAAAAAAAgAAAAaKEludmFsaWQgUmVzdGF0ZW1lbnQgVHlwZSlPFm6mSkXZCI3tgaZKRdkILUNJUS4wLklRX0xPTkdfVEVSTV9MRUFTRVMuLjMxLzEyLzE5MDEuMC4wLjAuMAUAAAAAAAAACAAAABooSW52YWxpZCBSZXN0YXRlbWVudCBUeXBlKU8WbqZKRdkIvWKCpkpF2QgoQ0lRLjAuSVFfVU5FQVJOX1JFVl9MVC4uMDA6MDA6MDAuMC4wLjAu</t>
  </si>
  <si>
    <t>MAUAAAAAAAAACAAAABooSW52YWxpZCBSZXN0YXRlbWVudCBUeXBlKU8WbqZKRdkIje2BpkpF2QgqQ0lRLjAuSVFfVU5FQVJOX1JFVl9MVC4uMzEvMTIvMTkwMC4wLjAuMC4wBQAAAAAAAAAIAAAAGihJbnZhbGlkIFJlc3RhdGVtZW50IFR5cGUpTxZupkpF2Qi9YoKmSkXZCCpDSVEuMC5JUV9VTkVBUk5fUkVWX0xULi4zMS8xMi8xOTAxLjAuMC4wLjAFAAAAAAAAAAgAAAAaKEludmFsaWQgUmVzdGF0ZW1lbnQgVHlwZSlPFm6mSkXZCHXGgaZKRdkIKkNJUS4wLklRX0RFRl9UQVhfTElBQl9MVC4uMDA6MDA6MDAuMC4wLjAuMAUAAAAAAAAACAAAABooSW52YWxpZCBSZXN0YXRlbWVudCBUeXBlKU8WbqZKRdkI89eCpkpF2QgsQ0lRLjAuSVFfREVGX1RBWF9MSUFCX0xULi4zMS8xMi8xOTAwLjAuMC4wLjAFAAAAAAAAAAgAAAAaKEludmFsaWQgUmVzdGF0ZW1lbnQgVHlwZSlPFm6mSkXZCBcDgaZKRdkILENJUS4wLklRX0RFRl9UQVhfTElBQl9MVC4uMzEvMTIvMTkwMS4wLjAuMC4wBQAAAAAAAAAIAAAAGihJbnZhbGlkIFJlc3RhdGVtZW50IFR5cGUpTxZupkpF2QhNeIGmSkXZCCVDSVEuMC5JUV9UT1RBTF9MSUFCLi4wMDowMDowMC4wLjAuMC4wBQAAAAAAAAAIAAAAGihJbnZhbGlkIFJlc3RhdGVtZW50IFR5cGUpTxZupkpF2QiN7YGmSkXZCCdDSVEuMC5JUV9UT1RBTF9MSUFCLi4zMS8xMi8xOTAwLjAuMC4w</t>
  </si>
  <si>
    <t>LjAFAAAAAAAAAAgAAAAaKEludmFsaWQgUmVzdGF0ZW1lbnQgVHlwZSlPFm6mSkXZCE14gaZKRdkIJ0NJUS4wLklRX1RPVEFMX0xJQUIuLjMxLzEyLzE5MDEuMC4wLjAuMAUAAAAAAAAACAAAABooSW52YWxpZCBSZXN0YXRlbWVudCBUeXBlKU8WbqZKRdkIje2BpkpF2QghQ0lRLjAuSVFfQ09NTU9OLi4wMDowMDowMC4wLjAuMC4wBQAAAAAAAAAIAAAAGihJbnZhbGlkIFJlc3RhdGVtZW50IFR5cGUpTxZupkpF2Qi9YoKmSkXZCCNDSVEuMC5JUV9DT01NT04uLjMxLzEyLzE5MDAuMC4wLjAuMAUAAAAAAAAACAAAABooSW52YWxpZCBSZXN0YXRlbWVudCBUeXBlKU8WbqZKRdkIZp+BpkpF2QgjQ0lRLjAuSVFfQ09NTU9OLi4zMS8xMi8xOTAxLjAuMC4wLjAFAAAAAAAAAAgAAAAaKEludmFsaWQgUmVzdGF0ZW1lbnQgVHlwZSlPFm6mSkXZCPPXgqZKRdkIH0NJUS4wLklRX0FQSUMuLjAwOjAwOjAwLjAuMC4wLjAFAAAAAAAAAAgAAAAaKEludmFsaWQgUmVzdGF0ZW1lbnQgVHlwZSlPFm6mSkXZCBcDgaZKRdkIIUNJUS4wLklRX0FQSUMuLjMxLzEyLzE5MDAuMC4wLjAuMAUAAAAAAAAACAAAABooSW52YWxpZCBSZXN0YXRlbWVudCBUeXBlKU8WbqZKRdkITXiBpkpF2QghQ0lRLjAuSVFfQVBJQy4uMzEvMTIvMTkwMS4wLjAuMC4wBQAAAAAAAAAIAAAAGihJbnZhbGlkIFJlc3RhdGVtZW50IFR5cGUpTxZupkpF2QgX</t>
  </si>
  <si>
    <t>A4GmSkXZCB1DSVEuMC5JUV9SRS4uMDA6MDA6MDAuMC4wLjAuMAUAAAAAAAAACAAAABooSW52YWxpZCBSZXN0YXRlbWVudCBUeXBlKU8WbqZKRdkITXiBpkpF2QgfQ0lRLjAuSVFfUkUuLjMxLzEyLzE5MDAuMC4wLjAuMAUAAAAAAAAACAAAABooSW52YWxpZCBSZXN0YXRlbWVudCBUeXBlKU8WbqZKRdkIje2BpkpF2QgfQ0lRLjAuSVFfUkUuLjMxLzEyLzE5MDEuMC4wLjAuMAUAAAAAAAAACAAAABooSW52YWxpZCBSZXN0YXRlbWVudCBUeXBlKU8WbqZKRdkIvWKCpkpF2QgjQ0lRLjAuSVFfVFJFQVNVUlkuLjAwOjAwOjAwLjAuMC4wLjAFAAAAAAAAAAgAAAAaKEludmFsaWQgUmVzdGF0ZW1lbnQgVHlwZSlPFm6mSkXZCKk7gqZKRdkIJUNJUS4wLklRX1RSRUFTVVJZLi4zMS8xMi8xOTAwLjAuMC4wLjAFAAAAAAAAAAgAAAAaKEludmFsaWQgUmVzdGF0ZW1lbnQgVHlwZSlPFm6mSkXZCPPXgqZKRdkIJUNJUS4wLklRX1RSRUFTVVJZLi4zMS8xMi8xOTAxLjAuMC4wLjAFAAAAAAAAAAgAAAAaKEludmFsaWQgUmVzdGF0ZW1lbnQgVHlwZSlPFm6mSkXZCBcDgaZKRdkIJ0NJUS4wLklRX09USEVSX0VRVUlUWS4uMDA6MDA6MDAuMC4wLjAuMAUAAAAAAAAACAAAABooSW52YWxpZCBSZXN0YXRlbWVudCBUeXBlKU8WbqZKRdkI89eCpkpF2QgpQ0lRLjAuSVFfT1RIRVJfRVFVSVRZLi4zMS8xMi8xOTAwLjAuMC4wLjAF</t>
  </si>
  <si>
    <t>AAAAAAAAAAgAAAAaKEludmFsaWQgUmVzdGF0ZW1lbnQgVHlwZSlPFm6mSkXZCBcDgaZKRdkIKUNJUS4wLklRX09USEVSX0VRVUlUWS4uMzEvMTIvMTkwMS4wLjAuMC4wBQAAAAAAAAAIAAAAGihJbnZhbGlkIFJlc3RhdGVtZW50IFR5cGUpXj1upkpF2QhNeIGmSkXZCCZDSVEuMC5JUV9QUkVGX0VRVUlUWS4uMDA6MDA6MDAuMC4wLjAuMAUAAAAAAAAACAAAABooSW52YWxpZCBSZXN0YXRlbWVudCBUeXBlKV49bqZKRdkIje2BpkpF2QgoQ0lRLjAuSVFfUFJFRl9FUVVJVFkuLjMxLzEyLzE5MDAuMC4wLjAuMAUAAAAAAAAACAAAABooSW52YWxpZCBSZXN0YXRlbWVudCBUeXBlKV49bqZKRdkIvWKCpkpF2QgoQ0lRLjAuSVFfUFJFRl9FUVVJVFkuLjMxLzEyLzE5MDEuMC4wLjAuMAUAAAAAAAAACAAAABooSW52YWxpZCBSZXN0YXRlbWVudCBUeXBlKV49bqZKRdkIQVGBpkpF2QgsQ0lRLjAuSVFfTUlOT1JJVFlfSU5URVJFU1QuLjAwOjAwOjAwLjAuMC4wLjAFAAAAAAAAAAgAAAAaKEludmFsaWQgUmVzdGF0ZW1lbnQgVHlwZSlePW6mSkXZCPPXgqZKRdkILkNJUS4wLklRX01JTk9SSVRZX0lOVEVSRVNULi4zMS8xMi8xOTAwLjAuMC4wLjAFAAAAAAAAAAgAAAAaKEludmFsaWQgUmVzdGF0ZW1lbnQgVHlwZSlePW6mSkXZCBcDgaZKRdkILkNJUS4wLklRX01JTk9SSVRZX0lOVEVSRVNULi4zMS8xMi8xOTAxLjAu</t>
  </si>
  <si>
    <t>MC4wLjAFAAAAAAAAAAgAAAAaKEludmFsaWQgUmVzdGF0ZW1lbnQgVHlwZSlePW6mSkXZCE14gaZKRdkIJ0NJUS4wLklRX1RPVEFMX0VRVUlUWS4uMDA6MDA6MDAuMC4wLjAuMAUAAAAAAAAACAAAABooSW52YWxpZCBSZXN0YXRlbWVudCBUeXBlKV49bqZKRdkIje2BpkpF2QgpQ0lRLjAuSVFfVE9UQUxfRVFVSVRZLi4zMS8xMi8xOTAwLjAuMC4wLjAFAAAAAAAAAAgAAAAaKEludmFsaWQgUmVzdGF0ZW1lbnQgVHlwZSlePW6mSkXZCL1igqZKRdkIKUNJUS4wLklRX1RPVEFMX0VRVUlUWS4uMzEvMTIvMTkwMS4wLjAuMC4wBQAAAAAAAAAIAAAAGihJbnZhbGlkIFJlc3RhdGVtZW50IFR5cGUpXj1upkpF2QjfsIKmSkXZCCRDSVEuMC5JUV9DQVNIX09QRVIuLjAwOjAwOjAwLjAuMC4wLjAFAAAAAAAAAAgAAAAaKEludmFsaWQgUmVzdGF0ZW1lbnQgVHlwZSlePW6mSkXZCPPXgqZKRdkIJkNJUS4wLklRX0NBU0hfT1BFUi4uMzEvMTIvMTkwMC4wLjAuMC4wBQAAAAAAAAAIAAAAGihJbnZhbGlkIFJlc3RhdGVtZW50IFR5cGUpXj1upkpF2QgC3ICmSkXZCCZDSVEuMC5JUV9DQVNIX09QRVIuLjMxLzEyLzE5MDEuMC4wLjAuMAUAAAAAAAAACAAAABooSW52YWxpZCBSZXN0YXRlbWVudCBUeXBlKV49bqZKRdkITXiBpkpF2QgmQ0lRLjAuSVFfQ0FTSF9JTlZFU1QuLjAwOjAwOjAwLjAuMC4wLjAFAAAAAAAAAAgAAAAa</t>
  </si>
  <si>
    <t>KEludmFsaWQgUmVzdGF0ZW1lbnQgVHlwZSlePW6mSkXZCI3tgaZKRdkIKENJUS4wLklRX0NBU0hfSU5WRVNULi4zMS8xMi8xOTAwLjAuMC4wLjAFAAAAAAAAAAgAAAAaKEludmFsaWQgUmVzdGF0ZW1lbnQgVHlwZSlePW6mSkXZCL1igqZKRdkIKENJUS4wLklRX0NBU0hfSU5WRVNULi4zMS8xMi8xOTAxLjAuMC4wLjAFAAAAAAAAAAgAAAAaKEludmFsaWQgUmVzdGF0ZW1lbnQgVHlwZSlePW6mSkXZCHXGgaZKRdkIJUNJUS4wLklRX0NBU0hfRklOQU4uLjAwOjAwOjAwLjAuMC4wLjAFAAAAAAAAAAgAAAAaKEludmFsaWQgUmVzdGF0ZW1lbnQgVHlwZSlePW6mSkXZCPPXgqZKRdkIJ0NJUS4wLklRX0NBU0hfRklOQU4uLjMxLzEyLzE5MDAuMC4wLjAuMAUAAAAAAAAACAAAABooSW52YWxpZCBSZXN0YXRlbWVudCBUeXBlKV49bqZKRdkI37CCpkpF2QgnQ0lRLjAuSVFfQ0FTSF9GSU5BTi4uMzEvMTIvMTkwMS4wLjAuMC4wBQAAAAAAAAAIAAAAGihJbnZhbGlkIFJlc3RhdGVtZW50IFR5cGUpXj1upkpF2Qjz14KmSkXZCCVDSVEuMC5JUV9ORVRfQ0hBTkdFLi4wMDowMDowMC4wLjAuMC4wBQAAAAAAAAAIAAAAGihJbnZhbGlkIFJlc3RhdGVtZW50IFR5cGUpXj1upkpF2QgC3ICmSkXZCCdDSVEuMC5JUV9ORVRfQ0hBTkdFLi4zMS8xMi8xOTAwLjAuMC4wLjAFAAAAAAAAAAgAAAAaKEludmFsaWQgUmVzdGF0ZW1l</t>
  </si>
  <si>
    <t>bnQgVHlwZSlePW6mSkXZCE14gaZKRdkIJ0NJUS4wLklRX05FVF9DSEFOR0UuLjMxLzEyLzE5MDEuMC4wLjAuMAUAAAAAAAAACAAAABooSW52YWxpZCBSZXN0YXRlbWVudCBUeXBlKV49bqZKRdkIje2BpkpF2QggQ0lRLjAuSVFfQ0FQRVguLjAwOjAwOjAwLjAuMC4wLjAFAAAAAAAAAAgAAAAaKEludmFsaWQgUmVzdGF0ZW1lbnQgVHlwZSlePW6mSkXZCL1igqZKRdkIIkNJUS4wLklRX0NBUEVYLi4zMS8xMi8xOTAwLjAuMC4wLjAFAAAAAAAAAAgAAAAaKEludmFsaWQgUmVzdGF0ZW1lbnQgVHlwZSlePW6mSkXZCKk7gqZKRdkIIkNJUS4wLklRX0NBUEVYLi4zMS8xMi8xOTAxLjAuMC4wLjAFAAAAAAAAAAgAAAAaKEludmFsaWQgUmVzdGF0ZW1lbnQgVHlwZSlePW6mSkXZCALcgKZKRdkILENJUS4wLklRX1RPVEFMX0RJVl9QQUlEX0NGLi4wMDowMDowMC4wLjAuMC4wBQAAAAAAAAAIAAAAGihJbnZhbGlkIFJlc3RhdGVtZW50IFR5cGUpXj1upkpF2QhBUYGmSkXZCC5DSVEuMC5JUV9UT1RBTF9ESVZfUEFJRF9DRi4uMzEvMTIvMTkwMC4wLjAuMC4wBQAAAAAAAAAIAAAAGihJbnZhbGlkIFJlc3RhdGVtZW50IFR5cGUpXj1upkpF2QiN7YGmSkXZCC5DSVEuMC5JUV9UT1RBTF9ESVZfUEFJRF9DRi4uMzEvMTIvMTkwMS4wLjAuMC4wBQAAAAAAAAAIAAAAGihJbnZhbGlkIFJlc3RhdGVtZW50IFR5cGUpXj1upkpF</t>
  </si>
  <si>
    <t>2Qi9YoKmSkXZCCBDSVEuMC5JUV9EQV9FU1QuLjAwOjAwOjAwLi4wLjAuMAUAAAABAAAACAAAABUoSW52YWxpZCBGaWxpbmcgTW9kZSnoYbqmSkXZCOhhuqZKRdkIKkNJUS4wLklRX0lOVEVSRVNUX0VYUF9FU1QuLjAwOjAwOjAwLi4wLjAuMAUAAAABAAAACAAAABUoSW52YWxpZCBGaWxpbmcgTW9kZSnoYbqmSkXZCOhhuqZKRdkIJENJUS4wLklRX0VCSVREQV9FU1QuLjAwOjAwOjAwLi4wLjAuMAUAAAABAAAACAAAABUoSW52YWxpZCBGaWxpbmcgTW9kZSnoYbqmSkXZCOhhuqZKRdkIIkNJUS4wLklRX0VCSVRfRVNULi4wMDowMDowMC4uMC4wLjAFAAAAAQAAAAgAAAAVKEludmFsaWQgRmlsaW5nIE1vZGUp6GG6pkpF2QjoYbqmSkXZCCNDSVEuMC5JUV9DQVBFWF9FU1QuLjAwOjAwOjAwLi4wLjAuMAUAAAABAAAACAAAABUoSW52YWxpZCBGaWxpbmcgTW9kZSnoYbqmSkXZCOhhuqZKRdkIJkNJUS4wLklRX05FVF9ERUJUX0VTVC4uMDA6MDA6MDAuLjAuMC4wBQAAAAEAAAAIAAAAFShJbnZhbGlkIEZpbGluZyBNb2RlKehhuqZKRdkI6GG6pkpF2QgoQ0lRLjAuSVFfUFJFVEFYX0lOQ19FU1QuLjAwOjAwOjAwLi4wLjAuMAUAAAABAAAACAAAABUoSW52YWxpZCBGaWxpbmcgTW9kZSnoYbqmSkXZCOhhuqZKRdkIJUNJUS4wLklRX1JFVkVOVUVfRVNULi4wMDowMDowMC4uMC4wLjAFAAAAAQAAAAgAAAAVKEludmFs</t>
  </si>
  <si>
    <t>aWQgRmlsaW5nIE1vZGUp6GG6pkpF2QjoYbqmSkXZCCBDSVEuMC5JUV9OSV9FU1QuLjAwOjAwOjAwLi4wLjAuMAUAAAABAAAACAAAABUoSW52YWxpZCBGaWxpbmcgTW9kZSnoYbqmSkXZCOhhuqZKRdkI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</si>
</sst>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6" fillId="0" borderId="0" xfId="0" applyFont="1" applyBorder="1" applyAlignment="1">
      <alignment vertical="top"/>
    </xf>
    <xf numFmtId="0" fontId="37" fillId="0" borderId="0" xfId="0" applyFont="1" applyBorder="1" applyAlignment="1">
      <alignment vertical="top"/>
    </xf>
    <xf numFmtId="0" fontId="36" fillId="0" borderId="0" xfId="0" applyFont="1" applyBorder="1" applyAlignment="1">
      <alignment horizontal="right" vertical="top"/>
    </xf>
    <xf numFmtId="0" fontId="36" fillId="0" borderId="23" xfId="0" applyFont="1" applyBorder="1" applyAlignment="1">
      <alignment horizontal="right" vertical="top"/>
    </xf>
    <xf numFmtId="0" fontId="36" fillId="0" borderId="24" xfId="0" applyFont="1" applyBorder="1" applyAlignment="1">
      <alignment horizontal="right" vertical="top"/>
    </xf>
    <xf numFmtId="0" fontId="37" fillId="0" borderId="0" xfId="0" applyFont="1" applyBorder="1" applyAlignment="1">
      <alignment horizontal="right" vertical="top"/>
    </xf>
    <xf numFmtId="0" fontId="38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9" fillId="0" borderId="8" xfId="18" applyFont="1" applyBorder="1"/>
    <xf numFmtId="0" fontId="0" fillId="0" borderId="0" xfId="0" applyFont="1" applyBorder="1"/>
    <xf numFmtId="0" fontId="38" fillId="0" borderId="0" xfId="0" applyFont="1" applyBorder="1"/>
    <xf numFmtId="0" fontId="40" fillId="0" borderId="9" xfId="0" applyFont="1" applyBorder="1"/>
    <xf numFmtId="169" fontId="39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9" fillId="0" borderId="0" xfId="18" applyFont="1" applyBorder="1"/>
    <xf numFmtId="169" fontId="14" fillId="0" borderId="7" xfId="18" applyFont="1" applyBorder="1"/>
    <xf numFmtId="169" fontId="39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2" fillId="0" borderId="0" xfId="0" applyFont="1" applyFill="1" applyBorder="1"/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81" fontId="2" fillId="0" borderId="9" xfId="0" applyNumberFormat="1" applyFont="1" applyBorder="1"/>
    <xf numFmtId="169" fontId="39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81" fontId="0" fillId="0" borderId="0" xfId="0" applyNumberFormat="1" applyBorder="1"/>
    <xf numFmtId="169" fontId="26" fillId="0" borderId="0" xfId="18" applyFont="1" applyFill="1" applyBorder="1"/>
    <xf numFmtId="181" fontId="0" fillId="0" borderId="6" xfId="0" applyNumberFormat="1" applyBorder="1"/>
    <xf numFmtId="181" fontId="0" fillId="0" borderId="5" xfId="0" applyNumberFormat="1" applyBorder="1"/>
    <xf numFmtId="0" fontId="0" fillId="0" borderId="0" xfId="0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81" fontId="0" fillId="8" borderId="6" xfId="0" applyNumberFormat="1" applyFill="1" applyBorder="1"/>
    <xf numFmtId="181" fontId="0" fillId="8" borderId="0" xfId="0" applyNumberFormat="1" applyFill="1" applyBorder="1"/>
    <xf numFmtId="181" fontId="0" fillId="8" borderId="5" xfId="0" applyNumberFormat="1" applyFill="1" applyBorder="1"/>
    <xf numFmtId="169" fontId="45" fillId="0" borderId="0" xfId="18" applyFont="1"/>
    <xf numFmtId="0" fontId="0" fillId="8" borderId="0" xfId="0" applyFill="1"/>
    <xf numFmtId="0" fontId="35" fillId="8" borderId="0" xfId="0" applyFont="1" applyFill="1" applyAlignment="1">
      <alignment vertical="top"/>
    </xf>
    <xf numFmtId="0" fontId="41" fillId="8" borderId="0" xfId="0" applyFont="1" applyFill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8" fillId="0" borderId="7" xfId="0" applyFont="1" applyBorder="1"/>
    <xf numFmtId="181" fontId="0" fillId="0" borderId="7" xfId="0" applyNumberFormat="1" applyFont="1" applyBorder="1"/>
    <xf numFmtId="169" fontId="46" fillId="0" borderId="0" xfId="18" applyFont="1"/>
    <xf numFmtId="169" fontId="26" fillId="0" borderId="1" xfId="18" applyFont="1" applyBorder="1"/>
    <xf numFmtId="9" fontId="26" fillId="0" borderId="0" xfId="1" applyFont="1"/>
    <xf numFmtId="0" fontId="47" fillId="0" borderId="0" xfId="18" applyNumberFormat="1" applyFont="1" applyBorder="1" applyAlignment="1">
      <alignment horizontal="right"/>
    </xf>
    <xf numFmtId="0" fontId="47" fillId="0" borderId="0" xfId="18" applyNumberFormat="1" applyFont="1" applyFill="1" applyBorder="1" applyAlignment="1">
      <alignment horizontal="right"/>
    </xf>
    <xf numFmtId="14" fontId="47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6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81" fontId="0" fillId="8" borderId="25" xfId="0" applyNumberFormat="1" applyFill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8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9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7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50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51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2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H39"/>
  <sheetViews>
    <sheetView showGridLines="0" zoomScale="85" zoomScaleNormal="85" workbookViewId="0">
      <selection activeCell="B22" sqref="B22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s="266" t="s">
        <v>277</v>
      </c>
    </row>
    <row r="3" spans="1:8" s="7" customFormat="1" x14ac:dyDescent="0.4">
      <c r="A3" s="8"/>
      <c r="B3" s="252" t="s">
        <v>76</v>
      </c>
    </row>
    <row r="4" spans="1:8" s="7" customFormat="1" x14ac:dyDescent="0.4">
      <c r="A4" s="8"/>
      <c r="B4" s="252" t="s">
        <v>278</v>
      </c>
    </row>
    <row r="5" spans="1:8" s="7" customFormat="1" x14ac:dyDescent="0.4">
      <c r="A5" s="8"/>
      <c r="B5" s="9"/>
    </row>
    <row r="6" spans="1:8" s="7" customFormat="1" x14ac:dyDescent="0.4">
      <c r="A6" s="8"/>
      <c r="B6" s="253" t="s">
        <v>76</v>
      </c>
      <c r="C6" s="254"/>
      <c r="D6" s="254"/>
    </row>
    <row r="7" spans="1:8" s="7" customFormat="1" x14ac:dyDescent="0.4">
      <c r="A7" s="8"/>
      <c r="B7" s="9"/>
    </row>
    <row r="8" spans="1:8" x14ac:dyDescent="0.4">
      <c r="B8" s="240" t="s">
        <v>268</v>
      </c>
      <c r="C8" s="50"/>
      <c r="D8" s="72"/>
      <c r="E8" s="7"/>
      <c r="F8" s="7"/>
      <c r="G8" s="7"/>
      <c r="H8" s="7"/>
    </row>
    <row r="9" spans="1:8" x14ac:dyDescent="0.4">
      <c r="B9" s="72" t="s">
        <v>271</v>
      </c>
      <c r="C9" s="50"/>
      <c r="D9" s="244"/>
      <c r="E9" s="7"/>
      <c r="F9" s="7"/>
      <c r="G9" s="7"/>
      <c r="H9" s="7"/>
    </row>
    <row r="10" spans="1:8" x14ac:dyDescent="0.4">
      <c r="B10" s="72" t="s">
        <v>241</v>
      </c>
      <c r="C10" s="50"/>
      <c r="D10" s="108"/>
      <c r="E10" s="7"/>
      <c r="F10" s="7"/>
      <c r="G10" s="7"/>
      <c r="H10" s="7"/>
    </row>
    <row r="11" spans="1:8" x14ac:dyDescent="0.4">
      <c r="B11" s="72" t="s">
        <v>14</v>
      </c>
      <c r="C11" s="50"/>
      <c r="D11" s="107"/>
      <c r="E11" s="7"/>
      <c r="F11" s="7"/>
      <c r="G11" s="7"/>
      <c r="H11" s="7"/>
    </row>
    <row r="12" spans="1:8" x14ac:dyDescent="0.4">
      <c r="B12" s="72"/>
      <c r="C12" s="50"/>
      <c r="D12" s="50"/>
      <c r="E12" s="167"/>
    </row>
    <row r="13" spans="1:8" x14ac:dyDescent="0.4">
      <c r="B13" s="240" t="s">
        <v>284</v>
      </c>
      <c r="C13" s="50"/>
      <c r="D13" s="50"/>
      <c r="E13" s="167"/>
    </row>
    <row r="14" spans="1:8" x14ac:dyDescent="0.4">
      <c r="B14" s="72" t="s">
        <v>286</v>
      </c>
      <c r="D14" s="108"/>
      <c r="E14" s="110"/>
      <c r="F14" s="72"/>
    </row>
    <row r="15" spans="1:8" x14ac:dyDescent="0.4">
      <c r="B15" s="72" t="s">
        <v>283</v>
      </c>
      <c r="C15" s="50"/>
      <c r="D15" s="107"/>
      <c r="E15" s="113"/>
      <c r="F15" s="72"/>
    </row>
    <row r="16" spans="1:8" x14ac:dyDescent="0.4">
      <c r="B16" s="72" t="s">
        <v>38</v>
      </c>
      <c r="C16" s="50"/>
      <c r="D16" s="107"/>
      <c r="E16" s="115"/>
      <c r="F16" s="72"/>
    </row>
    <row r="17" spans="2:6" x14ac:dyDescent="0.4">
      <c r="B17" s="72" t="s">
        <v>16</v>
      </c>
      <c r="C17" s="50"/>
      <c r="D17" s="107"/>
      <c r="E17" s="77"/>
      <c r="F17" s="72"/>
    </row>
    <row r="18" spans="2:6" x14ac:dyDescent="0.4">
      <c r="E18" s="72"/>
      <c r="F18" s="72"/>
    </row>
    <row r="19" spans="2:6" x14ac:dyDescent="0.4">
      <c r="B19" s="240" t="s">
        <v>285</v>
      </c>
      <c r="E19" s="72"/>
      <c r="F19" s="72"/>
    </row>
    <row r="20" spans="2:6" x14ac:dyDescent="0.4">
      <c r="B20" s="7" t="s">
        <v>209</v>
      </c>
      <c r="C20" s="7"/>
      <c r="D20" s="107"/>
      <c r="E20" s="245" t="s">
        <v>210</v>
      </c>
      <c r="F20" s="245" t="s">
        <v>211</v>
      </c>
    </row>
    <row r="21" spans="2:6" x14ac:dyDescent="0.4">
      <c r="B21" s="72" t="s">
        <v>292</v>
      </c>
      <c r="C21" s="50"/>
      <c r="D21" s="108"/>
      <c r="E21" s="167"/>
    </row>
    <row r="22" spans="2:6" x14ac:dyDescent="0.4">
      <c r="B22" s="72" t="s">
        <v>272</v>
      </c>
      <c r="C22" s="50"/>
      <c r="D22" s="108"/>
      <c r="E22" s="167"/>
    </row>
    <row r="23" spans="2:6" x14ac:dyDescent="0.4">
      <c r="B23" s="72" t="s">
        <v>242</v>
      </c>
      <c r="C23" s="50"/>
      <c r="D23" s="233"/>
      <c r="E23" s="167"/>
    </row>
    <row r="25" spans="2:6" x14ac:dyDescent="0.4">
      <c r="B25" s="240" t="s">
        <v>67</v>
      </c>
      <c r="C25" s="50"/>
      <c r="D25" s="50"/>
      <c r="E25" s="167"/>
    </row>
    <row r="26" spans="2:6" x14ac:dyDescent="0.4">
      <c r="B26" s="72" t="s">
        <v>273</v>
      </c>
      <c r="C26" s="50"/>
      <c r="D26" s="234"/>
      <c r="E26" s="111" t="s">
        <v>274</v>
      </c>
    </row>
    <row r="27" spans="2:6" x14ac:dyDescent="0.4">
      <c r="B27" s="72" t="s">
        <v>0</v>
      </c>
      <c r="C27" s="50"/>
      <c r="D27" s="234"/>
      <c r="E27" s="167"/>
    </row>
    <row r="28" spans="2:6" x14ac:dyDescent="0.4">
      <c r="B28" s="72" t="s">
        <v>269</v>
      </c>
      <c r="C28" s="50"/>
      <c r="D28" s="234"/>
      <c r="E28" s="167"/>
    </row>
    <row r="29" spans="2:6" x14ac:dyDescent="0.4">
      <c r="B29" s="72" t="s">
        <v>10</v>
      </c>
      <c r="C29" s="50"/>
      <c r="D29" s="234"/>
      <c r="E29" s="167"/>
    </row>
    <row r="30" spans="2:6" x14ac:dyDescent="0.4">
      <c r="B30" s="72" t="s">
        <v>270</v>
      </c>
      <c r="C30" s="50"/>
      <c r="D30" s="234"/>
      <c r="E30" s="167"/>
    </row>
    <row r="31" spans="2:6" x14ac:dyDescent="0.4">
      <c r="B31" s="72" t="s">
        <v>55</v>
      </c>
      <c r="C31" s="50"/>
      <c r="D31" s="233"/>
      <c r="E31" s="167"/>
    </row>
    <row r="32" spans="2:6" x14ac:dyDescent="0.4">
      <c r="B32" s="72"/>
      <c r="C32" s="50"/>
      <c r="D32" s="50"/>
      <c r="E32" s="167"/>
    </row>
    <row r="33" spans="2:6" x14ac:dyDescent="0.4">
      <c r="B33" s="240" t="s">
        <v>74</v>
      </c>
      <c r="C33" s="50"/>
      <c r="D33" s="72"/>
      <c r="E33" s="72"/>
      <c r="F33" s="72"/>
    </row>
    <row r="34" spans="2:6" x14ac:dyDescent="0.4">
      <c r="B34" s="72" t="s">
        <v>37</v>
      </c>
      <c r="C34" s="50"/>
      <c r="D34" s="108"/>
      <c r="E34" s="112"/>
      <c r="F34" s="78"/>
    </row>
    <row r="35" spans="2:6" x14ac:dyDescent="0.4">
      <c r="B35" s="72" t="s">
        <v>32</v>
      </c>
      <c r="C35" s="50"/>
      <c r="D35" s="107"/>
      <c r="E35" s="245" t="s">
        <v>33</v>
      </c>
      <c r="F35" s="245" t="s">
        <v>34</v>
      </c>
    </row>
    <row r="36" spans="2:6" x14ac:dyDescent="0.4">
      <c r="B36" s="72" t="s">
        <v>41</v>
      </c>
      <c r="C36" s="50"/>
      <c r="D36" s="107" t="s">
        <v>290</v>
      </c>
      <c r="E36" s="113"/>
      <c r="F36" s="72"/>
    </row>
    <row r="37" spans="2:6" x14ac:dyDescent="0.4">
      <c r="B37" s="72" t="s">
        <v>275</v>
      </c>
      <c r="C37" s="50"/>
      <c r="D37" s="107"/>
      <c r="E37" s="113"/>
      <c r="F37" s="72"/>
    </row>
    <row r="38" spans="2:6" x14ac:dyDescent="0.4">
      <c r="B38" s="72" t="s">
        <v>276</v>
      </c>
      <c r="C38" s="50"/>
      <c r="D38" s="107"/>
      <c r="E38" s="113"/>
      <c r="F38" s="72"/>
    </row>
    <row r="39" spans="2:6" x14ac:dyDescent="0.4">
      <c r="B39" s="72"/>
      <c r="C39" s="50"/>
      <c r="D39" s="50"/>
      <c r="E39" s="167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03D5-99AB-4CAE-80AA-D6779D29694E}">
  <dimension ref="A1:AE1"/>
  <sheetViews>
    <sheetView workbookViewId="0"/>
  </sheetViews>
  <sheetFormatPr defaultRowHeight="14.6" x14ac:dyDescent="0.4"/>
  <sheetData>
    <row r="1" spans="1:31" x14ac:dyDescent="0.4">
      <c r="A1">
        <v>31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J50"/>
  <sheetViews>
    <sheetView showGridLines="0" tabSelected="1" topLeftCell="A7" zoomScale="85" zoomScaleNormal="85" workbookViewId="0">
      <selection activeCell="G21" sqref="G21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9" width="11.69140625" style="7" customWidth="1"/>
    <col min="10" max="16384" width="9.84375" style="7"/>
  </cols>
  <sheetData>
    <row r="1" spans="1:9" x14ac:dyDescent="0.4">
      <c r="A1" s="6"/>
      <c r="B1" s="6"/>
    </row>
    <row r="2" spans="1:9" ht="16.75" x14ac:dyDescent="0.4">
      <c r="A2" s="8"/>
      <c r="B2" s="266" t="s">
        <v>277</v>
      </c>
    </row>
    <row r="3" spans="1:9" x14ac:dyDescent="0.4">
      <c r="A3" s="8"/>
      <c r="B3" s="252" t="s">
        <v>73</v>
      </c>
    </row>
    <row r="4" spans="1:9" x14ac:dyDescent="0.4">
      <c r="A4" s="8"/>
      <c r="B4" s="252" t="s">
        <v>278</v>
      </c>
    </row>
    <row r="5" spans="1:9" x14ac:dyDescent="0.4">
      <c r="A5" s="8"/>
      <c r="B5" s="9"/>
      <c r="H5" s="10"/>
      <c r="I5" s="10"/>
    </row>
    <row r="6" spans="1:9" x14ac:dyDescent="0.4">
      <c r="A6" s="8"/>
      <c r="B6" s="255" t="s">
        <v>238</v>
      </c>
      <c r="C6" s="256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s="257" t="s">
        <v>241</v>
      </c>
      <c r="C8" s="258">
        <f>Assumptions!$D$10</f>
        <v>0</v>
      </c>
      <c r="E8" s="21"/>
      <c r="H8" s="10"/>
      <c r="I8" s="10"/>
    </row>
    <row r="9" spans="1:9" x14ac:dyDescent="0.4">
      <c r="B9" s="259" t="s">
        <v>242</v>
      </c>
      <c r="C9" s="260">
        <f>Assumptions!$D$23</f>
        <v>0</v>
      </c>
      <c r="E9" s="21"/>
    </row>
    <row r="10" spans="1:9" x14ac:dyDescent="0.4">
      <c r="B10" s="259" t="s">
        <v>55</v>
      </c>
      <c r="C10" s="260">
        <f>Assumptions!$D$31</f>
        <v>0</v>
      </c>
      <c r="E10" s="21"/>
    </row>
    <row r="11" spans="1:9" ht="15" thickBot="1" x14ac:dyDescent="0.45">
      <c r="B11" s="261" t="s">
        <v>67</v>
      </c>
      <c r="C11" s="262" t="e">
        <f>IF(OR(ISBLANK(Assumptions!D26),Assumptions!D26=""),'Discount rate'!C26,Assumptions!D26)</f>
        <v>#VALUE!</v>
      </c>
      <c r="D11" s="40"/>
    </row>
    <row r="12" spans="1:9" x14ac:dyDescent="0.4">
      <c r="C12" s="17"/>
    </row>
    <row r="13" spans="1:9" x14ac:dyDescent="0.4">
      <c r="B13" s="26" t="s">
        <v>202</v>
      </c>
      <c r="C13" s="194" t="e">
        <f>SUM($49:$49)</f>
        <v>#VALUE!</v>
      </c>
    </row>
    <row r="14" spans="1:9" x14ac:dyDescent="0.4">
      <c r="B14" s="24" t="s">
        <v>70</v>
      </c>
      <c r="C14" s="27" t="e">
        <f>Comps!D25</f>
        <v>#VALUE!</v>
      </c>
      <c r="D14" s="30"/>
    </row>
    <row r="15" spans="1:9" s="10" customFormat="1" x14ac:dyDescent="0.4">
      <c r="B15" s="84" t="s">
        <v>71</v>
      </c>
      <c r="C15" s="85" t="str">
        <f>Comps!D26</f>
        <v>(Invalid Restatement Type)</v>
      </c>
      <c r="D15" s="38"/>
    </row>
    <row r="16" spans="1:9" x14ac:dyDescent="0.4">
      <c r="B16" s="33" t="s">
        <v>240</v>
      </c>
      <c r="C16" s="193" t="e">
        <f>SUM($C$13:$C$15)</f>
        <v>#VALUE!</v>
      </c>
      <c r="D16" s="30"/>
    </row>
    <row r="17" spans="2:10" x14ac:dyDescent="0.4">
      <c r="C17" s="17"/>
    </row>
    <row r="18" spans="2:10" x14ac:dyDescent="0.4">
      <c r="B18" s="39" t="s">
        <v>4</v>
      </c>
      <c r="C18" s="28" t="e">
        <f>C13</f>
        <v>#VALUE!</v>
      </c>
    </row>
    <row r="19" spans="2:10" x14ac:dyDescent="0.4">
      <c r="B19" s="24" t="s">
        <v>2</v>
      </c>
      <c r="C19" s="29" t="str" cm="1">
        <f t="array" ref="C19">_xll.ciqfunctions.udf.CIQ(IS!$D$9,"IQ_EBITDA",IS!$D$10,$C$8,IS!$D$12,IS!$D$13,IS!$D$15,IS!$D$16)</f>
        <v>(Invalid Restatement Type)</v>
      </c>
    </row>
    <row r="20" spans="2:10" x14ac:dyDescent="0.4">
      <c r="B20" s="33" t="s">
        <v>239</v>
      </c>
      <c r="C20" s="196" t="e">
        <f>C18/C19</f>
        <v>#VALUE!</v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s="255" t="s">
        <v>243</v>
      </c>
      <c r="C23" s="255"/>
      <c r="D23" s="255"/>
      <c r="E23" s="255"/>
      <c r="F23" s="255"/>
      <c r="G23" s="255"/>
      <c r="H23" s="255"/>
      <c r="I23" s="255"/>
      <c r="J23" s="7" t="s">
        <v>287</v>
      </c>
    </row>
    <row r="24" spans="2:10" ht="15" thickBot="1" x14ac:dyDescent="0.45">
      <c r="B24" s="14"/>
      <c r="D24" s="186">
        <f>DATE(YEAR($F$24)+COLUMN(D24)-COLUMN($F$24),MONTH($F$24),DAY($F$24))</f>
        <v>693232</v>
      </c>
      <c r="E24" s="186">
        <f>DATE(YEAR($F$24)+COLUMN(E24)-COLUMN($F$24),MONTH($F$24),DAY($F$24))</f>
        <v>693597</v>
      </c>
      <c r="F24" s="246">
        <f>forecastStart</f>
        <v>0</v>
      </c>
      <c r="G24" s="186">
        <f>DATE(YEAR($F$24)+COLUMN(G24)-COLUMN($F$24),MONTH($F$24),DAY($F$24))</f>
        <v>366</v>
      </c>
      <c r="H24" s="186">
        <f>DATE(YEAR($F$24)+COLUMN(H24)-COLUMN($F$24),MONTH($F$24),DAY($F$24))</f>
        <v>731</v>
      </c>
      <c r="I24" s="186">
        <f t="shared" ref="I24" si="0">DATE(YEAR($F$24)+COLUMN(I24)-COLUMN($F$24),MONTH($F$24),DAY($F$24))</f>
        <v>1096</v>
      </c>
      <c r="J24" s="7" t="s">
        <v>287</v>
      </c>
    </row>
    <row r="25" spans="2:10" ht="15" thickBot="1" x14ac:dyDescent="0.45">
      <c r="B25" s="87" t="e">
        <f>curr+" million"</f>
        <v>#VALUE!</v>
      </c>
      <c r="C25" s="70"/>
      <c r="D25" s="71">
        <f>YEAR(D24)</f>
        <v>3797</v>
      </c>
      <c r="E25" s="71">
        <f t="shared" ref="E25:H25" si="1">YEAR(E24)</f>
        <v>3798</v>
      </c>
      <c r="F25" s="71">
        <f t="shared" si="1"/>
        <v>1900</v>
      </c>
      <c r="G25" s="71">
        <f t="shared" si="1"/>
        <v>1900</v>
      </c>
      <c r="H25" s="71">
        <f t="shared" si="1"/>
        <v>1901</v>
      </c>
      <c r="I25" s="195" t="s">
        <v>288</v>
      </c>
      <c r="J25" s="7" t="s">
        <v>287</v>
      </c>
    </row>
    <row r="26" spans="2:10" x14ac:dyDescent="0.4">
      <c r="B26" s="14"/>
      <c r="C26" s="142"/>
      <c r="D26" s="184" t="s">
        <v>5</v>
      </c>
      <c r="E26" s="184" t="s">
        <v>5</v>
      </c>
      <c r="F26" s="184" t="s">
        <v>6</v>
      </c>
      <c r="G26" s="184" t="s">
        <v>6</v>
      </c>
      <c r="H26" s="184" t="s">
        <v>6</v>
      </c>
      <c r="I26" s="185" t="s">
        <v>17</v>
      </c>
      <c r="J26" s="7" t="s">
        <v>287</v>
      </c>
    </row>
    <row r="27" spans="2:10" x14ac:dyDescent="0.4">
      <c r="B27" s="11" t="s">
        <v>3</v>
      </c>
      <c r="C27" s="132"/>
      <c r="D27" s="10" t="e">
        <f>INDEX(IS!$21:$21,MATCH(D$25,IS!$19:$19,0))</f>
        <v>#N/A</v>
      </c>
      <c r="E27" s="10" t="e">
        <f>INDEX(IS!$21:$21,MATCH(E$25,IS!$19:$19,0))</f>
        <v>#N/A</v>
      </c>
      <c r="F27" s="10" t="e">
        <f>INDEX(Forecasts!$13:$13,MATCH(F$25,Forecasts!$11:$11,0))</f>
        <v>#VALUE!</v>
      </c>
      <c r="G27" s="10" t="e">
        <f>INDEX(Forecasts!$13:$13,MATCH(G$25,Forecasts!$11:$11,0))</f>
        <v>#VALUE!</v>
      </c>
      <c r="H27" s="10" t="e">
        <f>INDEX(Forecasts!$13:$13,MATCH(H$25,Forecasts!$11:$11,0))</f>
        <v>#VALUE!</v>
      </c>
      <c r="J27" s="7" t="s">
        <v>287</v>
      </c>
    </row>
    <row r="28" spans="2:10" x14ac:dyDescent="0.4">
      <c r="B28" s="30"/>
      <c r="C28" s="181" t="s">
        <v>225</v>
      </c>
      <c r="D28" s="10"/>
      <c r="E28" s="247"/>
      <c r="F28" s="247" t="e">
        <f ca="1">F27/OFFSET(F27,0,-1)-1</f>
        <v>#VALUE!</v>
      </c>
      <c r="G28" s="247" t="e">
        <f t="shared" ref="G28:H28" ca="1" si="2">G27/OFFSET(G27,0,-1)-1</f>
        <v>#VALUE!</v>
      </c>
      <c r="H28" s="247" t="e">
        <f t="shared" ca="1" si="2"/>
        <v>#VALUE!</v>
      </c>
      <c r="I28" s="22">
        <f>$C$9</f>
        <v>0</v>
      </c>
      <c r="J28" s="7" t="s">
        <v>287</v>
      </c>
    </row>
    <row r="29" spans="2:10" x14ac:dyDescent="0.4">
      <c r="B29" s="11" t="s">
        <v>254</v>
      </c>
      <c r="C29" s="132"/>
      <c r="D29" s="10" t="e">
        <f>INDEX(IS!$27:$27,MATCH(D$25,IS!$19:$19,0))</f>
        <v>#N/A</v>
      </c>
      <c r="E29" s="10" t="e">
        <f>INDEX(IS!$27:$27,MATCH(E$25,IS!$19:$19,0))</f>
        <v>#N/A</v>
      </c>
      <c r="F29" s="10" t="e">
        <f>INDEX(Forecasts!$14:$14,MATCH(F$25,Forecasts!$11:$11,0))</f>
        <v>#VALUE!</v>
      </c>
      <c r="G29" s="10" t="e">
        <f>INDEX(Forecasts!$14:$14,MATCH(G$25,Forecasts!$11:$11,0))</f>
        <v>#VALUE!</v>
      </c>
      <c r="H29" s="10" t="e">
        <f>INDEX(Forecasts!$14:$14,MATCH(H$25,Forecasts!$11:$11,0))</f>
        <v>#VALUE!</v>
      </c>
      <c r="J29" s="7" t="s">
        <v>287</v>
      </c>
    </row>
    <row r="30" spans="2:10" x14ac:dyDescent="0.4">
      <c r="B30" s="11"/>
      <c r="C30" s="181" t="s">
        <v>68</v>
      </c>
      <c r="D30" s="10"/>
      <c r="E30" s="10"/>
      <c r="F30" s="247" t="e">
        <f>F31/F27</f>
        <v>#VALUE!</v>
      </c>
      <c r="G30" s="247" t="e">
        <f t="shared" ref="G30:H30" si="3">G31/G27</f>
        <v>#VALUE!</v>
      </c>
      <c r="H30" s="247" t="e">
        <f t="shared" si="3"/>
        <v>#VALUE!</v>
      </c>
      <c r="J30" s="7" t="s">
        <v>287</v>
      </c>
    </row>
    <row r="31" spans="2:10" x14ac:dyDescent="0.4">
      <c r="B31" s="15" t="s">
        <v>1</v>
      </c>
      <c r="C31" s="182"/>
      <c r="D31" s="42"/>
      <c r="E31" s="42" t="e">
        <f>E27+E29</f>
        <v>#N/A</v>
      </c>
      <c r="F31" s="42" t="e">
        <f t="shared" ref="F31:H31" si="4">F27+F29</f>
        <v>#VALUE!</v>
      </c>
      <c r="G31" s="42" t="e">
        <f t="shared" si="4"/>
        <v>#VALUE!</v>
      </c>
      <c r="H31" s="42" t="e">
        <f t="shared" si="4"/>
        <v>#VALUE!</v>
      </c>
      <c r="I31" s="16"/>
      <c r="J31" s="7" t="s">
        <v>287</v>
      </c>
    </row>
    <row r="32" spans="2:10" x14ac:dyDescent="0.4">
      <c r="B32" s="11"/>
      <c r="C32" s="181" t="s">
        <v>55</v>
      </c>
      <c r="D32" s="10"/>
      <c r="E32" s="248">
        <f>$C$10</f>
        <v>0</v>
      </c>
      <c r="F32" s="248">
        <f t="shared" ref="F32:H32" si="5">$C$10</f>
        <v>0</v>
      </c>
      <c r="G32" s="248">
        <f t="shared" si="5"/>
        <v>0</v>
      </c>
      <c r="H32" s="248">
        <f t="shared" si="5"/>
        <v>0</v>
      </c>
      <c r="J32" s="7" t="s">
        <v>287</v>
      </c>
    </row>
    <row r="33" spans="2:10" x14ac:dyDescent="0.4">
      <c r="B33" s="7" t="s">
        <v>72</v>
      </c>
      <c r="C33" s="183"/>
      <c r="D33" s="10" t="e">
        <f>INDEX(IS!$37:$37,MATCH(D$25,IS!$19:$19,0))</f>
        <v>#N/A</v>
      </c>
      <c r="E33" s="10" t="e">
        <f>INDEX(IS!$37:$37,MATCH(E$25,IS!$19:$19,0))</f>
        <v>#N/A</v>
      </c>
      <c r="F33" s="10" t="e">
        <f t="shared" ref="F33:H33" si="6">-F31*F$32</f>
        <v>#VALUE!</v>
      </c>
      <c r="G33" s="10" t="e">
        <f t="shared" si="6"/>
        <v>#VALUE!</v>
      </c>
      <c r="H33" s="10" t="e">
        <f t="shared" si="6"/>
        <v>#VALUE!</v>
      </c>
      <c r="J33" s="7" t="s">
        <v>287</v>
      </c>
    </row>
    <row r="34" spans="2:10" x14ac:dyDescent="0.4">
      <c r="B34" s="7" t="s">
        <v>251</v>
      </c>
      <c r="C34" s="132"/>
      <c r="D34" s="10" t="e">
        <f>-INDEX(IS!$29:$29,MATCH(D$25,IS!$19:$19,0))</f>
        <v>#N/A</v>
      </c>
      <c r="E34" s="10" t="e">
        <f>-INDEX(IS!$29:$29,MATCH(E$25,IS!$19:$19,0))</f>
        <v>#N/A</v>
      </c>
      <c r="F34" s="10" t="e">
        <f>-INDEX(Forecasts!$21:$21,MATCH(F$25,Forecasts!$11:$11,0))</f>
        <v>#VALUE!</v>
      </c>
      <c r="G34" s="10" t="e">
        <f>-INDEX(Forecasts!$21:$21,MATCH(G$25,Forecasts!$11:$11,0))</f>
        <v>#VALUE!</v>
      </c>
      <c r="H34" s="10" t="e">
        <f>-INDEX(Forecasts!$21:$21,MATCH(H$25,Forecasts!$11:$11,0))</f>
        <v>#VALUE!</v>
      </c>
      <c r="J34" s="7" t="s">
        <v>287</v>
      </c>
    </row>
    <row r="35" spans="2:10" x14ac:dyDescent="0.4">
      <c r="B35" s="12" t="s">
        <v>252</v>
      </c>
      <c r="C35" s="133"/>
      <c r="D35" s="34" t="e">
        <f>INDEX(CFS!$25:$25,MATCH(D$25,CFS!$19:$19,0))</f>
        <v>#N/A</v>
      </c>
      <c r="E35" s="34" t="e">
        <f>INDEX(CFS!$25:$25,MATCH(E$25,CFS!$19:$19,0))</f>
        <v>#N/A</v>
      </c>
      <c r="F35" s="10" t="e">
        <f>INDEX(Forecasts!$22:$22,MATCH(F$25,Forecasts!$11:$11,0))</f>
        <v>#VALUE!</v>
      </c>
      <c r="G35" s="10" t="e">
        <f>INDEX(Forecasts!$22:$22,MATCH(G$25,Forecasts!$11:$11,0))</f>
        <v>#VALUE!</v>
      </c>
      <c r="H35" s="10" t="e">
        <f>INDEX(Forecasts!$22:$22,MATCH(H$25,Forecasts!$11:$11,0))</f>
        <v>#VALUE!</v>
      </c>
      <c r="I35" s="12"/>
      <c r="J35" s="7" t="s">
        <v>287</v>
      </c>
    </row>
    <row r="36" spans="2:10" x14ac:dyDescent="0.4">
      <c r="B36" s="12" t="s">
        <v>253</v>
      </c>
      <c r="C36" s="133"/>
      <c r="D36" s="34"/>
      <c r="E36" s="34" t="e">
        <f>D38-E38</f>
        <v>#N/A</v>
      </c>
      <c r="F36" s="34" t="e">
        <f>-(INDEX(Forecasts!$69:$69,MATCH(F$25,Forecasts!$57:$57,0))-INDEX(Forecasts!$69:$69,MATCH(F$25-1,Forecasts!$57:$57,0)))</f>
        <v>#VALUE!</v>
      </c>
      <c r="G36" s="34" t="e">
        <f>-(INDEX(Forecasts!$69:$69,MATCH(G$25,Forecasts!$57:$57,0))-INDEX(Forecasts!$69:$69,MATCH(G$25-1,Forecasts!$57:$57,0)))</f>
        <v>#VALUE!</v>
      </c>
      <c r="H36" s="34" t="e">
        <f>-(INDEX(Forecasts!$69:$69,MATCH(H$25,Forecasts!$57:$57,0))-INDEX(Forecasts!$69:$69,MATCH(H$25-1,Forecasts!$57:$57,0)))</f>
        <v>#VALUE!</v>
      </c>
      <c r="I36" s="12"/>
      <c r="J36" s="7" t="s">
        <v>287</v>
      </c>
    </row>
    <row r="37" spans="2:10" x14ac:dyDescent="0.4">
      <c r="B37" s="16"/>
      <c r="C37" s="182"/>
      <c r="D37" s="42"/>
      <c r="E37" s="42"/>
      <c r="F37" s="42"/>
      <c r="G37" s="42"/>
      <c r="H37" s="42"/>
      <c r="I37" s="16"/>
      <c r="J37" s="7" t="s">
        <v>287</v>
      </c>
    </row>
    <row r="38" spans="2:10" x14ac:dyDescent="0.4">
      <c r="B38" s="43" t="s">
        <v>232</v>
      </c>
      <c r="C38" s="131"/>
      <c r="D38" s="249" t="e">
        <f>SUM(D39:D40)</f>
        <v>#N/A</v>
      </c>
      <c r="E38" s="249" t="e">
        <f>SUM(E39:E40)</f>
        <v>#N/A</v>
      </c>
      <c r="F38" s="249" t="e">
        <f ca="1">OFFSET(F38,0,-1)-F36</f>
        <v>#N/A</v>
      </c>
      <c r="G38" s="249" t="e">
        <f t="shared" ref="G38:H38" ca="1" si="7">OFFSET(G38,0,-1)-G36</f>
        <v>#N/A</v>
      </c>
      <c r="H38" s="249" t="e">
        <f t="shared" ca="1" si="7"/>
        <v>#N/A</v>
      </c>
      <c r="I38" s="43"/>
      <c r="J38" s="7" t="s">
        <v>287</v>
      </c>
    </row>
    <row r="39" spans="2:10" x14ac:dyDescent="0.4">
      <c r="B39" s="12" t="s">
        <v>250</v>
      </c>
      <c r="C39" s="133"/>
      <c r="D39" s="34" t="e">
        <f>INDEX(BS!$29:$29,MATCH(D$25,BS!$19:$19,0))-INDEX(BS!$22:$22,MATCH(D$25,BS!$19:$19,0))</f>
        <v>#N/A</v>
      </c>
      <c r="E39" s="34" t="e">
        <f>INDEX(BS!$29:$29,MATCH(E$25,BS!$19:$19,0))-INDEX(BS!$22:$22,MATCH(E$25,BS!$19:$19,0))</f>
        <v>#N/A</v>
      </c>
      <c r="F39" s="34"/>
      <c r="G39" s="34"/>
      <c r="H39" s="34"/>
      <c r="I39" s="12"/>
      <c r="J39" s="7" t="s">
        <v>287</v>
      </c>
    </row>
    <row r="40" spans="2:10" x14ac:dyDescent="0.4">
      <c r="B40" s="12" t="s">
        <v>249</v>
      </c>
      <c r="C40" s="133"/>
      <c r="D40" s="34" t="e">
        <f>-INDEX(BS!$46:$46,MATCH(D$25,BS!$19:$19,0))</f>
        <v>#N/A</v>
      </c>
      <c r="E40" s="34" t="e">
        <f>-INDEX(BS!$46:$46,MATCH(E$25,BS!$19:$19,0))</f>
        <v>#N/A</v>
      </c>
      <c r="F40" s="34"/>
      <c r="G40" s="34"/>
      <c r="H40" s="34"/>
      <c r="I40" s="12"/>
      <c r="J40" s="7" t="s">
        <v>287</v>
      </c>
    </row>
    <row r="41" spans="2:10" x14ac:dyDescent="0.4">
      <c r="B41" s="12"/>
      <c r="C41" s="192" t="s">
        <v>226</v>
      </c>
      <c r="D41" s="34"/>
      <c r="E41" s="250" t="e">
        <f>IF(E38/E27&lt;0, "n/a", E38/E27)</f>
        <v>#N/A</v>
      </c>
      <c r="F41" s="250" t="e">
        <f ca="1">IF(F38/F27&lt;0, "NM", F38/F27)</f>
        <v>#N/A</v>
      </c>
      <c r="G41" s="250" t="e">
        <f ca="1">IF(G38/G27&lt;0, "NM", G38/G27)</f>
        <v>#N/A</v>
      </c>
      <c r="H41" s="250" t="e">
        <f ca="1">IF(H38/H27&lt;0, "NM", H38/H27)</f>
        <v>#N/A</v>
      </c>
      <c r="I41" s="12"/>
      <c r="J41" s="7" t="s">
        <v>287</v>
      </c>
    </row>
    <row r="42" spans="2:10" x14ac:dyDescent="0.4">
      <c r="B42" s="12" t="s">
        <v>234</v>
      </c>
      <c r="C42" s="192" t="s">
        <v>235</v>
      </c>
      <c r="D42" s="34" t="e">
        <f t="shared" ref="D42:H42" si="8">D31+D33</f>
        <v>#N/A</v>
      </c>
      <c r="E42" s="34" t="e">
        <f t="shared" si="8"/>
        <v>#N/A</v>
      </c>
      <c r="F42" s="34" t="e">
        <f t="shared" si="8"/>
        <v>#VALUE!</v>
      </c>
      <c r="G42" s="34" t="e">
        <f t="shared" si="8"/>
        <v>#VALUE!</v>
      </c>
      <c r="H42" s="34" t="e">
        <f t="shared" si="8"/>
        <v>#VALUE!</v>
      </c>
      <c r="I42" s="12"/>
      <c r="J42" s="7" t="s">
        <v>287</v>
      </c>
    </row>
    <row r="43" spans="2:10" x14ac:dyDescent="0.4">
      <c r="B43" s="12" t="s">
        <v>248</v>
      </c>
      <c r="C43" s="192" t="s">
        <v>236</v>
      </c>
      <c r="D43" s="34"/>
      <c r="E43" s="34" t="e">
        <f t="shared" ref="E43:H43" ca="1" si="9">E42-OFFSET(E42,0,-1)</f>
        <v>#N/A</v>
      </c>
      <c r="F43" s="34" t="e">
        <f t="shared" ca="1" si="9"/>
        <v>#VALUE!</v>
      </c>
      <c r="G43" s="34" t="e">
        <f t="shared" ca="1" si="9"/>
        <v>#VALUE!</v>
      </c>
      <c r="H43" s="34" t="e">
        <f t="shared" ca="1" si="9"/>
        <v>#VALUE!</v>
      </c>
      <c r="I43" s="12"/>
      <c r="J43" s="7" t="s">
        <v>287</v>
      </c>
    </row>
    <row r="44" spans="2:10" x14ac:dyDescent="0.4">
      <c r="B44" s="12" t="s">
        <v>247</v>
      </c>
      <c r="C44" s="192" t="s">
        <v>237</v>
      </c>
      <c r="D44" s="34"/>
      <c r="E44" s="34" t="e">
        <f t="shared" ref="E44:H44" si="10">-(E35-E34)</f>
        <v>#N/A</v>
      </c>
      <c r="F44" s="34" t="e">
        <f t="shared" si="10"/>
        <v>#VALUE!</v>
      </c>
      <c r="G44" s="34" t="e">
        <f t="shared" si="10"/>
        <v>#VALUE!</v>
      </c>
      <c r="H44" s="34" t="e">
        <f t="shared" si="10"/>
        <v>#VALUE!</v>
      </c>
      <c r="I44" s="12"/>
      <c r="J44" s="7" t="s">
        <v>287</v>
      </c>
    </row>
    <row r="45" spans="2:10" x14ac:dyDescent="0.4">
      <c r="B45" s="12"/>
      <c r="C45" s="192"/>
      <c r="D45" s="12"/>
      <c r="E45" s="41"/>
      <c r="F45" s="41"/>
      <c r="G45" s="41"/>
      <c r="H45" s="41"/>
      <c r="I45" s="12"/>
      <c r="J45" s="7" t="s">
        <v>287</v>
      </c>
    </row>
    <row r="46" spans="2:10" x14ac:dyDescent="0.4">
      <c r="B46" s="141" t="s">
        <v>246</v>
      </c>
      <c r="C46" s="142"/>
      <c r="D46" s="13"/>
      <c r="E46" s="13" t="e">
        <f>E31+SUM(E33:E36)</f>
        <v>#N/A</v>
      </c>
      <c r="F46" s="13" t="e">
        <f>F31+SUM(F33:F36)</f>
        <v>#VALUE!</v>
      </c>
      <c r="G46" s="13" t="e">
        <f>G31+SUM(G33:G36)</f>
        <v>#VALUE!</v>
      </c>
      <c r="H46" s="13" t="e">
        <f>H31+SUM(H33:H36)</f>
        <v>#VALUE!</v>
      </c>
      <c r="I46" s="13" t="e">
        <f>H46*(1+$C$9)/($C$11-$C$9)</f>
        <v>#VALUE!</v>
      </c>
      <c r="J46" s="7" t="s">
        <v>287</v>
      </c>
    </row>
    <row r="47" spans="2:10" x14ac:dyDescent="0.4">
      <c r="C47" s="181" t="s">
        <v>227</v>
      </c>
      <c r="F47" s="251" t="e">
        <f t="shared" ref="F47:H47" ca="1" si="11">F46/OFFSET(F46,0,-1)-1</f>
        <v>#VALUE!</v>
      </c>
      <c r="G47" s="251" t="e">
        <f t="shared" ca="1" si="11"/>
        <v>#VALUE!</v>
      </c>
      <c r="H47" s="251" t="e">
        <f t="shared" ca="1" si="11"/>
        <v>#VALUE!</v>
      </c>
      <c r="J47" s="7" t="s">
        <v>287</v>
      </c>
    </row>
    <row r="48" spans="2:10" x14ac:dyDescent="0.4">
      <c r="B48" s="7" t="s">
        <v>245</v>
      </c>
      <c r="C48" s="132"/>
      <c r="E48" s="18" t="e">
        <f t="shared" ref="E48:F48" si="12">IF(E24&lt;INT($C$8),1,1/(1+$C$11)^(YEARFRAC(E24,$C$8)))</f>
        <v>#VALUE!</v>
      </c>
      <c r="F48" s="18" t="e">
        <f t="shared" si="12"/>
        <v>#VALUE!</v>
      </c>
      <c r="G48" s="18" t="e">
        <f>IF(G24&lt;INT($C$8),1,1/(1+$C$11)^(YEARFRAC(G24,$C$8)))</f>
        <v>#VALUE!</v>
      </c>
      <c r="H48" s="18" t="e">
        <f t="shared" ref="H48" si="13">IF(H24&lt;INT($C$8),1,1/(1+$C$11)^(YEARFRAC(H24,$C$8)))</f>
        <v>#VALUE!</v>
      </c>
      <c r="I48" s="18" t="e">
        <f>H48</f>
        <v>#VALUE!</v>
      </c>
      <c r="J48" s="7" t="s">
        <v>287</v>
      </c>
    </row>
    <row r="49" spans="2:10" ht="15" thickBot="1" x14ac:dyDescent="0.45">
      <c r="B49" s="20" t="s">
        <v>244</v>
      </c>
      <c r="C49" s="159"/>
      <c r="D49" s="20"/>
      <c r="E49" s="20"/>
      <c r="F49" s="20" t="e">
        <f>F46*F48</f>
        <v>#VALUE!</v>
      </c>
      <c r="G49" s="20" t="e">
        <f t="shared" ref="G49:I49" si="14">G46*G48</f>
        <v>#VALUE!</v>
      </c>
      <c r="H49" s="20" t="e">
        <f t="shared" si="14"/>
        <v>#VALUE!</v>
      </c>
      <c r="I49" s="20" t="e">
        <f t="shared" si="14"/>
        <v>#VALUE!</v>
      </c>
      <c r="J49" s="7" t="s">
        <v>287</v>
      </c>
    </row>
    <row r="50" spans="2:10" x14ac:dyDescent="0.4">
      <c r="D50" s="10"/>
      <c r="E50" s="10"/>
      <c r="F50" s="10"/>
      <c r="G50" s="205"/>
      <c r="H50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27"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s="266" t="s">
        <v>277</v>
      </c>
    </row>
    <row r="3" spans="1:20" x14ac:dyDescent="0.4">
      <c r="A3" s="8"/>
      <c r="B3" s="252" t="s">
        <v>67</v>
      </c>
    </row>
    <row r="4" spans="1:20" x14ac:dyDescent="0.4">
      <c r="A4" s="8"/>
      <c r="B4" s="252" t="s">
        <v>278</v>
      </c>
    </row>
    <row r="5" spans="1:20" x14ac:dyDescent="0.4">
      <c r="A5" s="8"/>
      <c r="B5" s="9"/>
    </row>
    <row r="6" spans="1:20" x14ac:dyDescent="0.4">
      <c r="B6" s="255" t="s">
        <v>67</v>
      </c>
      <c r="C6" s="26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s="39" t="s">
        <v>18</v>
      </c>
      <c r="C8" s="206">
        <f>Assumptions!D27</f>
        <v>0</v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s="24" t="s">
        <v>19</v>
      </c>
      <c r="C9" s="235" t="e">
        <f>Beta!$D$12</f>
        <v>#VALUE!</v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s="25" t="s">
        <v>289</v>
      </c>
      <c r="C10" s="236">
        <f>Assumptions!D28</f>
        <v>0</v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37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s="11" t="s">
        <v>20</v>
      </c>
      <c r="C12" s="238" t="e">
        <f>C8+(C9*C10)</f>
        <v>#VALUE!</v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37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s="39" t="s">
        <v>231</v>
      </c>
      <c r="C14" s="206">
        <f>Assumptions!D29</f>
        <v>0</v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s="25" t="s">
        <v>21</v>
      </c>
      <c r="C15" s="236">
        <f>DCF!$C$10</f>
        <v>0</v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37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s="13" t="s">
        <v>22</v>
      </c>
      <c r="C17" s="238">
        <f>C14*(1-C15)</f>
        <v>0</v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37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s="39" t="s">
        <v>23</v>
      </c>
      <c r="C19" s="206">
        <f>1-C22</f>
        <v>1</v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s="24" t="s">
        <v>20</v>
      </c>
      <c r="C20" s="32" t="e">
        <f>C12</f>
        <v>#VALUE!</v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s="24" t="s">
        <v>24</v>
      </c>
      <c r="C22" s="32">
        <f>Assumptions!D30</f>
        <v>0</v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s="90" t="s">
        <v>25</v>
      </c>
      <c r="C23" s="91">
        <f>C14</f>
        <v>0</v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s="13" t="s">
        <v>26</v>
      </c>
      <c r="C25" s="49" t="e">
        <f>C19*C20+C22*C23</f>
        <v>#VALUE!</v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s="13" t="s">
        <v>69</v>
      </c>
      <c r="C26" s="48" t="e">
        <f>MROUND($C$25, 0.005)</f>
        <v>#VALUE!</v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R54"/>
  <sheetViews>
    <sheetView showGridLines="0" topLeftCell="A25" zoomScale="85" zoomScaleNormal="85" zoomScalePageLayoutView="70" workbookViewId="0">
      <selection activeCell="F65" sqref="F65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s="266" t="s">
        <v>277</v>
      </c>
    </row>
    <row r="3" spans="1:13" s="7" customFormat="1" x14ac:dyDescent="0.4">
      <c r="A3" s="8"/>
      <c r="B3" s="252" t="s">
        <v>74</v>
      </c>
    </row>
    <row r="4" spans="1:13" s="7" customFormat="1" x14ac:dyDescent="0.4">
      <c r="A4" s="8"/>
      <c r="B4" s="252" t="s">
        <v>278</v>
      </c>
    </row>
    <row r="5" spans="1:13" s="7" customFormat="1" x14ac:dyDescent="0.4">
      <c r="A5" s="8"/>
      <c r="B5" s="9"/>
    </row>
    <row r="6" spans="1:13" s="60" customFormat="1" x14ac:dyDescent="0.4">
      <c r="B6" s="264" t="s">
        <v>255</v>
      </c>
      <c r="C6" s="264"/>
      <c r="D6" s="265"/>
      <c r="E6" s="7"/>
      <c r="F6" s="200" t="s">
        <v>256</v>
      </c>
      <c r="G6" s="199"/>
      <c r="H6" s="199"/>
      <c r="I6" s="199"/>
      <c r="J6" s="201"/>
      <c r="K6" s="201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s="69" t="s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s="98" t="s">
        <v>28</v>
      </c>
      <c r="D9" s="198" t="s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s="99" t="s">
        <v>80</v>
      </c>
      <c r="D10" s="99" t="s">
        <v>80</v>
      </c>
      <c r="E10" s="7"/>
      <c r="F10" s="7"/>
      <c r="G10" s="7"/>
      <c r="H10" s="7"/>
      <c r="I10" s="7"/>
      <c r="M10" s="7"/>
    </row>
    <row r="11" spans="1:13" x14ac:dyDescent="0.4">
      <c r="B11" s="61" t="s">
        <v>12</v>
      </c>
      <c r="C11" s="100" t="e">
        <f>Q53</f>
        <v>#VALUE!</v>
      </c>
      <c r="D11" s="100" t="e">
        <f>C$11*(1+(1-t)*$D$14)</f>
        <v>#VALUE!</v>
      </c>
      <c r="E11" s="7"/>
      <c r="F11" s="7"/>
      <c r="G11" s="7"/>
      <c r="H11" s="7"/>
      <c r="I11" s="7"/>
      <c r="M11" s="7"/>
    </row>
    <row r="12" spans="1:13" ht="15" thickBot="1" x14ac:dyDescent="0.45">
      <c r="B12" s="105" t="s">
        <v>13</v>
      </c>
      <c r="C12" s="106" t="e">
        <f>Q52</f>
        <v>#VALUE!</v>
      </c>
      <c r="D12" s="106" t="e">
        <f>C$12*(1+(1-t)*$D$14)</f>
        <v>#VALUE!</v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s="65" t="s">
        <v>30</v>
      </c>
      <c r="C14" s="55"/>
      <c r="D14" s="56">
        <f>'Discount rate'!$C$22/'Discount rate'!$C$19</f>
        <v>0</v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s="264" t="s">
        <v>31</v>
      </c>
      <c r="C17" s="264"/>
      <c r="D17" s="265"/>
      <c r="E17" s="265"/>
      <c r="F17" s="265"/>
      <c r="G17" s="265"/>
      <c r="H17" s="265"/>
      <c r="I17" s="265"/>
      <c r="J17" s="265"/>
      <c r="K17" s="265"/>
      <c r="L17" s="265"/>
      <c r="M17" s="265"/>
      <c r="N17" s="265"/>
      <c r="O17" s="265"/>
      <c r="P17" s="265"/>
      <c r="Q17" s="265"/>
      <c r="R17" s="265"/>
    </row>
    <row r="19" spans="2:18" x14ac:dyDescent="0.4">
      <c r="B19" s="97" t="s">
        <v>76</v>
      </c>
    </row>
    <row r="20" spans="2:18" x14ac:dyDescent="0.4">
      <c r="B20" s="76" t="s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s="72" t="s">
        <v>32</v>
      </c>
      <c r="D21" s="239">
        <f>Assumptions!D35</f>
        <v>0</v>
      </c>
      <c r="E21" s="80" t="s">
        <v>33</v>
      </c>
      <c r="F21" s="80" t="s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s="76" t="s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s="72" t="s">
        <v>35</v>
      </c>
      <c r="D24" s="239"/>
      <c r="E24" s="79" t="s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s="72" t="s">
        <v>37</v>
      </c>
      <c r="D25" s="241">
        <f>Assumptions!D34</f>
        <v>0</v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s="72" t="s">
        <v>283</v>
      </c>
      <c r="D26" s="239">
        <f>Assumptions!D15</f>
        <v>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s="72" t="s">
        <v>38</v>
      </c>
      <c r="D27" s="239">
        <f>Assumptions!D16</f>
        <v>0</v>
      </c>
      <c r="E27" s="77" t="s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s="72" t="s">
        <v>14</v>
      </c>
      <c r="D28" s="239">
        <f>Assumptions!D11</f>
        <v>0</v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s="72" t="s">
        <v>16</v>
      </c>
      <c r="D29" s="239">
        <f>Assumptions!D17</f>
        <v>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s="76" t="s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s="72" t="s">
        <v>37</v>
      </c>
      <c r="D32" s="241">
        <f>Assumptions!D34</f>
        <v>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s="72" t="s">
        <v>14</v>
      </c>
      <c r="D33" s="241">
        <f>Assumptions!D11</f>
        <v>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s="72" t="s">
        <v>16</v>
      </c>
      <c r="D34" s="241">
        <f>Assumptions!D17</f>
        <v>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s="76" t="s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s="72" t="s">
        <v>39</v>
      </c>
      <c r="D37" s="241">
        <f>DATE(YEAR(D38)-2,MONTH(D38),DAY(D38))</f>
        <v>693232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s="72" t="s">
        <v>40</v>
      </c>
      <c r="D38" s="241">
        <f>D25</f>
        <v>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s="72" t="s">
        <v>41</v>
      </c>
      <c r="D39" s="239" t="str">
        <f>Assumptions!D36</f>
        <v>W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s="72" t="s">
        <v>42</v>
      </c>
      <c r="D40" s="239">
        <f>Assumptions!D38</f>
        <v>0</v>
      </c>
      <c r="E40" s="75" t="s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s="63" t="s">
        <v>14</v>
      </c>
      <c r="D41" s="242">
        <f>Assumptions!D11</f>
        <v>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s="63" t="s">
        <v>16</v>
      </c>
      <c r="D42" s="242">
        <f>Assumptions!D17</f>
        <v>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200" t="s">
        <v>291</v>
      </c>
      <c r="P42" s="273"/>
      <c r="Q42" s="273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s="207" t="s">
        <v>45</v>
      </c>
      <c r="C45" s="207" t="s">
        <v>44</v>
      </c>
      <c r="D45" s="207" t="s">
        <v>46</v>
      </c>
      <c r="E45" s="207"/>
      <c r="F45" s="94" t="s">
        <v>47</v>
      </c>
      <c r="G45" s="94" t="s">
        <v>48</v>
      </c>
      <c r="H45" s="94" t="s">
        <v>49</v>
      </c>
      <c r="I45" s="94" t="s">
        <v>50</v>
      </c>
      <c r="J45" s="94" t="s">
        <v>51</v>
      </c>
      <c r="K45" s="94" t="s">
        <v>57</v>
      </c>
      <c r="L45" s="94" t="s">
        <v>58</v>
      </c>
      <c r="M45" s="94" t="s">
        <v>52</v>
      </c>
      <c r="N45" s="95" t="s">
        <v>53</v>
      </c>
      <c r="O45" s="94" t="s">
        <v>54</v>
      </c>
      <c r="P45" s="94" t="s">
        <v>55</v>
      </c>
      <c r="Q45" s="96" t="s">
        <v>56</v>
      </c>
      <c r="R45" s="72"/>
    </row>
    <row r="46" spans="1:18" s="68" customFormat="1" x14ac:dyDescent="0.4">
      <c r="B46" s="124" t="str">
        <f>"IQ_COMPANY_NAME"</f>
        <v>IQ_COMPANY_NAME</v>
      </c>
      <c r="C46" s="125"/>
      <c r="D46" s="124" t="str">
        <f>"IQ_BUSINESS_DESCRIPTION"</f>
        <v>IQ_BUSINESS_DESCRIPTION</v>
      </c>
      <c r="E46" s="124"/>
      <c r="F46" s="126" t="str">
        <f>"IQ_CASH_EQUIV"</f>
        <v>IQ_CASH_EQUIV</v>
      </c>
      <c r="G46" s="126" t="s">
        <v>59</v>
      </c>
      <c r="H46" s="126" t="s">
        <v>60</v>
      </c>
      <c r="I46" s="126"/>
      <c r="J46" s="126" t="s">
        <v>61</v>
      </c>
      <c r="K46" s="129" t="s">
        <v>64</v>
      </c>
      <c r="L46" s="129" t="s">
        <v>65</v>
      </c>
      <c r="M46" s="126" t="s">
        <v>62</v>
      </c>
      <c r="N46" s="127"/>
      <c r="O46" s="126"/>
      <c r="P46" s="126"/>
      <c r="Q46" s="128" t="s">
        <v>63</v>
      </c>
      <c r="R46" s="72"/>
    </row>
    <row r="47" spans="1:18" ht="15" thickBot="1" x14ac:dyDescent="0.45">
      <c r="B47" s="82"/>
      <c r="C47" s="81"/>
      <c r="D47" s="82"/>
      <c r="E47" s="82"/>
      <c r="F47" s="83" t="s">
        <v>15</v>
      </c>
      <c r="G47" s="83" t="s">
        <v>15</v>
      </c>
      <c r="H47" s="83" t="s">
        <v>15</v>
      </c>
      <c r="I47" s="83" t="s">
        <v>15</v>
      </c>
      <c r="J47" s="83" t="s">
        <v>15</v>
      </c>
      <c r="K47" s="83" t="s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204"/>
      <c r="B48" s="268" t="str" cm="1">
        <f t="array" ref="B48">_xll.ciqfunctions.udf.CIQ($C48,B$46)</f>
        <v>(Invalid Identifier)</v>
      </c>
      <c r="C48" s="269"/>
      <c r="D48" s="270" t="str" cm="1">
        <f t="array" ref="D48">_xll.ciqfunctions.udf.CIQ($C48,D$46,$D$24,$D$25,$D$26,$D$27,$D$28,$D$29)</f>
        <v>(Invalid Identifier)</v>
      </c>
      <c r="E48" s="270"/>
      <c r="F48" s="270" t="str" cm="1">
        <f t="array" ref="F48">_xll.ciqfunctions.udf.CIQ($C48,F$46,$D$24,$D$25,$D$26,$D$27,$D$28,$D$29)</f>
        <v>(Invalid Identifier)</v>
      </c>
      <c r="G48" s="270" t="str" cm="1">
        <f t="array" ref="G48">_xll.ciqfunctions.udf.CIQ($C48,G$46,$D$24,$D$25,$D$26,$D$27,$D$28,$D$29)</f>
        <v>(Invalid Identifier)</v>
      </c>
      <c r="H48" s="270" t="str" cm="1">
        <f t="array" ref="H48">_xll.ciqfunctions.udf.CIQ($C48,H$46,$D$24,$D$25,$D$26,$D$27,$D$28,$D$29)</f>
        <v>(Invalid Identifier)</v>
      </c>
      <c r="I48" s="271">
        <f t="shared" ref="I48" si="0">SUM(G48:H48)</f>
        <v>0</v>
      </c>
      <c r="J48" s="270" t="str" cm="1">
        <f t="array" ref="J48">_xll.ciqfunctions.udf.CIQ($C48,J$46,$D$32,$D$33,$D$34)</f>
        <v>(Invalid Identifier)</v>
      </c>
      <c r="K48" s="267" t="str" cm="1">
        <f t="array" ref="K48">_xll.ciqfunctions.udf.CIQ($C48,K$46,$D$24,$D$25,$D$26,$D$27,$D$28,$D$29)</f>
        <v>(Invalid Identifier)</v>
      </c>
      <c r="L48" s="267" t="str" cm="1">
        <f t="array" ref="L48">_xll.ciqfunctions.udf.CIQAVG($C48,L$46,$D$37,$D$38)</f>
        <v>(Invalid Identifier)</v>
      </c>
      <c r="M48" s="271" t="str" cm="1">
        <f t="array" ref="M48">_xll.ciqfunctions.udf.CIQ($C48,M$46,$D$37,$D$38,$D$39,$D$40,$D$41,$D$42)</f>
        <v>(Invalid Identifier)</v>
      </c>
      <c r="N48" s="101" t="e">
        <f>MAX((I48-F48)/(SUM(J48)),0)</f>
        <v>#VALUE!</v>
      </c>
      <c r="O48" s="102" t="e">
        <f>MAX(I48/SUM(J48),0)</f>
        <v>#DIV/0!</v>
      </c>
      <c r="P48" s="272">
        <v>0.25</v>
      </c>
      <c r="Q48" s="103" t="e">
        <f>IF($D$21=$F$21,M48/(1+(1-P48)*N48),M48/(1+(1-P48)*O48))</f>
        <v>#VALUE!</v>
      </c>
      <c r="R48" s="72"/>
    </row>
    <row r="49" spans="1:18" ht="15" thickBot="1" x14ac:dyDescent="0.45">
      <c r="A49" s="204"/>
      <c r="B49" s="268"/>
      <c r="C49" s="269"/>
      <c r="D49" s="270"/>
      <c r="E49" s="270"/>
      <c r="F49" s="270"/>
      <c r="G49" s="270"/>
      <c r="H49" s="270"/>
      <c r="I49" s="271"/>
      <c r="J49" s="270"/>
      <c r="K49" s="267"/>
      <c r="L49" s="267"/>
      <c r="M49" s="271"/>
      <c r="N49" s="101"/>
      <c r="O49" s="102"/>
      <c r="P49" s="272"/>
      <c r="Q49" s="103"/>
      <c r="R49" s="72"/>
    </row>
    <row r="50" spans="1:18" x14ac:dyDescent="0.4">
      <c r="B50" s="52" t="s">
        <v>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 t="e">
        <f>MIN($Q$48:Q49)</f>
        <v>#VALUE!</v>
      </c>
      <c r="R50" s="72"/>
    </row>
    <row r="51" spans="1:18" x14ac:dyDescent="0.4">
      <c r="B51" s="59" t="s">
        <v>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 t="e">
        <f>MAX($Q$48:Q49)</f>
        <v>#VALUE!</v>
      </c>
      <c r="R51" s="72"/>
    </row>
    <row r="52" spans="1:18" x14ac:dyDescent="0.4">
      <c r="B52" s="59" t="s">
        <v>13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 t="e">
        <f>AVERAGE($Q$48:Q49)</f>
        <v>#VALUE!</v>
      </c>
    </row>
    <row r="53" spans="1:18" ht="15" thickBot="1" x14ac:dyDescent="0.45">
      <c r="B53" s="57" t="s">
        <v>12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 t="e">
        <f>MEDIAN($Q$48:Q49)</f>
        <v>#VALUE!</v>
      </c>
    </row>
    <row r="54" spans="1:18" x14ac:dyDescent="0.4">
      <c r="B54" s="7" t="s">
        <v>287</v>
      </c>
      <c r="C54" s="7" t="s">
        <v>287</v>
      </c>
      <c r="D54" s="7" t="s">
        <v>287</v>
      </c>
      <c r="E54" s="7" t="s">
        <v>287</v>
      </c>
      <c r="F54" s="7" t="s">
        <v>287</v>
      </c>
      <c r="G54" s="7" t="s">
        <v>287</v>
      </c>
      <c r="H54" s="7" t="s">
        <v>287</v>
      </c>
      <c r="I54" s="7" t="s">
        <v>287</v>
      </c>
      <c r="J54" s="7" t="s">
        <v>287</v>
      </c>
      <c r="K54" s="7" t="s">
        <v>287</v>
      </c>
      <c r="L54" s="7" t="s">
        <v>287</v>
      </c>
      <c r="M54" s="7" t="s">
        <v>287</v>
      </c>
      <c r="N54" s="7" t="s">
        <v>287</v>
      </c>
      <c r="O54" s="7" t="s">
        <v>287</v>
      </c>
      <c r="P54" s="7" t="s">
        <v>287</v>
      </c>
      <c r="Q54" s="7" t="s">
        <v>287</v>
      </c>
      <c r="R54" s="7" t="s">
        <v>287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I42"/>
  <sheetViews>
    <sheetView showGridLines="0" zoomScale="85" zoomScaleNormal="85" workbookViewId="0">
      <selection activeCell="K38" sqref="K38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s="266" t="s">
        <v>277</v>
      </c>
    </row>
    <row r="3" spans="1:9" s="7" customFormat="1" x14ac:dyDescent="0.4">
      <c r="A3" s="8"/>
      <c r="B3" s="252" t="s">
        <v>279</v>
      </c>
    </row>
    <row r="4" spans="1:9" s="7" customFormat="1" x14ac:dyDescent="0.4">
      <c r="A4" s="8"/>
      <c r="B4" s="252" t="s">
        <v>278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s="253" t="s">
        <v>238</v>
      </c>
      <c r="C6" s="254"/>
      <c r="D6" s="254"/>
      <c r="E6" s="254"/>
      <c r="F6" s="254"/>
      <c r="G6" s="254"/>
      <c r="H6" s="254"/>
      <c r="I6"/>
    </row>
    <row r="7" spans="1:9" s="7" customFormat="1" x14ac:dyDescent="0.4">
      <c r="A7" s="8"/>
      <c r="B7" s="9"/>
      <c r="I7"/>
    </row>
    <row r="8" spans="1:9" x14ac:dyDescent="0.4">
      <c r="B8" s="116" t="s">
        <v>76</v>
      </c>
      <c r="C8" s="50"/>
      <c r="D8" s="72"/>
      <c r="E8" s="110"/>
    </row>
    <row r="9" spans="1:9" x14ac:dyDescent="0.4">
      <c r="B9" s="72" t="s">
        <v>241</v>
      </c>
      <c r="C9" s="50"/>
      <c r="D9" s="241">
        <f>Assumptions!D10</f>
        <v>0</v>
      </c>
      <c r="E9" s="112"/>
    </row>
    <row r="10" spans="1:9" x14ac:dyDescent="0.4">
      <c r="B10" s="72" t="s">
        <v>35</v>
      </c>
      <c r="C10" s="50"/>
      <c r="D10" s="239" t="s">
        <v>258</v>
      </c>
      <c r="E10" s="111"/>
    </row>
    <row r="11" spans="1:9" x14ac:dyDescent="0.4">
      <c r="B11" s="72"/>
      <c r="C11" s="50"/>
      <c r="D11" s="231"/>
      <c r="E11" s="111"/>
    </row>
    <row r="12" spans="1:9" x14ac:dyDescent="0.4">
      <c r="B12" s="72" t="s">
        <v>91</v>
      </c>
      <c r="C12" s="50"/>
      <c r="D12" s="239">
        <f>Assumptions!D9</f>
        <v>0</v>
      </c>
      <c r="E12" s="110"/>
    </row>
    <row r="13" spans="1:9" x14ac:dyDescent="0.4">
      <c r="B13" s="72" t="s">
        <v>35</v>
      </c>
      <c r="C13" s="50"/>
      <c r="D13" s="239"/>
      <c r="E13" s="111" t="s">
        <v>36</v>
      </c>
    </row>
    <row r="14" spans="1:9" x14ac:dyDescent="0.4">
      <c r="B14" s="72" t="s">
        <v>283</v>
      </c>
      <c r="C14" s="50"/>
      <c r="D14" s="239">
        <f>Assumptions!D15</f>
        <v>0</v>
      </c>
      <c r="E14" s="110"/>
    </row>
    <row r="15" spans="1:9" x14ac:dyDescent="0.4">
      <c r="B15" s="72" t="s">
        <v>38</v>
      </c>
      <c r="C15" s="50"/>
      <c r="D15" s="239">
        <f>Assumptions!D16</f>
        <v>0</v>
      </c>
      <c r="E15" s="113" t="s">
        <v>90</v>
      </c>
    </row>
    <row r="16" spans="1:9" x14ac:dyDescent="0.4">
      <c r="D16" s="243"/>
      <c r="E16" s="115" t="s">
        <v>89</v>
      </c>
    </row>
    <row r="17" spans="1:9" x14ac:dyDescent="0.4">
      <c r="B17" s="72" t="s">
        <v>14</v>
      </c>
      <c r="C17" s="50"/>
      <c r="D17" s="239">
        <f>Assumptions!D11</f>
        <v>0</v>
      </c>
      <c r="E17" s="113"/>
    </row>
    <row r="18" spans="1:9" x14ac:dyDescent="0.4">
      <c r="B18" s="72" t="s">
        <v>16</v>
      </c>
      <c r="C18" s="50"/>
      <c r="D18" s="239">
        <f>Assumptions!D17</f>
        <v>0</v>
      </c>
      <c r="E18" s="110"/>
    </row>
    <row r="19" spans="1:9" x14ac:dyDescent="0.4">
      <c r="E19" s="114"/>
    </row>
    <row r="20" spans="1:9" ht="15" thickBot="1" x14ac:dyDescent="0.45">
      <c r="B20" s="116" t="s">
        <v>267</v>
      </c>
      <c r="E20" s="114"/>
    </row>
    <row r="21" spans="1:9" s="7" customFormat="1" ht="15" thickBot="1" x14ac:dyDescent="0.45">
      <c r="A21" s="8"/>
      <c r="B21" s="223"/>
      <c r="C21" s="219"/>
      <c r="D21" s="220" t="s">
        <v>12</v>
      </c>
      <c r="I21"/>
    </row>
    <row r="22" spans="1:9" s="7" customFormat="1" x14ac:dyDescent="0.4">
      <c r="A22" s="8"/>
      <c r="B22" s="226" t="s">
        <v>259</v>
      </c>
      <c r="C22" s="219"/>
      <c r="D22" s="225" t="e">
        <f>D40</f>
        <v>#NUM!</v>
      </c>
      <c r="I22"/>
    </row>
    <row r="23" spans="1:9" s="7" customFormat="1" x14ac:dyDescent="0.4">
      <c r="A23" s="8"/>
      <c r="B23" s="227" t="s">
        <v>264</v>
      </c>
      <c r="C23" s="88"/>
      <c r="D23" s="221" t="str">
        <f>_xll.ciqfunctions.udf.CIQ($D$12, "IQ_EBITDA", $D$10, $D$9, $D$14, $D$15, $D$17, $D$17)</f>
        <v>(Invalid Restatement Type)</v>
      </c>
      <c r="I23"/>
    </row>
    <row r="24" spans="1:9" s="7" customFormat="1" x14ac:dyDescent="0.4">
      <c r="A24" s="8"/>
      <c r="B24" s="228" t="s">
        <v>265</v>
      </c>
      <c r="C24" s="43"/>
      <c r="D24" s="229" t="e">
        <f>D22*D23</f>
        <v>#NUM!</v>
      </c>
      <c r="I24"/>
    </row>
    <row r="25" spans="1:9" s="7" customFormat="1" x14ac:dyDescent="0.4">
      <c r="A25" s="8"/>
      <c r="B25" s="227" t="s">
        <v>70</v>
      </c>
      <c r="C25" s="88"/>
      <c r="D25" s="221" t="e" cm="1">
        <f t="array" ref="D25">-_xll.ciqfunctions.udf.CIQ($D$12,"IQ_ST_DEBT",$D$13,$D$9,$D$14,$D$15,$D$17,$D$18)-_xll.ciqfunctions.udf.CIQ($D$12,"IQ_LT_DEBT",$D$13,$D$9,$D$14,$D$15,$D$17,$D$18)</f>
        <v>#VALUE!</v>
      </c>
      <c r="I25"/>
    </row>
    <row r="26" spans="1:9" s="7" customFormat="1" ht="15" thickBot="1" x14ac:dyDescent="0.45">
      <c r="A26" s="8"/>
      <c r="B26" s="230" t="s">
        <v>71</v>
      </c>
      <c r="C26" s="89"/>
      <c r="D26" s="222" t="str" cm="1">
        <f t="array" ref="D26">_xll.ciqfunctions.udf.CIQ($D$12,"IQ_CASH_EQUIV",$D$13,$D$9,$D$14,$D$15,$D$17,$D$18)</f>
        <v>(Invalid Restatement Type)</v>
      </c>
      <c r="I26"/>
    </row>
    <row r="27" spans="1:9" s="7" customFormat="1" ht="15" thickBot="1" x14ac:dyDescent="0.45">
      <c r="A27" s="8"/>
      <c r="B27" s="224" t="s">
        <v>266</v>
      </c>
      <c r="C27" s="19"/>
      <c r="D27" s="232" t="e">
        <f>SUM(D24:D26)</f>
        <v>#NUM!</v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s="253" t="s">
        <v>257</v>
      </c>
      <c r="C30" s="254"/>
      <c r="D30" s="254"/>
      <c r="E30" s="254"/>
      <c r="F30" s="254"/>
      <c r="G30" s="254"/>
      <c r="H30" s="254"/>
      <c r="I30"/>
    </row>
    <row r="31" spans="1:9" s="7" customFormat="1" x14ac:dyDescent="0.4">
      <c r="A31" s="8"/>
      <c r="B31" s="9"/>
      <c r="I31"/>
    </row>
    <row r="32" spans="1:9" ht="15" thickBot="1" x14ac:dyDescent="0.45">
      <c r="B32" s="1" t="s">
        <v>259</v>
      </c>
      <c r="E32" s="114"/>
      <c r="F32" s="1" t="s">
        <v>263</v>
      </c>
    </row>
    <row r="33" spans="1:8" x14ac:dyDescent="0.4">
      <c r="B33" s="207" t="s">
        <v>45</v>
      </c>
      <c r="C33" s="207" t="s">
        <v>44</v>
      </c>
      <c r="D33" s="94" t="s">
        <v>259</v>
      </c>
      <c r="F33" s="94" t="s">
        <v>232</v>
      </c>
      <c r="G33" s="94" t="s">
        <v>3</v>
      </c>
      <c r="H33" s="94" t="s">
        <v>261</v>
      </c>
    </row>
    <row r="34" spans="1:8" x14ac:dyDescent="0.4">
      <c r="B34" s="124" t="str">
        <f>"IQ_COMPANY_NAME"</f>
        <v>IQ_COMPANY_NAME</v>
      </c>
      <c r="C34" s="125"/>
      <c r="D34" s="126" t="s">
        <v>260</v>
      </c>
      <c r="F34" s="126" t="s">
        <v>262</v>
      </c>
      <c r="G34" s="126" t="s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205"/>
      <c r="B36" s="202" t="str" cm="1">
        <f t="array" ref="B36">_xll.ciqfunctions.udf.CIQ($C36,$B$34)</f>
        <v>(Invalid Identifier)</v>
      </c>
      <c r="C36" s="203"/>
      <c r="D36" s="208" t="str">
        <f>_xll.ciqfunctions.udf.CIQ($C36, D$34, $D$10, $D$9)</f>
        <v>(Invalid Identifier)</v>
      </c>
      <c r="F36" s="214" t="str">
        <f>_xll.ciqfunctions.udf.CIQ($C36, F$34, $D$10, $D$9)</f>
        <v>(Invalid Identifier)</v>
      </c>
      <c r="G36" s="214" t="str">
        <f>_xll.ciqfunctions.udf.CIQ($C36, G$34, $D$10, $D$9)</f>
        <v>(Invalid Identifier)</v>
      </c>
      <c r="H36" s="215" t="str">
        <f>IFERROR(F36/G36,"NM")</f>
        <v>NM</v>
      </c>
    </row>
    <row r="37" spans="1:8" ht="15" thickBot="1" x14ac:dyDescent="0.45">
      <c r="A37" s="205"/>
      <c r="B37" s="202"/>
      <c r="C37" s="203"/>
      <c r="D37" s="208"/>
      <c r="F37" s="214"/>
      <c r="G37" s="214"/>
      <c r="H37" s="215"/>
    </row>
    <row r="38" spans="1:8" x14ac:dyDescent="0.4">
      <c r="B38" s="119" t="s">
        <v>8</v>
      </c>
      <c r="C38" s="119"/>
      <c r="D38" s="211">
        <f>MIN($D$36:D37)</f>
        <v>0</v>
      </c>
      <c r="F38" s="211"/>
      <c r="G38" s="211"/>
      <c r="H38" s="216">
        <f>MIN($H$36:H37)</f>
        <v>0</v>
      </c>
    </row>
    <row r="39" spans="1:8" x14ac:dyDescent="0.4">
      <c r="B39" s="209" t="s">
        <v>9</v>
      </c>
      <c r="C39" s="209"/>
      <c r="D39" s="212">
        <f>MAX($D$36:D37)</f>
        <v>0</v>
      </c>
      <c r="F39" s="212"/>
      <c r="G39" s="212"/>
      <c r="H39" s="217">
        <f>MAX($H$36:H37)</f>
        <v>0</v>
      </c>
    </row>
    <row r="40" spans="1:8" x14ac:dyDescent="0.4">
      <c r="B40" s="209" t="s">
        <v>12</v>
      </c>
      <c r="C40" s="209"/>
      <c r="D40" s="212" t="e">
        <f>MEDIAN($D$36:D37)</f>
        <v>#NUM!</v>
      </c>
      <c r="F40" s="212"/>
      <c r="G40" s="212"/>
      <c r="H40" s="217" t="e">
        <f>MEDIAN($H$36:H37)</f>
        <v>#NUM!</v>
      </c>
    </row>
    <row r="41" spans="1:8" ht="15" thickBot="1" x14ac:dyDescent="0.45">
      <c r="B41" s="210" t="s">
        <v>13</v>
      </c>
      <c r="C41" s="210"/>
      <c r="D41" s="213" t="e">
        <f>AVERAGE($D$36:D37)</f>
        <v>#DIV/0!</v>
      </c>
      <c r="F41" s="213"/>
      <c r="G41" s="213"/>
      <c r="H41" s="218" t="e">
        <f>AVERAGE($H$36:H37)</f>
        <v>#DIV/0!</v>
      </c>
    </row>
    <row r="42" spans="1:8" x14ac:dyDescent="0.4">
      <c r="A42" s="7"/>
      <c r="B42" s="7"/>
      <c r="C42" s="7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H70"/>
  <sheetViews>
    <sheetView showGridLines="0" zoomScale="85" zoomScaleNormal="85" workbookViewId="0">
      <selection activeCell="H14" sqref="H14"/>
    </sheetView>
  </sheetViews>
  <sheetFormatPr defaultRowHeight="14.6" x14ac:dyDescent="0.4"/>
  <cols>
    <col min="1" max="1" width="2.69140625" style="10" customWidth="1"/>
    <col min="2" max="2" width="27.23046875" customWidth="1"/>
    <col min="3" max="3" width="9.921875" customWidth="1"/>
    <col min="4" max="4" width="20.765625" customWidth="1"/>
    <col min="5" max="7" width="15.84375" customWidth="1"/>
  </cols>
  <sheetData>
    <row r="1" spans="1:7" s="7" customFormat="1" x14ac:dyDescent="0.4">
      <c r="A1" s="6"/>
      <c r="B1" s="6"/>
      <c r="G1" s="205"/>
    </row>
    <row r="2" spans="1:7" s="7" customFormat="1" ht="16.75" x14ac:dyDescent="0.4">
      <c r="A2" s="8"/>
      <c r="B2" s="266" t="s">
        <v>277</v>
      </c>
    </row>
    <row r="3" spans="1:7" s="7" customFormat="1" x14ac:dyDescent="0.4">
      <c r="A3" s="8"/>
      <c r="B3" s="252" t="s">
        <v>205</v>
      </c>
    </row>
    <row r="4" spans="1:7" s="7" customFormat="1" x14ac:dyDescent="0.4">
      <c r="A4" s="8"/>
      <c r="B4" s="252" t="s">
        <v>278</v>
      </c>
    </row>
    <row r="5" spans="1:7" s="7" customFormat="1" x14ac:dyDescent="0.4">
      <c r="A5" s="8"/>
      <c r="B5" s="9"/>
    </row>
    <row r="6" spans="1:7" s="7" customFormat="1" x14ac:dyDescent="0.4">
      <c r="A6" s="8"/>
      <c r="B6" s="253" t="s">
        <v>207</v>
      </c>
      <c r="C6" s="254"/>
      <c r="D6" s="254"/>
      <c r="E6" s="254"/>
      <c r="F6" s="254"/>
      <c r="G6" s="254"/>
    </row>
    <row r="7" spans="1:7" s="7" customFormat="1" x14ac:dyDescent="0.4">
      <c r="A7" s="8"/>
      <c r="B7" s="9"/>
    </row>
    <row r="8" spans="1:7" s="7" customFormat="1" x14ac:dyDescent="0.4">
      <c r="A8" s="8"/>
      <c r="B8" s="7" t="s">
        <v>209</v>
      </c>
      <c r="D8" s="239">
        <f>Assumptions!D20</f>
        <v>0</v>
      </c>
      <c r="E8" s="171" t="s">
        <v>210</v>
      </c>
      <c r="F8" s="171" t="s">
        <v>211</v>
      </c>
    </row>
    <row r="9" spans="1:7" s="7" customFormat="1" x14ac:dyDescent="0.4">
      <c r="A9" s="8"/>
    </row>
    <row r="10" spans="1:7" s="7" customFormat="1" ht="15" thickBot="1" x14ac:dyDescent="0.45">
      <c r="A10" s="8"/>
      <c r="B10" s="116" t="s">
        <v>208</v>
      </c>
      <c r="C10"/>
      <c r="D10"/>
      <c r="E10"/>
      <c r="F10"/>
      <c r="G10"/>
    </row>
    <row r="11" spans="1:7" s="7" customFormat="1" x14ac:dyDescent="0.4">
      <c r="A11" s="8"/>
      <c r="B11" s="117" t="s">
        <v>82</v>
      </c>
      <c r="C11" s="118"/>
      <c r="D11" s="118"/>
      <c r="E11" s="119">
        <f>YEAR($D$32)</f>
        <v>1900</v>
      </c>
      <c r="F11" s="120">
        <f>$E$11+COLUMN(F11)-COLUMN($E$11)</f>
        <v>1901</v>
      </c>
      <c r="G11" s="120">
        <f t="shared" ref="G11" si="0">$E$11+COLUMN(G11)-COLUMN($E$11)</f>
        <v>1902</v>
      </c>
    </row>
    <row r="12" spans="1:7" s="7" customFormat="1" ht="15" thickBot="1" x14ac:dyDescent="0.45">
      <c r="A12" s="8"/>
      <c r="B12" s="121"/>
      <c r="C12" s="20"/>
      <c r="D12" s="20"/>
      <c r="E12" s="123" t="str">
        <f>"FY"&amp;E11</f>
        <v>FY1900</v>
      </c>
      <c r="F12" s="123" t="str">
        <f t="shared" ref="F12" si="1">"FY"&amp;F11</f>
        <v>FY1901</v>
      </c>
      <c r="G12" s="123" t="str">
        <f t="shared" ref="G12" si="2">"FY"&amp;G11</f>
        <v>FY1902</v>
      </c>
    </row>
    <row r="13" spans="1:7" s="7" customFormat="1" x14ac:dyDescent="0.4">
      <c r="A13" s="8"/>
      <c r="B13" s="7" t="s">
        <v>3</v>
      </c>
      <c r="C13"/>
      <c r="D13" s="130"/>
      <c r="E13" s="164" t="e">
        <f>IF($D$8=$E$8,IF(NOT(E42=0),E42,E59),E59)</f>
        <v>#VALUE!</v>
      </c>
      <c r="F13" s="164" t="e">
        <f>IF($D$8=$E$8,IF(NOT(F42=0),F42,F59),F59)</f>
        <v>#VALUE!</v>
      </c>
      <c r="G13" s="164" t="e">
        <f>IF($D$8=$E$8,IF(NOT(G42=0),G42,G59),G59)</f>
        <v>#VALUE!</v>
      </c>
    </row>
    <row r="14" spans="1:7" s="7" customFormat="1" x14ac:dyDescent="0.4">
      <c r="A14" s="8"/>
      <c r="B14" s="7" t="s">
        <v>230</v>
      </c>
      <c r="C14"/>
      <c r="D14" s="130"/>
      <c r="E14" s="162" t="e">
        <f>E60</f>
        <v>#VALUE!</v>
      </c>
      <c r="F14" s="162" t="e">
        <f t="shared" ref="F14" si="3">F60</f>
        <v>#VALUE!</v>
      </c>
      <c r="G14" s="162" t="e">
        <f t="shared" ref="G14" si="4">G60</f>
        <v>#VALUE!</v>
      </c>
    </row>
    <row r="15" spans="1:7" s="7" customFormat="1" x14ac:dyDescent="0.4">
      <c r="A15" s="8"/>
      <c r="B15" s="7" t="s">
        <v>2</v>
      </c>
      <c r="C15"/>
      <c r="D15" s="130"/>
      <c r="E15" s="162" t="e">
        <f t="shared" ref="E15:F22" si="5">IF($D$8=$E$8,IF(NOT(E43=0),E43,E61),E61)</f>
        <v>#VALUE!</v>
      </c>
      <c r="F15" s="162" t="e">
        <f t="shared" si="5"/>
        <v>#VALUE!</v>
      </c>
      <c r="G15" s="162" t="e">
        <f t="shared" ref="G15" si="6">IF($D$8=$E$8,IF(NOT(G43=0),G43,G61),G61)</f>
        <v>#VALUE!</v>
      </c>
    </row>
    <row r="16" spans="1:7" s="7" customFormat="1" x14ac:dyDescent="0.4">
      <c r="A16" s="8"/>
      <c r="B16" s="12" t="s">
        <v>1</v>
      </c>
      <c r="C16" s="12"/>
      <c r="D16" s="130"/>
      <c r="E16" s="162" t="e">
        <f t="shared" si="5"/>
        <v>#VALUE!</v>
      </c>
      <c r="F16" s="162" t="e">
        <f t="shared" si="5"/>
        <v>#VALUE!</v>
      </c>
      <c r="G16" s="162" t="e">
        <f t="shared" ref="G16" si="7">IF($D$8=$E$8,IF(NOT(G44=0),G44,G62),G62)</f>
        <v>#VALUE!</v>
      </c>
    </row>
    <row r="17" spans="1:8" s="7" customFormat="1" x14ac:dyDescent="0.4">
      <c r="A17" s="8"/>
      <c r="B17" s="12" t="s">
        <v>86</v>
      </c>
      <c r="C17" s="12"/>
      <c r="D17" s="130"/>
      <c r="E17" s="162" t="e">
        <f t="shared" si="5"/>
        <v>#VALUE!</v>
      </c>
      <c r="F17" s="162" t="e">
        <f t="shared" si="5"/>
        <v>#VALUE!</v>
      </c>
      <c r="G17" s="162" t="e">
        <f t="shared" ref="G17" si="8">IF($D$8=$E$8,IF(NOT(G45=0),G45,G63),G63)</f>
        <v>#VALUE!</v>
      </c>
    </row>
    <row r="18" spans="1:8" s="7" customFormat="1" x14ac:dyDescent="0.4">
      <c r="A18" s="8"/>
      <c r="B18" s="12" t="s">
        <v>195</v>
      </c>
      <c r="C18" s="12"/>
      <c r="D18" s="133"/>
      <c r="E18" s="162" t="e">
        <f t="shared" si="5"/>
        <v>#VALUE!</v>
      </c>
      <c r="F18" s="162" t="e">
        <f t="shared" si="5"/>
        <v>#VALUE!</v>
      </c>
      <c r="G18" s="162" t="e">
        <f t="shared" ref="G18" si="9">IF($D$8=$E$8,IF(NOT(G46=0),G46,G64),G64)</f>
        <v>#VALUE!</v>
      </c>
    </row>
    <row r="19" spans="1:8" s="7" customFormat="1" x14ac:dyDescent="0.4">
      <c r="A19" s="8"/>
      <c r="B19" s="12" t="s">
        <v>88</v>
      </c>
      <c r="C19" s="12"/>
      <c r="D19" s="133"/>
      <c r="E19" s="162" t="e">
        <f t="shared" si="5"/>
        <v>#VALUE!</v>
      </c>
      <c r="F19" s="162" t="e">
        <f t="shared" si="5"/>
        <v>#VALUE!</v>
      </c>
      <c r="G19" s="162" t="e">
        <f t="shared" ref="G19" si="10">IF($D$8=$E$8,IF(NOT(G47=0),G47,G65),G65)</f>
        <v>#VALUE!</v>
      </c>
    </row>
    <row r="20" spans="1:8" s="7" customFormat="1" x14ac:dyDescent="0.4">
      <c r="A20" s="8"/>
      <c r="B20" s="166" t="s">
        <v>201</v>
      </c>
      <c r="C20" s="2"/>
      <c r="D20" s="133"/>
      <c r="E20" s="162" t="e">
        <f t="shared" si="5"/>
        <v>#VALUE!</v>
      </c>
      <c r="F20" s="162" t="e">
        <f t="shared" si="5"/>
        <v>#VALUE!</v>
      </c>
      <c r="G20" s="162" t="e">
        <f t="shared" ref="G20" si="11">IF($D$8=$E$8,IF(NOT(G48=0),G48,G66),G66)</f>
        <v>#VALUE!</v>
      </c>
    </row>
    <row r="21" spans="1:8" s="7" customFormat="1" x14ac:dyDescent="0.4">
      <c r="A21" s="8"/>
      <c r="B21" s="34" t="s">
        <v>85</v>
      </c>
      <c r="C21" s="2"/>
      <c r="D21" s="163"/>
      <c r="E21" s="162" t="e">
        <f t="shared" si="5"/>
        <v>#VALUE!</v>
      </c>
      <c r="F21" s="162" t="e">
        <f t="shared" si="5"/>
        <v>#VALUE!</v>
      </c>
      <c r="G21" s="162" t="e">
        <f t="shared" ref="G21" si="12">IF($D$8=$E$8,IF(NOT(G49=0),G49,G67),G67)</f>
        <v>#VALUE!</v>
      </c>
    </row>
    <row r="22" spans="1:8" s="7" customFormat="1" x14ac:dyDescent="0.4">
      <c r="A22" s="8"/>
      <c r="B22" s="34" t="s">
        <v>7</v>
      </c>
      <c r="C22" s="2"/>
      <c r="D22" s="163"/>
      <c r="E22" s="162" t="e">
        <f t="shared" si="5"/>
        <v>#VALUE!</v>
      </c>
      <c r="F22" s="162" t="e">
        <f t="shared" si="5"/>
        <v>#VALUE!</v>
      </c>
      <c r="G22" s="162" t="e">
        <f t="shared" ref="G22" si="13">IF($D$8=$E$8,IF(NOT(G50=0),G50,G68),G68)</f>
        <v>#VALUE!</v>
      </c>
    </row>
    <row r="23" spans="1:8" s="7" customFormat="1" ht="15" thickBot="1" x14ac:dyDescent="0.45">
      <c r="A23" s="8"/>
      <c r="B23" s="175" t="s">
        <v>232</v>
      </c>
      <c r="C23" s="4"/>
      <c r="D23" s="176"/>
      <c r="E23" s="165" t="e">
        <f>E69</f>
        <v>#VALUE!</v>
      </c>
      <c r="F23" s="165" t="e">
        <f t="shared" ref="F23" si="14">F69</f>
        <v>#VALUE!</v>
      </c>
      <c r="G23" s="165" t="e">
        <f t="shared" ref="G23" si="15">G69</f>
        <v>#VALUE!</v>
      </c>
    </row>
    <row r="24" spans="1:8" s="7" customFormat="1" x14ac:dyDescent="0.4">
      <c r="A24" s="8"/>
      <c r="B24" s="9"/>
    </row>
    <row r="25" spans="1:8" s="7" customFormat="1" x14ac:dyDescent="0.4">
      <c r="A25" s="8"/>
      <c r="B25" s="9"/>
    </row>
    <row r="26" spans="1:8" x14ac:dyDescent="0.4">
      <c r="B26" s="253" t="s">
        <v>189</v>
      </c>
      <c r="C26" s="254"/>
      <c r="D26" s="254"/>
      <c r="E26" s="254"/>
      <c r="F26" s="254"/>
      <c r="G26" s="254"/>
      <c r="H26" s="254"/>
    </row>
    <row r="28" spans="1:8" x14ac:dyDescent="0.4">
      <c r="B28" s="116" t="s">
        <v>76</v>
      </c>
      <c r="C28" s="50"/>
      <c r="D28" s="72"/>
      <c r="E28" s="110"/>
    </row>
    <row r="29" spans="1:8" x14ac:dyDescent="0.4">
      <c r="B29" s="72" t="s">
        <v>91</v>
      </c>
      <c r="C29" s="50"/>
      <c r="D29" s="239">
        <f>Assumptions!D9</f>
        <v>0</v>
      </c>
      <c r="E29" s="110"/>
    </row>
    <row r="30" spans="1:8" x14ac:dyDescent="0.4">
      <c r="B30" s="72" t="s">
        <v>35</v>
      </c>
      <c r="C30" s="50"/>
      <c r="D30" s="239"/>
      <c r="E30" s="111" t="s">
        <v>36</v>
      </c>
    </row>
    <row r="31" spans="1:8" x14ac:dyDescent="0.4">
      <c r="B31" s="72" t="s">
        <v>191</v>
      </c>
      <c r="C31" s="50"/>
      <c r="D31" s="241">
        <f>Assumptions!D21</f>
        <v>0</v>
      </c>
      <c r="E31" s="112"/>
    </row>
    <row r="32" spans="1:8" x14ac:dyDescent="0.4">
      <c r="B32" s="72" t="s">
        <v>203</v>
      </c>
      <c r="C32" s="50"/>
      <c r="D32" s="241">
        <f>Assumptions!D22</f>
        <v>0</v>
      </c>
      <c r="E32" s="167"/>
    </row>
    <row r="33" spans="2:7" x14ac:dyDescent="0.4">
      <c r="B33" s="72" t="s">
        <v>283</v>
      </c>
      <c r="C33" s="50"/>
      <c r="D33" s="239">
        <f>Assumptions!D15</f>
        <v>0</v>
      </c>
      <c r="E33" s="110"/>
    </row>
    <row r="34" spans="2:7" x14ac:dyDescent="0.4">
      <c r="B34" s="72" t="s">
        <v>38</v>
      </c>
      <c r="C34" s="50"/>
      <c r="D34" s="239">
        <f>Assumptions!D16</f>
        <v>0</v>
      </c>
      <c r="E34" s="113" t="s">
        <v>90</v>
      </c>
    </row>
    <row r="35" spans="2:7" x14ac:dyDescent="0.4">
      <c r="D35" s="243"/>
      <c r="E35" s="115" t="s">
        <v>89</v>
      </c>
    </row>
    <row r="36" spans="2:7" x14ac:dyDescent="0.4">
      <c r="B36" s="72" t="s">
        <v>14</v>
      </c>
      <c r="C36" s="50"/>
      <c r="D36" s="239">
        <f>Assumptions!D11</f>
        <v>0</v>
      </c>
      <c r="E36" s="113"/>
    </row>
    <row r="37" spans="2:7" x14ac:dyDescent="0.4">
      <c r="B37" s="72" t="s">
        <v>16</v>
      </c>
      <c r="C37" s="50"/>
      <c r="D37" s="239">
        <f>Assumptions!D17</f>
        <v>0</v>
      </c>
      <c r="E37" s="110"/>
    </row>
    <row r="38" spans="2:7" x14ac:dyDescent="0.4">
      <c r="E38" s="114"/>
    </row>
    <row r="39" spans="2:7" ht="15" thickBot="1" x14ac:dyDescent="0.45">
      <c r="B39" s="116" t="s">
        <v>204</v>
      </c>
    </row>
    <row r="40" spans="2:7" x14ac:dyDescent="0.4">
      <c r="B40" s="117" t="s">
        <v>82</v>
      </c>
      <c r="C40" s="118"/>
      <c r="D40" s="118"/>
      <c r="E40" s="119">
        <f>YEAR($D$32)</f>
        <v>1900</v>
      </c>
      <c r="F40" s="120">
        <f>$E$40+COLUMN(F40)-COLUMN($E$40)</f>
        <v>1901</v>
      </c>
      <c r="G40" s="120">
        <f t="shared" ref="G40" si="16">$E$40+COLUMN(G40)-COLUMN($E$40)</f>
        <v>1902</v>
      </c>
    </row>
    <row r="41" spans="2:7" ht="15" thickBot="1" x14ac:dyDescent="0.45">
      <c r="B41" s="121"/>
      <c r="C41" s="20"/>
      <c r="D41" s="20"/>
      <c r="E41" s="123" t="str">
        <f>"FY"&amp;E40</f>
        <v>FY1900</v>
      </c>
      <c r="F41" s="123" t="str">
        <f t="shared" ref="F41" si="17">"FY"&amp;F40</f>
        <v>FY1901</v>
      </c>
      <c r="G41" s="123" t="str">
        <f t="shared" ref="G41" si="18">"FY"&amp;G40</f>
        <v>FY1902</v>
      </c>
    </row>
    <row r="42" spans="2:7" x14ac:dyDescent="0.4">
      <c r="B42" s="7" t="s">
        <v>3</v>
      </c>
      <c r="D42" s="130" t="s">
        <v>190</v>
      </c>
      <c r="E42" s="164" t="str">
        <f>_xll.ciqfunctions.udf.CIQ($D$29, $D42, E$41, $D$31, , $D$34, $D$36, $D$37)</f>
        <v>(Invalid Filing Mode)</v>
      </c>
      <c r="F42" s="164" t="str">
        <f>_xll.ciqfunctions.udf.CIQ($D$29, $D42, F$41, $D$31, , $D$34, $D$36, $D$37)</f>
        <v>(Invalid Filing Mode)</v>
      </c>
      <c r="G42" s="164" t="str">
        <f>_xll.ciqfunctions.udf.CIQ($D$29, $D42, G$41, $D$31, , $D$34, $D$36, $D$37)</f>
        <v>(Invalid Filing Mode)</v>
      </c>
    </row>
    <row r="43" spans="2:7" x14ac:dyDescent="0.4">
      <c r="B43" s="7" t="s">
        <v>2</v>
      </c>
      <c r="D43" s="130" t="s">
        <v>192</v>
      </c>
      <c r="E43" s="162" t="str">
        <f>_xll.ciqfunctions.udf.CIQ($D$29, $D43, E$41, $D$31, , $D$34, $D$36, $D$37)</f>
        <v>(Invalid Filing Mode)</v>
      </c>
      <c r="F43" s="162" t="str">
        <f>_xll.ciqfunctions.udf.CIQ($D$29, $D43, F$41, $D$31, , $D$34, $D$36, $D$37)</f>
        <v>(Invalid Filing Mode)</v>
      </c>
      <c r="G43" s="162" t="str">
        <f>_xll.ciqfunctions.udf.CIQ($D$29, $D43, G$41, $D$31, , $D$34, $D$36, $D$37)</f>
        <v>(Invalid Filing Mode)</v>
      </c>
    </row>
    <row r="44" spans="2:7" x14ac:dyDescent="0.4">
      <c r="B44" s="12" t="s">
        <v>1</v>
      </c>
      <c r="C44" s="12"/>
      <c r="D44" s="130" t="s">
        <v>193</v>
      </c>
      <c r="E44" s="162" t="str">
        <f>_xll.ciqfunctions.udf.CIQ($D$29, $D44, E$41, $D$31, , $D$34, $D$36, $D$37)</f>
        <v>(Invalid Filing Mode)</v>
      </c>
      <c r="F44" s="162" t="str">
        <f>_xll.ciqfunctions.udf.CIQ($D$29, $D44, F$41, $D$31, , $D$34, $D$36, $D$37)</f>
        <v>(Invalid Filing Mode)</v>
      </c>
      <c r="G44" s="162" t="str">
        <f>_xll.ciqfunctions.udf.CIQ($D$29, $D44, G$41, $D$31, , $D$34, $D$36, $D$37)</f>
        <v>(Invalid Filing Mode)</v>
      </c>
    </row>
    <row r="45" spans="2:7" x14ac:dyDescent="0.4">
      <c r="B45" s="12" t="s">
        <v>86</v>
      </c>
      <c r="C45" s="12"/>
      <c r="D45" s="130" t="s">
        <v>194</v>
      </c>
      <c r="E45" s="162" t="str">
        <f>_xll.ciqfunctions.udf.CIQ($D$29, $D45, E$41, $D$31, , $D$34, $D$36, $D$37)</f>
        <v>(Invalid Filing Mode)</v>
      </c>
      <c r="F45" s="162" t="str">
        <f>_xll.ciqfunctions.udf.CIQ($D$29, $D45, F$41, $D$31, , $D$34, $D$36, $D$37)</f>
        <v>(Invalid Filing Mode)</v>
      </c>
      <c r="G45" s="162" t="str">
        <f>_xll.ciqfunctions.udf.CIQ($D$29, $D45, G$41, $D$31, , $D$34, $D$36, $D$37)</f>
        <v>(Invalid Filing Mode)</v>
      </c>
    </row>
    <row r="46" spans="2:7" x14ac:dyDescent="0.4">
      <c r="B46" s="12" t="s">
        <v>195</v>
      </c>
      <c r="C46" s="12"/>
      <c r="D46" s="133" t="s">
        <v>196</v>
      </c>
      <c r="E46" s="162" t="str">
        <f>_xll.ciqfunctions.udf.CIQ($D$29, $D46, E$41, $D$31, , $D$34, $D$36, $D$37)</f>
        <v>(Invalid Filing Mode)</v>
      </c>
      <c r="F46" s="162" t="str">
        <f>_xll.ciqfunctions.udf.CIQ($D$29, $D46, F$41, $D$31, , $D$34, $D$36, $D$37)</f>
        <v>(Invalid Filing Mode)</v>
      </c>
      <c r="G46" s="162" t="str">
        <f>_xll.ciqfunctions.udf.CIQ($D$29, $D46, G$41, $D$31, , $D$34, $D$36, $D$37)</f>
        <v>(Invalid Filing Mode)</v>
      </c>
    </row>
    <row r="47" spans="2:7" x14ac:dyDescent="0.4">
      <c r="B47" s="12" t="s">
        <v>88</v>
      </c>
      <c r="C47" s="12"/>
      <c r="D47" s="133" t="s">
        <v>197</v>
      </c>
      <c r="E47" s="162" t="str">
        <f>_xll.ciqfunctions.udf.CIQ($D$29, $D47, E$41, $D$31, , $D$34, $D$36, $D$37)</f>
        <v>(Invalid Filing Mode)</v>
      </c>
      <c r="F47" s="162" t="str">
        <f>_xll.ciqfunctions.udf.CIQ($D$29, $D47, F$41, $D$31, , $D$34, $D$36, $D$37)</f>
        <v>(Invalid Filing Mode)</v>
      </c>
      <c r="G47" s="162" t="str">
        <f>_xll.ciqfunctions.udf.CIQ($D$29, $D47, G$41, $D$31, , $D$34, $D$36, $D$37)</f>
        <v>(Invalid Filing Mode)</v>
      </c>
    </row>
    <row r="48" spans="2:7" x14ac:dyDescent="0.4">
      <c r="B48" s="166" t="s">
        <v>201</v>
      </c>
      <c r="C48" s="2"/>
      <c r="D48" s="133" t="s">
        <v>198</v>
      </c>
      <c r="E48" s="162" t="str">
        <f>_xll.ciqfunctions.udf.CIQ($D$29, $D48, E$41, $D$31, , $D$34, $D$36, $D$37)</f>
        <v>(Invalid Filing Mode)</v>
      </c>
      <c r="F48" s="162" t="str">
        <f>_xll.ciqfunctions.udf.CIQ($D$29, $D48, F$41, $D$31, , $D$34, $D$36, $D$37)</f>
        <v>(Invalid Filing Mode)</v>
      </c>
      <c r="G48" s="162" t="str">
        <f>_xll.ciqfunctions.udf.CIQ($D$29, $D48, G$41, $D$31, , $D$34, $D$36, $D$37)</f>
        <v>(Invalid Filing Mode)</v>
      </c>
    </row>
    <row r="49" spans="2:8" x14ac:dyDescent="0.4">
      <c r="B49" s="34" t="s">
        <v>85</v>
      </c>
      <c r="C49" s="2"/>
      <c r="D49" s="163" t="s">
        <v>199</v>
      </c>
      <c r="E49" s="162" t="e">
        <f>-_xll.ciqfunctions.udf.CIQ($D$29, $D49, E$41, $D$31, , $D$34, $D$36, $D$37)</f>
        <v>#VALUE!</v>
      </c>
      <c r="F49" s="162" t="e">
        <f>-_xll.ciqfunctions.udf.CIQ($D$29, $D49, F$41, $D$31, , $D$34, $D$36, $D$37)</f>
        <v>#VALUE!</v>
      </c>
      <c r="G49" s="162" t="e">
        <f>-_xll.ciqfunctions.udf.CIQ($D$29, $D49, G$41, $D$31, , $D$34, $D$36, $D$37)</f>
        <v>#VALUE!</v>
      </c>
    </row>
    <row r="50" spans="2:8" ht="15" thickBot="1" x14ac:dyDescent="0.45">
      <c r="B50" s="175" t="s">
        <v>7</v>
      </c>
      <c r="C50" s="4"/>
      <c r="D50" s="176" t="s">
        <v>200</v>
      </c>
      <c r="E50" s="165" t="str">
        <f>_xll.ciqfunctions.udf.CIQ($D$29, $D50, E$41, $D$31, , $D$34, $D$36, $D$37)</f>
        <v>(Invalid Filing Mode)</v>
      </c>
      <c r="F50" s="165" t="str">
        <f>_xll.ciqfunctions.udf.CIQ($D$29, $D50, F$41, $D$31, , $D$34, $D$36, $D$37)</f>
        <v>(Invalid Filing Mode)</v>
      </c>
      <c r="G50" s="165" t="str">
        <f>_xll.ciqfunctions.udf.CIQ($D$29, $D50, G$41, $D$31, , $D$34, $D$36, $D$37)</f>
        <v>(Invalid Filing Mode)</v>
      </c>
    </row>
    <row r="51" spans="2:8" x14ac:dyDescent="0.4">
      <c r="B51" s="3"/>
    </row>
    <row r="52" spans="2:8" x14ac:dyDescent="0.4">
      <c r="B52" s="3"/>
    </row>
    <row r="53" spans="2:8" x14ac:dyDescent="0.4">
      <c r="B53" s="253" t="s">
        <v>228</v>
      </c>
      <c r="C53" s="254"/>
      <c r="D53" s="254"/>
      <c r="E53" s="254"/>
      <c r="F53" s="254"/>
      <c r="G53" s="254"/>
      <c r="H53" s="254"/>
    </row>
    <row r="54" spans="2:8" x14ac:dyDescent="0.4">
      <c r="B54" s="3"/>
    </row>
    <row r="55" spans="2:8" x14ac:dyDescent="0.4">
      <c r="B55" s="116" t="s">
        <v>206</v>
      </c>
    </row>
    <row r="56" spans="2:8" ht="15" thickBot="1" x14ac:dyDescent="0.45">
      <c r="B56" s="173" t="s">
        <v>229</v>
      </c>
      <c r="C56" s="174"/>
      <c r="D56" s="174"/>
      <c r="E56" s="174"/>
      <c r="F56" s="174"/>
      <c r="G56" s="174"/>
    </row>
    <row r="57" spans="2:8" x14ac:dyDescent="0.4">
      <c r="B57" s="117" t="s">
        <v>82</v>
      </c>
      <c r="C57" s="118"/>
      <c r="D57" s="187">
        <f>$E$57+COLUMN(D57)-COLUMN($E$57)</f>
        <v>1899</v>
      </c>
      <c r="E57" s="119">
        <f>YEAR($D$32)</f>
        <v>1900</v>
      </c>
      <c r="F57" s="120">
        <f>$E$57+COLUMN(F57)-COLUMN($E$57)</f>
        <v>1901</v>
      </c>
      <c r="G57" s="120">
        <f t="shared" ref="G57" si="19">$E$57+COLUMN(G57)-COLUMN($E$57)</f>
        <v>1902</v>
      </c>
    </row>
    <row r="58" spans="2:8" ht="15" thickBot="1" x14ac:dyDescent="0.45">
      <c r="B58" s="121"/>
      <c r="C58" s="20"/>
      <c r="D58" s="188" t="str">
        <f>"FY"&amp;D57</f>
        <v>FY1899</v>
      </c>
      <c r="E58" s="123" t="str">
        <f>"FY"&amp;E57</f>
        <v>FY1900</v>
      </c>
      <c r="F58" s="123" t="str">
        <f t="shared" ref="F58" si="20">"FY"&amp;F57</f>
        <v>FY1901</v>
      </c>
      <c r="G58" s="123" t="str">
        <f t="shared" ref="G58" si="21">"FY"&amp;G57</f>
        <v>FY1902</v>
      </c>
    </row>
    <row r="59" spans="2:8" x14ac:dyDescent="0.4">
      <c r="B59" s="7" t="s">
        <v>3</v>
      </c>
      <c r="D59" s="189" t="str">
        <f>IS!F21</f>
        <v>(Invalid Restatement Type)</v>
      </c>
      <c r="E59" s="168" t="e">
        <f>IS!F21*(1+DCF!$C$9)</f>
        <v>#VALUE!</v>
      </c>
      <c r="F59" s="168" t="e">
        <f>$E59*(1+DCF!$C$9)^(COLUMN(F59)-COLUMN($E59))</f>
        <v>#VALUE!</v>
      </c>
      <c r="G59" s="168" t="e">
        <f>$E59*(1+DCF!$C$9)^(COLUMN(G59)-COLUMN($E59))</f>
        <v>#VALUE!</v>
      </c>
    </row>
    <row r="60" spans="2:8" x14ac:dyDescent="0.4">
      <c r="B60" s="7" t="s">
        <v>230</v>
      </c>
      <c r="D60" s="190" t="e">
        <f>IS!F22+IS!F27</f>
        <v>#VALUE!</v>
      </c>
      <c r="E60" s="169" t="e">
        <f>(IS!F22+IS!F27)*(1+DCF!$C$9)</f>
        <v>#VALUE!</v>
      </c>
      <c r="F60" s="169" t="e">
        <f>$E60*(1+DCF!$C$9)^(COLUMN(F60)-COLUMN($E60))</f>
        <v>#VALUE!</v>
      </c>
      <c r="G60" s="169" t="e">
        <f>$E60*(1+DCF!$C$9)^(COLUMN(G60)-COLUMN($E60))</f>
        <v>#VALUE!</v>
      </c>
    </row>
    <row r="61" spans="2:8" x14ac:dyDescent="0.4">
      <c r="B61" s="7" t="s">
        <v>2</v>
      </c>
      <c r="D61" s="190" t="e">
        <f>IS!F28</f>
        <v>#VALUE!</v>
      </c>
      <c r="E61" s="169" t="e">
        <f>IS!F28*(1+DCF!$C$9)</f>
        <v>#VALUE!</v>
      </c>
      <c r="F61" s="169" t="e">
        <f>$E61*(1+DCF!$C$9)^(COLUMN(F61)-COLUMN($E61))</f>
        <v>#VALUE!</v>
      </c>
      <c r="G61" s="169" t="e">
        <f>$E61*(1+DCF!$C$9)^(COLUMN(G61)-COLUMN($E61))</f>
        <v>#VALUE!</v>
      </c>
    </row>
    <row r="62" spans="2:8" x14ac:dyDescent="0.4">
      <c r="B62" s="12" t="s">
        <v>1</v>
      </c>
      <c r="C62" s="12"/>
      <c r="D62" s="190" t="e">
        <f>IS!F30</f>
        <v>#VALUE!</v>
      </c>
      <c r="E62" s="169" t="e">
        <f>IS!F30*(1+DCF!$C$9)</f>
        <v>#VALUE!</v>
      </c>
      <c r="F62" s="169" t="e">
        <f>$E62*(1+DCF!$C$9)^(COLUMN(F62)-COLUMN($E62))</f>
        <v>#VALUE!</v>
      </c>
      <c r="G62" s="169" t="e">
        <f>$E62*(1+DCF!$C$9)^(COLUMN(G62)-COLUMN($E62))</f>
        <v>#VALUE!</v>
      </c>
    </row>
    <row r="63" spans="2:8" x14ac:dyDescent="0.4">
      <c r="B63" s="12" t="s">
        <v>86</v>
      </c>
      <c r="C63" s="12"/>
      <c r="D63" s="190" t="str">
        <f>IS!F31</f>
        <v>(Invalid Restatement Type)</v>
      </c>
      <c r="E63" s="169" t="e">
        <f>IS!F31*(1+DCF!$C$9)</f>
        <v>#VALUE!</v>
      </c>
      <c r="F63" s="169" t="e">
        <f>$E63*(1+DCF!$C$9)^(COLUMN(F63)-COLUMN($E63))</f>
        <v>#VALUE!</v>
      </c>
      <c r="G63" s="169" t="e">
        <f>$E63*(1+DCF!$C$9)^(COLUMN(G63)-COLUMN($E63))</f>
        <v>#VALUE!</v>
      </c>
    </row>
    <row r="64" spans="2:8" x14ac:dyDescent="0.4">
      <c r="B64" s="12" t="s">
        <v>195</v>
      </c>
      <c r="C64" s="12"/>
      <c r="D64" s="190" t="e">
        <f>(IS!F36-IS!F35)</f>
        <v>#VALUE!</v>
      </c>
      <c r="E64" s="169" t="e">
        <f>(IS!F36-IS!F35)*(1+DCF!$C$9)</f>
        <v>#VALUE!</v>
      </c>
      <c r="F64" s="169" t="e">
        <f>$E64*(1+DCF!$C$9)^(COLUMN(F64)-COLUMN($E64))</f>
        <v>#VALUE!</v>
      </c>
      <c r="G64" s="169" t="e">
        <f>$E64*(1+DCF!$C$9)^(COLUMN(G64)-COLUMN($E64))</f>
        <v>#VALUE!</v>
      </c>
    </row>
    <row r="65" spans="2:7" x14ac:dyDescent="0.4">
      <c r="B65" s="12" t="s">
        <v>88</v>
      </c>
      <c r="C65" s="12"/>
      <c r="D65" s="190" t="str">
        <f>IS!F39</f>
        <v>(Invalid Restatement Type)</v>
      </c>
      <c r="E65" s="169" t="e">
        <f>IS!F39*(1+DCF!$C$9)</f>
        <v>#VALUE!</v>
      </c>
      <c r="F65" s="169" t="e">
        <f>$E65*(1+DCF!$C$9)^(COLUMN(F65)-COLUMN($E65))</f>
        <v>#VALUE!</v>
      </c>
      <c r="G65" s="169" t="e">
        <f>$E65*(1+DCF!$C$9)^(COLUMN(G65)-COLUMN($E65))</f>
        <v>#VALUE!</v>
      </c>
    </row>
    <row r="66" spans="2:7" x14ac:dyDescent="0.4">
      <c r="B66" s="166" t="s">
        <v>201</v>
      </c>
      <c r="C66" s="2"/>
      <c r="D66" s="190" t="e">
        <f>(BS!E41+BS!E47-BS!E22)</f>
        <v>#VALUE!</v>
      </c>
      <c r="E66" s="169" t="e">
        <f>(BS!E41+BS!E47-BS!E22)*(1+DCF!$C$9)</f>
        <v>#VALUE!</v>
      </c>
      <c r="F66" s="169" t="e">
        <f>$E66*(1+DCF!$C$9)^(COLUMN(F66)-COLUMN($E66))</f>
        <v>#VALUE!</v>
      </c>
      <c r="G66" s="169" t="e">
        <f>$E66*(1+DCF!$C$9)^(COLUMN(G66)-COLUMN($E66))</f>
        <v>#VALUE!</v>
      </c>
    </row>
    <row r="67" spans="2:7" x14ac:dyDescent="0.4">
      <c r="B67" s="34" t="s">
        <v>85</v>
      </c>
      <c r="C67" s="2"/>
      <c r="D67" s="190" t="e">
        <f>IS!F29</f>
        <v>#VALUE!</v>
      </c>
      <c r="E67" s="169" t="e">
        <f>IS!F29*(1+DCF!$C$9)</f>
        <v>#VALUE!</v>
      </c>
      <c r="F67" s="169" t="e">
        <f>$E67*(1+DCF!$C$9)^(COLUMN(F67)-COLUMN($E67))</f>
        <v>#VALUE!</v>
      </c>
      <c r="G67" s="169" t="e">
        <f>$E67*(1+DCF!$C$9)^(COLUMN(G67)-COLUMN($E67))</f>
        <v>#VALUE!</v>
      </c>
    </row>
    <row r="68" spans="2:7" x14ac:dyDescent="0.4">
      <c r="B68" s="34" t="s">
        <v>7</v>
      </c>
      <c r="C68" s="2"/>
      <c r="D68" s="190" t="str">
        <f>CFS!F25</f>
        <v>(Invalid Restatement Type)</v>
      </c>
      <c r="E68" s="169" t="e">
        <f>CFS!F25*(1+DCF!$C$9)</f>
        <v>#VALUE!</v>
      </c>
      <c r="F68" s="169" t="e">
        <f>$E68*(1+DCF!$C$9)^(COLUMN(F68)-COLUMN($E68))</f>
        <v>#VALUE!</v>
      </c>
      <c r="G68" s="169" t="e">
        <f>$E68*(1+DCF!$C$9)^(COLUMN(G68)-COLUMN($E68))</f>
        <v>#VALUE!</v>
      </c>
    </row>
    <row r="69" spans="2:7" ht="15" thickBot="1" x14ac:dyDescent="0.45">
      <c r="B69" s="4" t="s">
        <v>232</v>
      </c>
      <c r="C69" s="4"/>
      <c r="D69" s="191" t="e">
        <f>(BS!F29-BS!F46)</f>
        <v>#VALUE!</v>
      </c>
      <c r="E69" s="197" t="e">
        <f>$D$69/$D$59*E59</f>
        <v>#VALUE!</v>
      </c>
      <c r="F69" s="170" t="e">
        <f>$E69*(1+DCF!$C$9)^(COLUMN(F69)-COLUMN($E69))</f>
        <v>#VALUE!</v>
      </c>
      <c r="G69" s="170" t="e">
        <f>$E69*(1+DCF!$C$9)^(COLUMN(G69)-COLUMN($E69))</f>
        <v>#VALUE!</v>
      </c>
    </row>
    <row r="70" spans="2:7" x14ac:dyDescent="0.4">
      <c r="B70" s="173" t="s">
        <v>233</v>
      </c>
      <c r="C70" s="172"/>
      <c r="D70" s="172"/>
      <c r="E70" s="172"/>
      <c r="F70" s="172"/>
      <c r="G70" s="172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5"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s="266" t="s">
        <v>277</v>
      </c>
    </row>
    <row r="3" spans="1:14" s="7" customFormat="1" x14ac:dyDescent="0.4">
      <c r="A3" s="8"/>
      <c r="B3" s="252" t="s">
        <v>280</v>
      </c>
    </row>
    <row r="4" spans="1:14" s="7" customFormat="1" x14ac:dyDescent="0.4">
      <c r="A4" s="8"/>
      <c r="B4" s="252" t="s">
        <v>278</v>
      </c>
    </row>
    <row r="5" spans="1:14" s="7" customFormat="1" x14ac:dyDescent="0.4">
      <c r="A5" s="8"/>
      <c r="B5" s="9"/>
    </row>
    <row r="6" spans="1:14" x14ac:dyDescent="0.4">
      <c r="B6" s="253" t="s">
        <v>81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39">
        <f>Assumptions!D9</f>
        <v>0</v>
      </c>
      <c r="E9" s="110"/>
    </row>
    <row r="10" spans="1:14" x14ac:dyDescent="0.4">
      <c r="B10" s="72" t="s">
        <v>35</v>
      </c>
      <c r="C10" s="50"/>
      <c r="D10" s="239"/>
      <c r="E10" s="111" t="s">
        <v>36</v>
      </c>
    </row>
    <row r="11" spans="1:14" x14ac:dyDescent="0.4">
      <c r="B11" s="72" t="s">
        <v>203</v>
      </c>
      <c r="C11" s="50"/>
      <c r="D11" s="241">
        <f>Assumptions!D14</f>
        <v>0</v>
      </c>
      <c r="E11" s="112"/>
    </row>
    <row r="12" spans="1:14" x14ac:dyDescent="0.4">
      <c r="B12" s="72" t="s">
        <v>283</v>
      </c>
      <c r="C12" s="50"/>
      <c r="D12" s="239">
        <f>Assumptions!D15</f>
        <v>0</v>
      </c>
      <c r="E12" s="110"/>
    </row>
    <row r="13" spans="1:14" x14ac:dyDescent="0.4">
      <c r="B13" s="72" t="s">
        <v>38</v>
      </c>
      <c r="C13" s="50"/>
      <c r="D13" s="239">
        <f>Assumptions!D16</f>
        <v>0</v>
      </c>
      <c r="E13" s="113" t="s">
        <v>90</v>
      </c>
    </row>
    <row r="14" spans="1:14" x14ac:dyDescent="0.4">
      <c r="D14" s="243"/>
      <c r="E14" s="115" t="s">
        <v>89</v>
      </c>
    </row>
    <row r="15" spans="1:14" x14ac:dyDescent="0.4">
      <c r="B15" s="72" t="s">
        <v>14</v>
      </c>
      <c r="C15" s="50"/>
      <c r="D15" s="239">
        <f>Assumptions!D11</f>
        <v>0</v>
      </c>
      <c r="E15" s="113"/>
    </row>
    <row r="16" spans="1:14" x14ac:dyDescent="0.4">
      <c r="B16" s="72" t="s">
        <v>16</v>
      </c>
      <c r="C16" s="50"/>
      <c r="D16" s="239">
        <f>Assumptions!D17</f>
        <v>0</v>
      </c>
      <c r="E16" s="110"/>
    </row>
    <row r="17" spans="2:11" x14ac:dyDescent="0.4">
      <c r="D17" s="243"/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3</v>
      </c>
      <c r="D21" s="130" t="s">
        <v>94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83</v>
      </c>
      <c r="D22" s="130" t="s">
        <v>93</v>
      </c>
      <c r="E22" s="145" t="e" cm="1">
        <f t="array" ref="E22">-_xll.ciqfunctions.udf.CIQ($D$9,$D22,$D$10,E$20,$D$12,$D$13,$D$15,$D$16)</f>
        <v>#VALUE!</v>
      </c>
      <c r="F22" s="145" t="e" cm="1">
        <f t="array" ref="F22">-_xll.ciqfunctions.udf.CIQ($D$9,$D22,$D$10,F$20,$D$12,$D$13,$D$15,$D$16)</f>
        <v>#VALUE!</v>
      </c>
      <c r="G22" s="145" t="e" cm="1">
        <f t="array" ref="G22">-_xll.ciqfunctions.udf.CIQ($D$9,$D22,$D$10,G$20,$D$12,$D$13,$D$15,$D$16)</f>
        <v>#VALUE!</v>
      </c>
      <c r="K22" s="7"/>
    </row>
    <row r="23" spans="2:11" x14ac:dyDescent="0.4">
      <c r="B23" s="36" t="s">
        <v>84</v>
      </c>
      <c r="C23" s="31"/>
      <c r="D23" s="137"/>
      <c r="E23" s="158" t="e">
        <f>SUM(E21:E22)</f>
        <v>#VALUE!</v>
      </c>
      <c r="F23" s="158" t="e">
        <f t="shared" ref="F23:G23" si="1">SUM(F21:F22)</f>
        <v>#VALUE!</v>
      </c>
      <c r="G23" s="158" t="e">
        <f t="shared" si="1"/>
        <v>#VALUE!</v>
      </c>
      <c r="K23" s="7"/>
    </row>
    <row r="24" spans="2:11" x14ac:dyDescent="0.4">
      <c r="B24" s="12" t="s">
        <v>95</v>
      </c>
      <c r="C24" s="135"/>
      <c r="D24" s="136" t="s">
        <v>98</v>
      </c>
      <c r="E24" s="146" t="e" cm="1">
        <f t="array" ref="E24">-_xll.ciqfunctions.udf.CIQ($D$9,$D24,$D$10,E$20,$D$12,$D$13,$D$15,$D$16)</f>
        <v>#VALUE!</v>
      </c>
      <c r="F24" s="146" t="e" cm="1">
        <f t="array" ref="F24">-_xll.ciqfunctions.udf.CIQ($D$9,$D24,$D$10,F$20,$D$12,$D$13,$D$15,$D$16)</f>
        <v>#VALUE!</v>
      </c>
      <c r="G24" s="146" t="e" cm="1">
        <f t="array" ref="G24">-_xll.ciqfunctions.udf.CIQ($D$9,$D24,$D$10,G$20,$D$12,$D$13,$D$15,$D$16)</f>
        <v>#VALUE!</v>
      </c>
      <c r="K24" s="7"/>
    </row>
    <row r="25" spans="2:11" x14ac:dyDescent="0.4">
      <c r="B25" s="12" t="s">
        <v>96</v>
      </c>
      <c r="C25" s="135"/>
      <c r="D25" s="136" t="s">
        <v>99</v>
      </c>
      <c r="E25" s="146" t="e" cm="1">
        <f t="array" ref="E25">-_xll.ciqfunctions.udf.CIQ($D$9,$D25,$D$10,E$20,$D$12,$D$13,$D$15,$D$16)</f>
        <v>#VALUE!</v>
      </c>
      <c r="F25" s="146" t="e" cm="1">
        <f t="array" ref="F25">-_xll.ciqfunctions.udf.CIQ($D$9,$D25,$D$10,F$20,$D$12,$D$13,$D$15,$D$16)</f>
        <v>#VALUE!</v>
      </c>
      <c r="G25" s="146" t="e" cm="1">
        <f t="array" ref="G25">-_xll.ciqfunctions.udf.CIQ($D$9,$D25,$D$10,G$20,$D$12,$D$13,$D$15,$D$16)</f>
        <v>#VALUE!</v>
      </c>
      <c r="K25" s="7"/>
    </row>
    <row r="26" spans="2:11" x14ac:dyDescent="0.4">
      <c r="B26" s="12" t="s">
        <v>97</v>
      </c>
      <c r="C26" s="135"/>
      <c r="D26" s="136" t="s">
        <v>100</v>
      </c>
      <c r="E26" s="146" t="e" cm="1">
        <f t="array" ref="E26">-_xll.ciqfunctions.udf.CIQ($D$9,$D26,$D$10,E$20,$D$12,$D$13,$D$15,$D$16)</f>
        <v>#VALUE!</v>
      </c>
      <c r="F26" s="146" t="e" cm="1">
        <f t="array" ref="F26">-_xll.ciqfunctions.udf.CIQ($D$9,$D26,$D$10,F$20,$D$12,$D$13,$D$15,$D$16)</f>
        <v>#VALUE!</v>
      </c>
      <c r="G26" s="146" t="e" cm="1">
        <f t="array" ref="G26">-_xll.ciqfunctions.udf.CIQ($D$9,$D26,$D$10,G$20,$D$12,$D$13,$D$15,$D$16)</f>
        <v>#VALUE!</v>
      </c>
      <c r="K26" s="7"/>
    </row>
    <row r="27" spans="2:11" x14ac:dyDescent="0.4">
      <c r="B27" s="177" t="s">
        <v>224</v>
      </c>
      <c r="C27" s="178"/>
      <c r="D27" s="179"/>
      <c r="E27" s="180" t="e">
        <f>SUM(E24:E26)</f>
        <v>#VALUE!</v>
      </c>
      <c r="F27" s="180" t="e">
        <f t="shared" ref="F27:G27" si="2">SUM(F24:F26)</f>
        <v>#VALUE!</v>
      </c>
      <c r="G27" s="180" t="e">
        <f t="shared" si="2"/>
        <v>#VALUE!</v>
      </c>
      <c r="K27" s="7"/>
    </row>
    <row r="28" spans="2:11" x14ac:dyDescent="0.4">
      <c r="B28" s="36" t="s">
        <v>2</v>
      </c>
      <c r="C28" s="36"/>
      <c r="D28" s="138"/>
      <c r="E28" s="147" t="e">
        <f>E23+E27</f>
        <v>#VALUE!</v>
      </c>
      <c r="F28" s="147" t="e">
        <f t="shared" ref="F28:G28" si="3">F23+F27</f>
        <v>#VALUE!</v>
      </c>
      <c r="G28" s="147" t="e">
        <f t="shared" si="3"/>
        <v>#VALUE!</v>
      </c>
      <c r="K28" s="7"/>
    </row>
    <row r="29" spans="2:11" x14ac:dyDescent="0.4">
      <c r="B29" s="7" t="s">
        <v>85</v>
      </c>
      <c r="C29" s="7"/>
      <c r="D29" s="132" t="s">
        <v>101</v>
      </c>
      <c r="E29" s="148" t="e" cm="1">
        <f t="array" ref="E29">-_xll.ciqfunctions.udf.CIQ($D$9,$D29,$D$10,E$20,$D$12,$D$13,$D$15,$D$16)</f>
        <v>#VALUE!</v>
      </c>
      <c r="F29" s="149" t="e" cm="1">
        <f t="array" ref="F29">-_xll.ciqfunctions.udf.CIQ($D$9,$D29,$D$10,F$20,$D$12,$D$13,$D$15,$D$16)</f>
        <v>#VALUE!</v>
      </c>
      <c r="G29" s="149" t="e" cm="1">
        <f t="array" ref="G29">-_xll.ciqfunctions.udf.CIQ($D$9,$D29,$D$10,G$20,$D$12,$D$13,$D$15,$D$16)</f>
        <v>#VALUE!</v>
      </c>
    </row>
    <row r="30" spans="2:11" x14ac:dyDescent="0.4">
      <c r="B30" s="36" t="s">
        <v>1</v>
      </c>
      <c r="C30" s="36"/>
      <c r="D30" s="138"/>
      <c r="E30" s="147" t="e">
        <f>SUM(E28:E29)</f>
        <v>#VALUE!</v>
      </c>
      <c r="F30" s="147" t="e">
        <f t="shared" ref="F30:G30" si="4">SUM(F28:F29)</f>
        <v>#VALUE!</v>
      </c>
      <c r="G30" s="147" t="e">
        <f t="shared" si="4"/>
        <v>#VALUE!</v>
      </c>
    </row>
    <row r="31" spans="2:11" x14ac:dyDescent="0.4">
      <c r="B31" s="12" t="s">
        <v>86</v>
      </c>
      <c r="C31" s="12"/>
      <c r="D31" s="133" t="s">
        <v>109</v>
      </c>
      <c r="E31" s="152" t="str" cm="1">
        <f t="array" ref="E31">_xll.ciqfunctions.udf.CIQ($D$9,$D31,$D$10,E$20,$D$12,$D$13,$D$15,$D$16)</f>
        <v>(Invalid Restatement Type)</v>
      </c>
      <c r="F31" s="152" t="str" cm="1">
        <f t="array" ref="F31">_xll.ciqfunctions.udf.CIQ($D$9,$D31,$D$10,F$20,$D$12,$D$13,$D$15,$D$16)</f>
        <v>(Invalid Restatement Type)</v>
      </c>
      <c r="G31" s="152" t="str" cm="1">
        <f t="array" ref="G31">_xll.ciqfunctions.udf.CIQ($D$9,$D31,$D$10,G$20,$D$12,$D$13,$D$15,$D$16)</f>
        <v>(Invalid Restatement Type)</v>
      </c>
    </row>
    <row r="32" spans="2:11" x14ac:dyDescent="0.4">
      <c r="B32" s="12" t="s">
        <v>102</v>
      </c>
      <c r="C32" s="12"/>
      <c r="D32" s="133" t="s">
        <v>108</v>
      </c>
      <c r="E32" s="152" t="str" cm="1">
        <f t="array" ref="E32">_xll.ciqfunctions.udf.CIQ($D$9,$D32,$D$10,E$20,$D$12,$D$13,$D$15,$D$16)</f>
        <v>(Invalid Restatement Type)</v>
      </c>
      <c r="F32" s="152" t="str" cm="1">
        <f t="array" ref="F32">_xll.ciqfunctions.udf.CIQ($D$9,$D32,$D$10,F$20,$D$12,$D$13,$D$15,$D$16)</f>
        <v>(Invalid Restatement Type)</v>
      </c>
      <c r="G32" s="152" t="str" cm="1">
        <f t="array" ref="G32">_xll.ciqfunctions.udf.CIQ($D$9,$D32,$D$10,G$20,$D$12,$D$13,$D$15,$D$16)</f>
        <v>(Invalid Restatement Type)</v>
      </c>
    </row>
    <row r="33" spans="2:7" x14ac:dyDescent="0.4">
      <c r="B33" s="12" t="s">
        <v>103</v>
      </c>
      <c r="C33" s="12"/>
      <c r="D33" s="133" t="s">
        <v>110</v>
      </c>
      <c r="E33" s="152" t="str" cm="1">
        <f t="array" ref="E33">_xll.ciqfunctions.udf.CIQ($D$9,$D33,$D$10,E$20,$D$12,$D$13,$D$15,$D$16)</f>
        <v>(Invalid Restatement Type)</v>
      </c>
      <c r="F33" s="152" t="str" cm="1">
        <f t="array" ref="F33">_xll.ciqfunctions.udf.CIQ($D$9,$D33,$D$10,F$20,$D$12,$D$13,$D$15,$D$16)</f>
        <v>(Invalid Restatement Type)</v>
      </c>
      <c r="G33" s="152" t="str" cm="1">
        <f t="array" ref="G33">_xll.ciqfunctions.udf.CIQ($D$9,$D33,$D$10,G$20,$D$12,$D$13,$D$15,$D$16)</f>
        <v>(Invalid Restatement Type)</v>
      </c>
    </row>
    <row r="34" spans="2:7" x14ac:dyDescent="0.4">
      <c r="B34" s="12" t="s">
        <v>104</v>
      </c>
      <c r="C34" s="12"/>
      <c r="D34" s="133" t="s">
        <v>111</v>
      </c>
      <c r="E34" s="152" t="str" cm="1">
        <f t="array" ref="E34">_xll.ciqfunctions.udf.CIQ($D$9,$D34,$D$10,E$20,$D$12,$D$13,$D$15,$D$16)</f>
        <v>(Invalid Restatement Type)</v>
      </c>
      <c r="F34" s="152" t="str" cm="1">
        <f t="array" ref="F34">_xll.ciqfunctions.udf.CIQ($D$9,$D34,$D$10,F$20,$D$12,$D$13,$D$15,$D$16)</f>
        <v>(Invalid Restatement Type)</v>
      </c>
      <c r="G34" s="152" t="str" cm="1">
        <f t="array" ref="G34">_xll.ciqfunctions.udf.CIQ($D$9,$D34,$D$10,G$20,$D$12,$D$13,$D$15,$D$16)</f>
        <v>(Invalid Restatement Type)</v>
      </c>
    </row>
    <row r="35" spans="2:7" x14ac:dyDescent="0.4">
      <c r="B35" s="12" t="s">
        <v>105</v>
      </c>
      <c r="C35" s="12"/>
      <c r="D35" s="133"/>
      <c r="E35" s="152" t="e">
        <f>E36-SUM(E30:E34)</f>
        <v>#VALUE!</v>
      </c>
      <c r="F35" s="152" t="e">
        <f t="shared" ref="F35:G35" si="5">F36-SUM(F30:F34)</f>
        <v>#VALUE!</v>
      </c>
      <c r="G35" s="152" t="e">
        <f t="shared" si="5"/>
        <v>#VALUE!</v>
      </c>
    </row>
    <row r="36" spans="2:7" x14ac:dyDescent="0.4">
      <c r="B36" s="36" t="s">
        <v>87</v>
      </c>
      <c r="C36" s="36"/>
      <c r="D36" s="131" t="s">
        <v>112</v>
      </c>
      <c r="E36" s="147" t="str" cm="1">
        <f t="array" ref="E36">_xll.ciqfunctions.udf.CIQ($D$9,$D36,$D$10,E$20,$D$12,$D$13,$D$15,$D$16)</f>
        <v>(Invalid Restatement Type)</v>
      </c>
      <c r="F36" s="147" t="str" cm="1">
        <f t="array" ref="F36">_xll.ciqfunctions.udf.CIQ($D$9,$D36,$D$10,F$20,$D$12,$D$13,$D$15,$D$16)</f>
        <v>(Invalid Restatement Type)</v>
      </c>
      <c r="G36" s="147" t="str" cm="1">
        <f t="array" ref="G36">_xll.ciqfunctions.udf.CIQ($D$9,$D36,$D$10,G$20,$D$12,$D$13,$D$15,$D$16)</f>
        <v>(Invalid Restatement Type)</v>
      </c>
    </row>
    <row r="37" spans="2:7" x14ac:dyDescent="0.4">
      <c r="B37" s="12" t="s">
        <v>107</v>
      </c>
      <c r="C37" s="12"/>
      <c r="D37" s="133" t="s">
        <v>113</v>
      </c>
      <c r="E37" s="152" t="e" cm="1">
        <f t="array" ref="E37">-_xll.ciqfunctions.udf.CIQ($D$9,$D37,$D$10,E$20,$D$12,$D$13,$D$15,$D$16)</f>
        <v>#VALUE!</v>
      </c>
      <c r="F37" s="152" t="e" cm="1">
        <f t="array" ref="F37">-_xll.ciqfunctions.udf.CIQ($D$9,$D37,$D$10,F$20,$D$12,$D$13,$D$15,$D$16)</f>
        <v>#VALUE!</v>
      </c>
      <c r="G37" s="152" t="e" cm="1">
        <f t="array" ref="G37">-_xll.ciqfunctions.udf.CIQ($D$9,$D37,$D$10,G$20,$D$12,$D$13,$D$15,$D$16)</f>
        <v>#VALUE!</v>
      </c>
    </row>
    <row r="38" spans="2:7" x14ac:dyDescent="0.4">
      <c r="B38" s="12" t="s">
        <v>106</v>
      </c>
      <c r="C38" s="12"/>
      <c r="D38" s="133"/>
      <c r="E38" s="152" t="e">
        <f>E39-SUM(E36:E37)</f>
        <v>#VALUE!</v>
      </c>
      <c r="F38" s="152" t="e">
        <f t="shared" ref="F38:G38" si="6">F39-SUM(F36:F37)</f>
        <v>#VALUE!</v>
      </c>
      <c r="G38" s="152" t="e">
        <f t="shared" si="6"/>
        <v>#VALUE!</v>
      </c>
    </row>
    <row r="39" spans="2:7" ht="15" thickBot="1" x14ac:dyDescent="0.45">
      <c r="B39" s="109" t="s">
        <v>88</v>
      </c>
      <c r="C39" s="109"/>
      <c r="D39" s="134" t="s">
        <v>114</v>
      </c>
      <c r="E39" s="153" t="str" cm="1">
        <f t="array" ref="E39">_xll.ciqfunctions.udf.CIQ($D$9,$D39,$D$10,E$20,$D$12,$D$13,$D$15,$D$16)</f>
        <v>(Invalid Restatement Type)</v>
      </c>
      <c r="F39" s="153" t="str" cm="1">
        <f t="array" ref="F39">_xll.ciqfunctions.udf.CIQ($D$9,$D39,$D$10,F$20,$D$12,$D$13,$D$15,$D$16)</f>
        <v>(Invalid Restatement Type)</v>
      </c>
      <c r="G39" s="153" t="str" cm="1">
        <f t="array" ref="G39">_xll.ciqfunctions.udf.CIQ($D$9,$D39,$D$10,G$20,$D$12,$D$13,$D$15,$D$16)</f>
        <v>(Invalid Restatement Type)</v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0"/>
  <sheetViews>
    <sheetView showGridLines="0" zoomScale="85" zoomScaleNormal="85" workbookViewId="0">
      <selection activeCell="G15" sqref="G15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s="266" t="s">
        <v>277</v>
      </c>
    </row>
    <row r="3" spans="1:14" s="7" customFormat="1" x14ac:dyDescent="0.4">
      <c r="A3" s="8"/>
      <c r="B3" s="252" t="s">
        <v>281</v>
      </c>
    </row>
    <row r="4" spans="1:14" s="7" customFormat="1" x14ac:dyDescent="0.4">
      <c r="A4" s="8"/>
      <c r="B4" s="252" t="s">
        <v>278</v>
      </c>
    </row>
    <row r="5" spans="1:14" s="7" customFormat="1" x14ac:dyDescent="0.4">
      <c r="A5" s="8"/>
      <c r="B5" s="9"/>
    </row>
    <row r="6" spans="1:14" x14ac:dyDescent="0.4">
      <c r="B6" s="253" t="s">
        <v>115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s="116" t="s">
        <v>76</v>
      </c>
      <c r="C8" s="50"/>
      <c r="D8" s="72"/>
      <c r="E8" s="110"/>
    </row>
    <row r="9" spans="1:14" x14ac:dyDescent="0.4">
      <c r="B9" s="72" t="s">
        <v>91</v>
      </c>
      <c r="C9" s="50"/>
      <c r="D9" s="239">
        <f>Assumptions!D9</f>
        <v>0</v>
      </c>
      <c r="E9" s="110"/>
    </row>
    <row r="10" spans="1:14" x14ac:dyDescent="0.4">
      <c r="B10" s="72" t="s">
        <v>35</v>
      </c>
      <c r="C10" s="50"/>
      <c r="D10" s="239"/>
      <c r="E10" s="111" t="s">
        <v>36</v>
      </c>
    </row>
    <row r="11" spans="1:14" x14ac:dyDescent="0.4">
      <c r="B11" s="72" t="s">
        <v>92</v>
      </c>
      <c r="C11" s="50"/>
      <c r="D11" s="241">
        <f>Assumptions!D14</f>
        <v>0</v>
      </c>
      <c r="E11" s="112"/>
    </row>
    <row r="12" spans="1:14" x14ac:dyDescent="0.4">
      <c r="B12" s="72" t="s">
        <v>283</v>
      </c>
      <c r="C12" s="50"/>
      <c r="D12" s="239">
        <f>Assumptions!D15</f>
        <v>0</v>
      </c>
      <c r="E12" s="110"/>
    </row>
    <row r="13" spans="1:14" x14ac:dyDescent="0.4">
      <c r="B13" s="72" t="s">
        <v>38</v>
      </c>
      <c r="C13" s="50"/>
      <c r="D13" s="239">
        <f>Assumptions!D16</f>
        <v>0</v>
      </c>
      <c r="E13" s="113" t="s">
        <v>90</v>
      </c>
    </row>
    <row r="14" spans="1:14" x14ac:dyDescent="0.4">
      <c r="D14" s="243"/>
      <c r="E14" s="115" t="s">
        <v>89</v>
      </c>
    </row>
    <row r="15" spans="1:14" x14ac:dyDescent="0.4">
      <c r="B15" s="72" t="s">
        <v>14</v>
      </c>
      <c r="C15" s="50"/>
      <c r="D15" s="239">
        <f>Assumptions!D11</f>
        <v>0</v>
      </c>
      <c r="E15" s="113"/>
    </row>
    <row r="16" spans="1:14" x14ac:dyDescent="0.4">
      <c r="B16" s="72" t="s">
        <v>16</v>
      </c>
      <c r="C16" s="50"/>
      <c r="D16" s="239">
        <f>Assumptions!D17</f>
        <v>0</v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141" t="s">
        <v>116</v>
      </c>
      <c r="C21" s="13"/>
      <c r="D21" s="13"/>
      <c r="E21" s="139"/>
      <c r="F21" s="140"/>
      <c r="G21" s="140"/>
      <c r="K21" s="7"/>
    </row>
    <row r="22" spans="2:11" x14ac:dyDescent="0.4">
      <c r="B22" s="7" t="s">
        <v>119</v>
      </c>
      <c r="D22" s="130" t="s">
        <v>130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7" t="s">
        <v>135</v>
      </c>
      <c r="D23" s="130" t="s">
        <v>136</v>
      </c>
      <c r="E23" s="145" t="str" cm="1">
        <f t="array" ref="E23">_xll.ciqfunctions.udf.CIQ($D$9,$D23,$D$10,E$20,$D$12,$D$13,$D$15,$D$16)</f>
        <v>(Invalid Restatement Type)</v>
      </c>
      <c r="F23" s="145" t="str" cm="1">
        <f t="array" ref="F23">_xll.ciqfunctions.udf.CIQ($D$9,$D23,$D$10,F$20,$D$12,$D$13,$D$15,$D$16)</f>
        <v>(Invalid Restatement Type)</v>
      </c>
      <c r="G23" s="145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7" t="s">
        <v>120</v>
      </c>
      <c r="D24" s="130" t="s">
        <v>131</v>
      </c>
      <c r="E24" s="145" t="str" cm="1">
        <f t="array" ref="E24">_xll.ciqfunctions.udf.CIQ($D$9,$D24,$D$10,E$20,$D$12,$D$13,$D$15,$D$16)</f>
        <v>(Invalid Restatement Type)</v>
      </c>
      <c r="F24" s="145" t="str" cm="1">
        <f t="array" ref="F24">_xll.ciqfunctions.udf.CIQ($D$9,$D24,$D$10,F$20,$D$12,$D$13,$D$15,$D$16)</f>
        <v>(Invalid Restatement Type)</v>
      </c>
      <c r="G24" s="145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121</v>
      </c>
      <c r="C25" s="135"/>
      <c r="D25" s="130" t="s">
        <v>132</v>
      </c>
      <c r="E25" s="145" t="str" cm="1">
        <f t="array" ref="E25">_xll.ciqfunctions.udf.CIQ($D$9,$D25,$D$10,E$20,$D$12,$D$13,$D$15,$D$16)</f>
        <v>(Invalid Restatement Type)</v>
      </c>
      <c r="F25" s="145" t="str" cm="1">
        <f t="array" ref="F25">_xll.ciqfunctions.udf.CIQ($D$9,$D25,$D$10,F$20,$D$12,$D$13,$D$15,$D$16)</f>
        <v>(Invalid Restatement Type)</v>
      </c>
      <c r="G25" s="145" t="str" cm="1">
        <f t="array" ref="G25">_xll.ciqfunctions.udf.CIQ($D$9,$D25,$D$10,G$20,$D$12,$D$13,$D$15,$D$16)</f>
        <v>(Invalid Restatement Type)</v>
      </c>
      <c r="K25" s="7"/>
    </row>
    <row r="26" spans="2:11" x14ac:dyDescent="0.4">
      <c r="B26" s="12" t="s">
        <v>122</v>
      </c>
      <c r="C26" s="135"/>
      <c r="D26" s="130" t="s">
        <v>133</v>
      </c>
      <c r="E26" s="145" t="str" cm="1">
        <f t="array" ref="E26">_xll.ciqfunctions.udf.CIQ($D$9,$D26,$D$10,E$20,$D$12,$D$13,$D$15,$D$16)</f>
        <v>(Invalid Restatement Type)</v>
      </c>
      <c r="F26" s="145" t="str" cm="1">
        <f t="array" ref="F26">_xll.ciqfunctions.udf.CIQ($D$9,$D26,$D$10,F$20,$D$12,$D$13,$D$15,$D$16)</f>
        <v>(Invalid Restatement Type)</v>
      </c>
      <c r="G26" s="145" t="str" cm="1">
        <f t="array" ref="G26">_xll.ciqfunctions.udf.CIQ($D$9,$D26,$D$10,G$20,$D$12,$D$13,$D$15,$D$16)</f>
        <v>(Invalid Restatement Type)</v>
      </c>
      <c r="K26" s="7"/>
    </row>
    <row r="27" spans="2:11" x14ac:dyDescent="0.4">
      <c r="B27" s="12" t="s">
        <v>11</v>
      </c>
      <c r="C27" s="135"/>
      <c r="D27" s="130" t="s">
        <v>179</v>
      </c>
      <c r="E27" s="145" t="str" cm="1">
        <f t="array" ref="E27">_xll.ciqfunctions.udf.CIQ($D$9,$D27,$D$10,E$20,$D$12,$D$13,$D$15,$D$16)</f>
        <v>(Invalid Restatement Type)</v>
      </c>
      <c r="F27" s="145" t="str" cm="1">
        <f t="array" ref="F27">_xll.ciqfunctions.udf.CIQ($D$9,$D27,$D$10,F$20,$D$12,$D$13,$D$15,$D$16)</f>
        <v>(Invalid Restatement Type)</v>
      </c>
      <c r="G27" s="145" t="str" cm="1">
        <f t="array" ref="G27">_xll.ciqfunctions.udf.CIQ($D$9,$D27,$D$10,G$20,$D$12,$D$13,$D$15,$D$16)</f>
        <v>(Invalid Restatement Type)</v>
      </c>
      <c r="K27" s="7"/>
    </row>
    <row r="28" spans="2:11" x14ac:dyDescent="0.4">
      <c r="B28" s="12" t="s">
        <v>123</v>
      </c>
      <c r="C28" s="135"/>
      <c r="D28" s="136"/>
      <c r="E28" s="145" t="e">
        <f>E29-SUM(E22:E27)</f>
        <v>#VALUE!</v>
      </c>
      <c r="F28" s="145" t="e">
        <f t="shared" ref="F28:G28" si="1">F29-SUM(F22:F27)</f>
        <v>#VALUE!</v>
      </c>
      <c r="G28" s="145" t="e">
        <f t="shared" si="1"/>
        <v>#VALUE!</v>
      </c>
      <c r="K28" s="7"/>
    </row>
    <row r="29" spans="2:11" x14ac:dyDescent="0.4">
      <c r="B29" s="36" t="s">
        <v>124</v>
      </c>
      <c r="C29" s="36"/>
      <c r="D29" s="138" t="s">
        <v>134</v>
      </c>
      <c r="E29" s="147" t="str" cm="1">
        <f t="array" ref="E29">_xll.ciqfunctions.udf.CIQ($D$9,$D29,$D$10,E$20,$D$12,$D$13,$D$15,$D$16)</f>
        <v>(Invalid Restatement Type)</v>
      </c>
      <c r="F29" s="147" t="str" cm="1">
        <f t="array" ref="F29">_xll.ciqfunctions.udf.CIQ($D$9,$D29,$D$10,F$20,$D$12,$D$13,$D$15,$D$16)</f>
        <v>(Invalid Restatement Type)</v>
      </c>
      <c r="G29" s="147" t="str" cm="1">
        <f t="array" ref="G29">_xll.ciqfunctions.udf.CIQ($D$9,$D29,$D$10,G$20,$D$12,$D$13,$D$15,$D$16)</f>
        <v>(Invalid Restatement Type)</v>
      </c>
      <c r="K29" s="7"/>
    </row>
    <row r="30" spans="2:11" x14ac:dyDescent="0.4">
      <c r="B30" s="7" t="s">
        <v>125</v>
      </c>
      <c r="C30" s="7"/>
      <c r="D30" s="132" t="s">
        <v>138</v>
      </c>
      <c r="E30" s="148" t="str" cm="1">
        <f t="array" ref="E30">_xll.ciqfunctions.udf.CIQ($D$9,$D30,$D$10,E$20,$D$12,$D$13,$D$15,$D$16)</f>
        <v>(Invalid Restatement Type)</v>
      </c>
      <c r="F30" s="149" t="str" cm="1">
        <f t="array" ref="F30">_xll.ciqfunctions.udf.CIQ($D$9,$D30,$D$10,F$20,$D$12,$D$13,$D$15,$D$16)</f>
        <v>(Invalid Restatement Type)</v>
      </c>
      <c r="G30" s="149" t="str" cm="1">
        <f t="array" ref="G30">_xll.ciqfunctions.udf.CIQ($D$9,$D30,$D$10,G$20,$D$12,$D$13,$D$15,$D$16)</f>
        <v>(Invalid Restatement Type)</v>
      </c>
    </row>
    <row r="31" spans="2:11" x14ac:dyDescent="0.4">
      <c r="B31" s="7" t="s">
        <v>126</v>
      </c>
      <c r="C31" s="7"/>
      <c r="D31" s="132" t="s">
        <v>139</v>
      </c>
      <c r="E31" s="148" t="str" cm="1">
        <f t="array" ref="E31">_xll.ciqfunctions.udf.CIQ($D$9,$D31,$D$10,E$20,$D$12,$D$13,$D$15,$D$16)</f>
        <v>(Invalid Restatement Type)</v>
      </c>
      <c r="F31" s="149" t="str" cm="1">
        <f t="array" ref="F31">_xll.ciqfunctions.udf.CIQ($D$9,$D31,$D$10,F$20,$D$12,$D$13,$D$15,$D$16)</f>
        <v>(Invalid Restatement Type)</v>
      </c>
      <c r="G31" s="149" t="str" cm="1">
        <f t="array" ref="G31">_xll.ciqfunctions.udf.CIQ($D$9,$D31,$D$10,G$20,$D$12,$D$13,$D$15,$D$16)</f>
        <v>(Invalid Restatement Type)</v>
      </c>
    </row>
    <row r="32" spans="2:11" x14ac:dyDescent="0.4">
      <c r="B32" s="7" t="s">
        <v>140</v>
      </c>
      <c r="C32" s="7"/>
      <c r="D32" s="132" t="s">
        <v>141</v>
      </c>
      <c r="E32" s="148" t="str" cm="1">
        <f t="array" ref="E32">_xll.ciqfunctions.udf.CIQ($D$9,$D32,$D$10,E$20,$D$12,$D$13,$D$15,$D$16)</f>
        <v>(Invalid Restatement Type)</v>
      </c>
      <c r="F32" s="149" t="str" cm="1">
        <f t="array" ref="F32">_xll.ciqfunctions.udf.CIQ($D$9,$D32,$D$10,F$20,$D$12,$D$13,$D$15,$D$16)</f>
        <v>(Invalid Restatement Type)</v>
      </c>
      <c r="G32" s="149" t="str" cm="1">
        <f t="array" ref="G32">_xll.ciqfunctions.udf.CIQ($D$9,$D32,$D$10,G$20,$D$12,$D$13,$D$15,$D$16)</f>
        <v>(Invalid Restatement Type)</v>
      </c>
    </row>
    <row r="33" spans="2:7" x14ac:dyDescent="0.4">
      <c r="B33" s="7" t="s">
        <v>137</v>
      </c>
      <c r="C33" s="7"/>
      <c r="D33" s="130" t="s">
        <v>142</v>
      </c>
      <c r="E33" s="148" t="str" cm="1">
        <f t="array" ref="E33">_xll.ciqfunctions.udf.CIQ($D$9,$D33,$D$10,E$20,$D$12,$D$13,$D$15,$D$16)</f>
        <v>(Invalid Restatement Type)</v>
      </c>
      <c r="F33" s="149" t="str" cm="1">
        <f t="array" ref="F33">_xll.ciqfunctions.udf.CIQ($D$9,$D33,$D$10,F$20,$D$12,$D$13,$D$15,$D$16)</f>
        <v>(Invalid Restatement Type)</v>
      </c>
      <c r="G33" s="149" t="str" cm="1">
        <f t="array" ref="G33">_xll.ciqfunctions.udf.CIQ($D$9,$D33,$D$10,G$20,$D$12,$D$13,$D$15,$D$16)</f>
        <v>(Invalid Restatement Type)</v>
      </c>
    </row>
    <row r="34" spans="2:7" x14ac:dyDescent="0.4">
      <c r="B34" s="7" t="s">
        <v>127</v>
      </c>
      <c r="C34" s="7"/>
      <c r="D34" s="132"/>
      <c r="E34" s="148" t="e">
        <f>E35-SUM(E30:E33)</f>
        <v>#VALUE!</v>
      </c>
      <c r="F34" s="148" t="e">
        <f t="shared" ref="F34:G34" si="2">F35-SUM(F30:F33)</f>
        <v>#VALUE!</v>
      </c>
      <c r="G34" s="148" t="e">
        <f t="shared" si="2"/>
        <v>#VALUE!</v>
      </c>
    </row>
    <row r="35" spans="2:7" x14ac:dyDescent="0.4">
      <c r="B35" s="36" t="s">
        <v>128</v>
      </c>
      <c r="C35" s="36"/>
      <c r="D35" s="138"/>
      <c r="E35" s="147" t="e">
        <f>E36-E29</f>
        <v>#VALUE!</v>
      </c>
      <c r="F35" s="147" t="e">
        <f t="shared" ref="F35:G35" si="3">F36-F29</f>
        <v>#VALUE!</v>
      </c>
      <c r="G35" s="147" t="e">
        <f t="shared" si="3"/>
        <v>#VALUE!</v>
      </c>
    </row>
    <row r="36" spans="2:7" x14ac:dyDescent="0.4">
      <c r="B36" s="143" t="s">
        <v>129</v>
      </c>
      <c r="C36" s="143"/>
      <c r="D36" s="144" t="s">
        <v>180</v>
      </c>
      <c r="E36" s="150" t="str" cm="1">
        <f t="array" ref="E36">_xll.ciqfunctions.udf.CIQ($D$9,$D36,$D$10,E$20,$D$12,$D$13,$D$15,$D$16)</f>
        <v>(Invalid Restatement Type)</v>
      </c>
      <c r="F36" s="150" t="str" cm="1">
        <f t="array" ref="F36">_xll.ciqfunctions.udf.CIQ($D$9,$D36,$D$10,F$20,$D$12,$D$13,$D$15,$D$16)</f>
        <v>(Invalid Restatement Type)</v>
      </c>
      <c r="G36" s="150" t="str" cm="1">
        <f t="array" ref="G36">_xll.ciqfunctions.udf.CIQ($D$9,$D36,$D$10,G$20,$D$12,$D$13,$D$15,$D$16)</f>
        <v>(Invalid Restatement Type)</v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s="141" t="s">
        <v>117</v>
      </c>
      <c r="C38" s="13"/>
      <c r="D38" s="142"/>
      <c r="E38" s="151"/>
      <c r="F38" s="151"/>
      <c r="G38" s="151"/>
    </row>
    <row r="39" spans="2:7" x14ac:dyDescent="0.4">
      <c r="B39" s="12" t="s">
        <v>143</v>
      </c>
      <c r="C39" s="12"/>
      <c r="D39" s="133" t="s">
        <v>149</v>
      </c>
      <c r="E39" s="152" t="str" cm="1">
        <f t="array" ref="E39">_xll.ciqfunctions.udf.CIQ($D$9,$D39,$D$10,E$20,$D$12,$D$13,$D$15,$D$16)</f>
        <v>(Invalid Restatement Type)</v>
      </c>
      <c r="F39" s="152" t="str" cm="1">
        <f t="array" ref="F39">_xll.ciqfunctions.udf.CIQ($D$9,$D39,$D$10,F$20,$D$12,$D$13,$D$15,$D$16)</f>
        <v>(Invalid Restatement Type)</v>
      </c>
      <c r="G39" s="152" t="str" cm="1">
        <f t="array" ref="G39">_xll.ciqfunctions.udf.CIQ($D$9,$D39,$D$10,G$20,$D$12,$D$13,$D$15,$D$16)</f>
        <v>(Invalid Restatement Type)</v>
      </c>
    </row>
    <row r="40" spans="2:7" x14ac:dyDescent="0.4">
      <c r="B40" s="12" t="s">
        <v>175</v>
      </c>
      <c r="C40" s="12"/>
      <c r="D40" s="133" t="s">
        <v>176</v>
      </c>
      <c r="E40" s="152" t="str" cm="1">
        <f t="array" ref="E40">_xll.ciqfunctions.udf.CIQ($D$9,$D40,$D$10,E$20,$D$12,$D$13,$D$15,$D$16)</f>
        <v>(Invalid Restatement Type)</v>
      </c>
      <c r="F40" s="152" t="str" cm="1">
        <f t="array" ref="F40">_xll.ciqfunctions.udf.CIQ($D$9,$D40,$D$10,F$20,$D$12,$D$13,$D$15,$D$16)</f>
        <v>(Invalid Restatement Type)</v>
      </c>
      <c r="G40" s="152" t="str" cm="1">
        <f t="array" ref="G40">_xll.ciqfunctions.udf.CIQ($D$9,$D40,$D$10,G$20,$D$12,$D$13,$D$15,$D$16)</f>
        <v>(Invalid Restatement Type)</v>
      </c>
    </row>
    <row r="41" spans="2:7" x14ac:dyDescent="0.4">
      <c r="B41" s="12" t="s">
        <v>144</v>
      </c>
      <c r="C41" s="12"/>
      <c r="D41" s="133" t="s">
        <v>150</v>
      </c>
      <c r="E41" s="152" t="str" cm="1">
        <f t="array" ref="E41">_xll.ciqfunctions.udf.CIQ($D$9,$D41,$D$10,E$20,$D$12,$D$13,$D$15,$D$16)</f>
        <v>(Invalid Restatement Type)</v>
      </c>
      <c r="F41" s="152" t="str" cm="1">
        <f t="array" ref="F41">_xll.ciqfunctions.udf.CIQ($D$9,$D41,$D$10,F$20,$D$12,$D$13,$D$15,$D$16)</f>
        <v>(Invalid Restatement Type)</v>
      </c>
      <c r="G41" s="152" t="str" cm="1">
        <f t="array" ref="G41">_xll.ciqfunctions.udf.CIQ($D$9,$D41,$D$10,G$20,$D$12,$D$13,$D$15,$D$16)</f>
        <v>(Invalid Restatement Type)</v>
      </c>
    </row>
    <row r="42" spans="2:7" x14ac:dyDescent="0.4">
      <c r="B42" s="12" t="s">
        <v>145</v>
      </c>
      <c r="C42" s="12"/>
      <c r="D42" s="133" t="s">
        <v>151</v>
      </c>
      <c r="E42" s="152" t="str" cm="1">
        <f t="array" ref="E42">_xll.ciqfunctions.udf.CIQ($D$9,$D42,$D$10,E$20,$D$12,$D$13,$D$15,$D$16)</f>
        <v>(Invalid Restatement Type)</v>
      </c>
      <c r="F42" s="152" t="str" cm="1">
        <f t="array" ref="F42">_xll.ciqfunctions.udf.CIQ($D$9,$D42,$D$10,F$20,$D$12,$D$13,$D$15,$D$16)</f>
        <v>(Invalid Restatement Type)</v>
      </c>
      <c r="G42" s="152" t="str" cm="1">
        <f t="array" ref="G42">_xll.ciqfunctions.udf.CIQ($D$9,$D42,$D$10,G$20,$D$12,$D$13,$D$15,$D$16)</f>
        <v>(Invalid Restatement Type)</v>
      </c>
    </row>
    <row r="43" spans="2:7" x14ac:dyDescent="0.4">
      <c r="B43" s="12" t="s">
        <v>146</v>
      </c>
      <c r="C43" s="12"/>
      <c r="D43" s="133" t="s">
        <v>152</v>
      </c>
      <c r="E43" s="152" t="str" cm="1">
        <f t="array" ref="E43">_xll.ciqfunctions.udf.CIQ($D$9,$D43,$D$10,E$20,$D$12,$D$13,$D$15,$D$16)</f>
        <v>(Invalid Restatement Type)</v>
      </c>
      <c r="F43" s="152" t="str" cm="1">
        <f t="array" ref="F43">_xll.ciqfunctions.udf.CIQ($D$9,$D43,$D$10,F$20,$D$12,$D$13,$D$15,$D$16)</f>
        <v>(Invalid Restatement Type)</v>
      </c>
      <c r="G43" s="152" t="str" cm="1">
        <f t="array" ref="G43">_xll.ciqfunctions.udf.CIQ($D$9,$D43,$D$10,G$20,$D$12,$D$13,$D$15,$D$16)</f>
        <v>(Invalid Restatement Type)</v>
      </c>
    </row>
    <row r="44" spans="2:7" x14ac:dyDescent="0.4">
      <c r="B44" s="12" t="s">
        <v>188</v>
      </c>
      <c r="C44" s="12"/>
      <c r="D44" s="133" t="s">
        <v>153</v>
      </c>
      <c r="E44" s="152" t="str" cm="1">
        <f t="array" ref="E44">_xll.ciqfunctions.udf.CIQ($D$9,$D44,$D$10,E$20,$D$12,$D$13,$D$15,$D$16)</f>
        <v>(Invalid Restatement Type)</v>
      </c>
      <c r="F44" s="152" t="str" cm="1">
        <f t="array" ref="F44">_xll.ciqfunctions.udf.CIQ($D$9,$D44,$D$10,F$20,$D$12,$D$13,$D$15,$D$16)</f>
        <v>(Invalid Restatement Type)</v>
      </c>
      <c r="G44" s="152" t="str" cm="1">
        <f t="array" ref="G44">_xll.ciqfunctions.udf.CIQ($D$9,$D44,$D$10,G$20,$D$12,$D$13,$D$15,$D$16)</f>
        <v>(Invalid Restatement Type)</v>
      </c>
    </row>
    <row r="45" spans="2:7" x14ac:dyDescent="0.4">
      <c r="B45" s="12" t="s">
        <v>147</v>
      </c>
      <c r="C45" s="12"/>
      <c r="D45" s="133"/>
      <c r="E45" s="152" t="e">
        <f>E46-SUM(E39:E44)</f>
        <v>#VALUE!</v>
      </c>
      <c r="F45" s="152" t="e">
        <f t="shared" ref="F45:G45" si="4">F46-SUM(F39:F44)</f>
        <v>#VALUE!</v>
      </c>
      <c r="G45" s="152" t="e">
        <f t="shared" si="4"/>
        <v>#VALUE!</v>
      </c>
    </row>
    <row r="46" spans="2:7" x14ac:dyDescent="0.4">
      <c r="B46" s="36" t="s">
        <v>148</v>
      </c>
      <c r="C46" s="36"/>
      <c r="D46" s="138" t="s">
        <v>181</v>
      </c>
      <c r="E46" s="147" t="str" cm="1">
        <f t="array" ref="E46">_xll.ciqfunctions.udf.CIQ($D$9,$D46,$D$10,E$20,$D$12,$D$13,$D$15,$D$16)</f>
        <v>(Invalid Restatement Type)</v>
      </c>
      <c r="F46" s="147" t="str" cm="1">
        <f t="array" ref="F46">_xll.ciqfunctions.udf.CIQ($D$9,$D46,$D$10,F$20,$D$12,$D$13,$D$15,$D$16)</f>
        <v>(Invalid Restatement Type)</v>
      </c>
      <c r="G46" s="147" t="str" cm="1">
        <f t="array" ref="G46">_xll.ciqfunctions.udf.CIQ($D$9,$D46,$D$10,G$20,$D$12,$D$13,$D$15,$D$16)</f>
        <v>(Invalid Restatement Type)</v>
      </c>
    </row>
    <row r="47" spans="2:7" x14ac:dyDescent="0.4">
      <c r="B47" s="12" t="s">
        <v>155</v>
      </c>
      <c r="C47" s="12"/>
      <c r="D47" s="133" t="s">
        <v>154</v>
      </c>
      <c r="E47" s="152" t="str" cm="1">
        <f t="array" ref="E47">_xll.ciqfunctions.udf.CIQ($D$9,$D47,$D$10,E$20,$D$12,$D$13,$D$15,$D$16)</f>
        <v>(Invalid Restatement Type)</v>
      </c>
      <c r="F47" s="152" t="str" cm="1">
        <f t="array" ref="F47">_xll.ciqfunctions.udf.CIQ($D$9,$D47,$D$10,F$20,$D$12,$D$13,$D$15,$D$16)</f>
        <v>(Invalid Restatement Type)</v>
      </c>
      <c r="G47" s="152" t="str" cm="1">
        <f t="array" ref="G47">_xll.ciqfunctions.udf.CIQ($D$9,$D47,$D$10,G$20,$D$12,$D$13,$D$15,$D$16)</f>
        <v>(Invalid Restatement Type)</v>
      </c>
    </row>
    <row r="48" spans="2:7" x14ac:dyDescent="0.4">
      <c r="B48" s="12" t="s">
        <v>156</v>
      </c>
      <c r="C48" s="12"/>
      <c r="D48" s="133" t="s">
        <v>162</v>
      </c>
      <c r="E48" s="152" t="str" cm="1">
        <f t="array" ref="E48">_xll.ciqfunctions.udf.CIQ($D$9,$D48,$D$10,E$20,$D$12,$D$13,$D$15,$D$16)</f>
        <v>(Invalid Restatement Type)</v>
      </c>
      <c r="F48" s="152" t="str" cm="1">
        <f t="array" ref="F48">_xll.ciqfunctions.udf.CIQ($D$9,$D48,$D$10,F$20,$D$12,$D$13,$D$15,$D$16)</f>
        <v>(Invalid Restatement Type)</v>
      </c>
      <c r="G48" s="152" t="str" cm="1">
        <f t="array" ref="G48">_xll.ciqfunctions.udf.CIQ($D$9,$D48,$D$10,G$20,$D$12,$D$13,$D$15,$D$16)</f>
        <v>(Invalid Restatement Type)</v>
      </c>
    </row>
    <row r="49" spans="2:7" x14ac:dyDescent="0.4">
      <c r="B49" s="12" t="s">
        <v>157</v>
      </c>
      <c r="C49" s="12"/>
      <c r="D49" s="133" t="s">
        <v>160</v>
      </c>
      <c r="E49" s="152" t="str" cm="1">
        <f t="array" ref="E49">_xll.ciqfunctions.udf.CIQ($D$9,$D49,$D$10,E$20,$D$12,$D$13,$D$15,$D$16)</f>
        <v>(Invalid Restatement Type)</v>
      </c>
      <c r="F49" s="152" t="str" cm="1">
        <f t="array" ref="F49">_xll.ciqfunctions.udf.CIQ($D$9,$D49,$D$10,F$20,$D$12,$D$13,$D$15,$D$16)</f>
        <v>(Invalid Restatement Type)</v>
      </c>
      <c r="G49" s="152" t="str" cm="1">
        <f t="array" ref="G49">_xll.ciqfunctions.udf.CIQ($D$9,$D49,$D$10,G$20,$D$12,$D$13,$D$15,$D$16)</f>
        <v>(Invalid Restatement Type)</v>
      </c>
    </row>
    <row r="50" spans="2:7" x14ac:dyDescent="0.4">
      <c r="B50" s="12" t="s">
        <v>158</v>
      </c>
      <c r="C50" s="12"/>
      <c r="D50" s="133" t="s">
        <v>161</v>
      </c>
      <c r="E50" s="152" t="str" cm="1">
        <f t="array" ref="E50">_xll.ciqfunctions.udf.CIQ($D$9,$D50,$D$10,E$20,$D$12,$D$13,$D$15,$D$16)</f>
        <v>(Invalid Restatement Type)</v>
      </c>
      <c r="F50" s="152" t="str" cm="1">
        <f t="array" ref="F50">_xll.ciqfunctions.udf.CIQ($D$9,$D50,$D$10,F$20,$D$12,$D$13,$D$15,$D$16)</f>
        <v>(Invalid Restatement Type)</v>
      </c>
      <c r="G50" s="152" t="str" cm="1">
        <f t="array" ref="G50">_xll.ciqfunctions.udf.CIQ($D$9,$D50,$D$10,G$20,$D$12,$D$13,$D$15,$D$16)</f>
        <v>(Invalid Restatement Type)</v>
      </c>
    </row>
    <row r="51" spans="2:7" x14ac:dyDescent="0.4">
      <c r="B51" s="12" t="s">
        <v>159</v>
      </c>
      <c r="C51" s="12"/>
      <c r="D51" s="133"/>
      <c r="E51" s="152" t="e">
        <f>E52-SUM(E47:E50)</f>
        <v>#VALUE!</v>
      </c>
      <c r="F51" s="152" t="e">
        <f t="shared" ref="F51:G51" si="5">F52-SUM(F47:F50)</f>
        <v>#VALUE!</v>
      </c>
      <c r="G51" s="152" t="e">
        <f t="shared" si="5"/>
        <v>#VALUE!</v>
      </c>
    </row>
    <row r="52" spans="2:7" x14ac:dyDescent="0.4">
      <c r="B52" s="36" t="s">
        <v>163</v>
      </c>
      <c r="C52" s="36"/>
      <c r="D52" s="131"/>
      <c r="E52" s="147" t="e">
        <f>E53-E46</f>
        <v>#VALUE!</v>
      </c>
      <c r="F52" s="147" t="e">
        <f t="shared" ref="F52:G52" si="6">F53-F46</f>
        <v>#VALUE!</v>
      </c>
      <c r="G52" s="147" t="e">
        <f t="shared" si="6"/>
        <v>#VALUE!</v>
      </c>
    </row>
    <row r="53" spans="2:7" x14ac:dyDescent="0.4">
      <c r="B53" s="143" t="s">
        <v>164</v>
      </c>
      <c r="C53" s="143"/>
      <c r="D53" s="144" t="s">
        <v>182</v>
      </c>
      <c r="E53" s="150" t="str" cm="1">
        <f t="array" ref="E53">_xll.ciqfunctions.udf.CIQ($D$9,$D53,$D$10,E$20,$D$12,$D$13,$D$15,$D$16)</f>
        <v>(Invalid Restatement Type)</v>
      </c>
      <c r="F53" s="150" t="str" cm="1">
        <f t="array" ref="F53">_xll.ciqfunctions.udf.CIQ($D$9,$D53,$D$10,F$20,$D$12,$D$13,$D$15,$D$16)</f>
        <v>(Invalid Restatement Type)</v>
      </c>
      <c r="G53" s="150" t="str" cm="1">
        <f t="array" ref="G53">_xll.ciqfunctions.udf.CIQ($D$9,$D53,$D$10,G$20,$D$12,$D$13,$D$15,$D$16)</f>
        <v>(Invalid Restatement Type)</v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s="141" t="s">
        <v>118</v>
      </c>
      <c r="C55" s="13"/>
      <c r="D55" s="133"/>
      <c r="E55" s="151"/>
      <c r="F55" s="151"/>
      <c r="G55" s="151"/>
    </row>
    <row r="56" spans="2:7" x14ac:dyDescent="0.4">
      <c r="B56" s="12" t="s">
        <v>165</v>
      </c>
      <c r="C56" s="12"/>
      <c r="D56" s="133" t="s">
        <v>169</v>
      </c>
      <c r="E56" s="152" t="str" cm="1">
        <f t="array" ref="E56">_xll.ciqfunctions.udf.CIQ($D$9,$D56,$D$10,E$20,$D$12,$D$13,$D$15,$D$16)</f>
        <v>(Invalid Restatement Type)</v>
      </c>
      <c r="F56" s="152" t="str" cm="1">
        <f t="array" ref="F56">_xll.ciqfunctions.udf.CIQ($D$9,$D56,$D$10,F$20,$D$12,$D$13,$D$15,$D$16)</f>
        <v>(Invalid Restatement Type)</v>
      </c>
      <c r="G56" s="152" t="str" cm="1">
        <f t="array" ref="G56">_xll.ciqfunctions.udf.CIQ($D$9,$D56,$D$10,G$20,$D$12,$D$13,$D$15,$D$16)</f>
        <v>(Invalid Restatement Type)</v>
      </c>
    </row>
    <row r="57" spans="2:7" x14ac:dyDescent="0.4">
      <c r="B57" s="12" t="s">
        <v>166</v>
      </c>
      <c r="C57" s="12"/>
      <c r="D57" s="133" t="s">
        <v>170</v>
      </c>
      <c r="E57" s="152" t="str" cm="1">
        <f t="array" ref="E57">_xll.ciqfunctions.udf.CIQ($D$9,$D57,$D$10,E$20,$D$12,$D$13,$D$15,$D$16)</f>
        <v>(Invalid Restatement Type)</v>
      </c>
      <c r="F57" s="152" t="str" cm="1">
        <f t="array" ref="F57">_xll.ciqfunctions.udf.CIQ($D$9,$D57,$D$10,F$20,$D$12,$D$13,$D$15,$D$16)</f>
        <v>(Invalid Restatement Type)</v>
      </c>
      <c r="G57" s="152" t="str" cm="1">
        <f t="array" ref="G57">_xll.ciqfunctions.udf.CIQ($D$9,$D57,$D$10,G$20,$D$12,$D$13,$D$15,$D$16)</f>
        <v>(Invalid Restatement Type)</v>
      </c>
    </row>
    <row r="58" spans="2:7" x14ac:dyDescent="0.4">
      <c r="B58" s="12" t="s">
        <v>168</v>
      </c>
      <c r="C58" s="12"/>
      <c r="D58" s="133" t="s">
        <v>171</v>
      </c>
      <c r="E58" s="152" t="str" cm="1">
        <f t="array" ref="E58">_xll.ciqfunctions.udf.CIQ($D$9,$D58,$D$10,E$20,$D$12,$D$13,$D$15,$D$16)</f>
        <v>(Invalid Restatement Type)</v>
      </c>
      <c r="F58" s="152" t="str" cm="1">
        <f t="array" ref="F58">_xll.ciqfunctions.udf.CIQ($D$9,$D58,$D$10,F$20,$D$12,$D$13,$D$15,$D$16)</f>
        <v>(Invalid Restatement Type)</v>
      </c>
      <c r="G58" s="152" t="str" cm="1">
        <f t="array" ref="G58">_xll.ciqfunctions.udf.CIQ($D$9,$D58,$D$10,G$20,$D$12,$D$13,$D$15,$D$16)</f>
        <v>(Invalid Restatement Type)</v>
      </c>
    </row>
    <row r="59" spans="2:7" x14ac:dyDescent="0.4">
      <c r="B59" s="12" t="s">
        <v>167</v>
      </c>
      <c r="C59" s="12"/>
      <c r="D59" s="133" t="s">
        <v>172</v>
      </c>
      <c r="E59" s="152" t="str" cm="1">
        <f t="array" ref="E59">_xll.ciqfunctions.udf.CIQ($D$9,$D59,$D$10,E$20,$D$12,$D$13,$D$15,$D$16)</f>
        <v>(Invalid Restatement Type)</v>
      </c>
      <c r="F59" s="152" t="str" cm="1">
        <f t="array" ref="F59">_xll.ciqfunctions.udf.CIQ($D$9,$D59,$D$10,F$20,$D$12,$D$13,$D$15,$D$16)</f>
        <v>(Invalid Restatement Type)</v>
      </c>
      <c r="G59" s="152" t="str" cm="1">
        <f t="array" ref="G59">_xll.ciqfunctions.udf.CIQ($D$9,$D59,$D$10,G$20,$D$12,$D$13,$D$15,$D$16)</f>
        <v>(Invalid Restatement Type)</v>
      </c>
    </row>
    <row r="60" spans="2:7" x14ac:dyDescent="0.4">
      <c r="B60" s="12" t="s">
        <v>186</v>
      </c>
      <c r="C60" s="12"/>
      <c r="D60" s="133" t="s">
        <v>173</v>
      </c>
      <c r="E60" s="152" t="str" cm="1">
        <f t="array" ref="E60">_xll.ciqfunctions.udf.CIQ($D$9,$D60,$D$10,E$20,$D$12,$D$13,$D$15,$D$16)</f>
        <v>(Invalid Restatement Type)</v>
      </c>
      <c r="F60" s="152" t="str" cm="1">
        <f t="array" ref="F60">_xll.ciqfunctions.udf.CIQ($D$9,$D60,$D$10,F$20,$D$12,$D$13,$D$15,$D$16)</f>
        <v>(Invalid Restatement Type)</v>
      </c>
      <c r="G60" s="152" t="str" cm="1">
        <f t="array" ref="G60">_xll.ciqfunctions.udf.CIQ($D$9,$D60,$D$10,G$20,$D$12,$D$13,$D$15,$D$16)</f>
        <v>(Invalid Restatement Type)</v>
      </c>
    </row>
    <row r="61" spans="2:7" x14ac:dyDescent="0.4">
      <c r="B61" s="12" t="s">
        <v>184</v>
      </c>
      <c r="C61" s="12"/>
      <c r="D61" s="133" t="s">
        <v>60</v>
      </c>
      <c r="E61" s="152" t="str" cm="1">
        <f t="array" ref="E61">_xll.ciqfunctions.udf.CIQ($D$9,$D61,$D$10,E$20,$D$12,$D$13,$D$15,$D$16)</f>
        <v>(Invalid Restatement Type)</v>
      </c>
      <c r="F61" s="152" t="str" cm="1">
        <f t="array" ref="F61">_xll.ciqfunctions.udf.CIQ($D$9,$D61,$D$10,F$20,$D$12,$D$13,$D$15,$D$16)</f>
        <v>(Invalid Restatement Type)</v>
      </c>
      <c r="G61" s="152" t="str" cm="1">
        <f t="array" ref="G61">_xll.ciqfunctions.udf.CIQ($D$9,$D61,$D$10,G$20,$D$12,$D$13,$D$15,$D$16)</f>
        <v>(Invalid Restatement Type)</v>
      </c>
    </row>
    <row r="62" spans="2:7" x14ac:dyDescent="0.4">
      <c r="B62" s="12" t="s">
        <v>185</v>
      </c>
      <c r="C62" s="12"/>
      <c r="D62" s="133" t="s">
        <v>187</v>
      </c>
      <c r="E62" s="152" t="str" cm="1">
        <f t="array" ref="E62">_xll.ciqfunctions.udf.CIQ($D$9,$D62,$D$10,E$20,$D$12,$D$13,$D$15,$D$16)</f>
        <v>(Invalid Restatement Type)</v>
      </c>
      <c r="F62" s="152" t="str" cm="1">
        <f t="array" ref="F62">_xll.ciqfunctions.udf.CIQ($D$9,$D62,$D$10,F$20,$D$12,$D$13,$D$15,$D$16)</f>
        <v>(Invalid Restatement Type)</v>
      </c>
      <c r="G62" s="152" t="str" cm="1">
        <f t="array" ref="G62">_xll.ciqfunctions.udf.CIQ($D$9,$D62,$D$10,G$20,$D$12,$D$13,$D$15,$D$16)</f>
        <v>(Invalid Restatement Type)</v>
      </c>
    </row>
    <row r="63" spans="2:7" ht="15" thickBot="1" x14ac:dyDescent="0.45">
      <c r="B63" s="109" t="s">
        <v>174</v>
      </c>
      <c r="C63" s="109"/>
      <c r="D63" s="134" t="s">
        <v>183</v>
      </c>
      <c r="E63" s="153" t="str" cm="1">
        <f t="array" ref="E63">_xll.ciqfunctions.udf.CIQ($D$9,$D63,$D$10,E$20,$D$12,$D$13,$D$15,$D$16)</f>
        <v>(Invalid Restatement Type)</v>
      </c>
      <c r="F63" s="153" t="str" cm="1">
        <f t="array" ref="F63">_xll.ciqfunctions.udf.CIQ($D$9,$D63,$D$10,F$20,$D$12,$D$13,$D$15,$D$16)</f>
        <v>(Invalid Restatement Type)</v>
      </c>
      <c r="G63" s="153" t="str" cm="1">
        <f t="array" ref="G63">_xll.ciqfunctions.udf.CIQ($D$9,$D63,$D$10,G$20,$D$12,$D$13,$D$15,$D$16)</f>
        <v>(Invalid Restatement Type)</v>
      </c>
    </row>
    <row r="64" spans="2:7" x14ac:dyDescent="0.4">
      <c r="B64" s="5"/>
    </row>
    <row r="65" spans="2:7" x14ac:dyDescent="0.4">
      <c r="B65" s="154" t="s">
        <v>177</v>
      </c>
      <c r="C65" s="155"/>
      <c r="D65" s="155"/>
      <c r="E65" s="155"/>
      <c r="F65" s="155"/>
      <c r="G65" s="155"/>
    </row>
    <row r="66" spans="2:7" x14ac:dyDescent="0.4">
      <c r="B66" s="156" t="s">
        <v>178</v>
      </c>
      <c r="C66" s="155"/>
      <c r="D66" s="155"/>
      <c r="E66" s="157" t="e">
        <f>E36-E53=E63</f>
        <v>#VALUE!</v>
      </c>
      <c r="F66" s="157" t="e">
        <f>F36-F53=F63</f>
        <v>#VALUE!</v>
      </c>
      <c r="G66" s="157" t="e">
        <f>G36-G53=G63</f>
        <v>#VALUE!</v>
      </c>
    </row>
    <row r="67" spans="2:7" x14ac:dyDescent="0.4">
      <c r="B67" s="156" t="s">
        <v>174</v>
      </c>
      <c r="E67" s="157" t="b">
        <f>E63=SUM(E56:E62)</f>
        <v>0</v>
      </c>
      <c r="F67" s="157" t="b">
        <f t="shared" ref="F67:G67" si="7">F63=SUM(F56:F62)</f>
        <v>0</v>
      </c>
      <c r="G67" s="157" t="b">
        <f t="shared" si="7"/>
        <v>0</v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2"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s="266" t="s">
        <v>277</v>
      </c>
    </row>
    <row r="3" spans="1:14" s="7" customFormat="1" x14ac:dyDescent="0.4">
      <c r="A3" s="8"/>
      <c r="B3" s="252" t="s">
        <v>282</v>
      </c>
    </row>
    <row r="4" spans="1:14" s="7" customFormat="1" x14ac:dyDescent="0.4">
      <c r="A4" s="8"/>
      <c r="B4" s="252" t="s">
        <v>278</v>
      </c>
    </row>
    <row r="5" spans="1:14" s="7" customFormat="1" x14ac:dyDescent="0.4">
      <c r="A5" s="8"/>
      <c r="B5" s="9"/>
    </row>
    <row r="6" spans="1:14" x14ac:dyDescent="0.4">
      <c r="B6" s="253" t="s">
        <v>212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39">
        <f>Assumptions!D9</f>
        <v>0</v>
      </c>
      <c r="E9" s="110"/>
    </row>
    <row r="10" spans="1:14" x14ac:dyDescent="0.4">
      <c r="B10" s="72" t="s">
        <v>35</v>
      </c>
      <c r="C10" s="50"/>
      <c r="D10" s="239"/>
      <c r="E10" s="111" t="s">
        <v>36</v>
      </c>
    </row>
    <row r="11" spans="1:14" x14ac:dyDescent="0.4">
      <c r="B11" s="72" t="s">
        <v>203</v>
      </c>
      <c r="C11" s="50"/>
      <c r="D11" s="241">
        <f>Assumptions!D14</f>
        <v>0</v>
      </c>
      <c r="E11" s="112"/>
    </row>
    <row r="12" spans="1:14" x14ac:dyDescent="0.4">
      <c r="B12" s="72" t="s">
        <v>283</v>
      </c>
      <c r="C12" s="50"/>
      <c r="D12" s="239">
        <f>Assumptions!D15</f>
        <v>0</v>
      </c>
      <c r="E12" s="110"/>
    </row>
    <row r="13" spans="1:14" x14ac:dyDescent="0.4">
      <c r="B13" s="72" t="s">
        <v>38</v>
      </c>
      <c r="C13" s="50"/>
      <c r="D13" s="239">
        <f>Assumptions!D16</f>
        <v>0</v>
      </c>
      <c r="E13" s="113" t="s">
        <v>90</v>
      </c>
    </row>
    <row r="14" spans="1:14" x14ac:dyDescent="0.4">
      <c r="D14" s="243"/>
      <c r="E14" s="115" t="s">
        <v>89</v>
      </c>
    </row>
    <row r="15" spans="1:14" x14ac:dyDescent="0.4">
      <c r="B15" s="72" t="s">
        <v>14</v>
      </c>
      <c r="C15" s="50"/>
      <c r="D15" s="239">
        <f>Assumptions!D11</f>
        <v>0</v>
      </c>
      <c r="E15" s="113"/>
    </row>
    <row r="16" spans="1:14" x14ac:dyDescent="0.4">
      <c r="B16" s="72" t="s">
        <v>16</v>
      </c>
      <c r="C16" s="50"/>
      <c r="D16" s="239">
        <f>Assumptions!D17</f>
        <v>0</v>
      </c>
      <c r="E16" s="110"/>
    </row>
    <row r="17" spans="2:11" x14ac:dyDescent="0.4">
      <c r="D17" s="243"/>
      <c r="E17" s="114"/>
    </row>
    <row r="18" spans="2:11" ht="15" thickBot="1" x14ac:dyDescent="0.45">
      <c r="D18" s="243"/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213</v>
      </c>
      <c r="D21" s="130" t="s">
        <v>217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214</v>
      </c>
      <c r="D22" s="130" t="s">
        <v>218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12" t="s">
        <v>215</v>
      </c>
      <c r="C23" s="12"/>
      <c r="D23" s="133" t="s">
        <v>220</v>
      </c>
      <c r="E23" s="152" t="str" cm="1">
        <f t="array" ref="E23">_xll.ciqfunctions.udf.CIQ($D$9,$D23,$D$10,E$20,$D$12,$D$13,$D$15,$D$16)</f>
        <v>(Invalid Restatement Type)</v>
      </c>
      <c r="F23" s="152" t="str" cm="1">
        <f t="array" ref="F23">_xll.ciqfunctions.udf.CIQ($D$9,$D23,$D$10,F$20,$D$12,$D$13,$D$15,$D$16)</f>
        <v>(Invalid Restatement Type)</v>
      </c>
      <c r="G23" s="152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12" t="s">
        <v>222</v>
      </c>
      <c r="C24" s="12"/>
      <c r="D24" s="133" t="s">
        <v>223</v>
      </c>
      <c r="E24" s="152" t="str" cm="1">
        <f t="array" ref="E24">_xll.ciqfunctions.udf.CIQ($D$9,$D24,$D$10,E$20,$D$12,$D$13,$D$15,$D$16)</f>
        <v>(Invalid Restatement Type)</v>
      </c>
      <c r="F24" s="152" t="str" cm="1">
        <f t="array" ref="F24">_xll.ciqfunctions.udf.CIQ($D$9,$D24,$D$10,F$20,$D$12,$D$13,$D$15,$D$16)</f>
        <v>(Invalid Restatement Type)</v>
      </c>
      <c r="G24" s="152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7</v>
      </c>
      <c r="C25" s="12"/>
      <c r="D25" s="133" t="s">
        <v>219</v>
      </c>
      <c r="E25" s="152" t="str" cm="1">
        <f t="array" ref="E25">_xll.ciqfunctions.udf.CIQ($D$9,$D25,$D$10,E$20,$D$12,$D$13,$D$15,$D$16)</f>
        <v>(Invalid Restatement Type)</v>
      </c>
      <c r="F25" s="152" t="str" cm="1">
        <f t="array" ref="F25">_xll.ciqfunctions.udf.CIQ($D$9,$D25,$D$10,F$20,$D$12,$D$13,$D$15,$D$16)</f>
        <v>(Invalid Restatement Type)</v>
      </c>
      <c r="G25" s="152" t="str" cm="1">
        <f t="array" ref="G25">_xll.ciqfunctions.udf.CIQ($D$9,$D25,$D$10,G$20,$D$12,$D$13,$D$15,$D$16)</f>
        <v>(Invalid Restatement Type)</v>
      </c>
    </row>
    <row r="26" spans="2:11" ht="15" thickBot="1" x14ac:dyDescent="0.45">
      <c r="B26" s="19" t="s">
        <v>216</v>
      </c>
      <c r="C26" s="19"/>
      <c r="D26" s="160" t="s">
        <v>221</v>
      </c>
      <c r="E26" s="161" t="str" cm="1">
        <f t="array" ref="E26">_xll.ciqfunctions.udf.CIQ($D$9,$D26,$D$10,E$20,$D$12,$D$13,$D$15,$D$16)</f>
        <v>(Invalid Restatement Type)</v>
      </c>
      <c r="F26" s="161" t="str" cm="1">
        <f t="array" ref="F26">_xll.ciqfunctions.udf.CIQ($D$9,$D26,$D$10,F$20,$D$12,$D$13,$D$15,$D$16)</f>
        <v>(Invalid Restatement Type)</v>
      </c>
      <c r="G26" s="161" t="str" cm="1">
        <f t="array" ref="G26">_xll.ciqfunctions.udf.CIQ($D$9,$D26,$D$10,G$20,$D$12,$D$13,$D$15,$D$16)</f>
        <v>(Invalid Restatement Type)</v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2021-07-12T14:35:42Z</dcterms:modified>
</cp:coreProperties>
</file>