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eung\Documents\Programming\cash-flow-v3\content\"/>
    </mc:Choice>
  </mc:AlternateContent>
  <xr:revisionPtr revIDLastSave="0" documentId="13_ncr:1_{457566AA-3747-4686-AAFF-B37AFF1D87CD}" xr6:coauthVersionLast="47" xr6:coauthVersionMax="47" xr10:uidLastSave="{00000000-0000-0000-0000-000000000000}"/>
  <bookViews>
    <workbookView xWindow="-28920" yWindow="7710" windowWidth="29040" windowHeight="15840" tabRatio="1000" firstSheet="1" activeTab="1" xr2:uid="{0646DCF6-9E5E-439A-8C31-869D606F0004}"/>
  </bookViews>
  <sheets>
    <sheet name="_CIQHiddenCacheSheet" sheetId="329" state="veryHidden" r:id="rId1"/>
    <sheet name="Assumptions" sheetId="272" r:id="rId2"/>
    <sheet name="Output &gt;" sheetId="9" r:id="rId3"/>
    <sheet name="DCF" sheetId="163" r:id="rId4"/>
    <sheet name="Analysis &gt;" sheetId="269" r:id="rId5"/>
    <sheet name="Discount rate" sheetId="166" r:id="rId6"/>
    <sheet name="Beta" sheetId="167" r:id="rId7"/>
    <sheet name="Comps" sheetId="270" r:id="rId8"/>
    <sheet name="Forecasts" sheetId="267" r:id="rId9"/>
    <sheet name="Data &gt;" sheetId="93" r:id="rId10"/>
    <sheet name="IS" sheetId="265" r:id="rId11"/>
    <sheet name="BS" sheetId="266" r:id="rId12"/>
    <sheet name="CFS" sheetId="268" r:id="rId13"/>
  </sheets>
  <externalReferences>
    <externalReference r:id="rId14"/>
  </externalReferences>
  <definedNames>
    <definedName name="betaDate">Assumptions!$D$34</definedName>
    <definedName name="betaFreq">Assumptions!$D$36</definedName>
    <definedName name="ciqId">Assumptions!$D$9</definedName>
    <definedName name="CIQWBGuid" hidden="1">"a8276a67-f0b8-4891-a84e-adf74b8b0881"</definedName>
    <definedName name="CIQWBInfo" hidden="1">"{ ""CIQVersion"":""9.45.614.5792"" }"</definedName>
    <definedName name="convMode">Assumptions!$D$17</definedName>
    <definedName name="curr">Assumptions!$D$11</definedName>
    <definedName name="debtRatio">Assumptions!$D$30</definedName>
    <definedName name="erp">Assumptions!$D$28</definedName>
    <definedName name="filingMode">Assumptions!$D$16</definedName>
    <definedName name="forecastDate">Assumptions!$D$21</definedName>
    <definedName name="forecastStart">Assumptions!$D$22</definedName>
    <definedName name="g">Assumptions!$D$23</definedName>
    <definedName name="gearingMeasure">Assumptions!$D$35</definedName>
    <definedName name="histStart">Assumptions!$D$14</definedName>
    <definedName name="index">Assumptions!$D$37</definedName>
    <definedName name="indexId">Assumptions!$D$38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44321.8285648148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preTaxRd">Assumptions!$D$29</definedName>
    <definedName name="restatementType">Assumptions!$D$15</definedName>
    <definedName name="rf">Assumptions!$D$27</definedName>
    <definedName name="rOverride">Assumptions!$D$26</definedName>
    <definedName name="t">Assumptions!$D$31</definedName>
    <definedName name="useCiqForecast">Assumptions!$D$20</definedName>
    <definedName name="valDate">Assumptions!$D$10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0" i="267" l="1"/>
  <c r="G42" i="267"/>
  <c r="G45" i="267"/>
  <c r="G47" i="267"/>
  <c r="E47" i="267"/>
  <c r="E46" i="267"/>
  <c r="G46" i="267"/>
  <c r="E44" i="267"/>
  <c r="G44" i="267"/>
  <c r="E45" i="267"/>
  <c r="E40" i="267"/>
  <c r="E42" i="267" s="1"/>
  <c r="D9" i="268"/>
  <c r="D11" i="268"/>
  <c r="D12" i="268"/>
  <c r="D13" i="268"/>
  <c r="D15" i="268"/>
  <c r="D16" i="268"/>
  <c r="E20" i="268"/>
  <c r="E19" i="268" s="1"/>
  <c r="F20" i="268"/>
  <c r="F19" i="268" s="1"/>
  <c r="G20" i="268"/>
  <c r="G19" i="268"/>
  <c r="D9" i="266"/>
  <c r="D11" i="266"/>
  <c r="D12" i="266"/>
  <c r="D13" i="266"/>
  <c r="D15" i="266"/>
  <c r="D16" i="266"/>
  <c r="E20" i="266"/>
  <c r="E19" i="266" s="1"/>
  <c r="F20" i="266"/>
  <c r="F19" i="266" s="1"/>
  <c r="G20" i="266"/>
  <c r="G19" i="266"/>
  <c r="D9" i="265"/>
  <c r="D11" i="265"/>
  <c r="D12" i="265"/>
  <c r="D13" i="265"/>
  <c r="D15" i="265"/>
  <c r="D16" i="265"/>
  <c r="E20" i="265"/>
  <c r="E19" i="265" s="1"/>
  <c r="F20" i="265"/>
  <c r="F19" i="265" s="1"/>
  <c r="G20" i="265"/>
  <c r="G19" i="265"/>
  <c r="D8" i="267"/>
  <c r="D30" i="267"/>
  <c r="E11" i="267"/>
  <c r="F11" i="267" s="1"/>
  <c r="F12" i="267" s="1"/>
  <c r="E12" i="267"/>
  <c r="E54" i="267"/>
  <c r="G54" i="267" s="1"/>
  <c r="G55" i="267" s="1"/>
  <c r="D54" i="267"/>
  <c r="D61" i="267" s="1"/>
  <c r="D27" i="267"/>
  <c r="D29" i="267"/>
  <c r="D31" i="267"/>
  <c r="D32" i="267"/>
  <c r="D34" i="267"/>
  <c r="D35" i="267"/>
  <c r="E38" i="267"/>
  <c r="F38" i="267" s="1"/>
  <c r="F39" i="267" s="1"/>
  <c r="F54" i="267"/>
  <c r="E55" i="267"/>
  <c r="F55" i="267"/>
  <c r="D60" i="267"/>
  <c r="D67" i="267"/>
  <c r="D68" i="267" s="1"/>
  <c r="E67" i="267"/>
  <c r="F67" i="267"/>
  <c r="E68" i="267"/>
  <c r="F68" i="267"/>
  <c r="D9" i="270"/>
  <c r="D12" i="270"/>
  <c r="D14" i="270"/>
  <c r="D15" i="270"/>
  <c r="D17" i="270"/>
  <c r="D18" i="270"/>
  <c r="B34" i="270"/>
  <c r="D21" i="167"/>
  <c r="D42" i="167"/>
  <c r="D41" i="167"/>
  <c r="D40" i="167"/>
  <c r="D39" i="167"/>
  <c r="D25" i="167"/>
  <c r="D38" i="167" s="1"/>
  <c r="D37" i="167" s="1"/>
  <c r="D29" i="167"/>
  <c r="D28" i="167"/>
  <c r="D27" i="167"/>
  <c r="D26" i="167"/>
  <c r="D34" i="167"/>
  <c r="D33" i="167"/>
  <c r="D32" i="167"/>
  <c r="D14" i="167"/>
  <c r="B46" i="167"/>
  <c r="D46" i="167"/>
  <c r="F46" i="167"/>
  <c r="C8" i="166"/>
  <c r="C10" i="166"/>
  <c r="C14" i="166"/>
  <c r="C22" i="166"/>
  <c r="C19" i="166"/>
  <c r="C23" i="166"/>
  <c r="C8" i="163"/>
  <c r="C9" i="163"/>
  <c r="C10" i="163"/>
  <c r="F24" i="163"/>
  <c r="F25" i="163"/>
  <c r="D24" i="163"/>
  <c r="D25" i="163" s="1"/>
  <c r="E24" i="163"/>
  <c r="G24" i="163"/>
  <c r="G25" i="163" s="1"/>
  <c r="H24" i="163"/>
  <c r="H25" i="163" s="1"/>
  <c r="I24" i="163"/>
  <c r="B25" i="163"/>
  <c r="E25" i="163"/>
  <c r="I28" i="163"/>
  <c r="E35" i="163"/>
  <c r="D38" i="163"/>
  <c r="G25" i="268" a="1"/>
  <c r="E24" i="268" a="1"/>
  <c r="F21" i="268" a="1"/>
  <c r="F62" i="266" a="1"/>
  <c r="F60" i="266" a="1"/>
  <c r="G57" i="266" a="1"/>
  <c r="G59" i="266" a="1"/>
  <c r="E57" i="266" a="1"/>
  <c r="F50" i="266" a="1"/>
  <c r="G47" i="266" a="1"/>
  <c r="E44" i="266" a="1"/>
  <c r="F41" i="266" a="1"/>
  <c r="G36" i="266" a="1"/>
  <c r="G40" i="266" a="1"/>
  <c r="E36" i="266" a="1"/>
  <c r="F31" i="266" a="1"/>
  <c r="G27" i="266" a="1"/>
  <c r="E25" i="266" a="1"/>
  <c r="F22" i="266" a="1"/>
  <c r="G37" i="265" a="1"/>
  <c r="E36" i="265" a="1"/>
  <c r="F32" i="265" a="1"/>
  <c r="G26" i="265" a="1"/>
  <c r="G31" i="265" a="1"/>
  <c r="E26" i="265" a="1"/>
  <c r="F22" i="265" a="1"/>
  <c r="F36" i="270"/>
  <c r="B48" i="167" a="1"/>
  <c r="H48" i="167" a="1"/>
  <c r="F46" i="267"/>
  <c r="G36" i="270"/>
  <c r="G56" i="266" a="1"/>
  <c r="E43" i="266" a="1"/>
  <c r="G33" i="266" a="1"/>
  <c r="G24" i="266" a="1"/>
  <c r="E34" i="265" a="1"/>
  <c r="G48" i="167" a="1"/>
  <c r="E26" i="268" a="1"/>
  <c r="F24" i="268" a="1"/>
  <c r="G21" i="268" a="1"/>
  <c r="G62" i="266" a="1"/>
  <c r="G60" i="266" a="1"/>
  <c r="E58" i="266" a="1"/>
  <c r="F53" i="266" a="1"/>
  <c r="F57" i="266" a="1"/>
  <c r="G50" i="266" a="1"/>
  <c r="E48" i="266" a="1"/>
  <c r="F44" i="266" a="1"/>
  <c r="G41" i="266" a="1"/>
  <c r="E39" i="266" a="1"/>
  <c r="F32" i="266" a="1"/>
  <c r="F36" i="266" a="1"/>
  <c r="G31" i="266" a="1"/>
  <c r="E29" i="266" a="1"/>
  <c r="F25" i="266" a="1"/>
  <c r="G22" i="266" a="1"/>
  <c r="E39" i="265" a="1"/>
  <c r="F36" i="265" a="1"/>
  <c r="G32" i="265" a="1"/>
  <c r="E29" i="265" a="1"/>
  <c r="F24" i="265" a="1"/>
  <c r="F26" i="265" a="1"/>
  <c r="G22" i="265" a="1"/>
  <c r="D36" i="270"/>
  <c r="D48" i="167" a="1"/>
  <c r="M48" i="167" a="1"/>
  <c r="E23" i="268" a="1"/>
  <c r="G43" i="266" a="1"/>
  <c r="F27" i="266" a="1"/>
  <c r="E32" i="265" a="1"/>
  <c r="J48" i="167" a="1"/>
  <c r="D23" i="270"/>
  <c r="E50" i="266" a="1"/>
  <c r="F31" i="265" a="1"/>
  <c r="F26" i="268" a="1"/>
  <c r="G24" i="268" a="1"/>
  <c r="E22" i="268" a="1"/>
  <c r="E63" i="266" a="1"/>
  <c r="E61" i="266" a="1"/>
  <c r="F58" i="266" a="1"/>
  <c r="G53" i="266" a="1"/>
  <c r="E49" i="266" a="1"/>
  <c r="E53" i="266" a="1"/>
  <c r="F48" i="266" a="1"/>
  <c r="G44" i="266" a="1"/>
  <c r="E42" i="266" a="1"/>
  <c r="F39" i="266" a="1"/>
  <c r="G32" i="266" a="1"/>
  <c r="E30" i="266" a="1"/>
  <c r="E32" i="266" a="1"/>
  <c r="F29" i="266" a="1"/>
  <c r="G25" i="266" a="1"/>
  <c r="E23" i="266" a="1"/>
  <c r="F39" i="265" a="1"/>
  <c r="G36" i="265" a="1"/>
  <c r="E33" i="265" a="1"/>
  <c r="F29" i="265" a="1"/>
  <c r="G24" i="265" a="1"/>
  <c r="E21" i="265" a="1"/>
  <c r="E24" i="265" a="1"/>
  <c r="F44" i="267"/>
  <c r="D25" i="270" a="1"/>
  <c r="F48" i="167" a="1"/>
  <c r="C19" i="163" a="1"/>
  <c r="E21" i="268" a="1"/>
  <c r="G26" i="268" a="1"/>
  <c r="E25" i="268" a="1"/>
  <c r="F22" i="268" a="1"/>
  <c r="F63" i="266" a="1"/>
  <c r="F61" i="266" a="1"/>
  <c r="G58" i="266" a="1"/>
  <c r="E56" i="266" a="1"/>
  <c r="F49" i="266" a="1"/>
  <c r="G46" i="266" a="1"/>
  <c r="G48" i="266" a="1"/>
  <c r="E46" i="266" a="1"/>
  <c r="F42" i="266" a="1"/>
  <c r="G39" i="266" a="1"/>
  <c r="E33" i="266" a="1"/>
  <c r="F30" i="266" a="1"/>
  <c r="G26" i="266" a="1"/>
  <c r="G29" i="266" a="1"/>
  <c r="E26" i="266" a="1"/>
  <c r="F23" i="266" a="1"/>
  <c r="G39" i="265" a="1"/>
  <c r="E37" i="265" a="1"/>
  <c r="F33" i="265" a="1"/>
  <c r="G29" i="265" a="1"/>
  <c r="E25" i="265" a="1"/>
  <c r="F21" i="265" a="1"/>
  <c r="D26" i="270" a="1"/>
  <c r="K48" i="167" a="1"/>
  <c r="E60" i="266" a="1"/>
  <c r="E41" i="266" a="1"/>
  <c r="E31" i="266" a="1"/>
  <c r="G34" i="265" a="1"/>
  <c r="E22" i="265" a="1"/>
  <c r="F45" i="267"/>
  <c r="F40" i="267"/>
  <c r="F59" i="266" a="1"/>
  <c r="F47" i="266" a="1"/>
  <c r="F40" i="266" a="1"/>
  <c r="E24" i="266" a="1"/>
  <c r="G25" i="265" a="1"/>
  <c r="F23" i="268" a="1"/>
  <c r="F25" i="268" a="1"/>
  <c r="G22" i="268" a="1"/>
  <c r="G63" i="266" a="1"/>
  <c r="G61" i="266" a="1"/>
  <c r="E59" i="266" a="1"/>
  <c r="F56" i="266" a="1"/>
  <c r="G49" i="266" a="1"/>
  <c r="E47" i="266" a="1"/>
  <c r="F43" i="266" a="1"/>
  <c r="F46" i="266" a="1"/>
  <c r="G42" i="266" a="1"/>
  <c r="E40" i="266" a="1"/>
  <c r="F33" i="266" a="1"/>
  <c r="G30" i="266" a="1"/>
  <c r="E27" i="266" a="1"/>
  <c r="F24" i="266" a="1"/>
  <c r="F26" i="266" a="1"/>
  <c r="G23" i="266" a="1"/>
  <c r="F34" i="265" a="1"/>
  <c r="F37" i="265" a="1"/>
  <c r="G33" i="265" a="1"/>
  <c r="E31" i="265" a="1"/>
  <c r="F25" i="265" a="1"/>
  <c r="G21" i="265" a="1"/>
  <c r="B36" i="270" a="1"/>
  <c r="L48" i="167" a="1"/>
  <c r="E62" i="266" a="1"/>
  <c r="E22" i="266" a="1"/>
  <c r="F47" i="267"/>
  <c r="G23" i="268" a="1"/>
  <c r="F42" i="267"/>
  <c r="F41" i="267" l="1"/>
  <c r="G23" i="268"/>
  <c r="E22" i="266"/>
  <c r="E62" i="266"/>
  <c r="L48" i="167"/>
  <c r="B36" i="270"/>
  <c r="G21" i="265"/>
  <c r="F25" i="265"/>
  <c r="E31" i="265"/>
  <c r="G33" i="265"/>
  <c r="F37" i="265"/>
  <c r="F34" i="265"/>
  <c r="G23" i="266"/>
  <c r="F26" i="266"/>
  <c r="F24" i="266"/>
  <c r="E27" i="266"/>
  <c r="G30" i="266"/>
  <c r="F33" i="266"/>
  <c r="E40" i="266"/>
  <c r="G42" i="266"/>
  <c r="F46" i="266"/>
  <c r="F43" i="266"/>
  <c r="E47" i="266"/>
  <c r="G49" i="266"/>
  <c r="F56" i="266"/>
  <c r="E59" i="266"/>
  <c r="G61" i="266"/>
  <c r="G63" i="266"/>
  <c r="G22" i="268"/>
  <c r="F25" i="268"/>
  <c r="F23" i="268"/>
  <c r="G25" i="265"/>
  <c r="E24" i="266"/>
  <c r="F40" i="266"/>
  <c r="F47" i="266"/>
  <c r="F59" i="266"/>
  <c r="E22" i="265"/>
  <c r="G34" i="265"/>
  <c r="E31" i="266"/>
  <c r="E41" i="266"/>
  <c r="E60" i="266"/>
  <c r="K48" i="167"/>
  <c r="D26" i="270"/>
  <c r="C15" i="163" s="1"/>
  <c r="F21" i="265"/>
  <c r="F23" i="265" s="1"/>
  <c r="F28" i="265" s="1"/>
  <c r="F30" i="265" s="1"/>
  <c r="E25" i="265"/>
  <c r="G29" i="265"/>
  <c r="F33" i="265"/>
  <c r="E37" i="265"/>
  <c r="G39" i="265"/>
  <c r="F23" i="266"/>
  <c r="E26" i="266"/>
  <c r="G29" i="266"/>
  <c r="G26" i="266"/>
  <c r="F30" i="266"/>
  <c r="E33" i="266"/>
  <c r="G39" i="266"/>
  <c r="F42" i="266"/>
  <c r="E46" i="266"/>
  <c r="G48" i="266"/>
  <c r="G46" i="266"/>
  <c r="F49" i="266"/>
  <c r="E56" i="266"/>
  <c r="G58" i="266"/>
  <c r="F61" i="266"/>
  <c r="F63" i="266"/>
  <c r="F22" i="268"/>
  <c r="E25" i="268"/>
  <c r="G26" i="268"/>
  <c r="E21" i="268"/>
  <c r="C19" i="163"/>
  <c r="F48" i="167"/>
  <c r="D25" i="270"/>
  <c r="C14" i="163" s="1"/>
  <c r="E24" i="265"/>
  <c r="E27" i="265" s="1"/>
  <c r="E21" i="265"/>
  <c r="E23" i="265" s="1"/>
  <c r="E28" i="265" s="1"/>
  <c r="E30" i="265" s="1"/>
  <c r="G24" i="265"/>
  <c r="G27" i="265" s="1"/>
  <c r="F29" i="265"/>
  <c r="E33" i="265"/>
  <c r="G36" i="265"/>
  <c r="F39" i="265"/>
  <c r="F38" i="265" s="1"/>
  <c r="E23" i="266"/>
  <c r="G25" i="266"/>
  <c r="F29" i="266"/>
  <c r="E32" i="266"/>
  <c r="E30" i="266"/>
  <c r="G32" i="266"/>
  <c r="F39" i="266"/>
  <c r="E42" i="266"/>
  <c r="G44" i="266"/>
  <c r="F48" i="266"/>
  <c r="E53" i="266"/>
  <c r="E49" i="266"/>
  <c r="G53" i="266"/>
  <c r="G52" i="266" s="1"/>
  <c r="F58" i="266"/>
  <c r="E61" i="266"/>
  <c r="E63" i="266"/>
  <c r="E22" i="268"/>
  <c r="G24" i="268"/>
  <c r="F26" i="268"/>
  <c r="F31" i="265"/>
  <c r="E50" i="266"/>
  <c r="J48" i="167"/>
  <c r="E32" i="265"/>
  <c r="F27" i="266"/>
  <c r="G43" i="266"/>
  <c r="E23" i="268"/>
  <c r="M48" i="167"/>
  <c r="D48" i="167"/>
  <c r="D40" i="270"/>
  <c r="D22" i="270" s="1"/>
  <c r="D24" i="270" s="1"/>
  <c r="D27" i="270" s="1"/>
  <c r="D38" i="270"/>
  <c r="D39" i="270"/>
  <c r="D41" i="270"/>
  <c r="G22" i="265"/>
  <c r="F26" i="265"/>
  <c r="F24" i="265"/>
  <c r="F27" i="265" s="1"/>
  <c r="E29" i="265"/>
  <c r="G32" i="265"/>
  <c r="F36" i="265"/>
  <c r="E39" i="265"/>
  <c r="E38" i="265" s="1"/>
  <c r="G22" i="266"/>
  <c r="F25" i="266"/>
  <c r="E29" i="266"/>
  <c r="G31" i="266"/>
  <c r="F36" i="266"/>
  <c r="F32" i="266"/>
  <c r="E39" i="266"/>
  <c r="G41" i="266"/>
  <c r="F44" i="266"/>
  <c r="E48" i="266"/>
  <c r="G50" i="266"/>
  <c r="F57" i="266"/>
  <c r="F53" i="266"/>
  <c r="F52" i="266" s="1"/>
  <c r="F51" i="266" s="1"/>
  <c r="E58" i="266"/>
  <c r="G60" i="266"/>
  <c r="G62" i="266"/>
  <c r="G21" i="268"/>
  <c r="F24" i="268"/>
  <c r="E26" i="268"/>
  <c r="G48" i="167"/>
  <c r="I48" i="167" s="1"/>
  <c r="E34" i="265"/>
  <c r="G24" i="266"/>
  <c r="G33" i="266"/>
  <c r="E43" i="266"/>
  <c r="G56" i="266"/>
  <c r="F43" i="267"/>
  <c r="H48" i="167"/>
  <c r="B48" i="167"/>
  <c r="H36" i="270"/>
  <c r="F22" i="265"/>
  <c r="E26" i="265"/>
  <c r="G31" i="265"/>
  <c r="G26" i="265"/>
  <c r="F32" i="265"/>
  <c r="E36" i="265"/>
  <c r="E35" i="265" s="1"/>
  <c r="G37" i="265"/>
  <c r="F22" i="266"/>
  <c r="E25" i="266"/>
  <c r="G27" i="266"/>
  <c r="F31" i="266"/>
  <c r="E36" i="266"/>
  <c r="G40" i="266"/>
  <c r="G36" i="266"/>
  <c r="F41" i="266"/>
  <c r="E44" i="266"/>
  <c r="G47" i="266"/>
  <c r="F50" i="266"/>
  <c r="E57" i="266"/>
  <c r="G59" i="266"/>
  <c r="G57" i="266"/>
  <c r="F60" i="266"/>
  <c r="F62" i="266"/>
  <c r="F21" i="268"/>
  <c r="E24" i="268"/>
  <c r="G25" i="268"/>
  <c r="E43" i="163"/>
  <c r="D29" i="163"/>
  <c r="D32" i="163"/>
  <c r="D42" i="163"/>
  <c r="D41" i="163" s="1"/>
  <c r="D36" i="163"/>
  <c r="D45" i="163" s="1"/>
  <c r="D43" i="163"/>
  <c r="D27" i="163"/>
  <c r="D31" i="163" s="1"/>
  <c r="D30" i="163" s="1"/>
  <c r="D37" i="163"/>
  <c r="C15" i="166"/>
  <c r="C17" i="166" s="1"/>
  <c r="G35" i="163"/>
  <c r="H35" i="163"/>
  <c r="F35" i="163"/>
  <c r="D56" i="267"/>
  <c r="E56" i="267" s="1"/>
  <c r="D59" i="267"/>
  <c r="E27" i="163"/>
  <c r="D58" i="267"/>
  <c r="E38" i="163"/>
  <c r="E47" i="163" s="1"/>
  <c r="D57" i="267"/>
  <c r="D70" i="267" s="1"/>
  <c r="E37" i="163"/>
  <c r="E42" i="163"/>
  <c r="E41" i="163" s="1"/>
  <c r="G67" i="267"/>
  <c r="G68" i="267" s="1"/>
  <c r="D55" i="267"/>
  <c r="G11" i="267"/>
  <c r="G12" i="267" s="1"/>
  <c r="E36" i="163"/>
  <c r="E32" i="163"/>
  <c r="D64" i="267"/>
  <c r="D63" i="267"/>
  <c r="D74" i="267" s="1"/>
  <c r="E39" i="267"/>
  <c r="E29" i="163"/>
  <c r="D62" i="267"/>
  <c r="G38" i="267"/>
  <c r="G39" i="267" s="1"/>
  <c r="D69" i="267" a="1"/>
  <c r="D69" i="267" s="1"/>
  <c r="E41" i="267" l="1"/>
  <c r="G43" i="267"/>
  <c r="G41" i="267"/>
  <c r="E43" i="267"/>
  <c r="E48" i="267"/>
  <c r="F48" i="267" s="1"/>
  <c r="G48" i="267" s="1"/>
  <c r="E67" i="266"/>
  <c r="Q48" i="167"/>
  <c r="F28" i="266"/>
  <c r="E45" i="266"/>
  <c r="F35" i="265"/>
  <c r="G51" i="266"/>
  <c r="F45" i="266"/>
  <c r="O48" i="167"/>
  <c r="N48" i="167"/>
  <c r="E52" i="266"/>
  <c r="E51" i="266" s="1"/>
  <c r="G23" i="265"/>
  <c r="G28" i="265" s="1"/>
  <c r="G30" i="265" s="1"/>
  <c r="G35" i="265" s="1"/>
  <c r="E44" i="163"/>
  <c r="D73" i="267"/>
  <c r="E31" i="163"/>
  <c r="G35" i="266"/>
  <c r="G34" i="266" s="1"/>
  <c r="G66" i="266"/>
  <c r="F67" i="266"/>
  <c r="D75" i="267"/>
  <c r="E39" i="163"/>
  <c r="G28" i="266"/>
  <c r="H41" i="270"/>
  <c r="H38" i="270"/>
  <c r="H40" i="270"/>
  <c r="H39" i="270"/>
  <c r="F66" i="266"/>
  <c r="F35" i="266"/>
  <c r="F34" i="266" s="1"/>
  <c r="G67" i="266"/>
  <c r="E13" i="267"/>
  <c r="F56" i="267"/>
  <c r="E59" i="267"/>
  <c r="E57" i="267"/>
  <c r="E61" i="267"/>
  <c r="E18" i="267" s="1"/>
  <c r="E63" i="267"/>
  <c r="E20" i="267" s="1"/>
  <c r="E64" i="267"/>
  <c r="E58" i="267"/>
  <c r="E66" i="266"/>
  <c r="E35" i="266"/>
  <c r="E34" i="266" s="1"/>
  <c r="E28" i="266"/>
  <c r="G38" i="265"/>
  <c r="G45" i="266"/>
  <c r="E30" i="163" l="1"/>
  <c r="E34" i="163"/>
  <c r="Q50" i="167"/>
  <c r="Q53" i="167"/>
  <c r="C11" i="167" s="1"/>
  <c r="D11" i="167" s="1"/>
  <c r="Q51" i="167"/>
  <c r="Q52" i="167"/>
  <c r="C12" i="167" s="1"/>
  <c r="D12" i="167" s="1"/>
  <c r="C9" i="166" s="1"/>
  <c r="C12" i="166" s="1"/>
  <c r="C20" i="166" s="1"/>
  <c r="C25" i="166" s="1"/>
  <c r="C26" i="166" s="1"/>
  <c r="C11" i="163" s="1"/>
  <c r="F38" i="163"/>
  <c r="G38" i="163"/>
  <c r="F37" i="163"/>
  <c r="G37" i="163"/>
  <c r="E60" i="267"/>
  <c r="E15" i="267"/>
  <c r="E14" i="267" s="1"/>
  <c r="E21" i="267"/>
  <c r="F39" i="163"/>
  <c r="F41" i="163" s="1"/>
  <c r="G39" i="163"/>
  <c r="F64" i="267"/>
  <c r="F13" i="267"/>
  <c r="H27" i="163" s="1"/>
  <c r="G56" i="267"/>
  <c r="F61" i="267"/>
  <c r="F18" i="267" s="1"/>
  <c r="H37" i="163" s="1"/>
  <c r="F63" i="267"/>
  <c r="F20" i="267" s="1"/>
  <c r="H38" i="163" s="1"/>
  <c r="F57" i="267"/>
  <c r="F58" i="267" s="1"/>
  <c r="F59" i="267"/>
  <c r="F27" i="163"/>
  <c r="G27" i="163"/>
  <c r="H47" i="163" l="1"/>
  <c r="F15" i="267"/>
  <c r="F14" i="267" s="1"/>
  <c r="H29" i="163" s="1"/>
  <c r="F60" i="267"/>
  <c r="F29" i="163"/>
  <c r="G29" i="163"/>
  <c r="G31" i="163" s="1"/>
  <c r="G47" i="163"/>
  <c r="F47" i="163"/>
  <c r="F31" i="163"/>
  <c r="F28" i="163"/>
  <c r="H31" i="163"/>
  <c r="H28" i="163"/>
  <c r="G57" i="267"/>
  <c r="G58" i="267" s="1"/>
  <c r="G59" i="267"/>
  <c r="G64" i="267"/>
  <c r="G21" i="267" s="1"/>
  <c r="G13" i="267"/>
  <c r="G61" i="267"/>
  <c r="G18" i="267" s="1"/>
  <c r="G63" i="267"/>
  <c r="G20" i="267" s="1"/>
  <c r="E62" i="267"/>
  <c r="E19" i="267" s="1"/>
  <c r="E17" i="267"/>
  <c r="E16" i="267" s="1"/>
  <c r="G41" i="163"/>
  <c r="F44" i="163"/>
  <c r="E49" i="163"/>
  <c r="E45" i="163"/>
  <c r="E46" i="163" s="1"/>
  <c r="F51" i="163"/>
  <c r="E51" i="163"/>
  <c r="H51" i="163"/>
  <c r="I51" i="163" s="1"/>
  <c r="G51" i="163"/>
  <c r="F21" i="267"/>
  <c r="H39" i="163"/>
  <c r="G28" i="163"/>
  <c r="G60" i="267" l="1"/>
  <c r="G15" i="267"/>
  <c r="G14" i="267" s="1"/>
  <c r="H41" i="163"/>
  <c r="H44" i="163" s="1"/>
  <c r="G44" i="163"/>
  <c r="H30" i="163"/>
  <c r="G30" i="163"/>
  <c r="F32" i="163"/>
  <c r="F34" i="163" s="1"/>
  <c r="G32" i="163"/>
  <c r="G34" i="163" s="1"/>
  <c r="F30" i="163"/>
  <c r="F62" i="267"/>
  <c r="F19" i="267" s="1"/>
  <c r="F17" i="267"/>
  <c r="F16" i="267" s="1"/>
  <c r="H32" i="163" s="1"/>
  <c r="H34" i="163" s="1"/>
  <c r="G36" i="163" l="1"/>
  <c r="G45" i="163" s="1"/>
  <c r="G33" i="163"/>
  <c r="G49" i="163"/>
  <c r="F33" i="163"/>
  <c r="F36" i="163"/>
  <c r="F49" i="163" s="1"/>
  <c r="H36" i="163"/>
  <c r="H49" i="163" s="1"/>
  <c r="H33" i="163"/>
  <c r="G62" i="267"/>
  <c r="G19" i="267" s="1"/>
  <c r="G17" i="267"/>
  <c r="G16" i="267" s="1"/>
  <c r="H50" i="163" l="1"/>
  <c r="I49" i="163"/>
  <c r="I52" i="163" s="1"/>
  <c r="H52" i="163"/>
  <c r="F52" i="163"/>
  <c r="C13" i="163" s="1"/>
  <c r="F50" i="163"/>
  <c r="H45" i="163"/>
  <c r="H46" i="163" s="1"/>
  <c r="F45" i="163"/>
  <c r="F46" i="163" s="1"/>
  <c r="G50" i="163"/>
  <c r="G52" i="163"/>
  <c r="G46" i="163" l="1"/>
  <c r="C18" i="163"/>
  <c r="C20" i="163" s="1"/>
  <c r="C16" i="16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<sst xmlns="http://schemas.openxmlformats.org/spreadsheetml/2006/main" count="527" uniqueCount="324">
  <si>
    <t>Risk free rate</t>
  </si>
  <si>
    <t>EBIT</t>
  </si>
  <si>
    <t>EBITDA</t>
  </si>
  <si>
    <t>Revenue</t>
  </si>
  <si>
    <t>EV</t>
  </si>
  <si>
    <t>Actual</t>
  </si>
  <si>
    <t>Projected</t>
  </si>
  <si>
    <t>Capex</t>
  </si>
  <si>
    <t>Low</t>
  </si>
  <si>
    <t>High</t>
  </si>
  <si>
    <t>Pre-tax cost of debt</t>
  </si>
  <si>
    <t>Restricted cash</t>
  </si>
  <si>
    <t>Median</t>
  </si>
  <si>
    <t>Average</t>
  </si>
  <si>
    <t>Currency</t>
  </si>
  <si>
    <t>USD millions</t>
  </si>
  <si>
    <t>Conversion Mode</t>
  </si>
  <si>
    <t>Extrapolated</t>
  </si>
  <si>
    <t>Risk-free rate</t>
  </si>
  <si>
    <t>Re-levered Beta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</si>
  <si>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</si>
  <si>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</si>
  <si>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</si>
  <si>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</si>
  <si>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</si>
  <si>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</si>
  <si>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</si>
  <si>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Re-levered Asset Betas</t>
  </si>
  <si>
    <t>De-levered</t>
  </si>
  <si>
    <t>Re-levered</t>
  </si>
  <si>
    <t>D/E Ratio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</si>
  <si>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</si>
  <si>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</si>
  <si>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</si>
  <si>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</si>
  <si>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</si>
  <si>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</si>
  <si>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</si>
  <si>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Period/Filing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</si>
  <si>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</si>
  <si>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</si>
  <si>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</si>
  <si>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</si>
  <si>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</si>
  <si>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</si>
  <si>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</si>
  <si>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</si>
  <si>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</si>
  <si>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</si>
  <si>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</si>
  <si>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</si>
  <si>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</si>
  <si>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</si>
  <si>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</si>
  <si>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</si>
  <si>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</si>
  <si>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</si>
  <si>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</si>
  <si>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</si>
  <si>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IQ_TOTAL_DEBT</t>
  </si>
  <si>
    <t>IQ_PREF_EQUITY</t>
  </si>
  <si>
    <t>IQ_MARKETCAP</t>
  </si>
  <si>
    <t>IQ_CUSTOM_BETA</t>
  </si>
  <si>
    <t>Hamada Method</t>
  </si>
  <si>
    <t>IQ_FLOAT_PERCENT</t>
  </si>
  <si>
    <t>IQ_VOLUME</t>
  </si>
  <si>
    <t>%</t>
  </si>
  <si>
    <t>Discount rate</t>
  </si>
  <si>
    <t>EBIT margin</t>
  </si>
  <si>
    <t>Rounded WACC</t>
  </si>
  <si>
    <t>Less: Debt value</t>
  </si>
  <si>
    <t>Add: Surplus cash and equivalents</t>
  </si>
  <si>
    <t>Less: Tax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</si>
  <si>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</si>
  <si>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</si>
  <si>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</si>
  <si>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</si>
  <si>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</si>
  <si>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</si>
  <si>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</si>
  <si>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</si>
  <si>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</si>
  <si>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</si>
  <si>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</si>
  <si>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</si>
  <si>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</si>
  <si>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</si>
  <si>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</si>
  <si>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</si>
  <si>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</si>
  <si>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</si>
  <si>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</si>
  <si>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</si>
  <si>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</si>
  <si>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</si>
  <si>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</si>
  <si>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</si>
  <si>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</si>
  <si>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</si>
  <si>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</si>
  <si>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</si>
  <si>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</si>
  <si>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</si>
  <si>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</si>
  <si>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</si>
  <si>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</si>
  <si>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</si>
  <si>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</si>
  <si>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</si>
  <si>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</si>
  <si>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</si>
  <si>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</si>
  <si>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</si>
  <si>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</si>
  <si>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</si>
  <si>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</si>
  <si>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</si>
  <si>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</si>
  <si>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</si>
  <si>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</si>
  <si>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</si>
  <si>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</si>
  <si>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</si>
  <si>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</si>
  <si>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</si>
  <si>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</si>
  <si>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</si>
  <si>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</si>
  <si>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</si>
  <si>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</si>
  <si>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</si>
  <si>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</si>
  <si>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</si>
  <si>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</si>
  <si>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</si>
  <si>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</si>
  <si>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</si>
  <si>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</si>
  <si>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</si>
  <si>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</si>
  <si>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</si>
  <si>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</si>
  <si>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</si>
  <si>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</si>
  <si>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</si>
  <si>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</si>
  <si>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</si>
  <si>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</si>
  <si>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</si>
  <si>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</si>
  <si>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</si>
  <si>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</si>
  <si>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</si>
  <si>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</si>
  <si>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</si>
  <si>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</si>
  <si>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</si>
  <si>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</si>
  <si>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</si>
  <si>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</si>
  <si>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</si>
  <si>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</si>
  <si>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</si>
  <si>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</si>
  <si>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</si>
  <si>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</si>
  <si>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</si>
  <si>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</si>
  <si>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</si>
  <si>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</si>
  <si>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</si>
  <si>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</si>
  <si>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</si>
  <si>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</si>
  <si>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</si>
  <si>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</si>
  <si>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</si>
  <si>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</si>
  <si>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</si>
  <si>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</si>
  <si>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</si>
  <si>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</si>
  <si>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</si>
  <si>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</si>
  <si>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</si>
  <si>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</si>
  <si>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</si>
  <si>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</si>
  <si>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</si>
  <si>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IQ_REVENUE_EST</t>
  </si>
  <si>
    <t>As of date</t>
  </si>
  <si>
    <t>IQ_EBITDA_EST</t>
  </si>
  <si>
    <t>IQ_EBIT_EST</t>
  </si>
  <si>
    <t>IQ_DA_EST</t>
  </si>
  <si>
    <t>IQ_CAPEX_EST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</si>
  <si>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</si>
  <si>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</si>
  <si>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</si>
  <si>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</si>
  <si>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</si>
  <si>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</si>
  <si>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</si>
  <si>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</si>
  <si>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</si>
  <si>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</si>
  <si>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</si>
  <si>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</si>
  <si>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</si>
  <si>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</si>
  <si>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</si>
  <si>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</si>
  <si>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</si>
  <si>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</si>
  <si>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</si>
  <si>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</si>
  <si>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</si>
  <si>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</si>
  <si>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</si>
  <si>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</si>
  <si>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</si>
  <si>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</si>
  <si>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</si>
  <si>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Operating costs</t>
  </si>
  <si>
    <t>Pre-Tax Cost of Debt</t>
  </si>
  <si>
    <t>Working capital</t>
  </si>
  <si>
    <t>NOPLAT</t>
  </si>
  <si>
    <t>(EBIT - tax)</t>
  </si>
  <si>
    <t>(CY NOPLAT - PY NOPLAT)</t>
  </si>
  <si>
    <t>(Capex - D&amp;A)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</si>
  <si>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</si>
  <si>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</si>
  <si>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</si>
  <si>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</si>
  <si>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</si>
  <si>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</si>
  <si>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</si>
  <si>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</si>
  <si>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</si>
  <si>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</si>
  <si>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</si>
  <si>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</si>
  <si>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</si>
  <si>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</si>
  <si>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</si>
  <si>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</si>
  <si>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</si>
  <si>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Beta summary</t>
  </si>
  <si>
    <t>Note: Uses 2 year weekly beta. Please amend calculations if you require a different estimate of beta.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</si>
  <si>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</si>
  <si>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</si>
  <si>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</si>
  <si>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</si>
  <si>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</si>
  <si>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</si>
  <si>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</si>
  <si>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</si>
  <si>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</si>
  <si>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</si>
  <si>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</si>
  <si>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</si>
  <si>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>Equity risk premium</t>
  </si>
  <si>
    <t>Debt ratio (%)</t>
  </si>
  <si>
    <t>Capital IQ identifier (valuation subject)</t>
  </si>
  <si>
    <t>First year of forecast (financial year end)</t>
  </si>
  <si>
    <t>Discount rate override</t>
  </si>
  <si>
    <t>Note: Leave blank unless you wish to specify a discount rate explicitly.</t>
  </si>
  <si>
    <t>Reference index</t>
  </si>
  <si>
    <t>Reference Index (Capital IQ identifier)</t>
  </si>
  <si>
    <t>Valuation of [company]</t>
  </si>
  <si>
    <t>Date: [date]</t>
  </si>
  <si>
    <t>Comps</t>
  </si>
  <si>
    <t>IS</t>
  </si>
  <si>
    <t>BS</t>
  </si>
  <si>
    <t>CFS</t>
  </si>
  <si>
    <t>Restatement Type</t>
  </si>
  <si>
    <t>Financial data (Historical)</t>
  </si>
  <si>
    <t>Financial data (Forecast)</t>
  </si>
  <si>
    <t>First year of historical data (financial year end)</t>
  </si>
  <si>
    <t xml:space="preserve"> </t>
  </si>
  <si>
    <t>Terminal</t>
  </si>
  <si>
    <t>Equity Risk Premium</t>
  </si>
  <si>
    <t>W</t>
  </si>
  <si>
    <t>Forecasts as of (date)</t>
  </si>
  <si>
    <t>Forecasting assumptions</t>
  </si>
  <si>
    <t>Revenue growth rate (%)</t>
  </si>
  <si>
    <t>COGS as % of revenues</t>
  </si>
  <si>
    <t>Less: Cost of goods sold</t>
  </si>
  <si>
    <t>Gross profit margin</t>
  </si>
  <si>
    <t>IQ_GROSS_MARGIN_EST</t>
  </si>
  <si>
    <t>Forecasts (Capital IQ analyst consensus estimates)</t>
  </si>
  <si>
    <t>Depreciation and amortisation as % revenues</t>
  </si>
  <si>
    <t>Capex as % of revenues</t>
  </si>
  <si>
    <t>Working capital as % of revenues</t>
  </si>
  <si>
    <t>Variable operating costs as % of revenues</t>
  </si>
  <si>
    <t>Fixed operating costs</t>
  </si>
  <si>
    <t>Note: Please input corporate tax rates.</t>
  </si>
  <si>
    <t>BAABTAVMT0NBTAFI/////wFQywAAACFDSVEuMC5JUV9FQklUREEuLjAwOjAwOjAwLjAuMC4wLjAFAAAAAAAAAAgAAAAaKEludmFsaWQgUmVzdGF0ZW1lbnQgVHlwZSm2fHm3LWDZCJK7mrctYNkIGUNJUS4uSVFfQ1VTVE9NX0JFVEEuLi4uLi4FAAAAAQAAAAgAAAAUKEludmFsaWQgSWRlbnRpZmllcim/o3m3LWDZCL+jebctYNkIGkNJUS4uSVFfQ1VTVE9NX0JFVEEuLi4uLi4wBQAAAAEAAAAIAAAAFChJbnZhbGlkIElkZW50aWZpZXIpv6N5ty1g2Qi/o3m3LWDZCBtDSVEuLklRX0NVU1RPTV9CRVRBLi4uLi4wLjAFAAAAAQAAAAgAAAAUKEludmFsaWQgSWRlbnRpZmllcim/o3m3LWDZCL+jebctYNkIHENJUS4uSVFfQ1VTVE9NX0JFVEEuLi4uMC4wLjAFAAAAAQAAAAgAAAAUKEludmFsaWQgSWRlbnRpZmllcinMynm3LWDZCMzKebctYNkIHUNJUS4uSVFfQ1VTVE9NX0JFVEEuLi5XLjAuMC4wBQAAAAEAAAAIAAAAFChJbnZhbGlkIElkZW50aWZpZXIpzMp5ty1g2QjMynm3LWDZCC9DSVEuLklRX0NVU1RPTV9CRVRBLjMxLzEyLzM3OTcuMDA6MDA6MDAuVy4wLjAuMAUAAAAAAAAACAAAABQoSW52YWxpZCBJZGVudGlmaWVyKczKebctYNkIXUaaty1g2QggQ0lRLi5JUV9UT1RBTF9ERUJULi4wMDowMDowMC4uLi4FAAAAAQAAAAgAAAAUKEludmFsaWQgSWRlbnRpZmllcinMynm3LWDZCMzKebctYNkIIUNJUS4u</t>
  </si>
  <si>
    <t>SVFfVE9UQUxfREVCVC4uMDA6MDA6MDAuLi4uMAUAAAABAAAACAAAABQoSW52YWxpZCBJZGVudGlmaWVyKczKebctYNkIzMp5ty1g2QgiQ0lRLi5JUV9UT1RBTF9ERUJULi4wMDowMDowMC4uLjAuMAUAAAABAAAACAAAABQoSW52YWxpZCBJZGVudGlmaWVyKczKebctYNkIzMp5ty1g2QgjQ0lRLi5JUV9UT1RBTF9ERUJULi4wMDowMDowMC4uMC4wLjAFAAAAAQAAAAgAAAAUKEludmFsaWQgSWRlbnRpZmllcinMynm3LWDZCMzKebctYNkIJENJUS4uSVFfVE9UQUxfREVCVC4uMDA6MDA6MDAuMC4wLjAuMAUAAAAAAAAACAAAABQoSW52YWxpZCBJZGVudGlmaWVyKczKebctYNkIOfiZty1g2QglQ0lRLi5JUV9QUkVGX0VRVUlUWS4uMDA6MDA6MDAuMC4wLjAuMAUAAAAAAAAACAAAABQoSW52YWxpZCBJZGVudGlmaWVyKczKebctYNkIJ9GZty1g2QgUQ0lRLi5JUV9NQVJLRVRDQVAuLi4FAAAAAQAAAAgAAAAUKEludmFsaWQgSWRlbnRpZmllcinMynm3LWDZCMzKebctYNkIHENJUS4uSVFfTUFSS0VUQ0FQLi4uMDA6MDA6MDAFAAAAAQAAAAgAAAAUKEludmFsaWQgSWRlbnRpZmllcinMynm3LWDZCMzKebctYNkIJENJUS4uSVFfTUFSS0VUQ0FQLi4wMDowMDowMC4wMDowMDowMAUAAAABAAAACAAAABQoSW52YWxpZCBJZGVudGlmaWVyKczKebctYNkIzMp5ty1g2QgsQ0lRLi5JUV9NQVJLRVRDQVAuMDA6MDA6MDAu</t>
  </si>
  <si>
    <t>MDA6MDA6MDAuMDA6MDA6MDAFAAAAAAAAAAgAAAAUKEludmFsaWQgSWRlbnRpZmllcinMynm3LWDZCF1GmrctYNkIFENJUS4uSVFfQ09NUEFOWV9OQU1FBQAAAAAAAAAIAAAAFChJbnZhbGlkIElkZW50aWZpZXIpzMp5ty1g2Qj6pZu3LWDZCC5DSVEuLklRX0JVU0lORVNTX0RFU0NSSVBUSU9OLi4wMDowMDowMC4wLjAuMC4wBQAAAAAAAAAIAAAAFChJbnZhbGlkIElkZW50aWZpZXIpzMp5ty1g2QhdRpq3LWDZCCRDSVEuLklRX0NBU0hfRVFVSVYuLjAwOjAwOjAwLjAuMC4wLjAFAAAAAAAAAAgAAAAUKEludmFsaWQgSWRlbnRpZmllcinMynm3LWDZCJK7mrctYNkIJ0NJUS4uSVFfRkxPQVRfUEVSQ0VOVC4uMDA6MDA6MDAuMC4wLjAuMAUAAAAAAAAACAAAABQoSW52YWxpZCBJZGVudGlmaWVyKczKebctYNkIswmbty1g2QglQ0lRQVZHLi5JUV9WT0xVTUUuMzEvMTIvMzc5Ny4wMDowMDowMAUAAAAAAAAACAAAABQoSW52YWxpZCBJZGVudGlmaWVyKczKebctYNkI+qWbty1g2QgiQ0lRLi5JUV9URVZfRUJJVERBLklRX0xUTS4wMDowMDowMAUAAAAAAAAACAAAABQoSW52YWxpZCBJZGVudGlmaWVyKczKebctYNkIXUaaty1g2QgnQ0lRLjAuSVFfRUJJVERBLklRX0xUTS4wMDowMDowMC4wLjAuMC4wBQAAAAAAAAAIAAAAGihJbnZhbGlkIFJlc3RhdGVtZW50IFR5cGUpzMp5ty1g2QhvbZq3LWDZCCJDSVEuMC5J</t>
  </si>
  <si>
    <t>UV9TVF9ERUJULi4wMDowMDowMC4wLjAuMC4wBQAAAAAAAAAIAAAAGihJbnZhbGlkIFJlc3RhdGVtZW50IFR5cGUpzMp5ty1g2QizCZu3LWDZCCJDSVEuMC5JUV9MVF9ERUJULi4wMDowMDowMC4wLjAuMC4wBQAAAAAAAAAIAAAAGihJbnZhbGlkIFJlc3RhdGVtZW50IFR5cGUpzMp5ty1g2QjaV5u3LWDZCCVDSVEuMC5JUV9DQVNIX0VRVUlWLi4wMDowMDowMC4wLjAuMC4wBQAAAAAAAAAIAAAAGihJbnZhbGlkIFJlc3RhdGVtZW50IFR5cGUpzMp5ty1g2Qj6pZu3LWDZCCNDSVEuLklRX1dPUktJTkdfQ0FQLklRX0xUTS4wMDowMDowMAUAAAAAAAAACAAAABQoSW52YWxpZCBJZGVudGlmaWVyKczKebctYNkIJ9GZty1g2QghQ0lRLi5JUV9UT1RBTF9SRVYuSVFfTFRNLjAwOjAwOjAwBQAAAAAAAAAIAAAAFChJbnZhbGlkIElkZW50aWZpZXIpzMp5ty1g2Qgn0Zm3LWDZCCtDSVEuMC5JUV9SRVZFTlVFX0VTVC5GWTE5MDAuMDA6MDA6MDAuLjAuMC4wBQAAAAAAAAAIAAAAFShJbnZhbGlkIEZpbGluZyBNb2RlKczKebctYNkIyKnSty1g2QgrQ0lRLjAuSVFfUkVWRU5VRV9FU1QuRlkxOTAxLjAwOjAwOjAwLi4wLjAuMAUAAAAAAAAACAAAABUoSW52YWxpZCBGaWxpbmcgTW9kZSnMynm3LWDZCMowm7ctYNkIK0NJUS4wLklRX1JFVkVOVUVfRVNULkZZMTkwMi4wMDowMDowMC4uMC4wLjAFAAAAAAAAAAgAAAAVKElu</t>
  </si>
  <si>
    <t>dmFsaWQgRmlsaW5nIE1vZGUpzMp5ty1g2Qi3gtK3LWDZCDBDSVEuMC5JUV9HUk9TU19NQVJHSU5fRVNULkZZMTkwMC4wMDowMDowMC4uMC4wLjAFAAAAAAAAAAgAAAAVKEludmFsaWQgRmlsaW5nIE1vZGUpzMp5ty1g2QjIqdK3LWDZCDBDSVEuMC5JUV9HUk9TU19NQVJHSU5fRVNULkZZMTkwMS4wMDowMDowMC4uMC4wLjAFAAAAAAAAAAgAAAAVKEludmFsaWQgRmlsaW5nIE1vZGUpzMp5ty1g2Qj6pZu3LWDZCDBDSVEuMC5JUV9HUk9TU19NQVJHSU5fRVNULkZZMTkwMi4wMDowMDowMC4uMC4wLjAFAAAAAAAAAAgAAAAVKEludmFsaWQgRmlsaW5nIE1vZGUpzMp5ty1g2Qi3gtK3LWDZCChDSVEuMC5JUV9FQklUX0VTVC5GWTE5MDAuMDA6MDA6MDAuLjAuMC4wBQAAAAAAAAAIAAAAFShJbnZhbGlkIEZpbGluZyBNb2RlKczKebctYNkIt4LSty1g2QgoQ0lRLjAuSVFfRUJJVF9FU1QuRlkxOTAxLjAwOjAwOjAwLi4wLjAuMAUAAAAAAAAACAAAABUoSW52YWxpZCBGaWxpbmcgTW9kZSnMynm3LWDZCCfRmbctYNkIKENJUS4wLklRX0VCSVRfRVNULkZZMTkwMi4wMDowMDowMC4uMC4wLjAFAAAAAAAAAAgAAAAVKEludmFsaWQgRmlsaW5nIE1vZGUpzMp5ty1g2QjIqdK3LWDZCCpDSVEuMC5JUV9FQklUREFfRVNULkZZMTkwMC4wMDowMDowMC4uMC4wLjAFAAAAAAAAAAgAAAAVKEludmFsaWQgRmlsaW5nIE1vZGUp</t>
  </si>
  <si>
    <t>zMp5ty1g2QjIqdK3LWDZCCpDSVEuMC5JUV9FQklUREFfRVNULkZZMTkwMS4wMDowMDowMC4uMC4wLjAFAAAAAAAAAAgAAAAVKEludmFsaWQgRmlsaW5nIE1vZGUpzMp5ty1g2QiSu5q3LWDZCCpDSVEuMC5JUV9FQklUREFfRVNULkZZMTkwMi4wMDowMDowMC4uMC4wLjAFAAAAAAAAAAgAAAAVKEludmFsaWQgRmlsaW5nIE1vZGUpzMp5ty1g2QjIqdK3LWDZCCZDSVEuMC5JUV9EQV9FU1QuRlkxOTAwLjAwOjAwOjAwLi4wLjAuMAUAAAAAAAAACAAAABUoSW52YWxpZCBGaWxpbmcgTW9kZSnMynm3LWDZCMip0rctYNkIJkNJUS4wLklRX0RBX0VTVC5GWTE5MDEuMDA6MDA6MDAuLjAuMC4wBQAAAAAAAAAIAAAAFShJbnZhbGlkIEZpbGluZyBNb2RlKczKebctYNkIyjCbty1g2QgmQ0lRLjAuSVFfREFfRVNULkZZMTkwMi4wMDowMDowMC4uMC4wLjAFAAAAAAAAAAgAAAAVKEludmFsaWQgRmlsaW5nIE1vZGUpzMp5ty1g2Qi3gtK3LWDZCClDSVEuMC5JUV9DQVBFWF9FU1QuRlkxOTAwLjAwOjAwOjAwLi4wLjAuMAUAAAAAAAAACAAAABUoSW52YWxpZCBGaWxpbmcgTW9kZSnMynm3LWDZCLeC0rctYNkIKUNJUS4wLklRX0NBUEVYX0VTVC5GWTE5MDEuMDA6MDA6MDAuLjAuMC4wBQAAAAAAAAAIAAAAFShJbnZhbGlkIEZpbGluZyBNb2RlKczKebctYNkI+qWbty1g2QgpQ0lRLjAuSVFfQ0FQRVhfRVNULkZZMTkwMi4w</t>
  </si>
  <si>
    <t>MDowMDowMC4uMC4wLjAFAAAAAAAAAAgAAAAVKEludmFsaWQgRmlsaW5nIE1vZGUpzMp5ty1g2Qi3gtK3LWDZCCRDSVEuMC5JUV9UT1RBTF9SRVYuLjAwOjAwOjAwLjAuMC4wLjAFAAAAAAAAAAgAAAAaKEludmFsaWQgUmVzdGF0ZW1lbnQgVHlwZSnMynm3LWDZCH6UmrctYNkIJkNJUS4wLklRX1RPVEFMX1JFVi4uMzEvMTIvMTkwMC4wLjAuMC4wBQAAAAAAAAAIAAAAGihJbnZhbGlkIFJlc3RhdGVtZW50IFR5cGUpzMp5ty1g2QizCZu3LWDZCCZDSVEuMC5JUV9UT1RBTF9SRVYuLjMxLzEyLzE5MDEuMC4wLjAuMAUAAAAAAAAACAAAABooSW52YWxpZCBSZXN0YXRlbWVudCBUeXBlKczKebctYNkI536bty1g2QgfQ0lRLjAuSVFfQ09HUy4uMDA6MDA6MDAuMC4wLjAuMAUAAAAAAAAACAAAABooSW52YWxpZCBSZXN0YXRlbWVudCBUeXBlKczKebctYNkIyjCbty1g2QghQ0lRLjAuSVFfQ09HUy4uMzEvMTIvMTkwMC4wLjAuMC4wBQAAAAAAAAAIAAAAGihJbnZhbGlkIFJlc3RhdGVtZW50IFR5cGUpzMp5ty1g2Qgn0Zm3LWDZCCFDSVEuMC5JUV9DT0dTLi4zMS8xMi8xOTAxLjAuMC4wLjAFAAAAAAAAAAgAAAAaKEludmFsaWQgUmVzdGF0ZW1lbnQgVHlwZSnMynm3LWDZCF1GmrctYNkIHkNJUS4wLklRX1NHQS4uMDA6MDA6MDAuMC4wLjAuMAUAAAAAAAAACAAAABooSW52YWxpZCBSZXN0YXRlbWVudCBUeXBlKczK</t>
  </si>
  <si>
    <t>ebctYNkIkruaty1g2QggQ0lRLjAuSVFfU0dBLi4zMS8xMi8xOTAwLjAuMC4wLjAFAAAAAAAAAAgAAAAaKEludmFsaWQgUmVzdGF0ZW1lbnQgVHlwZSnMynm3LWDZCF1GmrctYNkIIENJUS4wLklRX1NHQS4uMzEvMTIvMTkwMS4wLjAuMC4wBQAAAAAAAAAIAAAAGihJbnZhbGlkIFJlc3RhdGVtZW50IFR5cGUpzMp5ty1g2Qh+lJq3LWDZCCFDSVEuMC5JUV9SRF9FWFAuLjAwOjAwOjAwLjAuMC4wLjAFAAAAAAAAAAgAAAAaKEludmFsaWQgUmVzdGF0ZW1lbnQgVHlwZSnMynm3LWDZCLMJm7ctYNkII0NJUS4wLklRX1JEX0VYUC4uMzEvMTIvMTkwMC4wLjAuMC4wBQAAAAAAAAAIAAAAGihJbnZhbGlkIFJlc3RhdGVtZW50IFR5cGUpzMp5ty1g2Qjnfpu3LWDZCCNDSVEuMC5JUV9SRF9FWFAuLjMxLzEyLzE5MDEuMC4wLjAuMAUAAAAAAAAACAAAABooSW52YWxpZCBSZXN0YXRlbWVudCBUeXBlKczKebctYNkI2lebty1g2QglQ0lRLjAuSVFfT1RIRVJfT1BFUi4uMDA6MDA6MDAuMC4wLjAuMAUAAAAAAAAACAAAABooSW52YWxpZCBSZXN0YXRlbWVudCBUeXBlKczKebctYNkIJ9GZty1g2QgnQ0lRLjAuSVFfT1RIRVJfT1BFUi4uMzEvMTIvMTkwMC4wLjAuMC4wBQAAAAAAAAAIAAAAGihJbnZhbGlkIFJlc3RhdGVtZW50IFR5cGUpzMp5ty1g2QhdRpq3LWDZCCdDSVEuMC5JUV9PVEhFUl9PUEVSLi4zMS8xMi8xOTAx</t>
  </si>
  <si>
    <t>LjAuMC4wLjAFAAAAAAAAAAgAAAAaKEludmFsaWQgUmVzdGF0ZW1lbnQgVHlwZSnMynm3LWDZCCfRmbctYNkIHUNJUS4wLklRX0RBLi4wMDowMDowMC4wLjAuMC4wBQAAAAAAAAAIAAAAGihJbnZhbGlkIFJlc3RhdGVtZW50IFR5cGUpzMp5ty1g2QhMH5q3LWDZCB9DSVEuMC5JUV9EQS4uMzEvMTIvMTkwMC4wLjAuMC4wBQAAAAAAAAAIAAAAGihJbnZhbGlkIFJlc3RhdGVtZW50IFR5cGUpzMp5ty1g2Qh+lJq3LWDZCB9DSVEuMC5JUV9EQS4uMzEvMTIvMTkwMS4wLjAuMC4wBQAAAAAAAAAIAAAAGihJbnZhbGlkIFJlc3RhdGVtZW50IFR5cGUpzMp5ty1g2QizCZu3LWDZCCdDSVEuMC5JUV9JTlRFUkVTVF9FWFAuLjAwOjAwOjAwLjAuMC4wLjAFAAAAAAAAAAgAAAAaKEludmFsaWQgUmVzdGF0ZW1lbnQgVHlwZSnMynm3LWDZCOd+m7ctYNkIKUNJUS4wLklRX0lOVEVSRVNUX0VYUC4uMzEvMTIvMTkwMC4wLjAuMC4wBQAAAAAAAAAIAAAAGihJbnZhbGlkIFJlc3RhdGVtZW50IFR5cGUpzMp5ty1g2QhvbZq3LWDZCClDSVEuMC5JUV9JTlRFUkVTVF9FWFAuLjMxLzEyLzE5MDEuMC4wLjAuMAUAAAAAAAAACAAAABooSW52YWxpZCBSZXN0YXRlbWVudCBUeXBlKczKebctYNkIJ9GZty1g2QguQ0lRLjAuSVFfSU5URVJFU1RfSU5WRVNUX0lOQy4uMDA6MDA6MDAuMC4wLjAuMAUAAAAAAAAACAAAABooSW52YWxpZCBS</t>
  </si>
  <si>
    <t>ZXN0YXRlbWVudCBUeXBlKczKebctYNkIXUaaty1g2QgwQ0lRLjAuSVFfSU5URVJFU1RfSU5WRVNUX0lOQy4uMzEvMTIvMTkwMC4wLjAuMC4wBQAAAAAAAAAIAAAAGihJbnZhbGlkIFJlc3RhdGVtZW50IFR5cGUpzMp5ty1g2QgLqpm3LWDZCDBDSVEuMC5JUV9JTlRFUkVTVF9JTlZFU1RfSU5DLi4zMS8xMi8xOTAxLjAuMC4wLjAFAAAAAAAAAAgAAAAaKEludmFsaWQgUmVzdGF0ZW1lbnQgVHlwZSnMynm3LWDZCEwfmrctYNkIKENJUS4wLklRX0NVUlJFTkNZX0dBSU4uLjAwOjAwOjAwLjAuMC4wLjAFAAAAAAAAAAgAAAAaKEludmFsaWQgUmVzdGF0ZW1lbnQgVHlwZSnMynm3LWDZCH6UmrctYNkIKkNJUS4wLklRX0NVUlJFTkNZX0dBSU4uLjMxLzEyLzE5MDAuMC4wLjAuMAUAAAAAAAAACAAAABooSW52YWxpZCBSZXN0YXRlbWVudCBUeXBlKczKebctYNkIswmbty1g2QgqQ0lRLjAuSVFfQ1VSUkVOQ1lfR0FJTi4uMzEvMTIvMTkwMS4wLjAuMC4wBQAAAAAAAAAIAAAAGihJbnZhbGlkIFJlc3RhdGVtZW50IFR5cGUpzMp5ty1g2Qjnfpu3LWDZCDNDSVEuMC5JUV9PVEhFUl9OT05fT1BFUl9FWFBfU1VQUEwuLjAwOjAwOjAwLjAuMC4wLjAFAAAAAAAAAAgAAAAaKEludmFsaWQgUmVzdGF0ZW1lbnQgVHlwZSnMynm3LWDZCDn4mbctYNkINUNJUS4wLklRX09USEVSX05PTl9PUEVSX0VYUF9TVVBQTC4uMzEvMTIv</t>
  </si>
  <si>
    <t>MTkwMC4wLjAuMC4wBQAAAAAAAAAIAAAAGihJbnZhbGlkIFJlc3RhdGVtZW50IFR5cGUpzMp5ty1g2Qjnfpu3LWDZCDVDSVEuMC5JUV9PVEhFUl9OT05fT1BFUl9FWFBfU1VQUEwuLjMxLzEyLzE5MDEuMC4wLjAuMAUAAAAAAAAACAAAABooSW52YWxpZCBSZXN0YXRlbWVudCBUeXBlKczKebctYNkIyjCbty1g2QgeQ0lRLjAuSVFfRUJULi4wMDowMDowMC4wLjAuMC4wBQAAAAAAAAAIAAAAGihJbnZhbGlkIFJlc3RhdGVtZW50IFR5cGUpzMp5ty1g2QgLqpm3LWDZCCBDSVEuMC5JUV9FQlQuLjMxLzEyLzE5MDAuMC4wLjAuMAUAAAAAAAAACAAAABooSW52YWxpZCBSZXN0YXRlbWVudCBUeXBlKczKebctYNkITB+aty1g2QggQ0lRLjAuSVFfRUJULi4zMS8xMi8xOTAxLjAuMC4wLjAFAAAAAAAAAAgAAAAaKEludmFsaWQgUmVzdGF0ZW1lbnQgVHlwZSnMynm3LWDZCH6UmrctYNkIIkNJUS4wLklRX0lOQ19UQVguLjAwOjAwOjAwLjAuMC4wLjAFAAAAAAAAAAgAAAAaKEludmFsaWQgUmVzdGF0ZW1lbnQgVHlwZSnMynm3LWDZCLMJm7ctYNkIJENJUS4wLklRX0lOQ19UQVguLjMxLzEyLzE5MDAuMC4wLjAuMAUAAAAAAAAACAAAABooSW52YWxpZCBSZXN0YXRlbWVudCBUeXBlKczKebctYNkI536bty1g2QgkQ0lRLjAuSVFfSU5DX1RBWC4uMzEvMTIvMTkwMS4wLjAuMC4wBQAAAAAAAAAIAAAAGihJbnZhbGlkIFJl</t>
  </si>
  <si>
    <t>c3RhdGVtZW50IFR5cGUpzMp5ty1g2QgLqpm3LWDZCB1DSVEuMC5JUV9OSS4uMDA6MDA6MDAuMC4wLjAuMAUAAAAAAAAACAAAABooSW52YWxpZCBSZXN0YXRlbWVudCBUeXBlKczKebctYNkITB+aty1g2QgfQ0lRLjAuSVFfTkkuLjMxLzEyLzE5MDAuMC4wLjAuMAUAAAAAAAAACAAAABooSW52YWxpZCBSZXN0YXRlbWVudCBUeXBlKczKebctYNkIfpSaty1g2QgfQ0lRLjAuSVFfTkkuLjMxLzEyLzE5MDEuMC4wLjAuMAUAAAAAAAAACAAAABooSW52YWxpZCBSZXN0YXRlbWVudCBUeXBlKczKebctYNkIswmbty1g2QgnQ0lRLjAuSVFfQ0FTSF9FUVVJVi4uMzEvMTIvMTkwMC4wLjAuMC4wBQAAAAAAAAAIAAAAGihJbnZhbGlkIFJlc3RhdGVtZW50IFR5cGUpzMp5ty1g2QgLqpm3LWDZCCdDSVEuMC5JUV9DQVNIX0VRVUlWLi4zMS8xMi8xOTAxLjAuMC4wLjAFAAAAAAAAAAgAAAAaKEludmFsaWQgUmVzdGF0ZW1lbnQgVHlwZSnMynm3LWDZCEwfmrctYNkIJENJUS4wLklRX1NUX0lOVkVTVC4uMDA6MDA6MDAuMC4wLjAuMAUAAAAAAAAACAAAABooSW52YWxpZCBSZXN0YXRlbWVudCBUeXBlKczKebctYNkIfpSaty1g2QgmQ0lRLjAuSVFfU1RfSU5WRVNULi4zMS8xMi8xOTAwLjAuMC4wLjAFAAAAAAAAAAgAAAAaKEludmFsaWQgUmVzdGF0ZW1lbnQgVHlwZSnMynm3LWDZCLMJm7ctYNkIJkNJUS4wLklRX1NUX0lO</t>
  </si>
  <si>
    <t>VkVTVC4uMzEvMTIvMTkwMS4wLjAuMC4wBQAAAAAAAAAIAAAAGihJbnZhbGlkIFJlc3RhdGVtZW50IFR5cGUpzMp5ty1g2Qjnfpu3LWDZCB1DSVEuMC5JUV9BUi4uMDA6MDA6MDAuMC4wLjAuMAUAAAAAAAAACAAAABooSW52YWxpZCBSZXN0YXRlbWVudCBUeXBlKczKebctYNkI2lebty1g2QgfQ0lRLjAuSVFfQVIuLjMxLzEyLzE5MDAuMC4wLjAuMAUAAAAAAAAACAAAABooSW52YWxpZCBSZXN0YXRlbWVudCBUeXBlKczKebctYNkI536bty1g2QgfQ0lRLjAuSVFfQVIuLjMxLzEyLzE5MDEuMC4wLjAuMAUAAAAAAAAACAAAABooSW52YWxpZCBSZXN0YXRlbWVudCBUeXBlKczKebctYNkIOfiZty1g2QgnQ0lRLjAuSVFfT1RIRVJfUkVDRUlWLi4wMDowMDowMC4wLjAuMC4wBQAAAAAAAAAIAAAAGihJbnZhbGlkIFJlc3RhdGVtZW50IFR5cGUpzMp5ty1g2QgLqpm3LWDZCClDSVEuMC5JUV9PVEhFUl9SRUNFSVYuLjMxLzEyLzE5MDAuMC4wLjAuMAUAAAAAAAAACAAAABooSW52YWxpZCBSZXN0YXRlbWVudCBUeXBlKczKebctYNkITB+aty1g2QgpQ0lRLjAuSVFfT1RIRVJfUkVDRUlWLi4zMS8xMi8xOTAxLjAuMC4wLjAFAAAAAAAAAAgAAAAaKEludmFsaWQgUmVzdGF0ZW1lbnQgVHlwZSnMynm3LWDZCH6UmrctYNkIJENJUS4wLklRX0lOVkVOVE9SWS4uMDA6MDA6MDAuMC4wLjAuMAUAAAAAAAAACAAAABooSW52</t>
  </si>
  <si>
    <t>YWxpZCBSZXN0YXRlbWVudCBUeXBlKczKebctYNkIneKaty1g2QgmQ0lRLjAuSVFfSU5WRU5UT1JZLi4zMS8xMi8xOTAwLjAuMC4wLjAFAAAAAAAAAAgAAAAaKEludmFsaWQgUmVzdGF0ZW1lbnQgVHlwZSnMynm3LWDZCOd+m7ctYNkIJkNJUS4wLklRX0lOVkVOVE9SWS4uMzEvMTIvMTkwMS4wLjAuMC4wBQAAAAAAAAAIAAAAGihJbnZhbGlkIFJlc3RhdGVtZW50IFR5cGUpzMp5ty1g2Qid4pq3LWDZCCpDSVEuMC5JUV9SRVNUUklDVEVEX0NBU0guLjAwOjAwOjAwLjAuMC4wLjAFAAAAAAAAAAgAAAAaKEludmFsaWQgUmVzdGF0ZW1lbnQgVHlwZSnMynm3LWDZCOd+m7ctYNkILENJUS4wLklRX1JFU1RSSUNURURfQ0FTSC4uMzEvMTIvMTkwMC4wLjAuMC4wBQAAAAAAAAAIAAAAGihJbnZhbGlkIFJlc3RhdGVtZW50IFR5cGUpzMp5ty1g2QhdRpq3LWDZCCxDSVEuMC5JUV9SRVNUUklDVEVEX0NBU0guLjMxLzEyLzE5MDEuMC4wLjAuMAUAAAAAAAAACAAAABooSW52YWxpZCBSZXN0YXRlbWVudCBUeXBlKczKebctYNkIC6qZty1g2QgjQ0lRLjAuSVFfVE9UQUxfQ0EuLjAwOjAwOjAwLjAuMC4wLjAFAAAAAAAAAAgAAAAaKEludmFsaWQgUmVzdGF0ZW1lbnQgVHlwZSnMynm3LWDZCEwfmrctYNkIJUNJUS4wLklRX1RPVEFMX0NBLi4zMS8xMi8xOTAwLjAuMC4wLjAFAAAAAAAAAAgAAAAaKEludmFsaWQgUmVzdGF0</t>
  </si>
  <si>
    <t>ZW1lbnQgVHlwZSnMynm3LWDZCH6UmrctYNkIJUNJUS4wLklRX1RPVEFMX0NBLi4zMS8xMi8xOTAxLjAuMC4wLjAFAAAAAAAAAAgAAAAaKEludmFsaWQgUmVzdGF0ZW1lbnQgVHlwZSnMynm3LWDZCJ3imrctYNkIH0NJUS4wLklRX05QUEUuLjAwOjAwOjAwLjAuMC4wLjAFAAAAAAAAAAgAAAAaKEludmFsaWQgUmVzdGF0ZW1lbnQgVHlwZSnMynm3LWDZCH6UmrctYNkIIUNJUS4wLklRX05QUEUuLjMxLzEyLzE5MDAuMC4wLjAuMAUAAAAAAAAACAAAABooSW52YWxpZCBSZXN0YXRlbWVudCBUeXBlKczKebctYNkIneKaty1g2QghQ0lRLjAuSVFfTlBQRS4uMzEvMTIvMTkwMS4wLjAuMC4wBQAAAAAAAAAIAAAAGihJbnZhbGlkIFJlc3RhdGVtZW50IFR5cGUpzMp5ty1g2Qjnfpu3LWDZCB1DSVEuMC5JUV9HVy4uMDA6MDA6MDAuMC4wLjAuMAUAAAAAAAAACAAAABooSW52YWxpZCBSZXN0YXRlbWVudCBUeXBlKczKebctYNkIyjCbty1g2QgfQ0lRLjAuSVFfR1cuLjMxLzEyLzE5MDAuMC4wLjAuMAUAAAAAAAAACAAAABooSW52YWxpZCBSZXN0YXRlbWVudCBUeXBlKczKebctYNkIC6qZty1g2QgfQ0lRLjAuSVFfR1cuLjMxLzEyLzE5MDEuMC4wLjAuMAUAAAAAAAAACAAAABooSW52YWxpZCBSZXN0YXRlbWVudCBUeXBlKczKebctYNkITB+aty1g2QgmQ0lRLjAuSVFfT1RIRVJfSU5UQU4uLjAwOjAwOjAwLjAuMC4w</t>
  </si>
  <si>
    <t>LjAFAAAAAAAAAAgAAAAaKEludmFsaWQgUmVzdGF0ZW1lbnQgVHlwZSnMynm3LWDZCH6UmrctYNkIKENJUS4wLklRX09USEVSX0lOVEFOLi4zMS8xMi8xOTAwLjAuMC4wLjAFAAAAAAAAAAgAAAAaKEludmFsaWQgUmVzdGF0ZW1lbnQgVHlwZSnMynm3LWDZCEwfmrctYNkIKENJUS4wLklRX09USEVSX0lOVEFOLi4zMS8xMi8xOTAxLjAuMC4wLjAFAAAAAAAAAAgAAAAaKEludmFsaWQgUmVzdGF0ZW1lbnQgVHlwZSnMynm3LWDZCH6UmrctYNkIJENJUS4wLklRX0xUX0lOVkVTVC4uMDA6MDA6MDAuMC4wLjAuMAUAAAAAAAAACAAAABooSW52YWxpZCBSZXN0YXRlbWVudCBUeXBlKczKebctYNkIneKaty1g2QgmQ0lRLjAuSVFfTFRfSU5WRVNULi4zMS8xMi8xOTAwLjAuMC4wLjAFAAAAAAAAAAgAAAAaKEludmFsaWQgUmVzdGF0ZW1lbnQgVHlwZSnMynm3LWDZCOd+m7ctYNkIJkNJUS4wLklRX0xUX0lOVkVTVC4uMzEvMTIvMTkwMS4wLjAuMC4wBQAAAAAAAAAIAAAAGihJbnZhbGlkIFJlc3RhdGVtZW50IFR5cGUpzMp5ty1g2Qg5+Jm3LWDZCCdDSVEuMC5JUV9UT1RBTF9BU1NFVFMuLjAwOjAwOjAwLjAuMC4wLjAFAAAAAAAAAAgAAAAaKEludmFsaWQgUmVzdGF0ZW1lbnQgVHlwZSnMynm3LWDZCAuqmbctYNkIKUNJUS4wLklRX1RPVEFMX0FTU0VUUy4uMzEvMTIvMTkwMC4wLjAuMC4wBQAAAAAAAAAIAAAAGihJ</t>
  </si>
  <si>
    <t>bnZhbGlkIFJlc3RhdGVtZW50IFR5cGUpzMp5ty1g2QhMH5q3LWDZCClDSVEuMC5JUV9UT1RBTF9BU1NFVFMuLjMxLzEyLzE5MDEuMC4wLjAuMAUAAAAAAAAACAAAABooSW52YWxpZCBSZXN0YXRlbWVudCBUeXBlKczKebctYNkIC6qZty1g2QgdQ0lRLjAuSVFfQVAuLjAwOjAwOjAwLjAuMC4wLjAFAAAAAAAAAAgAAAAaKEludmFsaWQgUmVzdGF0ZW1lbnQgVHlwZSnMynm3LWDZCEwfmrctYNkIH0NJUS4wLklRX0FQLi4zMS8xMi8xOTAwLjAuMC4wLjAFAAAAAAAAAAgAAAAaKEludmFsaWQgUmVzdGF0ZW1lbnQgVHlwZSnMynm3LWDZCH6UmrctYNkIH0NJUS4wLklRX0FQLi4zMS8xMi8xOTAxLjAuMC4wLjAFAAAAAAAAAAgAAAAaKEludmFsaWQgUmVzdGF0ZW1lbnQgVHlwZSnMynm3LWDZCJ3imrctYNkIHUNJUS4wLklRX0FFLi4wMDowMDowMC4wLjAuMC4wBQAAAAAAAAAIAAAAGihJbnZhbGlkIFJlc3RhdGVtZW50IFR5cGUpzMp5ty1g2Qjnfpu3LWDZCB9DSVEuMC5JUV9BRS4uMzEvMTIvMTkwMC4wLjAuMC4wBQAAAAAAAAAIAAAAGihJbnZhbGlkIFJlc3RhdGVtZW50IFR5cGUpzMp5ty1g2QjaV5u3LWDZCB9DSVEuMC5JUV9BRS4uMzEvMTIvMTkwMS4wLjAuMC4wBQAAAAAAAAAIAAAAGihJbnZhbGlkIFJlc3RhdGVtZW50IFR5cGUpzMp5ty1g2QgLqpm3LWDZCCRDSVEuMC5JUV9TVF9ERUJULi4zMS8xMi8x</t>
  </si>
  <si>
    <t>OTAwLjAuMC4wLjAFAAAAAAAAAAgAAAAaKEludmFsaWQgUmVzdGF0ZW1lbnQgVHlwZSnMynm3LWDZCAuqmbctYNkIJENJUS4wLklRX1NUX0RFQlQuLjMxLzEyLzE5MDEuMC4wLjAuMAUAAAAAAAAACAAAABooSW52YWxpZCBSZXN0YXRlbWVudCBUeXBlKczKebctYNkITB+aty1g2QgsQ0lRLjAuSVFfQ1VSUkVOVF9QT1JUX0RFQlQuLjAwOjAwOjAwLjAuMC4wLjAFAAAAAAAAAAgAAAAaKEludmFsaWQgUmVzdGF0ZW1lbnQgVHlwZSnMynm3LWDZCH6UmrctYNkILkNJUS4wLklRX0NVUlJFTlRfUE9SVF9ERUJULi4zMS8xMi8xOTAwLjAuMC4wLjAFAAAAAAAAAAgAAAAaKEludmFsaWQgUmVzdGF0ZW1lbnQgVHlwZSnMynm3LWDZCJ3imrctYNkILkNJUS4wLklRX0NVUlJFTlRfUE9SVF9ERUJULi4zMS8xMi8xOTAxLjAuMC4wLjAFAAAAAAAAAAgAAAAaKEludmFsaWQgUmVzdGF0ZW1lbnQgVHlwZSnMynm3LWDZCOd+m7ctYNkILkNJUS4wLklRX0NVUlJFTlRfUE9SVF9MRUFTRVMuLjAwOjAwOjAwLjAuMC4wLjAFAAAAAAAAAAgAAAAaKEludmFsaWQgUmVzdGF0ZW1lbnQgVHlwZSnMynm3LWDZCCfRmbctYNkIMENJUS4wLklRX0NVUlJFTlRfUE9SVF9MRUFTRVMuLjMxLzEyLzE5MDAuMC4wLjAuMAUAAAAAAAAACAAAABooSW52YWxpZCBSZXN0YXRlbWVudCBUeXBlKczKebctYNkI2lebty1g2QgwQ0lRLjAuSVFfQ1VS</t>
  </si>
  <si>
    <t>UkVOVF9QT1JUX0xFQVNFUy4uMzEvMTIvMTkwMS4wLjAuMC4wBQAAAAAAAAAIAAAAGihJbnZhbGlkIFJlc3RhdGVtZW50IFR5cGUpzMp5ty1g2QhdRpq3LWDZCC1DSVEuMC5JUV9VTkVBUk5fUkVWX0NVUlJFTlQuLjAwOjAwOjAwLjAuMC4wLjAFAAAAAAAAAAgAAAAaKEludmFsaWQgUmVzdGF0ZW1lbnQgVHlwZSnMynm3LWDZCAuqmbctYNkIL0NJUS4wLklRX1VORUFSTl9SRVZfQ1VSUkVOVC4uMzEvMTIvMTkwMC4wLjAuMC4wBQAAAAAAAAAIAAAAGihJbnZhbGlkIFJlc3RhdGVtZW50IFR5cGUpzMp5ty1g2QhMH5q3LWDZCC9DSVEuMC5JUV9VTkVBUk5fUkVWX0NVUlJFTlQuLjMxLzEyLzE5MDEuMC4wLjAuMAUAAAAAAAAACAAAABooSW52YWxpZCBSZXN0YXRlbWVudCBUeXBlKczKebctYNkIb22aty1g2QgjQ0lRLjAuSVFfVE9UQUxfQ0wuLjAwOjAwOjAwLjAuMC4wLjAFAAAAAAAAAAgAAAAaKEludmFsaWQgUmVzdGF0ZW1lbnQgVHlwZSnMynm3LWDZCJ3imrctYNkIJUNJUS4wLklRX1RPVEFMX0NMLi4zMS8xMi8xOTAwLjAuMC4wLjAFAAAAAAAAAAgAAAAaKEludmFsaWQgUmVzdGF0ZW1lbnQgVHlwZSnMynm3LWDZCNpXm7ctYNkIJUNJUS4wLklRX1RPVEFMX0NMLi4zMS8xMi8xOTAxLjAuMC4wLjAFAAAAAAAAAAgAAAAaKEludmFsaWQgUmVzdGF0ZW1lbnQgVHlwZSnMynm3LWDZCJ3imrctYNkIJENJUS4w</t>
  </si>
  <si>
    <t>LklRX0xUX0RFQlQuLjMxLzEyLzE5MDAuMC4wLjAuMAUAAAAAAAAACAAAABooSW52YWxpZCBSZXN0YXRlbWVudCBUeXBlKczKebctYNkIyjCbty1g2QgkQ0lRLjAuSVFfTFRfREVCVC4uMzEvMTIvMTkwMS4wLjAuMC4wBQAAAAAAAAAIAAAAGihJbnZhbGlkIFJlc3RhdGVtZW50IFR5cGUpzMp5ty1g2QgLqpm3LWDZCCtDSVEuMC5JUV9MT05HX1RFUk1fTEVBU0VTLi4wMDowMDowMC4wLjAuMC4wBQAAAAAAAAAIAAAAGihJbnZhbGlkIFJlc3RhdGVtZW50IFR5cGUpzMp5ty1g2QhMH5q3LWDZCC1DSVEuMC5JUV9MT05HX1RFUk1fTEVBU0VTLi4zMS8xMi8xOTAwLjAuMC4wLjAFAAAAAAAAAAgAAAAaKEludmFsaWQgUmVzdGF0ZW1lbnQgVHlwZSnMynm3LWDZCG9tmrctYNkILUNJUS4wLklRX0xPTkdfVEVSTV9MRUFTRVMuLjMxLzEyLzE5MDEuMC4wLjAuMAUAAAAAAAAACAAAABooSW52YWxpZCBSZXN0YXRlbWVudCBUeXBlKczKebctYNkIneKaty1g2QgoQ0lRLjAuSVFfVU5FQVJOX1JFVl9MVC4uMDA6MDA6MDAuMC4wLjAuMAUAAAAAAAAACAAAABooSW52YWxpZCBSZXN0YXRlbWVudCBUeXBlKczKebctYNkIb22aty1g2QgqQ0lRLjAuSVFfVU5FQVJOX1JFVl9MVC4uMzEvMTIvMTkwMC4wLjAuMC4wBQAAAAAAAAAIAAAAGihJbnZhbGlkIFJlc3RhdGVtZW50IFR5cGUpzMp5ty1g2Qid4pq3LWDZCCpDSVEuMC5J</t>
  </si>
  <si>
    <t>UV9VTkVBUk5fUkVWX0xULi4zMS8xMi8xOTAxLjAuMC4wLjAFAAAAAAAAAAgAAAAaKEludmFsaWQgUmVzdGF0ZW1lbnQgVHlwZSnMynm3LWDZCNpXm7ctYNkIKkNJUS4wLklRX0RFRl9UQVhfTElBQl9MVC4uMDA6MDA6MDAuMC4wLjAuMAUAAAAAAAAACAAAABooSW52YWxpZCBSZXN0YXRlbWVudCBUeXBlKczKebctYNkIb22aty1g2QgsQ0lRLjAuSVFfREVGX1RBWF9MSUFCX0xULi4zMS8xMi8xOTAwLjAuMC4wLjAFAAAAAAAAAAgAAAAaKEludmFsaWQgUmVzdGF0ZW1lbnQgVHlwZSnMynm3LWDZCAuqmbctYNkILENJUS4wLklRX0RFRl9UQVhfTElBQl9MVC4uMzEvMTIvMTkwMS4wLjAuMC4wBQAAAAAAAAAIAAAAGihJbnZhbGlkIFJlc3RhdGVtZW50IFR5cGUpzMp5ty1g2Qg5+Jm3LWDZCCVDSVEuMC5JUV9UT1RBTF9MSUFCLi4wMDowMDowMC4wLjAuMC4wBQAAAAAAAAAIAAAAGihJbnZhbGlkIFJlc3RhdGVtZW50IFR5cGUpzMp5ty1g2QhvbZq3LWDZCCdDSVEuMC5JUV9UT1RBTF9MSUFCLi4zMS8xMi8xOTAwLjAuMC4wLjAFAAAAAAAAAAgAAAAaKEludmFsaWQgUmVzdGF0ZW1lbnQgVHlwZSnMynm3LWDZCDn4mbctYNkIJ0NJUS4wLklRX1RPVEFMX0xJQUIuLjMxLzEyLzE5MDEuMC4wLjAuMAUAAAAAAAAACAAAABooSW52YWxpZCBSZXN0YXRlbWVudCBUeXBlKczKebctYNkIb22aty1g2QghQ0lRLjAuSVFf</t>
  </si>
  <si>
    <t>Q09NTU9OLi4wMDowMDowMC4wLjAuMC4wBQAAAAAAAAAIAAAAGihJbnZhbGlkIFJlc3RhdGVtZW50IFR5cGUpzMp5ty1g2Qid4pq3LWDZCCNDSVEuMC5JUV9DT01NT04uLjMxLzEyLzE5MDAuMC4wLjAuMAUAAAAAAAAACAAAABooSW52YWxpZCBSZXN0YXRlbWVudCBUeXBlKczKebctYNkI2lebty1g2QgjQ0lRLjAuSVFfQ09NTU9OLi4zMS8xMi8xOTAxLjAuMC4wLjAFAAAAAAAAAAgAAAAaKEludmFsaWQgUmVzdGF0ZW1lbnQgVHlwZSnMynm3LWDZCCfRmbctYNkIH0NJUS4wLklRX0FQSUMuLjAwOjAwOjAwLjAuMC4wLjAFAAAAAAAAAAgAAAAaKEludmFsaWQgUmVzdGF0ZW1lbnQgVHlwZSnMynm3LWDZCACDmbctYNkIIUNJUS4wLklRX0FQSUMuLjMxLzEyLzE5MDAuMC4wLjAuMAUAAAAAAAAACAAAABooSW52YWxpZCBSZXN0YXRlbWVudCBUeXBlKczKebctYNkIOfiZty1g2QghQ0lRLjAuSVFfQVBJQy4uMzEvMTIvMTkwMS4wLjAuMC4wBQAAAAAAAAAIAAAAGihJbnZhbGlkIFJlc3RhdGVtZW50IFR5cGUpzMp5ty1g2QgAg5m3LWDZCB1DSVEuMC5JUV9SRS4uMDA6MDA6MDAuMC4wLjAuMAUAAAAAAAAACAAAABooSW52YWxpZCBSZXN0YXRlbWVudCBUeXBlKczKebctYNkIOfiZty1g2QgfQ0lRLjAuSVFfUkUuLjMxLzEyLzE5MDAuMC4wLjAuMAUAAAAAAAAACAAAABooSW52YWxpZCBSZXN0YXRlbWVudCBUeXBl</t>
  </si>
  <si>
    <t>KczKebctYNkIb22aty1g2QgfQ0lRLjAuSVFfUkUuLjMxLzEyLzE5MDEuMC4wLjAuMAUAAAAAAAAACAAAABooSW52YWxpZCBSZXN0YXRlbWVudCBUeXBlKczKebctYNkIneKaty1g2QgjQ0lRLjAuSVFfVFJFQVNVUlkuLjAwOjAwOjAwLjAuMC4wLjAFAAAAAAAAAAgAAAAaKEludmFsaWQgUmVzdGF0ZW1lbnQgVHlwZSnMynm3LWDZCNpXm7ctYNkIJUNJUS4wLklRX1RSRUFTVVJZLi4zMS8xMi8xOTAwLjAuMC4wLjAFAAAAAAAAAAgAAAAaKEludmFsaWQgUmVzdGF0ZW1lbnQgVHlwZSnMynm3LWDZCMowm7ctYNkIJUNJUS4wLklRX1RSRUFTVVJZLi4zMS8xMi8xOTAxLjAuMC4wLjAFAAAAAAAAAAgAAAAaKEludmFsaWQgUmVzdGF0ZW1lbnQgVHlwZSnMynm3LWDZCACDmbctYNkIJ0NJUS4wLklRX09USEVSX0VRVUlUWS4uMDA6MDA6MDAuMC4wLjAuMAUAAAAAAAAACAAAABooSW52YWxpZCBSZXN0YXRlbWVudCBUeXBlKczKebctYNkIswmbty1g2QgpQ0lRLjAuSVFfT1RIRVJfRVFVSVRZLi4zMS8xMi8xOTAwLjAuMC4wLjAFAAAAAAAAAAgAAAAaKEludmFsaWQgUmVzdGF0ZW1lbnQgVHlwZSnMynm3LWDZCACDmbctYNkIKUNJUS4wLklRX09USEVSX0VRVUlUWS4uMzEvMTIvMTkwMS4wLjAuMC4wBQAAAAAAAAAIAAAAGihJbnZhbGlkIFJlc3RhdGVtZW50IFR5cGUpzMp5ty1g2Qg5+Jm3LWDZCCZDSVEuMC5JUV9Q</t>
  </si>
  <si>
    <t>UkVGX0VRVUlUWS4uMDA6MDA6MDAuMC4wLjAuMAUAAAAAAAAACAAAABooSW52YWxpZCBSZXN0YXRlbWVudCBUeXBlKczKebctYNkIb22aty1g2QgoQ0lRLjAuSVFfUFJFRl9FUVVJVFkuLjMxLzEyLzE5MDAuMC4wLjAuMAUAAAAAAAAACAAAABooSW52YWxpZCBSZXN0YXRlbWVudCBUeXBlKczKebctYNkIneKaty1g2QgoQ0lRLjAuSVFfUFJFRl9FUVVJVFkuLjMxLzEyLzE5MDEuMC4wLjAuMAUAAAAAAAAACAAAABooSW52YWxpZCBSZXN0YXRlbWVudCBUeXBlKczKebctYNkI2lebty1g2QgsQ0lRLjAuSVFfTUlOT1JJVFlfSU5URVJFU1QuLjAwOjAwOjAwLjAuMC4wLjAFAAAAAAAAAAgAAAAaKEludmFsaWQgUmVzdGF0ZW1lbnQgVHlwZSnMynm3LWDZCPqlm7ctYNkILkNJUS4wLklRX01JTk9SSVRZX0lOVEVSRVNULi4zMS8xMi8xOTAwLjAuMC4wLjAFAAAAAAAAAAgAAAAaKEludmFsaWQgUmVzdGF0ZW1lbnQgVHlwZSnMynm3LWDZCACDmbctYNkILkNJUS4wLklRX01JTk9SSVRZX0lOVEVSRVNULi4zMS8xMi8xOTAxLjAuMC4wLjAFAAAAAAAAAAgAAAAaKEludmFsaWQgUmVzdGF0ZW1lbnQgVHlwZSnMynm3LWDZCDn4mbctYNkIJ0NJUS4wLklRX1RPVEFMX0VRVUlUWS4uMDA6MDA6MDAuMC4wLjAuMAUAAAAAAAAACAAAABooSW52YWxpZCBSZXN0YXRlbWVudCBUeXBlKczKebctYNkIb22aty1g2QgpQ0lRLjAu</t>
  </si>
  <si>
    <t>SVFfVE9UQUxfRVFVSVRZLi4zMS8xMi8xOTAwLjAuMC4wLjAFAAAAAAAAAAgAAAAaKEludmFsaWQgUmVzdGF0ZW1lbnQgVHlwZSnMynm3LWDZCHTXmrctYNkIKUNJUS4wLklRX1RPVEFMX0VRVUlUWS4uMzEvMTIvMTkwMS4wLjAuMC4wBQAAAAAAAAAIAAAAGihJbnZhbGlkIFJlc3RhdGVtZW50IFR5cGUpzMp5ty1g2QjaV5u3LWDZCCRDSVEuMC5JUV9DQVNIX09QRVIuLjAwOjAwOjAwLjAuMC4wLjAFAAAAAAAAAAgAAAAaKEludmFsaWQgUmVzdGF0ZW1lbnQgVHlwZSnMynm3LWDZCJK7mrctYNkIJkNJUS4wLklRX0NBU0hfT1BFUi4uMzEvMTIvMTkwMC4wLjAuMC4wBQAAAAAAAAAIAAAAGihJbnZhbGlkIFJlc3RhdGVtZW50IFR5cGUpzMp5ty1g2QgAg5m3LWDZCCZDSVEuMC5JUV9DQVNIX09QRVIuLjMxLzEyLzE5MDEuMC4wLjAuMAUAAAAAAAAACAAAABooSW52YWxpZCBSZXN0YXRlbWVudCBUeXBlKczKebctYNkIOfiZty1g2QgmQ0lRLjAuSVFfQ0FTSF9JTlZFU1QuLjAwOjAwOjAwLjAuMC4wLjAFAAAAAAAAAAgAAAAaKEludmFsaWQgUmVzdGF0ZW1lbnQgVHlwZSnMynm3LWDZCG9tmrctYNkIKENJUS4wLklRX0NBU0hfSU5WRVNULi4zMS8xMi8xOTAwLjAuMC4wLjAFAAAAAAAAAAgAAAAaKEludmFsaWQgUmVzdGF0ZW1lbnQgVHlwZSnMynm3LWDZCHTXmrctYNkIKENJUS4wLklRX0NBU0hfSU5WRVNULi4z</t>
  </si>
  <si>
    <t>MS8xMi8xOTAxLjAuMC4wLjAFAAAAAAAAAAgAAAAaKEludmFsaWQgUmVzdGF0ZW1lbnQgVHlwZSnMynm3LWDZCNpXm7ctYNkIJUNJUS4wLklRX0NBU0hfRklOQU4uLjAwOjAwOjAwLjAuMC4wLjAFAAAAAAAAAAgAAAAaKEludmFsaWQgUmVzdGF0ZW1lbnQgVHlwZSnMynm3LWDZCF1GmrctYNkIJ0NJUS4wLklRX0NBU0hfRklOQU4uLjMxLzEyLzE5MDAuMC4wLjAuMAUAAAAAAAAACAAAABooSW52YWxpZCBSZXN0YXRlbWVudCBUeXBlKczKebctYNkI2lebty1g2QgnQ0lRLjAuSVFfQ0FTSF9GSU5BTi4uMzEvMTIvMTkwMS4wLjAuMC4wBQAAAAAAAAAIAAAAGihJbnZhbGlkIFJlc3RhdGVtZW50IFR5cGUpzMp5ty1g2Qj6pZu3LWDZCCVDSVEuMC5JUV9ORVRfQ0hBTkdFLi4wMDowMDowMC4wLjAuMC4wBQAAAAAAAAAIAAAAGihJbnZhbGlkIFJlc3RhdGVtZW50IFR5cGUpzMp5ty1g2QgAg5m3LWDZCCdDSVEuMC5JUV9ORVRfQ0hBTkdFLi4zMS8xMi8xOTAwLjAuMC4wLjAFAAAAAAAAAAgAAAAaKEludmFsaWQgUmVzdGF0ZW1lbnQgVHlwZSnMynm3LWDZCDn4mbctYNkIJ0NJUS4wLklRX05FVF9DSEFOR0UuLjMxLzEyLzE5MDEuMC4wLjAuMAUAAAAAAAAACAAAABooSW52YWxpZCBSZXN0YXRlbWVudCBUeXBlKczKebctYNkIb22aty1g2QggQ0lRLjAuSVFfQ0FQRVguLjAwOjAwOjAwLjAuMC4wLjAFAAAAAAAAAAgA</t>
  </si>
  <si>
    <t>AAAaKEludmFsaWQgUmVzdGF0ZW1lbnQgVHlwZSnMynm3LWDZCHTXmrctYNkIIkNJUS4wLklRX0NBUEVYLi4zMS8xMi8xOTAwLjAuMC4wLjAFAAAAAAAAAAgAAAAaKEludmFsaWQgUmVzdGF0ZW1lbnQgVHlwZSnMynm3LWDZCNpXm7ctYNkIIkNJUS4wLklRX0NBUEVYLi4zMS8xMi8xOTAxLjAuMC4wLjAFAAAAAAAAAAgAAAAaKEludmFsaWQgUmVzdGF0ZW1lbnQgVHlwZSnMynm3LWDZCACDmbctYNkILENJUS4wLklRX1RPVEFMX0RJVl9QQUlEX0NGLi4wMDowMDowMC4wLjAuMC4wBQAAAAAAAAAIAAAAGihJbnZhbGlkIFJlc3RhdGVtZW50IFR5cGUpzMp5ty1g2Qg5+Jm3LWDZCC5DSVEuMC5JUV9UT1RBTF9ESVZfUEFJRF9DRi4uMzEvMTIvMTkwMC4wLjAuMC4wBQAAAAAAAAAIAAAAGihJbnZhbGlkIFJlc3RhdGVtZW50IFR5cGUpzMp5ty1g2QhvbZq3LWDZCC5DSVEuMC5JUV9UT1RBTF9ESVZfUEFJRF9DRi4uMzEvMTIvMTkwMS4wLjAuMC4wBQAAAAAAAAAIAAAAGihJbnZhbGlkIFJlc3RhdGVtZW50IFR5cGUpzMp5ty1g2Qh015q3LWDZCCJDSVEuMC5JUV9FQklUX0VTVC4uMDA6MDA6MDAuLjAuMC4wBQAAAAEAAAAIAAAAFShJbnZhbGlkIEZpbGluZyBNb2RlKU2Y0bctYNkITZjRty1g2QgkQ0lRLjAuSVFfRUJJVERBX0VTVC4uMDA6MDA6MDAuLjAuMC4wBQAAAAEAAAAIAAAAFShJbnZhbGlkIEZpbGluZyBN</t>
  </si>
  <si>
    <t>b2RlKU2Y0bctYNkITZjRty1g2QggQ0lRLjAuSVFfREFfRVNULi4wMDowMDowMC4uMC4wLjAFAAAAAQAAAAgAAAAVKEludmFsaWQgRmlsaW5nIE1vZGUpTZjRty1g2QhNmNG3LWDZCCVDSVEuMC5JUV9SRVZFTlVFX0VTVC4uMDA6MDA6MDAuLjAuMC4wBQAAAAEAAAAIAAAAFShJbnZhbGlkIEZpbGluZyBNb2RlKU2Y0bctYNkITZjRty1g2QgqQ0lRLjAuSVFfR1JPU1NfTUFSR0lOX0VTVC4uMDA6MDA6MDAuLjAuMC4wBQAAAAEAAAAIAAAAFShJbnZhbGlkIEZpbGluZyBNb2RlKU2Y0bctYNkITZjRty1g2QgjQ0lRLjAuSVFfQ0FQRVhfRVNULi4wMDowMDowMC4uMC4wLjAFAAAAAQAAAAgAAAAVKEludmFsaWQgRmlsaW5nIE1vZGUpTZjRty1g2QhNmNG3LWDZ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</si>
</sst>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_(* #,##0.00_);_(* \(#,##0.00\);_(* &quot;-&quot;??_);_(@_)"/>
    <numFmt numFmtId="181" formatCode="#,##0.0_);\(#,##0.0\);\-"/>
    <numFmt numFmtId="182" formatCode="#,##0.0"/>
    <numFmt numFmtId="183" formatCode="0%;\(0%\);\-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sz val="11"/>
      <color rgb="FF00B05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rgb="FF1440AA"/>
      <name val="Calibri"/>
      <family val="2"/>
    </font>
    <font>
      <b/>
      <sz val="13"/>
      <color rgb="FF1440AA"/>
      <name val="Calibri"/>
      <family val="2"/>
    </font>
    <font>
      <sz val="11"/>
      <color rgb="FFFF0000"/>
      <name val="Calibri"/>
      <family val="2"/>
      <scheme val="major"/>
    </font>
    <font>
      <sz val="10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440AA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2" borderId="0">
      <alignment horizontal="left"/>
    </xf>
    <xf numFmtId="0" fontId="5" fillId="3" borderId="2">
      <alignment horizontal="center"/>
    </xf>
    <xf numFmtId="0" fontId="6" fillId="3" borderId="0"/>
    <xf numFmtId="0" fontId="6" fillId="3" borderId="0"/>
    <xf numFmtId="0" fontId="6" fillId="3" borderId="3"/>
    <xf numFmtId="0" fontId="6" fillId="3" borderId="4"/>
    <xf numFmtId="165" fontId="6" fillId="3" borderId="0"/>
    <xf numFmtId="165" fontId="6" fillId="3" borderId="3"/>
    <xf numFmtId="165" fontId="6" fillId="3" borderId="4"/>
    <xf numFmtId="166" fontId="6" fillId="3" borderId="0"/>
    <xf numFmtId="166" fontId="6" fillId="3" borderId="3"/>
    <xf numFmtId="166" fontId="6" fillId="3" borderId="4"/>
    <xf numFmtId="167" fontId="7" fillId="3" borderId="0"/>
    <xf numFmtId="167" fontId="7" fillId="3" borderId="3"/>
    <xf numFmtId="167" fontId="7" fillId="3" borderId="4"/>
    <xf numFmtId="0" fontId="1" fillId="0" borderId="0"/>
    <xf numFmtId="169" fontId="9" fillId="0" borderId="0"/>
    <xf numFmtId="0" fontId="1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0" fillId="0" borderId="0">
      <alignment vertical="top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6" fontId="11" fillId="0" borderId="0">
      <alignment vertical="top"/>
    </xf>
    <xf numFmtId="178" fontId="1" fillId="0" borderId="0" applyFont="0" applyFill="0" applyBorder="0" applyAlignment="0" applyProtection="0"/>
    <xf numFmtId="0" fontId="25" fillId="5" borderId="0" applyNumberFormat="0" applyBorder="0" applyAlignment="0" applyProtection="0"/>
    <xf numFmtId="0" fontId="1" fillId="0" borderId="0"/>
    <xf numFmtId="0" fontId="25" fillId="5" borderId="0" applyNumberFormat="0" applyBorder="0" applyAlignment="0" applyProtection="0"/>
    <xf numFmtId="0" fontId="25" fillId="6" borderId="0" applyBorder="0" applyAlignment="0" applyProtection="0"/>
    <xf numFmtId="0" fontId="8" fillId="0" borderId="0">
      <alignment vertical="top"/>
    </xf>
    <xf numFmtId="0" fontId="29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30" fillId="0" borderId="0" applyAlignment="0"/>
    <xf numFmtId="0" fontId="29" fillId="0" borderId="0"/>
    <xf numFmtId="9" fontId="8" fillId="0" borderId="0" applyFont="0" applyFill="0" applyBorder="0" applyAlignment="0" applyProtection="0"/>
    <xf numFmtId="0" fontId="25" fillId="6" borderId="0" applyBorder="0" applyAlignment="0" applyProtection="0"/>
    <xf numFmtId="0" fontId="25" fillId="5" borderId="0" applyNumberFormat="0" applyBorder="0" applyAlignment="0" applyProtection="0"/>
  </cellStyleXfs>
  <cellXfs count="298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5" xfId="0" applyBorder="1"/>
    <xf numFmtId="0" fontId="3" fillId="0" borderId="0" xfId="0" applyFont="1" applyFill="1" applyBorder="1"/>
    <xf numFmtId="0" fontId="8" fillId="0" borderId="0" xfId="17" applyFont="1" applyFill="1"/>
    <xf numFmtId="169" fontId="10" fillId="0" borderId="0" xfId="18" applyFont="1"/>
    <xf numFmtId="0" fontId="8" fillId="0" borderId="0" xfId="19" applyFont="1" applyFill="1" applyAlignment="1">
      <alignment vertical="center"/>
    </xf>
    <xf numFmtId="0" fontId="12" fillId="0" borderId="0" xfId="20" applyFont="1" applyFill="1" applyAlignment="1">
      <alignment vertical="center"/>
    </xf>
    <xf numFmtId="169" fontId="10" fillId="0" borderId="0" xfId="18" applyFont="1" applyFill="1"/>
    <xf numFmtId="169" fontId="14" fillId="0" borderId="0" xfId="18" applyFont="1"/>
    <xf numFmtId="169" fontId="10" fillId="0" borderId="0" xfId="18" applyFont="1" applyBorder="1"/>
    <xf numFmtId="169" fontId="14" fillId="0" borderId="0" xfId="18" applyFont="1" applyBorder="1"/>
    <xf numFmtId="169" fontId="16" fillId="0" borderId="0" xfId="18" applyFont="1" applyBorder="1"/>
    <xf numFmtId="169" fontId="14" fillId="0" borderId="1" xfId="18" applyFont="1" applyBorder="1"/>
    <xf numFmtId="169" fontId="10" fillId="0" borderId="1" xfId="18" applyFont="1" applyBorder="1"/>
    <xf numFmtId="168" fontId="10" fillId="0" borderId="0" xfId="1" applyNumberFormat="1" applyFont="1"/>
    <xf numFmtId="171" fontId="10" fillId="0" borderId="0" xfId="18" applyNumberFormat="1" applyFont="1"/>
    <xf numFmtId="169" fontId="10" fillId="0" borderId="5" xfId="18" applyFont="1" applyBorder="1"/>
    <xf numFmtId="169" fontId="14" fillId="0" borderId="5" xfId="18" applyFont="1" applyBorder="1"/>
    <xf numFmtId="169" fontId="15" fillId="0" borderId="0" xfId="18" applyFont="1"/>
    <xf numFmtId="168" fontId="18" fillId="0" borderId="0" xfId="1" applyNumberFormat="1" applyFont="1"/>
    <xf numFmtId="14" fontId="18" fillId="0" borderId="0" xfId="1" applyNumberFormat="1" applyFont="1"/>
    <xf numFmtId="169" fontId="10" fillId="0" borderId="12" xfId="18" applyFont="1" applyBorder="1"/>
    <xf numFmtId="169" fontId="10" fillId="0" borderId="14" xfId="18" applyFont="1" applyBorder="1"/>
    <xf numFmtId="169" fontId="14" fillId="0" borderId="10" xfId="18" applyFont="1" applyBorder="1"/>
    <xf numFmtId="169" fontId="10" fillId="0" borderId="13" xfId="18" applyFont="1" applyBorder="1"/>
    <xf numFmtId="173" fontId="10" fillId="0" borderId="11" xfId="22" applyNumberFormat="1" applyFont="1" applyBorder="1"/>
    <xf numFmtId="173" fontId="10" fillId="0" borderId="13" xfId="22" applyNumberFormat="1" applyFont="1" applyBorder="1"/>
    <xf numFmtId="169" fontId="19" fillId="0" borderId="0" xfId="18" applyFont="1"/>
    <xf numFmtId="0" fontId="2" fillId="0" borderId="9" xfId="0" applyFont="1" applyBorder="1"/>
    <xf numFmtId="168" fontId="10" fillId="0" borderId="13" xfId="1" applyNumberFormat="1" applyFont="1" applyBorder="1"/>
    <xf numFmtId="169" fontId="14" fillId="0" borderId="14" xfId="18" applyFont="1" applyBorder="1"/>
    <xf numFmtId="169" fontId="10" fillId="0" borderId="0" xfId="18" applyFont="1" applyFill="1" applyBorder="1"/>
    <xf numFmtId="169" fontId="19" fillId="0" borderId="0" xfId="18" applyFont="1" applyBorder="1"/>
    <xf numFmtId="169" fontId="14" fillId="0" borderId="9" xfId="18" applyFont="1" applyBorder="1"/>
    <xf numFmtId="169" fontId="14" fillId="0" borderId="0" xfId="18" applyFont="1" applyBorder="1" applyAlignment="1">
      <alignment horizontal="right"/>
    </xf>
    <xf numFmtId="169" fontId="19" fillId="0" borderId="0" xfId="18" applyFont="1" applyFill="1"/>
    <xf numFmtId="169" fontId="10" fillId="0" borderId="10" xfId="18" applyFont="1" applyBorder="1"/>
    <xf numFmtId="168" fontId="10" fillId="0" borderId="0" xfId="1" applyNumberFormat="1" applyFont="1" applyBorder="1"/>
    <xf numFmtId="168" fontId="18" fillId="0" borderId="0" xfId="1" applyNumberFormat="1" applyFont="1" applyBorder="1"/>
    <xf numFmtId="169" fontId="10" fillId="0" borderId="1" xfId="18" applyFont="1" applyFill="1" applyBorder="1"/>
    <xf numFmtId="169" fontId="10" fillId="0" borderId="9" xfId="18" applyFont="1" applyBorder="1"/>
    <xf numFmtId="171" fontId="10" fillId="0" borderId="0" xfId="18" applyNumberFormat="1" applyFont="1" applyBorder="1"/>
    <xf numFmtId="174" fontId="10" fillId="0" borderId="0" xfId="18" applyNumberFormat="1" applyFont="1" applyBorder="1"/>
    <xf numFmtId="9" fontId="10" fillId="0" borderId="0" xfId="1" applyFont="1" applyBorder="1"/>
    <xf numFmtId="171" fontId="10" fillId="0" borderId="0" xfId="1" applyNumberFormat="1" applyFont="1" applyBorder="1"/>
    <xf numFmtId="10" fontId="14" fillId="0" borderId="18" xfId="1" applyNumberFormat="1" applyFont="1" applyBorder="1"/>
    <xf numFmtId="10" fontId="14" fillId="0" borderId="0" xfId="1" applyNumberFormat="1" applyFont="1" applyBorder="1"/>
    <xf numFmtId="176" fontId="8" fillId="0" borderId="0" xfId="26" applyFont="1">
      <alignment vertical="top"/>
    </xf>
    <xf numFmtId="176" fontId="8" fillId="4" borderId="0" xfId="26" applyFont="1" applyFill="1">
      <alignment vertical="top"/>
    </xf>
    <xf numFmtId="176" fontId="8" fillId="0" borderId="6" xfId="26" applyFont="1" applyBorder="1">
      <alignment vertical="top"/>
    </xf>
    <xf numFmtId="177" fontId="8" fillId="0" borderId="6" xfId="26" applyNumberFormat="1" applyFont="1" applyBorder="1">
      <alignment vertical="top"/>
    </xf>
    <xf numFmtId="177" fontId="8" fillId="0" borderId="0" xfId="26" applyNumberFormat="1" applyFont="1" applyBorder="1">
      <alignment vertical="top"/>
    </xf>
    <xf numFmtId="176" fontId="8" fillId="4" borderId="7" xfId="26" applyFont="1" applyFill="1" applyBorder="1">
      <alignment vertical="top"/>
    </xf>
    <xf numFmtId="179" fontId="8" fillId="4" borderId="20" xfId="27" applyNumberFormat="1" applyFont="1" applyFill="1" applyBorder="1" applyAlignment="1">
      <alignment vertical="top"/>
    </xf>
    <xf numFmtId="176" fontId="8" fillId="0" borderId="5" xfId="26" applyFont="1" applyBorder="1">
      <alignment vertical="top"/>
    </xf>
    <xf numFmtId="177" fontId="8" fillId="0" borderId="5" xfId="26" applyNumberFormat="1" applyFont="1" applyBorder="1">
      <alignment vertical="top"/>
    </xf>
    <xf numFmtId="176" fontId="8" fillId="0" borderId="0" xfId="26" applyFont="1" applyBorder="1">
      <alignment vertical="top"/>
    </xf>
    <xf numFmtId="176" fontId="13" fillId="0" borderId="0" xfId="26" applyFont="1" applyFill="1">
      <alignment vertical="top"/>
    </xf>
    <xf numFmtId="176" fontId="23" fillId="0" borderId="0" xfId="26" applyFont="1" applyBorder="1">
      <alignment vertical="top"/>
    </xf>
    <xf numFmtId="14" fontId="8" fillId="0" borderId="12" xfId="28" applyNumberFormat="1" applyFont="1" applyFill="1" applyBorder="1" applyAlignment="1" applyProtection="1">
      <alignment horizontal="left"/>
      <protection locked="0"/>
    </xf>
    <xf numFmtId="0" fontId="8" fillId="0" borderId="0" xfId="29" applyFont="1" applyAlignment="1">
      <alignment vertical="top"/>
    </xf>
    <xf numFmtId="0" fontId="8" fillId="0" borderId="5" xfId="31" applyFont="1" applyFill="1" applyBorder="1" applyAlignment="1">
      <alignment horizontal="centerContinuous" vertical="top"/>
    </xf>
    <xf numFmtId="176" fontId="23" fillId="4" borderId="19" xfId="26" applyFont="1" applyFill="1" applyBorder="1">
      <alignment vertical="top"/>
    </xf>
    <xf numFmtId="0" fontId="8" fillId="0" borderId="0" xfId="31" applyFont="1" applyFill="1" applyBorder="1" applyAlignment="1">
      <alignment horizontal="left" vertical="top"/>
    </xf>
    <xf numFmtId="0" fontId="8" fillId="0" borderId="0" xfId="31" applyFont="1" applyFill="1" applyBorder="1" applyAlignment="1">
      <alignment horizontal="centerContinuous" vertical="top"/>
    </xf>
    <xf numFmtId="176" fontId="8" fillId="0" borderId="0" xfId="26" applyFont="1" applyAlignment="1">
      <alignment vertical="top"/>
    </xf>
    <xf numFmtId="176" fontId="14" fillId="0" borderId="16" xfId="26" applyFont="1" applyFill="1" applyBorder="1">
      <alignment vertical="top"/>
    </xf>
    <xf numFmtId="169" fontId="10" fillId="0" borderId="16" xfId="18" applyFont="1" applyBorder="1"/>
    <xf numFmtId="0" fontId="14" fillId="0" borderId="16" xfId="0" applyNumberFormat="1" applyFont="1" applyBorder="1"/>
    <xf numFmtId="0" fontId="8" fillId="0" borderId="0" xfId="0" applyFont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28" fillId="0" borderId="0" xfId="0" applyFont="1" applyFill="1" applyAlignment="1">
      <alignment vertical="top"/>
    </xf>
    <xf numFmtId="0" fontId="24" fillId="0" borderId="0" xfId="0" applyFont="1" applyAlignment="1">
      <alignment vertical="top"/>
    </xf>
    <xf numFmtId="49" fontId="2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27" fillId="0" borderId="0" xfId="0" applyFont="1" applyAlignment="1">
      <alignment vertical="top"/>
    </xf>
    <xf numFmtId="0" fontId="26" fillId="0" borderId="0" xfId="0" applyFont="1" applyAlignment="1">
      <alignment vertical="top"/>
    </xf>
    <xf numFmtId="0" fontId="32" fillId="0" borderId="5" xfId="0" applyFont="1" applyBorder="1" applyAlignment="1">
      <alignment vertical="top" wrapText="1"/>
    </xf>
    <xf numFmtId="0" fontId="33" fillId="0" borderId="5" xfId="0" applyFont="1" applyBorder="1" applyAlignment="1">
      <alignment vertical="top" wrapText="1"/>
    </xf>
    <xf numFmtId="0" fontId="33" fillId="0" borderId="5" xfId="0" applyFont="1" applyBorder="1" applyAlignment="1">
      <alignment horizontal="right" vertical="top" wrapText="1"/>
    </xf>
    <xf numFmtId="169" fontId="10" fillId="0" borderId="12" xfId="18" applyFont="1" applyFill="1" applyBorder="1"/>
    <xf numFmtId="169" fontId="10" fillId="0" borderId="13" xfId="18" applyFont="1" applyFill="1" applyBorder="1"/>
    <xf numFmtId="176" fontId="27" fillId="0" borderId="0" xfId="26" applyFont="1">
      <alignment vertical="top"/>
    </xf>
    <xf numFmtId="169" fontId="19" fillId="0" borderId="16" xfId="18" applyFont="1" applyBorder="1"/>
    <xf numFmtId="169" fontId="34" fillId="0" borderId="0" xfId="18" applyFont="1" applyBorder="1"/>
    <xf numFmtId="169" fontId="34" fillId="0" borderId="5" xfId="18" applyFont="1" applyBorder="1"/>
    <xf numFmtId="169" fontId="10" fillId="0" borderId="21" xfId="18" applyFont="1" applyBorder="1"/>
    <xf numFmtId="168" fontId="10" fillId="0" borderId="22" xfId="1" applyNumberFormat="1" applyFont="1" applyBorder="1"/>
    <xf numFmtId="0" fontId="33" fillId="0" borderId="25" xfId="0" applyFont="1" applyBorder="1" applyAlignment="1">
      <alignment horizontal="right" vertical="top" wrapText="1"/>
    </xf>
    <xf numFmtId="0" fontId="33" fillId="0" borderId="26" xfId="0" applyFont="1" applyBorder="1" applyAlignment="1">
      <alignment horizontal="right" vertical="top" wrapText="1"/>
    </xf>
    <xf numFmtId="0" fontId="31" fillId="0" borderId="6" xfId="0" applyFont="1" applyBorder="1" applyAlignment="1">
      <alignment horizontal="right" vertical="top" wrapText="1"/>
    </xf>
    <xf numFmtId="0" fontId="31" fillId="0" borderId="27" xfId="0" applyFont="1" applyBorder="1" applyAlignment="1">
      <alignment horizontal="right" vertical="top" wrapText="1"/>
    </xf>
    <xf numFmtId="0" fontId="31" fillId="0" borderId="28" xfId="0" applyFont="1" applyBorder="1" applyAlignment="1">
      <alignment horizontal="right" vertical="top" wrapText="1"/>
    </xf>
    <xf numFmtId="176" fontId="23" fillId="0" borderId="0" xfId="26" applyFont="1">
      <alignment vertical="top"/>
    </xf>
    <xf numFmtId="176" fontId="8" fillId="4" borderId="0" xfId="26" applyFont="1" applyFill="1" applyAlignment="1">
      <alignment horizontal="right" vertical="top"/>
    </xf>
    <xf numFmtId="176" fontId="23" fillId="0" borderId="9" xfId="26" applyFont="1" applyBorder="1" applyAlignment="1">
      <alignment horizontal="right" vertical="top"/>
    </xf>
    <xf numFmtId="177" fontId="8" fillId="0" borderId="0" xfId="26" applyNumberFormat="1" applyFont="1" applyBorder="1" applyAlignment="1">
      <alignment horizontal="right" vertical="top"/>
    </xf>
    <xf numFmtId="9" fontId="32" fillId="0" borderId="23" xfId="0" applyNumberFormat="1" applyFont="1" applyFill="1" applyBorder="1" applyAlignment="1">
      <alignment horizontal="right" vertical="top"/>
    </xf>
    <xf numFmtId="9" fontId="32" fillId="0" borderId="0" xfId="0" applyNumberFormat="1" applyFont="1" applyFill="1" applyBorder="1" applyAlignment="1">
      <alignment horizontal="right" vertical="top"/>
    </xf>
    <xf numFmtId="2" fontId="32" fillId="0" borderId="24" xfId="0" applyNumberFormat="1" applyFont="1" applyFill="1" applyBorder="1" applyAlignment="1">
      <alignment horizontal="right" vertical="top"/>
    </xf>
    <xf numFmtId="176" fontId="8" fillId="0" borderId="9" xfId="26" applyFont="1" applyBorder="1">
      <alignment vertical="top"/>
    </xf>
    <xf numFmtId="176" fontId="23" fillId="0" borderId="5" xfId="26" applyFont="1" applyBorder="1">
      <alignment vertical="top"/>
    </xf>
    <xf numFmtId="177" fontId="8" fillId="0" borderId="5" xfId="26" applyNumberFormat="1" applyFont="1" applyBorder="1" applyAlignment="1">
      <alignment horizontal="right" vertical="top"/>
    </xf>
    <xf numFmtId="176" fontId="8" fillId="7" borderId="17" xfId="28" applyNumberFormat="1" applyFont="1" applyFill="1" applyBorder="1" applyAlignment="1" applyProtection="1">
      <alignment horizontal="left"/>
      <protection locked="0"/>
    </xf>
    <xf numFmtId="14" fontId="8" fillId="7" borderId="17" xfId="28" applyNumberFormat="1" applyFont="1" applyFill="1" applyBorder="1" applyAlignment="1" applyProtection="1">
      <alignment horizontal="left"/>
      <protection locked="0"/>
    </xf>
    <xf numFmtId="169" fontId="14" fillId="0" borderId="8" xfId="18" applyFont="1" applyBorder="1"/>
    <xf numFmtId="0" fontId="8" fillId="0" borderId="0" xfId="0" applyFont="1" applyAlignment="1">
      <alignment horizontal="left" vertical="top" indent="1"/>
    </xf>
    <xf numFmtId="0" fontId="27" fillId="0" borderId="0" xfId="0" applyFont="1" applyAlignment="1">
      <alignment horizontal="left" vertical="top" indent="1"/>
    </xf>
    <xf numFmtId="14" fontId="8" fillId="0" borderId="12" xfId="28" applyNumberFormat="1" applyFont="1" applyFill="1" applyBorder="1" applyAlignment="1" applyProtection="1">
      <alignment horizontal="left" indent="1"/>
      <protection locked="0"/>
    </xf>
    <xf numFmtId="49" fontId="27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3" fillId="0" borderId="0" xfId="0" applyFont="1" applyAlignment="1">
      <alignment vertical="top"/>
    </xf>
    <xf numFmtId="169" fontId="19" fillId="0" borderId="6" xfId="18" applyFont="1" applyBorder="1"/>
    <xf numFmtId="169" fontId="14" fillId="0" borderId="6" xfId="18" applyFont="1" applyBorder="1"/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169" fontId="19" fillId="0" borderId="5" xfId="18" applyFont="1" applyBorder="1"/>
    <xf numFmtId="14" fontId="3" fillId="0" borderId="5" xfId="0" applyNumberFormat="1" applyFont="1" applyBorder="1"/>
    <xf numFmtId="14" fontId="3" fillId="0" borderId="5" xfId="0" applyNumberFormat="1" applyFont="1" applyBorder="1" applyAlignment="1">
      <alignment horizontal="right"/>
    </xf>
    <xf numFmtId="0" fontId="35" fillId="0" borderId="0" xfId="0" applyFont="1" applyBorder="1" applyAlignment="1">
      <alignment vertical="top"/>
    </xf>
    <xf numFmtId="0" fontId="36" fillId="0" borderId="0" xfId="0" applyFont="1" applyBorder="1" applyAlignment="1">
      <alignment vertical="top"/>
    </xf>
    <xf numFmtId="0" fontId="35" fillId="0" borderId="0" xfId="0" applyFont="1" applyBorder="1" applyAlignment="1">
      <alignment horizontal="right" vertical="top"/>
    </xf>
    <xf numFmtId="0" fontId="35" fillId="0" borderId="23" xfId="0" applyFont="1" applyBorder="1" applyAlignment="1">
      <alignment horizontal="right" vertical="top"/>
    </xf>
    <xf numFmtId="0" fontId="35" fillId="0" borderId="24" xfId="0" applyFont="1" applyBorder="1" applyAlignment="1">
      <alignment horizontal="right" vertical="top"/>
    </xf>
    <xf numFmtId="0" fontId="36" fillId="0" borderId="0" xfId="0" applyFont="1" applyBorder="1" applyAlignment="1">
      <alignment horizontal="right" vertical="top"/>
    </xf>
    <xf numFmtId="0" fontId="37" fillId="0" borderId="0" xfId="0" applyFont="1"/>
    <xf numFmtId="169" fontId="26" fillId="0" borderId="9" xfId="18" applyFont="1" applyBorder="1"/>
    <xf numFmtId="169" fontId="26" fillId="0" borderId="0" xfId="18" applyFont="1"/>
    <xf numFmtId="169" fontId="26" fillId="0" borderId="0" xfId="18" applyFont="1" applyBorder="1"/>
    <xf numFmtId="169" fontId="38" fillId="0" borderId="8" xfId="18" applyFont="1" applyBorder="1"/>
    <xf numFmtId="0" fontId="0" fillId="0" borderId="0" xfId="0" applyFont="1" applyBorder="1"/>
    <xf numFmtId="0" fontId="37" fillId="0" borderId="0" xfId="0" applyFont="1" applyBorder="1"/>
    <xf numFmtId="0" fontId="39" fillId="0" borderId="9" xfId="0" applyFont="1" applyBorder="1"/>
    <xf numFmtId="169" fontId="38" fillId="0" borderId="9" xfId="18" applyFont="1" applyBorder="1"/>
    <xf numFmtId="14" fontId="3" fillId="0" borderId="0" xfId="0" applyNumberFormat="1" applyFont="1" applyBorder="1"/>
    <xf numFmtId="14" fontId="3" fillId="0" borderId="0" xfId="0" applyNumberFormat="1" applyFont="1" applyBorder="1" applyAlignment="1">
      <alignment horizontal="right"/>
    </xf>
    <xf numFmtId="169" fontId="17" fillId="0" borderId="0" xfId="18" applyFont="1" applyBorder="1"/>
    <xf numFmtId="169" fontId="38" fillId="0" borderId="0" xfId="18" applyFont="1" applyBorder="1"/>
    <xf numFmtId="169" fontId="14" fillId="0" borderId="7" xfId="18" applyFont="1" applyBorder="1"/>
    <xf numFmtId="169" fontId="38" fillId="0" borderId="7" xfId="18" applyFont="1" applyBorder="1"/>
    <xf numFmtId="181" fontId="0" fillId="0" borderId="0" xfId="0" applyNumberFormat="1"/>
    <xf numFmtId="181" fontId="0" fillId="0" borderId="0" xfId="0" applyNumberFormat="1" applyFont="1" applyBorder="1"/>
    <xf numFmtId="181" fontId="14" fillId="0" borderId="9" xfId="18" applyNumberFormat="1" applyFont="1" applyBorder="1"/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1" fontId="14" fillId="0" borderId="7" xfId="18" applyNumberFormat="1" applyFont="1" applyBorder="1"/>
    <xf numFmtId="181" fontId="14" fillId="0" borderId="0" xfId="18" applyNumberFormat="1" applyFont="1" applyBorder="1"/>
    <xf numFmtId="181" fontId="10" fillId="0" borderId="0" xfId="18" applyNumberFormat="1" applyFont="1" applyBorder="1"/>
    <xf numFmtId="181" fontId="14" fillId="0" borderId="8" xfId="18" applyNumberFormat="1" applyFont="1" applyBorder="1"/>
    <xf numFmtId="0" fontId="40" fillId="0" borderId="0" xfId="0" applyFont="1" applyFill="1" applyBorder="1"/>
    <xf numFmtId="0" fontId="41" fillId="0" borderId="0" xfId="0" applyFont="1"/>
    <xf numFmtId="0" fontId="42" fillId="0" borderId="0" xfId="0" applyFont="1"/>
    <xf numFmtId="0" fontId="42" fillId="0" borderId="0" xfId="0" applyFont="1" applyAlignment="1">
      <alignment horizontal="right"/>
    </xf>
    <xf numFmtId="181" fontId="2" fillId="0" borderId="9" xfId="0" applyNumberFormat="1" applyFont="1" applyBorder="1"/>
    <xf numFmtId="169" fontId="38" fillId="0" borderId="5" xfId="18" applyFont="1" applyBorder="1"/>
    <xf numFmtId="169" fontId="26" fillId="0" borderId="5" xfId="18" applyFont="1" applyBorder="1"/>
    <xf numFmtId="181" fontId="10" fillId="0" borderId="5" xfId="18" applyNumberFormat="1" applyFont="1" applyBorder="1"/>
    <xf numFmtId="169" fontId="26" fillId="0" borderId="0" xfId="18" applyFont="1" applyFill="1" applyBorder="1"/>
    <xf numFmtId="14" fontId="8" fillId="0" borderId="0" xfId="28" applyNumberFormat="1" applyFont="1" applyFill="1" applyBorder="1" applyAlignment="1" applyProtection="1">
      <alignment horizontal="left" indent="1"/>
      <protection locked="0"/>
    </xf>
    <xf numFmtId="169" fontId="43" fillId="0" borderId="0" xfId="18" applyFont="1"/>
    <xf numFmtId="169" fontId="10" fillId="0" borderId="5" xfId="18" applyFont="1" applyFill="1" applyBorder="1"/>
    <xf numFmtId="169" fontId="26" fillId="0" borderId="5" xfId="18" applyFont="1" applyFill="1" applyBorder="1"/>
    <xf numFmtId="169" fontId="10" fillId="0" borderId="7" xfId="18" applyFont="1" applyBorder="1"/>
    <xf numFmtId="0" fontId="0" fillId="0" borderId="7" xfId="0" applyFont="1" applyBorder="1"/>
    <xf numFmtId="0" fontId="37" fillId="0" borderId="7" xfId="0" applyFont="1" applyBorder="1"/>
    <xf numFmtId="181" fontId="0" fillId="0" borderId="7" xfId="0" applyNumberFormat="1" applyFont="1" applyBorder="1"/>
    <xf numFmtId="169" fontId="44" fillId="0" borderId="0" xfId="18" applyFont="1"/>
    <xf numFmtId="169" fontId="26" fillId="0" borderId="1" xfId="18" applyFont="1" applyBorder="1"/>
    <xf numFmtId="9" fontId="26" fillId="0" borderId="0" xfId="1" applyFont="1"/>
    <xf numFmtId="0" fontId="45" fillId="0" borderId="0" xfId="18" applyNumberFormat="1" applyFont="1" applyBorder="1" applyAlignment="1">
      <alignment horizontal="right"/>
    </xf>
    <xf numFmtId="0" fontId="45" fillId="0" borderId="0" xfId="18" applyNumberFormat="1" applyFont="1" applyFill="1" applyBorder="1" applyAlignment="1">
      <alignment horizontal="right"/>
    </xf>
    <xf numFmtId="14" fontId="45" fillId="0" borderId="0" xfId="1" applyNumberFormat="1" applyFont="1"/>
    <xf numFmtId="0" fontId="2" fillId="0" borderId="28" xfId="0" applyFont="1" applyBorder="1"/>
    <xf numFmtId="14" fontId="3" fillId="0" borderId="26" xfId="0" applyNumberFormat="1" applyFont="1" applyBorder="1" applyAlignment="1">
      <alignment horizontal="right"/>
    </xf>
    <xf numFmtId="181" fontId="0" fillId="0" borderId="28" xfId="0" applyNumberFormat="1" applyFill="1" applyBorder="1"/>
    <xf numFmtId="181" fontId="0" fillId="0" borderId="24" xfId="0" applyNumberFormat="1" applyFill="1" applyBorder="1"/>
    <xf numFmtId="181" fontId="0" fillId="0" borderId="26" xfId="0" applyNumberFormat="1" applyFill="1" applyBorder="1"/>
    <xf numFmtId="169" fontId="44" fillId="0" borderId="0" xfId="18" applyFont="1" applyBorder="1"/>
    <xf numFmtId="173" fontId="14" fillId="0" borderId="15" xfId="22" applyNumberFormat="1" applyFont="1" applyBorder="1"/>
    <xf numFmtId="173" fontId="14" fillId="0" borderId="11" xfId="22" applyNumberFormat="1" applyFont="1" applyBorder="1"/>
    <xf numFmtId="0" fontId="14" fillId="0" borderId="16" xfId="0" applyNumberFormat="1" applyFont="1" applyBorder="1" applyAlignment="1">
      <alignment horizontal="right"/>
    </xf>
    <xf numFmtId="175" fontId="14" fillId="0" borderId="15" xfId="22" applyNumberFormat="1" applyFont="1" applyBorder="1"/>
    <xf numFmtId="176" fontId="8" fillId="4" borderId="6" xfId="26" applyFont="1" applyFill="1" applyBorder="1" applyAlignment="1">
      <alignment horizontal="right" vertical="top"/>
    </xf>
    <xf numFmtId="169" fontId="10" fillId="8" borderId="0" xfId="18" applyFont="1" applyFill="1"/>
    <xf numFmtId="169" fontId="46" fillId="8" borderId="0" xfId="18" applyFont="1" applyFill="1"/>
    <xf numFmtId="176" fontId="13" fillId="8" borderId="0" xfId="26" applyFont="1" applyFill="1">
      <alignment vertical="top"/>
    </xf>
    <xf numFmtId="0" fontId="32" fillId="0" borderId="0" xfId="0" applyFont="1" applyFill="1" applyAlignment="1">
      <alignment vertical="top"/>
    </xf>
    <xf numFmtId="0" fontId="32" fillId="7" borderId="0" xfId="32" applyFont="1" applyFill="1">
      <alignment vertical="top"/>
    </xf>
    <xf numFmtId="169" fontId="10" fillId="9" borderId="0" xfId="18" applyFont="1" applyFill="1"/>
    <xf numFmtId="168" fontId="10" fillId="0" borderId="11" xfId="1" applyNumberFormat="1" applyFont="1" applyFill="1" applyBorder="1"/>
    <xf numFmtId="0" fontId="31" fillId="0" borderId="6" xfId="0" applyFont="1" applyBorder="1" applyAlignment="1">
      <alignment vertical="top" wrapText="1"/>
    </xf>
    <xf numFmtId="164" fontId="32" fillId="0" borderId="0" xfId="0" applyNumberFormat="1" applyFont="1" applyAlignment="1">
      <alignment horizontal="right" vertical="top"/>
    </xf>
    <xf numFmtId="0" fontId="2" fillId="0" borderId="0" xfId="0" applyFont="1" applyBorder="1"/>
    <xf numFmtId="0" fontId="2" fillId="0" borderId="5" xfId="0" applyFont="1" applyBorder="1"/>
    <xf numFmtId="164" fontId="2" fillId="0" borderId="6" xfId="0" applyNumberFormat="1" applyFont="1" applyBorder="1"/>
    <xf numFmtId="164" fontId="2" fillId="0" borderId="0" xfId="0" applyNumberFormat="1" applyFont="1" applyBorder="1"/>
    <xf numFmtId="164" fontId="2" fillId="0" borderId="5" xfId="0" applyNumberFormat="1" applyFont="1" applyBorder="1"/>
    <xf numFmtId="182" fontId="32" fillId="0" borderId="0" xfId="0" applyNumberFormat="1" applyFont="1" applyAlignment="1">
      <alignment horizontal="right" vertical="top"/>
    </xf>
    <xf numFmtId="9" fontId="32" fillId="0" borderId="0" xfId="1" applyFont="1" applyAlignment="1">
      <alignment horizontal="right" vertical="top"/>
    </xf>
    <xf numFmtId="9" fontId="2" fillId="0" borderId="6" xfId="1" applyFont="1" applyBorder="1"/>
    <xf numFmtId="9" fontId="2" fillId="0" borderId="0" xfId="1" applyFont="1" applyBorder="1"/>
    <xf numFmtId="9" fontId="2" fillId="0" borderId="5" xfId="1" applyFont="1" applyBorder="1"/>
    <xf numFmtId="169" fontId="10" fillId="0" borderId="6" xfId="18" applyFont="1" applyBorder="1"/>
    <xf numFmtId="169" fontId="14" fillId="0" borderId="6" xfId="18" applyFont="1" applyBorder="1" applyAlignment="1">
      <alignment horizontal="right"/>
    </xf>
    <xf numFmtId="169" fontId="10" fillId="0" borderId="0" xfId="18" applyFont="1" applyBorder="1" applyAlignment="1">
      <alignment horizontal="right"/>
    </xf>
    <xf numFmtId="169" fontId="10" fillId="0" borderId="5" xfId="18" applyFont="1" applyBorder="1" applyAlignment="1">
      <alignment horizontal="right"/>
    </xf>
    <xf numFmtId="0" fontId="14" fillId="0" borderId="6" xfId="20" applyFont="1" applyFill="1" applyBorder="1" applyAlignment="1">
      <alignment vertical="center"/>
    </xf>
    <xf numFmtId="0" fontId="14" fillId="0" borderId="5" xfId="20" applyFont="1" applyFill="1" applyBorder="1" applyAlignment="1">
      <alignment vertical="center"/>
    </xf>
    <xf numFmtId="166" fontId="10" fillId="0" borderId="6" xfId="18" applyNumberFormat="1" applyFont="1" applyBorder="1" applyAlignment="1">
      <alignment horizontal="right"/>
    </xf>
    <xf numFmtId="0" fontId="10" fillId="0" borderId="6" xfId="20" applyFont="1" applyFill="1" applyBorder="1" applyAlignment="1">
      <alignment vertical="center"/>
    </xf>
    <xf numFmtId="0" fontId="10" fillId="0" borderId="0" xfId="20" applyFont="1" applyFill="1" applyBorder="1" applyAlignment="1">
      <alignment vertical="center"/>
    </xf>
    <xf numFmtId="0" fontId="14" fillId="0" borderId="9" xfId="20" applyFont="1" applyFill="1" applyBorder="1" applyAlignment="1">
      <alignment vertical="center"/>
    </xf>
    <xf numFmtId="169" fontId="14" fillId="0" borderId="9" xfId="18" applyFont="1" applyBorder="1" applyAlignment="1">
      <alignment horizontal="right"/>
    </xf>
    <xf numFmtId="0" fontId="10" fillId="0" borderId="5" xfId="20" applyFont="1" applyFill="1" applyBorder="1" applyAlignment="1">
      <alignment vertical="center"/>
    </xf>
    <xf numFmtId="176" fontId="8" fillId="0" borderId="0" xfId="28" applyNumberFormat="1" applyFont="1" applyFill="1" applyBorder="1" applyAlignment="1" applyProtection="1">
      <alignment horizontal="left"/>
      <protection locked="0"/>
    </xf>
    <xf numFmtId="169" fontId="14" fillId="0" borderId="5" xfId="18" applyFont="1" applyBorder="1" applyAlignment="1">
      <alignment horizontal="right"/>
    </xf>
    <xf numFmtId="9" fontId="8" fillId="7" borderId="17" xfId="28" applyNumberFormat="1" applyFont="1" applyFill="1" applyBorder="1" applyAlignment="1" applyProtection="1">
      <alignment horizontal="left"/>
      <protection locked="0"/>
    </xf>
    <xf numFmtId="168" fontId="8" fillId="7" borderId="17" xfId="28" applyNumberFormat="1" applyFont="1" applyFill="1" applyBorder="1" applyAlignment="1" applyProtection="1">
      <alignment horizontal="left"/>
      <protection locked="0"/>
    </xf>
    <xf numFmtId="171" fontId="10" fillId="0" borderId="13" xfId="1" applyNumberFormat="1" applyFont="1" applyFill="1" applyBorder="1"/>
    <xf numFmtId="168" fontId="10" fillId="0" borderId="15" xfId="1" applyNumberFormat="1" applyFont="1" applyFill="1" applyBorder="1"/>
    <xf numFmtId="168" fontId="10" fillId="0" borderId="0" xfId="1" applyNumberFormat="1" applyFont="1" applyFill="1"/>
    <xf numFmtId="168" fontId="14" fillId="0" borderId="0" xfId="1" applyNumberFormat="1" applyFont="1" applyFill="1"/>
    <xf numFmtId="176" fontId="8" fillId="0" borderId="17" xfId="28" applyNumberFormat="1" applyFont="1" applyFill="1" applyBorder="1" applyAlignment="1" applyProtection="1">
      <alignment horizontal="left"/>
      <protection locked="0"/>
    </xf>
    <xf numFmtId="0" fontId="47" fillId="0" borderId="0" xfId="0" applyFont="1" applyAlignment="1">
      <alignment vertical="top"/>
    </xf>
    <xf numFmtId="14" fontId="8" fillId="0" borderId="17" xfId="28" applyNumberFormat="1" applyFont="1" applyFill="1" applyBorder="1" applyAlignment="1" applyProtection="1">
      <alignment horizontal="left"/>
      <protection locked="0"/>
    </xf>
    <xf numFmtId="176" fontId="8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8" fillId="7" borderId="17" xfId="28" applyNumberFormat="1" applyFont="1" applyFill="1" applyBorder="1" applyAlignment="1" applyProtection="1">
      <alignment horizontal="left"/>
      <protection locked="0"/>
    </xf>
    <xf numFmtId="0" fontId="26" fillId="0" borderId="0" xfId="0" applyFont="1" applyAlignment="1">
      <alignment horizontal="left" vertical="top" indent="1"/>
    </xf>
    <xf numFmtId="168" fontId="18" fillId="0" borderId="0" xfId="1" applyNumberFormat="1" applyFont="1" applyFill="1"/>
    <xf numFmtId="168" fontId="18" fillId="0" borderId="9" xfId="1" applyNumberFormat="1" applyFont="1" applyFill="1" applyBorder="1"/>
    <xf numFmtId="169" fontId="10" fillId="0" borderId="9" xfId="18" applyFont="1" applyFill="1" applyBorder="1"/>
    <xf numFmtId="168" fontId="18" fillId="0" borderId="0" xfId="1" applyNumberFormat="1" applyFont="1" applyFill="1" applyBorder="1"/>
    <xf numFmtId="172" fontId="18" fillId="0" borderId="0" xfId="1" applyNumberFormat="1" applyFont="1" applyFill="1"/>
    <xf numFmtId="0" fontId="48" fillId="0" borderId="0" xfId="20" applyFont="1" applyFill="1" applyAlignment="1">
      <alignment vertical="center"/>
    </xf>
    <xf numFmtId="0" fontId="22" fillId="10" borderId="0" xfId="0" applyFont="1" applyFill="1"/>
    <xf numFmtId="0" fontId="0" fillId="10" borderId="0" xfId="0" applyFill="1"/>
    <xf numFmtId="169" fontId="13" fillId="10" borderId="0" xfId="18" applyFont="1" applyFill="1"/>
    <xf numFmtId="169" fontId="10" fillId="10" borderId="0" xfId="18" applyFont="1" applyFill="1"/>
    <xf numFmtId="169" fontId="10" fillId="0" borderId="29" xfId="18" applyFont="1" applyBorder="1"/>
    <xf numFmtId="170" fontId="10" fillId="0" borderId="30" xfId="18" applyNumberFormat="1" applyFont="1" applyFill="1" applyBorder="1"/>
    <xf numFmtId="169" fontId="10" fillId="0" borderId="31" xfId="18" applyFont="1" applyBorder="1"/>
    <xf numFmtId="168" fontId="10" fillId="0" borderId="32" xfId="1" applyNumberFormat="1" applyFont="1" applyFill="1" applyBorder="1"/>
    <xf numFmtId="169" fontId="10" fillId="0" borderId="33" xfId="18" applyFont="1" applyBorder="1"/>
    <xf numFmtId="168" fontId="10" fillId="0" borderId="34" xfId="1" applyNumberFormat="1" applyFont="1" applyBorder="1"/>
    <xf numFmtId="169" fontId="21" fillId="10" borderId="0" xfId="18" applyFont="1" applyFill="1"/>
    <xf numFmtId="177" fontId="13" fillId="10" borderId="0" xfId="26" applyNumberFormat="1" applyFont="1" applyFill="1" applyBorder="1">
      <alignment vertical="top"/>
    </xf>
    <xf numFmtId="176" fontId="13" fillId="10" borderId="0" xfId="26" applyFont="1" applyFill="1">
      <alignment vertical="top"/>
    </xf>
    <xf numFmtId="0" fontId="49" fillId="0" borderId="0" xfId="20" applyFont="1" applyFill="1" applyAlignment="1">
      <alignment vertical="center"/>
    </xf>
    <xf numFmtId="177" fontId="32" fillId="0" borderId="0" xfId="0" applyNumberFormat="1" applyFont="1" applyBorder="1" applyAlignment="1">
      <alignment horizontal="right" vertical="top"/>
    </xf>
    <xf numFmtId="0" fontId="32" fillId="0" borderId="0" xfId="0" applyFont="1" applyFill="1" applyBorder="1" applyAlignment="1">
      <alignment vertical="top"/>
    </xf>
    <xf numFmtId="0" fontId="32" fillId="7" borderId="0" xfId="32" applyFont="1" applyFill="1" applyBorder="1">
      <alignment vertical="top"/>
    </xf>
    <xf numFmtId="0" fontId="32" fillId="0" borderId="0" xfId="0" applyNumberFormat="1" applyFont="1" applyBorder="1" applyAlignment="1">
      <alignment vertical="top"/>
    </xf>
    <xf numFmtId="2" fontId="32" fillId="0" borderId="0" xfId="0" applyNumberFormat="1" applyFont="1" applyBorder="1" applyAlignment="1">
      <alignment horizontal="right" vertical="top"/>
    </xf>
    <xf numFmtId="9" fontId="50" fillId="8" borderId="0" xfId="0" applyNumberFormat="1" applyFont="1" applyFill="1" applyBorder="1" applyAlignment="1">
      <alignment horizontal="right" vertical="top"/>
    </xf>
    <xf numFmtId="0" fontId="8" fillId="8" borderId="0" xfId="0" applyFont="1" applyFill="1" applyAlignment="1">
      <alignment vertical="top"/>
    </xf>
    <xf numFmtId="168" fontId="51" fillId="0" borderId="0" xfId="1" applyNumberFormat="1" applyFont="1"/>
    <xf numFmtId="169" fontId="38" fillId="0" borderId="0" xfId="18" applyFont="1"/>
    <xf numFmtId="169" fontId="14" fillId="0" borderId="0" xfId="18" applyFont="1" applyFill="1"/>
    <xf numFmtId="181" fontId="0" fillId="0" borderId="6" xfId="0" applyNumberFormat="1" applyBorder="1" applyAlignment="1">
      <alignment horizontal="right"/>
    </xf>
    <xf numFmtId="181" fontId="0" fillId="0" borderId="0" xfId="0" applyNumberFormat="1" applyBorder="1" applyAlignment="1">
      <alignment horizontal="right"/>
    </xf>
    <xf numFmtId="181" fontId="0" fillId="0" borderId="5" xfId="0" applyNumberFormat="1" applyBorder="1" applyAlignment="1">
      <alignment horizontal="right"/>
    </xf>
    <xf numFmtId="169" fontId="10" fillId="0" borderId="0" xfId="18" applyFont="1" applyAlignment="1">
      <alignment horizontal="right"/>
    </xf>
    <xf numFmtId="0" fontId="0" fillId="10" borderId="0" xfId="0" applyFill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top" indent="1"/>
    </xf>
    <xf numFmtId="49" fontId="27" fillId="0" borderId="0" xfId="0" applyNumberFormat="1" applyFont="1" applyAlignment="1">
      <alignment horizontal="right" vertical="top" indent="1"/>
    </xf>
    <xf numFmtId="0" fontId="0" fillId="0" borderId="0" xfId="0" applyAlignment="1">
      <alignment horizontal="right" indent="1"/>
    </xf>
    <xf numFmtId="183" fontId="0" fillId="0" borderId="28" xfId="1" applyNumberFormat="1" applyFont="1" applyFill="1" applyBorder="1"/>
    <xf numFmtId="183" fontId="0" fillId="0" borderId="24" xfId="1" applyNumberFormat="1" applyFont="1" applyFill="1" applyBorder="1"/>
    <xf numFmtId="183" fontId="0" fillId="0" borderId="26" xfId="1" applyNumberFormat="1" applyFont="1" applyFill="1" applyBorder="1"/>
    <xf numFmtId="181" fontId="0" fillId="0" borderId="27" xfId="0" applyNumberFormat="1" applyFill="1" applyBorder="1" applyAlignment="1">
      <alignment horizontal="right"/>
    </xf>
    <xf numFmtId="181" fontId="0" fillId="0" borderId="6" xfId="0" applyNumberFormat="1" applyFill="1" applyBorder="1" applyAlignment="1">
      <alignment horizontal="right"/>
    </xf>
    <xf numFmtId="181" fontId="0" fillId="0" borderId="23" xfId="0" applyNumberFormat="1" applyFill="1" applyBorder="1" applyAlignment="1">
      <alignment horizontal="right"/>
    </xf>
    <xf numFmtId="181" fontId="0" fillId="0" borderId="0" xfId="0" applyNumberFormat="1" applyFill="1" applyBorder="1" applyAlignment="1">
      <alignment horizontal="right"/>
    </xf>
    <xf numFmtId="181" fontId="0" fillId="0" borderId="25" xfId="0" applyNumberFormat="1" applyFill="1" applyBorder="1" applyAlignment="1">
      <alignment horizontal="right"/>
    </xf>
    <xf numFmtId="181" fontId="0" fillId="0" borderId="5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2" fillId="0" borderId="6" xfId="0" applyFont="1" applyFill="1" applyBorder="1" applyAlignment="1">
      <alignment horizontal="right"/>
    </xf>
    <xf numFmtId="14" fontId="3" fillId="0" borderId="5" xfId="0" applyNumberFormat="1" applyFont="1" applyFill="1" applyBorder="1" applyAlignment="1">
      <alignment horizontal="right"/>
    </xf>
    <xf numFmtId="183" fontId="0" fillId="7" borderId="27" xfId="1" applyNumberFormat="1" applyFont="1" applyFill="1" applyBorder="1" applyAlignment="1">
      <alignment horizontal="right"/>
    </xf>
    <xf numFmtId="183" fontId="0" fillId="7" borderId="6" xfId="1" applyNumberFormat="1" applyFont="1" applyFill="1" applyBorder="1" applyAlignment="1">
      <alignment horizontal="right"/>
    </xf>
    <xf numFmtId="183" fontId="0" fillId="7" borderId="23" xfId="1" applyNumberFormat="1" applyFont="1" applyFill="1" applyBorder="1" applyAlignment="1">
      <alignment horizontal="right"/>
    </xf>
    <xf numFmtId="183" fontId="0" fillId="7" borderId="0" xfId="1" applyNumberFormat="1" applyFont="1" applyFill="1" applyBorder="1" applyAlignment="1">
      <alignment horizontal="right"/>
    </xf>
    <xf numFmtId="181" fontId="0" fillId="7" borderId="23" xfId="0" applyNumberFormat="1" applyFill="1" applyBorder="1" applyAlignment="1">
      <alignment horizontal="right"/>
    </xf>
    <xf numFmtId="181" fontId="0" fillId="7" borderId="0" xfId="0" applyNumberFormat="1" applyFill="1" applyBorder="1" applyAlignment="1">
      <alignment horizontal="right"/>
    </xf>
    <xf numFmtId="183" fontId="0" fillId="7" borderId="23" xfId="0" applyNumberFormat="1" applyFill="1" applyBorder="1" applyAlignment="1">
      <alignment horizontal="right"/>
    </xf>
    <xf numFmtId="183" fontId="0" fillId="7" borderId="0" xfId="0" applyNumberFormat="1" applyFill="1" applyBorder="1" applyAlignment="1">
      <alignment horizontal="right"/>
    </xf>
    <xf numFmtId="183" fontId="0" fillId="7" borderId="25" xfId="0" applyNumberFormat="1" applyFill="1" applyBorder="1" applyAlignment="1">
      <alignment horizontal="right"/>
    </xf>
    <xf numFmtId="183" fontId="0" fillId="7" borderId="5" xfId="0" applyNumberFormat="1" applyFill="1" applyBorder="1" applyAlignment="1">
      <alignment horizontal="right"/>
    </xf>
    <xf numFmtId="14" fontId="45" fillId="0" borderId="0" xfId="1" applyNumberFormat="1" applyFont="1" applyFill="1"/>
    <xf numFmtId="169" fontId="10" fillId="11" borderId="0" xfId="18" applyFont="1" applyFill="1"/>
    <xf numFmtId="176" fontId="8" fillId="11" borderId="0" xfId="26" applyFont="1" applyFill="1">
      <alignment vertical="top"/>
    </xf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1440AA"/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10C3-B524-49FA-812E-5FA06FD17011}">
  <dimension ref="A1:AC1"/>
  <sheetViews>
    <sheetView workbookViewId="0"/>
  </sheetViews>
  <sheetFormatPr defaultRowHeight="14.6" x14ac:dyDescent="0.4"/>
  <sheetData>
    <row r="1" spans="1:29" x14ac:dyDescent="0.4">
      <c r="A1">
        <v>29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dimension ref="A1:H39"/>
  <sheetViews>
    <sheetView showGridLines="0" tabSelected="1" zoomScale="85" zoomScaleNormal="85" workbookViewId="0">
      <selection activeCell="D26" sqref="D26"/>
    </sheetView>
  </sheetViews>
  <sheetFormatPr defaultRowHeight="14.6" x14ac:dyDescent="0.4"/>
  <cols>
    <col min="1" max="1" width="2.69140625" style="10" customWidth="1"/>
    <col min="2" max="2" width="28.07421875" customWidth="1"/>
    <col min="3" max="3" width="15.4609375" customWidth="1"/>
    <col min="4" max="4" width="20.765625" customWidth="1"/>
    <col min="5" max="6" width="13.07421875" customWidth="1"/>
    <col min="7" max="8" width="15.84375" customWidth="1"/>
    <col min="9" max="9" width="12.15234375" customWidth="1"/>
    <col min="18" max="18" width="10.84375" bestFit="1" customWidth="1"/>
  </cols>
  <sheetData>
    <row r="1" spans="1:8" s="7" customFormat="1" x14ac:dyDescent="0.4">
      <c r="A1" s="6"/>
      <c r="B1" s="6"/>
    </row>
    <row r="2" spans="1:8" s="7" customFormat="1" ht="16.75" x14ac:dyDescent="0.4">
      <c r="A2" s="8"/>
      <c r="B2" s="253" t="s">
        <v>268</v>
      </c>
    </row>
    <row r="3" spans="1:8" s="7" customFormat="1" x14ac:dyDescent="0.4">
      <c r="A3" s="8"/>
      <c r="B3" s="239" t="s">
        <v>76</v>
      </c>
    </row>
    <row r="4" spans="1:8" s="7" customFormat="1" x14ac:dyDescent="0.4">
      <c r="A4" s="8"/>
      <c r="B4" s="239" t="s">
        <v>269</v>
      </c>
    </row>
    <row r="5" spans="1:8" s="7" customFormat="1" x14ac:dyDescent="0.4">
      <c r="A5" s="8"/>
      <c r="B5" s="9"/>
    </row>
    <row r="6" spans="1:8" s="7" customFormat="1" x14ac:dyDescent="0.4">
      <c r="A6" s="8"/>
      <c r="B6" s="240" t="s">
        <v>76</v>
      </c>
      <c r="C6" s="241"/>
      <c r="D6" s="241"/>
    </row>
    <row r="7" spans="1:8" s="7" customFormat="1" x14ac:dyDescent="0.4">
      <c r="A7" s="8"/>
      <c r="B7" s="9"/>
    </row>
    <row r="8" spans="1:8" x14ac:dyDescent="0.4">
      <c r="B8" s="228" t="s">
        <v>259</v>
      </c>
      <c r="C8" s="50"/>
      <c r="D8" s="72"/>
      <c r="E8" s="7"/>
      <c r="F8" s="7"/>
      <c r="G8" s="7"/>
      <c r="H8" s="7"/>
    </row>
    <row r="9" spans="1:8" x14ac:dyDescent="0.4">
      <c r="B9" s="72" t="s">
        <v>262</v>
      </c>
      <c r="C9" s="50"/>
      <c r="D9" s="232"/>
      <c r="E9" s="7"/>
      <c r="F9" s="7"/>
      <c r="G9" s="7"/>
      <c r="H9" s="7"/>
    </row>
    <row r="10" spans="1:8" x14ac:dyDescent="0.4">
      <c r="B10" s="72" t="s">
        <v>232</v>
      </c>
      <c r="C10" s="50"/>
      <c r="D10" s="108"/>
      <c r="E10" s="7"/>
      <c r="F10" s="7"/>
      <c r="G10" s="7"/>
      <c r="H10" s="7"/>
    </row>
    <row r="11" spans="1:8" x14ac:dyDescent="0.4">
      <c r="B11" s="72" t="s">
        <v>14</v>
      </c>
      <c r="C11" s="50"/>
      <c r="D11" s="107"/>
      <c r="E11" s="7"/>
      <c r="F11" s="7"/>
      <c r="G11" s="7"/>
      <c r="H11" s="7"/>
    </row>
    <row r="12" spans="1:8" x14ac:dyDescent="0.4">
      <c r="B12" s="72"/>
      <c r="C12" s="50"/>
      <c r="D12" s="50"/>
      <c r="E12" s="163"/>
    </row>
    <row r="13" spans="1:8" x14ac:dyDescent="0.4">
      <c r="B13" s="228" t="s">
        <v>275</v>
      </c>
      <c r="C13" s="50"/>
      <c r="D13" s="50"/>
      <c r="E13" s="163"/>
    </row>
    <row r="14" spans="1:8" x14ac:dyDescent="0.4">
      <c r="B14" s="72" t="s">
        <v>277</v>
      </c>
      <c r="D14" s="108"/>
      <c r="E14" s="110"/>
      <c r="F14" s="72"/>
    </row>
    <row r="15" spans="1:8" x14ac:dyDescent="0.4">
      <c r="B15" s="72" t="s">
        <v>274</v>
      </c>
      <c r="C15" s="50"/>
      <c r="D15" s="107"/>
      <c r="E15" s="113"/>
      <c r="F15" s="72"/>
    </row>
    <row r="16" spans="1:8" x14ac:dyDescent="0.4">
      <c r="B16" s="72" t="s">
        <v>38</v>
      </c>
      <c r="C16" s="50"/>
      <c r="D16" s="107"/>
      <c r="E16" s="115"/>
      <c r="F16" s="72"/>
    </row>
    <row r="17" spans="2:6" x14ac:dyDescent="0.4">
      <c r="B17" s="72" t="s">
        <v>16</v>
      </c>
      <c r="C17" s="50"/>
      <c r="D17" s="107"/>
      <c r="E17" s="77"/>
      <c r="F17" s="72"/>
    </row>
    <row r="18" spans="2:6" x14ac:dyDescent="0.4">
      <c r="E18" s="72"/>
      <c r="F18" s="72"/>
    </row>
    <row r="19" spans="2:6" x14ac:dyDescent="0.4">
      <c r="B19" s="228" t="s">
        <v>276</v>
      </c>
      <c r="E19" s="72"/>
      <c r="F19" s="72"/>
    </row>
    <row r="20" spans="2:6" x14ac:dyDescent="0.4">
      <c r="B20" s="7" t="s">
        <v>202</v>
      </c>
      <c r="C20" s="7"/>
      <c r="D20" s="107"/>
      <c r="E20" s="233" t="s">
        <v>203</v>
      </c>
      <c r="F20" s="233" t="s">
        <v>204</v>
      </c>
    </row>
    <row r="21" spans="2:6" x14ac:dyDescent="0.4">
      <c r="B21" s="72" t="s">
        <v>282</v>
      </c>
      <c r="C21" s="50"/>
      <c r="D21" s="108"/>
      <c r="E21" s="163"/>
    </row>
    <row r="22" spans="2:6" x14ac:dyDescent="0.4">
      <c r="B22" s="72" t="s">
        <v>263</v>
      </c>
      <c r="C22" s="50"/>
      <c r="D22" s="108"/>
      <c r="E22" s="163"/>
    </row>
    <row r="23" spans="2:6" x14ac:dyDescent="0.4">
      <c r="B23" s="72" t="s">
        <v>233</v>
      </c>
      <c r="C23" s="50"/>
      <c r="D23" s="221"/>
      <c r="E23" s="163"/>
    </row>
    <row r="25" spans="2:6" x14ac:dyDescent="0.4">
      <c r="B25" s="228" t="s">
        <v>67</v>
      </c>
      <c r="C25" s="50"/>
      <c r="D25" s="50"/>
      <c r="E25" s="163"/>
    </row>
    <row r="26" spans="2:6" x14ac:dyDescent="0.4">
      <c r="B26" s="72" t="s">
        <v>264</v>
      </c>
      <c r="C26" s="50"/>
      <c r="D26" s="222"/>
      <c r="E26" s="111" t="s">
        <v>265</v>
      </c>
    </row>
    <row r="27" spans="2:6" x14ac:dyDescent="0.4">
      <c r="B27" s="72" t="s">
        <v>0</v>
      </c>
      <c r="C27" s="50"/>
      <c r="D27" s="222"/>
      <c r="E27" s="163"/>
    </row>
    <row r="28" spans="2:6" x14ac:dyDescent="0.4">
      <c r="B28" s="72" t="s">
        <v>260</v>
      </c>
      <c r="C28" s="50"/>
      <c r="D28" s="222"/>
      <c r="E28" s="163"/>
    </row>
    <row r="29" spans="2:6" x14ac:dyDescent="0.4">
      <c r="B29" s="72" t="s">
        <v>10</v>
      </c>
      <c r="C29" s="50"/>
      <c r="D29" s="222"/>
      <c r="E29" s="163"/>
    </row>
    <row r="30" spans="2:6" x14ac:dyDescent="0.4">
      <c r="B30" s="72" t="s">
        <v>261</v>
      </c>
      <c r="C30" s="50"/>
      <c r="D30" s="222"/>
      <c r="E30" s="163"/>
    </row>
    <row r="31" spans="2:6" x14ac:dyDescent="0.4">
      <c r="B31" s="72" t="s">
        <v>55</v>
      </c>
      <c r="C31" s="50"/>
      <c r="D31" s="221"/>
      <c r="E31" s="163"/>
    </row>
    <row r="32" spans="2:6" x14ac:dyDescent="0.4">
      <c r="B32" s="72"/>
      <c r="C32" s="50"/>
      <c r="D32" s="50"/>
      <c r="E32" s="163"/>
    </row>
    <row r="33" spans="2:6" x14ac:dyDescent="0.4">
      <c r="B33" s="228" t="s">
        <v>74</v>
      </c>
      <c r="C33" s="50"/>
      <c r="D33" s="72"/>
      <c r="E33" s="72"/>
      <c r="F33" s="72"/>
    </row>
    <row r="34" spans="2:6" x14ac:dyDescent="0.4">
      <c r="B34" s="72" t="s">
        <v>37</v>
      </c>
      <c r="C34" s="50"/>
      <c r="D34" s="108"/>
      <c r="E34" s="112"/>
      <c r="F34" s="78"/>
    </row>
    <row r="35" spans="2:6" x14ac:dyDescent="0.4">
      <c r="B35" s="72" t="s">
        <v>32</v>
      </c>
      <c r="C35" s="50"/>
      <c r="D35" s="107"/>
      <c r="E35" s="233" t="s">
        <v>33</v>
      </c>
      <c r="F35" s="233" t="s">
        <v>34</v>
      </c>
    </row>
    <row r="36" spans="2:6" x14ac:dyDescent="0.4">
      <c r="B36" s="72" t="s">
        <v>41</v>
      </c>
      <c r="C36" s="50"/>
      <c r="D36" s="107" t="s">
        <v>281</v>
      </c>
      <c r="E36" s="113"/>
      <c r="F36" s="72"/>
    </row>
    <row r="37" spans="2:6" x14ac:dyDescent="0.4">
      <c r="B37" s="72" t="s">
        <v>266</v>
      </c>
      <c r="C37" s="50"/>
      <c r="D37" s="107"/>
      <c r="E37" s="113"/>
      <c r="F37" s="72"/>
    </row>
    <row r="38" spans="2:6" x14ac:dyDescent="0.4">
      <c r="B38" s="72" t="s">
        <v>267</v>
      </c>
      <c r="C38" s="50"/>
      <c r="D38" s="107"/>
      <c r="E38" s="113"/>
      <c r="F38" s="72"/>
    </row>
    <row r="39" spans="2:6" x14ac:dyDescent="0.4">
      <c r="B39" s="72"/>
      <c r="C39" s="50"/>
      <c r="D39" s="50"/>
      <c r="E39" s="163"/>
    </row>
  </sheetData>
  <dataValidations count="4">
    <dataValidation type="list" allowBlank="1" showInputMessage="1" showErrorMessage="1" sqref="D16" xr:uid="{5406099E-438D-429E-94D2-B85C2A8D75D5}">
      <formula1>"P,F"</formula1>
    </dataValidation>
    <dataValidation type="list" allowBlank="1" showInputMessage="1" showErrorMessage="1" sqref="D20" xr:uid="{7B704DD2-4C7A-4F89-9DBF-0345CDF9086D}">
      <formula1>"Yes, No"</formula1>
    </dataValidation>
    <dataValidation type="list" allowBlank="1" showInputMessage="1" showErrorMessage="1" sqref="D17" xr:uid="{8FEECCD0-F4C3-4E9E-84F8-333E478DF84F}">
      <formula1>"C, H"</formula1>
    </dataValidation>
    <dataValidation type="list" allowBlank="1" showInputMessage="1" showErrorMessage="1" sqref="D35" xr:uid="{F46C7D24-8BA9-43BD-8E9A-45A4DCB7FF2D}">
      <formula1>"Gross Debt, Net Debt"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1440AA"/>
  </sheetPr>
  <dimension ref="A1"/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dimension ref="A1:J53"/>
  <sheetViews>
    <sheetView showGridLines="0" zoomScale="85" zoomScaleNormal="85" workbookViewId="0">
      <selection activeCell="I16" sqref="I16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18.53515625" style="7" customWidth="1"/>
    <col min="4" max="27" width="12" style="7" customWidth="1"/>
    <col min="28" max="16384" width="9.84375" style="7"/>
  </cols>
  <sheetData>
    <row r="1" spans="1:9" x14ac:dyDescent="0.4">
      <c r="A1" s="6"/>
      <c r="B1" s="6"/>
    </row>
    <row r="2" spans="1:9" ht="16.75" x14ac:dyDescent="0.4">
      <c r="A2" s="8"/>
      <c r="B2" s="253" t="s">
        <v>268</v>
      </c>
    </row>
    <row r="3" spans="1:9" x14ac:dyDescent="0.4">
      <c r="A3" s="8"/>
      <c r="B3" s="239" t="s">
        <v>73</v>
      </c>
    </row>
    <row r="4" spans="1:9" x14ac:dyDescent="0.4">
      <c r="A4" s="8"/>
      <c r="B4" s="239" t="s">
        <v>269</v>
      </c>
    </row>
    <row r="5" spans="1:9" x14ac:dyDescent="0.4">
      <c r="A5" s="8"/>
      <c r="B5" s="9"/>
      <c r="H5" s="10"/>
      <c r="I5" s="10"/>
    </row>
    <row r="6" spans="1:9" x14ac:dyDescent="0.4">
      <c r="A6" s="8"/>
      <c r="B6" s="242" t="s">
        <v>229</v>
      </c>
      <c r="C6" s="243"/>
      <c r="E6" s="21"/>
      <c r="H6" s="10"/>
      <c r="I6" s="10"/>
    </row>
    <row r="7" spans="1:9" ht="15" thickBot="1" x14ac:dyDescent="0.45">
      <c r="A7" s="8"/>
      <c r="B7" s="9"/>
      <c r="E7" s="21"/>
      <c r="H7" s="10"/>
      <c r="I7" s="10"/>
    </row>
    <row r="8" spans="1:9" x14ac:dyDescent="0.4">
      <c r="A8" s="8"/>
      <c r="B8" s="244" t="s">
        <v>232</v>
      </c>
      <c r="C8" s="245">
        <f>Assumptions!$D$10</f>
        <v>0</v>
      </c>
      <c r="E8" s="21"/>
      <c r="H8" s="10"/>
      <c r="I8" s="10"/>
    </row>
    <row r="9" spans="1:9" x14ac:dyDescent="0.4">
      <c r="B9" s="246" t="s">
        <v>233</v>
      </c>
      <c r="C9" s="247">
        <f>Assumptions!$D$23</f>
        <v>0</v>
      </c>
      <c r="E9" s="21"/>
    </row>
    <row r="10" spans="1:9" x14ac:dyDescent="0.4">
      <c r="B10" s="246" t="s">
        <v>55</v>
      </c>
      <c r="C10" s="247">
        <f>Assumptions!$D$31</f>
        <v>0</v>
      </c>
      <c r="E10" s="21"/>
    </row>
    <row r="11" spans="1:9" ht="15" thickBot="1" x14ac:dyDescent="0.45">
      <c r="B11" s="248" t="s">
        <v>67</v>
      </c>
      <c r="C11" s="249" t="e">
        <f>IF(OR(ISBLANK(Assumptions!D26),Assumptions!D26=""),'Discount rate'!C26,Assumptions!D26)</f>
        <v>#VALUE!</v>
      </c>
      <c r="D11" s="40"/>
    </row>
    <row r="12" spans="1:9" x14ac:dyDescent="0.4">
      <c r="C12" s="17"/>
    </row>
    <row r="13" spans="1:9" x14ac:dyDescent="0.4">
      <c r="B13" s="26" t="s">
        <v>195</v>
      </c>
      <c r="C13" s="184" t="e">
        <f>SUM($52:$52)</f>
        <v>#N/A</v>
      </c>
    </row>
    <row r="14" spans="1:9" x14ac:dyDescent="0.4">
      <c r="B14" s="24" t="s">
        <v>70</v>
      </c>
      <c r="C14" s="27" t="e">
        <f>Comps!D25</f>
        <v>#VALUE!</v>
      </c>
      <c r="D14" s="30"/>
    </row>
    <row r="15" spans="1:9" s="10" customFormat="1" x14ac:dyDescent="0.4">
      <c r="B15" s="84" t="s">
        <v>71</v>
      </c>
      <c r="C15" s="85" t="str">
        <f>Comps!D26</f>
        <v>(Invalid Restatement Type)</v>
      </c>
      <c r="D15" s="38"/>
    </row>
    <row r="16" spans="1:9" x14ac:dyDescent="0.4">
      <c r="B16" s="33" t="s">
        <v>231</v>
      </c>
      <c r="C16" s="183" t="e">
        <f>SUM($C$13:$C$15)</f>
        <v>#N/A</v>
      </c>
      <c r="D16" s="30"/>
    </row>
    <row r="17" spans="2:10" x14ac:dyDescent="0.4">
      <c r="C17" s="17"/>
    </row>
    <row r="18" spans="2:10" x14ac:dyDescent="0.4">
      <c r="B18" s="39" t="s">
        <v>4</v>
      </c>
      <c r="C18" s="28" t="e">
        <f>C13</f>
        <v>#N/A</v>
      </c>
    </row>
    <row r="19" spans="2:10" x14ac:dyDescent="0.4">
      <c r="B19" s="24" t="s">
        <v>2</v>
      </c>
      <c r="C19" s="29" t="str" cm="1">
        <f t="array" ref="C19">_xll.ciqfunctions.udf.CIQ(IS!$D$9,"IQ_EBITDA",IS!$D$10,$C$8,IS!$D$12,IS!$D$13,IS!$D$15,IS!$D$16)</f>
        <v>(Invalid Restatement Type)</v>
      </c>
    </row>
    <row r="20" spans="2:10" x14ac:dyDescent="0.4">
      <c r="B20" s="33" t="s">
        <v>230</v>
      </c>
      <c r="C20" s="186" t="e">
        <f>C18/C19</f>
        <v>#N/A</v>
      </c>
    </row>
    <row r="21" spans="2:10" x14ac:dyDescent="0.4">
      <c r="B21" s="12"/>
      <c r="C21" s="12"/>
    </row>
    <row r="22" spans="2:10" x14ac:dyDescent="0.4">
      <c r="F22" s="23"/>
      <c r="G22" s="23"/>
    </row>
    <row r="23" spans="2:10" x14ac:dyDescent="0.4">
      <c r="B23" s="242" t="s">
        <v>234</v>
      </c>
      <c r="C23" s="242"/>
      <c r="D23" s="242"/>
      <c r="E23" s="242"/>
      <c r="F23" s="242"/>
      <c r="G23" s="242"/>
      <c r="H23" s="242"/>
      <c r="I23" s="242"/>
      <c r="J23" s="7" t="s">
        <v>278</v>
      </c>
    </row>
    <row r="24" spans="2:10" ht="15" thickBot="1" x14ac:dyDescent="0.45">
      <c r="B24" s="14"/>
      <c r="D24" s="176">
        <f>DATE(YEAR($F$24)+COLUMN(D24)-COLUMN($F$24),MONTH($F$24),DAY($F$24))</f>
        <v>693232</v>
      </c>
      <c r="E24" s="176">
        <f>DATE(YEAR($F$24)+COLUMN(E24)-COLUMN($F$24),MONTH($F$24),DAY($F$24))</f>
        <v>693597</v>
      </c>
      <c r="F24" s="295">
        <f>forecastStart</f>
        <v>0</v>
      </c>
      <c r="G24" s="176">
        <f>DATE(YEAR($F$24)+COLUMN(G24)-COLUMN($F$24),MONTH($F$24),DAY($F$24))</f>
        <v>366</v>
      </c>
      <c r="H24" s="176">
        <f>DATE(YEAR($F$24)+COLUMN(H24)-COLUMN($F$24),MONTH($F$24),DAY($F$24))</f>
        <v>731</v>
      </c>
      <c r="I24" s="176">
        <f t="shared" ref="I24" si="0">DATE(YEAR($F$24)+COLUMN(I24)-COLUMN($F$24),MONTH($F$24),DAY($F$24))</f>
        <v>1096</v>
      </c>
      <c r="J24" s="7" t="s">
        <v>278</v>
      </c>
    </row>
    <row r="25" spans="2:10" ht="15" thickBot="1" x14ac:dyDescent="0.45">
      <c r="B25" s="87" t="str">
        <f>_xlfn.CONCAT(curr," million")</f>
        <v xml:space="preserve"> million</v>
      </c>
      <c r="C25" s="70"/>
      <c r="D25" s="71">
        <f>YEAR(D24)</f>
        <v>3797</v>
      </c>
      <c r="E25" s="71">
        <f t="shared" ref="E25:H25" si="1">YEAR(E24)</f>
        <v>3798</v>
      </c>
      <c r="F25" s="71">
        <f t="shared" si="1"/>
        <v>1900</v>
      </c>
      <c r="G25" s="71">
        <f t="shared" si="1"/>
        <v>1900</v>
      </c>
      <c r="H25" s="71">
        <f t="shared" si="1"/>
        <v>1901</v>
      </c>
      <c r="I25" s="185" t="s">
        <v>279</v>
      </c>
      <c r="J25" s="7" t="s">
        <v>278</v>
      </c>
    </row>
    <row r="26" spans="2:10" x14ac:dyDescent="0.4">
      <c r="B26" s="14"/>
      <c r="C26" s="142"/>
      <c r="D26" s="174" t="s">
        <v>5</v>
      </c>
      <c r="E26" s="174" t="s">
        <v>5</v>
      </c>
      <c r="F26" s="174" t="s">
        <v>6</v>
      </c>
      <c r="G26" s="174" t="s">
        <v>6</v>
      </c>
      <c r="H26" s="174" t="s">
        <v>6</v>
      </c>
      <c r="I26" s="175" t="s">
        <v>17</v>
      </c>
      <c r="J26" s="7" t="s">
        <v>278</v>
      </c>
    </row>
    <row r="27" spans="2:10" x14ac:dyDescent="0.4">
      <c r="B27" s="11" t="s">
        <v>3</v>
      </c>
      <c r="C27" s="132"/>
      <c r="D27" s="10" t="e">
        <f>INDEX(IS!$21:$21,MATCH(D$25,IS!$19:$19,0))</f>
        <v>#N/A</v>
      </c>
      <c r="E27" s="10" t="e">
        <f>INDEX(IS!$21:$21,MATCH(E$25,IS!$19:$19,0))</f>
        <v>#N/A</v>
      </c>
      <c r="F27" s="10" t="e">
        <f>INDEX(Forecasts!$13:$13,MATCH(F$25,Forecasts!$11:$11,0))</f>
        <v>#N/A</v>
      </c>
      <c r="G27" s="10" t="e">
        <f>INDEX(Forecasts!$13:$13,MATCH(G$25,Forecasts!$11:$11,0))</f>
        <v>#N/A</v>
      </c>
      <c r="H27" s="10" t="e">
        <f>INDEX(Forecasts!$13:$13,MATCH(H$25,Forecasts!$11:$11,0))</f>
        <v>#N/A</v>
      </c>
      <c r="J27" s="7" t="s">
        <v>278</v>
      </c>
    </row>
    <row r="28" spans="2:10" x14ac:dyDescent="0.4">
      <c r="B28" s="30"/>
      <c r="C28" s="171" t="s">
        <v>218</v>
      </c>
      <c r="F28" s="234" t="e">
        <f ca="1">F27/OFFSET(F27,0,-1)-1</f>
        <v>#N/A</v>
      </c>
      <c r="G28" s="234" t="e">
        <f t="shared" ref="G28:H28" ca="1" si="2">G27/OFFSET(G27,0,-1)-1</f>
        <v>#N/A</v>
      </c>
      <c r="H28" s="234" t="e">
        <f t="shared" ca="1" si="2"/>
        <v>#N/A</v>
      </c>
      <c r="I28" s="22">
        <f>$C$9</f>
        <v>0</v>
      </c>
      <c r="J28" s="7" t="s">
        <v>278</v>
      </c>
    </row>
    <row r="29" spans="2:10" x14ac:dyDescent="0.4">
      <c r="B29" s="7" t="s">
        <v>286</v>
      </c>
      <c r="C29" s="132"/>
      <c r="D29" s="10" t="e">
        <f>INDEX(IS!$22:$22,MATCH(D$25,IS!$19:$19,0))</f>
        <v>#N/A</v>
      </c>
      <c r="E29" s="10" t="e">
        <f>INDEX(IS!$22:$22,MATCH(E$25,IS!$19:$19,0))</f>
        <v>#N/A</v>
      </c>
      <c r="F29" s="10" t="e">
        <f>INDEX(Forecasts!$14:$14,MATCH(F$25,Forecasts!$11:$11,0))</f>
        <v>#N/A</v>
      </c>
      <c r="G29" s="10" t="e">
        <f>INDEX(Forecasts!$14:$14,MATCH(G$25,Forecasts!$11:$11,0))</f>
        <v>#N/A</v>
      </c>
      <c r="H29" s="10" t="e">
        <f>INDEX(Forecasts!$14:$14,MATCH(H$25,Forecasts!$11:$11,0))</f>
        <v>#N/A</v>
      </c>
      <c r="I29" s="261"/>
    </row>
    <row r="30" spans="2:10" x14ac:dyDescent="0.4">
      <c r="B30" s="30"/>
      <c r="C30" s="171" t="s">
        <v>287</v>
      </c>
      <c r="D30" s="234" t="e">
        <f>D31/D27</f>
        <v>#N/A</v>
      </c>
      <c r="E30" s="234" t="e">
        <f t="shared" ref="E30:H30" si="3">E31/E27</f>
        <v>#N/A</v>
      </c>
      <c r="F30" s="234" t="e">
        <f t="shared" si="3"/>
        <v>#N/A</v>
      </c>
      <c r="G30" s="234" t="e">
        <f t="shared" si="3"/>
        <v>#N/A</v>
      </c>
      <c r="H30" s="234" t="e">
        <f t="shared" si="3"/>
        <v>#N/A</v>
      </c>
      <c r="I30" s="22"/>
    </row>
    <row r="31" spans="2:10" x14ac:dyDescent="0.4">
      <c r="B31" s="11" t="s">
        <v>84</v>
      </c>
      <c r="C31" s="262"/>
      <c r="D31" s="263" t="e">
        <f>D27+D29</f>
        <v>#N/A</v>
      </c>
      <c r="E31" s="263" t="e">
        <f>E27+E29</f>
        <v>#N/A</v>
      </c>
      <c r="F31" s="263" t="e">
        <f>F27+F29</f>
        <v>#N/A</v>
      </c>
      <c r="G31" s="263" t="e">
        <f>G27+G29</f>
        <v>#N/A</v>
      </c>
      <c r="H31" s="263" t="e">
        <f>H27+H29</f>
        <v>#N/A</v>
      </c>
      <c r="I31" s="263"/>
    </row>
    <row r="32" spans="2:10" x14ac:dyDescent="0.4">
      <c r="B32" s="7" t="s">
        <v>245</v>
      </c>
      <c r="C32" s="132"/>
      <c r="D32" s="10" t="e">
        <f>INDEX(IS!$27:$27,MATCH(D$25,IS!$19:$19,0))</f>
        <v>#N/A</v>
      </c>
      <c r="E32" s="10" t="e">
        <f>INDEX(IS!$27:$27,MATCH(E$25,IS!$19:$19,0))</f>
        <v>#N/A</v>
      </c>
      <c r="F32" s="10" t="e">
        <f>INDEX(Forecasts!$16:$16,MATCH(F$25,Forecasts!$11:$11,0))</f>
        <v>#N/A</v>
      </c>
      <c r="G32" s="10" t="e">
        <f>INDEX(Forecasts!$16:$16,MATCH(G$25,Forecasts!$11:$11,0))</f>
        <v>#N/A</v>
      </c>
      <c r="H32" s="10" t="e">
        <f>INDEX(Forecasts!$16:$16,MATCH(H$25,Forecasts!$11:$11,0))</f>
        <v>#N/A</v>
      </c>
      <c r="J32" s="7" t="s">
        <v>278</v>
      </c>
    </row>
    <row r="33" spans="2:10" x14ac:dyDescent="0.4">
      <c r="B33" s="11"/>
      <c r="C33" s="171" t="s">
        <v>68</v>
      </c>
      <c r="D33" s="10"/>
      <c r="E33" s="10"/>
      <c r="F33" s="234" t="e">
        <f>F34/F27</f>
        <v>#N/A</v>
      </c>
      <c r="G33" s="234" t="e">
        <f>G34/G27</f>
        <v>#N/A</v>
      </c>
      <c r="H33" s="234" t="e">
        <f>H34/H27</f>
        <v>#N/A</v>
      </c>
      <c r="J33" s="7" t="s">
        <v>278</v>
      </c>
    </row>
    <row r="34" spans="2:10" x14ac:dyDescent="0.4">
      <c r="B34" s="15" t="s">
        <v>1</v>
      </c>
      <c r="C34" s="172"/>
      <c r="D34" s="42"/>
      <c r="E34" s="42" t="e">
        <f>E31+E32</f>
        <v>#N/A</v>
      </c>
      <c r="F34" s="42" t="e">
        <f>F31+F32</f>
        <v>#N/A</v>
      </c>
      <c r="G34" s="42" t="e">
        <f>G31+G32</f>
        <v>#N/A</v>
      </c>
      <c r="H34" s="42" t="e">
        <f>H31+H32</f>
        <v>#N/A</v>
      </c>
      <c r="I34" s="16"/>
      <c r="J34" s="7" t="s">
        <v>278</v>
      </c>
    </row>
    <row r="35" spans="2:10" x14ac:dyDescent="0.4">
      <c r="B35" s="11"/>
      <c r="C35" s="171" t="s">
        <v>55</v>
      </c>
      <c r="D35" s="10"/>
      <c r="E35" s="235">
        <f>$C$10</f>
        <v>0</v>
      </c>
      <c r="F35" s="235">
        <f t="shared" ref="F35:H35" si="4">$C$10</f>
        <v>0</v>
      </c>
      <c r="G35" s="235">
        <f t="shared" si="4"/>
        <v>0</v>
      </c>
      <c r="H35" s="235">
        <f t="shared" si="4"/>
        <v>0</v>
      </c>
      <c r="J35" s="7" t="s">
        <v>278</v>
      </c>
    </row>
    <row r="36" spans="2:10" x14ac:dyDescent="0.4">
      <c r="B36" s="7" t="s">
        <v>72</v>
      </c>
      <c r="C36" s="173"/>
      <c r="D36" s="10" t="e">
        <f>INDEX(IS!$37:$37,MATCH(D$25,IS!$19:$19,0))</f>
        <v>#N/A</v>
      </c>
      <c r="E36" s="10" t="e">
        <f>INDEX(IS!$37:$37,MATCH(E$25,IS!$19:$19,0))</f>
        <v>#N/A</v>
      </c>
      <c r="F36" s="10" t="e">
        <f t="shared" ref="F36:H36" si="5">-F34*F$35</f>
        <v>#N/A</v>
      </c>
      <c r="G36" s="10" t="e">
        <f t="shared" si="5"/>
        <v>#N/A</v>
      </c>
      <c r="H36" s="10" t="e">
        <f t="shared" si="5"/>
        <v>#N/A</v>
      </c>
      <c r="J36" s="7" t="s">
        <v>278</v>
      </c>
    </row>
    <row r="37" spans="2:10" x14ac:dyDescent="0.4">
      <c r="B37" s="7" t="s">
        <v>242</v>
      </c>
      <c r="C37" s="132"/>
      <c r="D37" s="10" t="e">
        <f>-INDEX(IS!$29:$29,MATCH(D$25,IS!$19:$19,0))</f>
        <v>#N/A</v>
      </c>
      <c r="E37" s="10" t="e">
        <f>-INDEX(IS!$29:$29,MATCH(E$25,IS!$19:$19,0))</f>
        <v>#N/A</v>
      </c>
      <c r="F37" s="10" t="e">
        <f>-INDEX(Forecasts!$18:$18,MATCH(F$25,Forecasts!$11:$11,0))</f>
        <v>#N/A</v>
      </c>
      <c r="G37" s="10" t="e">
        <f>-INDEX(Forecasts!$18:$18,MATCH(G$25,Forecasts!$11:$11,0))</f>
        <v>#N/A</v>
      </c>
      <c r="H37" s="10" t="e">
        <f>-INDEX(Forecasts!$18:$18,MATCH(H$25,Forecasts!$11:$11,0))</f>
        <v>#N/A</v>
      </c>
      <c r="J37" s="7" t="s">
        <v>278</v>
      </c>
    </row>
    <row r="38" spans="2:10" x14ac:dyDescent="0.4">
      <c r="B38" s="12" t="s">
        <v>243</v>
      </c>
      <c r="C38" s="133"/>
      <c r="D38" s="34" t="e">
        <f>INDEX(CFS!$25:$25,MATCH(D$25,CFS!$19:$19,0))</f>
        <v>#N/A</v>
      </c>
      <c r="E38" s="34" t="e">
        <f>INDEX(CFS!$25:$25,MATCH(E$25,CFS!$19:$19,0))</f>
        <v>#N/A</v>
      </c>
      <c r="F38" s="10" t="e">
        <f>INDEX(Forecasts!$20:$20,MATCH(F$25,Forecasts!$11:$11,0))</f>
        <v>#N/A</v>
      </c>
      <c r="G38" s="10" t="e">
        <f>INDEX(Forecasts!$20:$20,MATCH(G$25,Forecasts!$11:$11,0))</f>
        <v>#N/A</v>
      </c>
      <c r="H38" s="10" t="e">
        <f>INDEX(Forecasts!$20:$20,MATCH(H$25,Forecasts!$11:$11,0))</f>
        <v>#N/A</v>
      </c>
      <c r="I38" s="12"/>
      <c r="J38" s="7" t="s">
        <v>278</v>
      </c>
    </row>
    <row r="39" spans="2:10" x14ac:dyDescent="0.4">
      <c r="B39" s="12" t="s">
        <v>244</v>
      </c>
      <c r="C39" s="133"/>
      <c r="D39" s="34"/>
      <c r="E39" s="34" t="e">
        <f>D41-E41</f>
        <v>#N/A</v>
      </c>
      <c r="F39" s="34" t="e">
        <f>-(INDEX(Forecasts!$64:$64,MATCH(F$25,Forecasts!$54:$54,0))-INDEX(Forecasts!$64:$64,MATCH(F$25-1,Forecasts!$54:$54,0)))</f>
        <v>#N/A</v>
      </c>
      <c r="G39" s="34" t="e">
        <f>-(INDEX(Forecasts!$64:$64,MATCH(G$25,Forecasts!$54:$54,0))-INDEX(Forecasts!$64:$64,MATCH(G$25-1,Forecasts!$54:$54,0)))</f>
        <v>#N/A</v>
      </c>
      <c r="H39" s="34" t="e">
        <f>-(INDEX(Forecasts!$64:$64,MATCH(H$25,Forecasts!$54:$54,0))-INDEX(Forecasts!$64:$64,MATCH(H$25-1,Forecasts!$54:$54,0)))</f>
        <v>#N/A</v>
      </c>
      <c r="I39" s="12"/>
      <c r="J39" s="7" t="s">
        <v>278</v>
      </c>
    </row>
    <row r="40" spans="2:10" x14ac:dyDescent="0.4">
      <c r="B40" s="16"/>
      <c r="C40" s="172"/>
      <c r="D40" s="42"/>
      <c r="E40" s="42"/>
      <c r="F40" s="42"/>
      <c r="G40" s="42"/>
      <c r="H40" s="42"/>
      <c r="I40" s="16"/>
      <c r="J40" s="7" t="s">
        <v>278</v>
      </c>
    </row>
    <row r="41" spans="2:10" x14ac:dyDescent="0.4">
      <c r="B41" s="43" t="s">
        <v>224</v>
      </c>
      <c r="C41" s="131"/>
      <c r="D41" s="236" t="e">
        <f>SUM(D42:D43)</f>
        <v>#N/A</v>
      </c>
      <c r="E41" s="236" t="e">
        <f>SUM(E42:E43)</f>
        <v>#N/A</v>
      </c>
      <c r="F41" s="236" t="e">
        <f ca="1">OFFSET(F41,0,-1)-F39</f>
        <v>#N/A</v>
      </c>
      <c r="G41" s="236" t="e">
        <f t="shared" ref="G41:H41" ca="1" si="6">OFFSET(G41,0,-1)-G39</f>
        <v>#N/A</v>
      </c>
      <c r="H41" s="236" t="e">
        <f t="shared" ca="1" si="6"/>
        <v>#N/A</v>
      </c>
      <c r="I41" s="43"/>
      <c r="J41" s="7" t="s">
        <v>278</v>
      </c>
    </row>
    <row r="42" spans="2:10" x14ac:dyDescent="0.4">
      <c r="B42" s="12" t="s">
        <v>241</v>
      </c>
      <c r="C42" s="133"/>
      <c r="D42" s="34" t="e">
        <f>INDEX(BS!$29:$29,MATCH(D$25,BS!$19:$19,0))-INDEX(BS!$22:$22,MATCH(D$25,BS!$19:$19,0))</f>
        <v>#N/A</v>
      </c>
      <c r="E42" s="34" t="e">
        <f>INDEX(BS!$29:$29,MATCH(E$25,BS!$19:$19,0))-INDEX(BS!$22:$22,MATCH(E$25,BS!$19:$19,0))</f>
        <v>#N/A</v>
      </c>
      <c r="F42" s="34"/>
      <c r="G42" s="34"/>
      <c r="H42" s="34"/>
      <c r="I42" s="12"/>
      <c r="J42" s="7" t="s">
        <v>278</v>
      </c>
    </row>
    <row r="43" spans="2:10" x14ac:dyDescent="0.4">
      <c r="B43" s="12" t="s">
        <v>240</v>
      </c>
      <c r="C43" s="133"/>
      <c r="D43" s="34" t="e">
        <f>-INDEX(BS!$46:$46,MATCH(D$25,BS!$19:$19,0))</f>
        <v>#N/A</v>
      </c>
      <c r="E43" s="34" t="e">
        <f>-INDEX(BS!$46:$46,MATCH(E$25,BS!$19:$19,0))</f>
        <v>#N/A</v>
      </c>
      <c r="F43" s="34"/>
      <c r="G43" s="34"/>
      <c r="H43" s="34"/>
      <c r="I43" s="12"/>
      <c r="J43" s="7" t="s">
        <v>278</v>
      </c>
    </row>
    <row r="44" spans="2:10" x14ac:dyDescent="0.4">
      <c r="B44" s="12"/>
      <c r="C44" s="182" t="s">
        <v>219</v>
      </c>
      <c r="D44" s="34"/>
      <c r="E44" s="237" t="e">
        <f>IF(E41/E27&lt;0, "n/a", E41/E27)</f>
        <v>#N/A</v>
      </c>
      <c r="F44" s="237" t="e">
        <f ca="1">IF(F41/F27&lt;0, "NM", F41/F27)</f>
        <v>#N/A</v>
      </c>
      <c r="G44" s="237" t="e">
        <f ca="1">IF(G41/G27&lt;0, "NM", G41/G27)</f>
        <v>#N/A</v>
      </c>
      <c r="H44" s="237" t="e">
        <f ca="1">IF(H41/H27&lt;0, "NM", H41/H27)</f>
        <v>#N/A</v>
      </c>
      <c r="I44" s="12"/>
      <c r="J44" s="7" t="s">
        <v>278</v>
      </c>
    </row>
    <row r="45" spans="2:10" x14ac:dyDescent="0.4">
      <c r="B45" s="12" t="s">
        <v>225</v>
      </c>
      <c r="C45" s="182" t="s">
        <v>226</v>
      </c>
      <c r="D45" s="34" t="e">
        <f t="shared" ref="D45:H45" si="7">D34+D36</f>
        <v>#N/A</v>
      </c>
      <c r="E45" s="34" t="e">
        <f t="shared" si="7"/>
        <v>#N/A</v>
      </c>
      <c r="F45" s="34" t="e">
        <f t="shared" si="7"/>
        <v>#N/A</v>
      </c>
      <c r="G45" s="34" t="e">
        <f t="shared" si="7"/>
        <v>#N/A</v>
      </c>
      <c r="H45" s="34" t="e">
        <f t="shared" si="7"/>
        <v>#N/A</v>
      </c>
      <c r="I45" s="12"/>
      <c r="J45" s="7" t="s">
        <v>278</v>
      </c>
    </row>
    <row r="46" spans="2:10" x14ac:dyDescent="0.4">
      <c r="B46" s="12" t="s">
        <v>239</v>
      </c>
      <c r="C46" s="182" t="s">
        <v>227</v>
      </c>
      <c r="D46" s="34"/>
      <c r="E46" s="34" t="e">
        <f t="shared" ref="E46:H46" ca="1" si="8">E45-OFFSET(E45,0,-1)</f>
        <v>#N/A</v>
      </c>
      <c r="F46" s="34" t="e">
        <f t="shared" ca="1" si="8"/>
        <v>#N/A</v>
      </c>
      <c r="G46" s="34" t="e">
        <f t="shared" ca="1" si="8"/>
        <v>#N/A</v>
      </c>
      <c r="H46" s="34" t="e">
        <f t="shared" ca="1" si="8"/>
        <v>#N/A</v>
      </c>
      <c r="I46" s="12"/>
      <c r="J46" s="7" t="s">
        <v>278</v>
      </c>
    </row>
    <row r="47" spans="2:10" x14ac:dyDescent="0.4">
      <c r="B47" s="12" t="s">
        <v>238</v>
      </c>
      <c r="C47" s="182" t="s">
        <v>228</v>
      </c>
      <c r="D47" s="34"/>
      <c r="E47" s="34" t="e">
        <f t="shared" ref="E47:H47" si="9">-(E38-E37)</f>
        <v>#N/A</v>
      </c>
      <c r="F47" s="34" t="e">
        <f t="shared" si="9"/>
        <v>#N/A</v>
      </c>
      <c r="G47" s="34" t="e">
        <f t="shared" si="9"/>
        <v>#N/A</v>
      </c>
      <c r="H47" s="34" t="e">
        <f t="shared" si="9"/>
        <v>#N/A</v>
      </c>
      <c r="I47" s="12"/>
      <c r="J47" s="7" t="s">
        <v>278</v>
      </c>
    </row>
    <row r="48" spans="2:10" x14ac:dyDescent="0.4">
      <c r="B48" s="12"/>
      <c r="C48" s="182"/>
      <c r="D48" s="12"/>
      <c r="E48" s="41"/>
      <c r="F48" s="41"/>
      <c r="G48" s="41"/>
      <c r="H48" s="41"/>
      <c r="I48" s="12"/>
      <c r="J48" s="7" t="s">
        <v>278</v>
      </c>
    </row>
    <row r="49" spans="2:10" x14ac:dyDescent="0.4">
      <c r="B49" s="141" t="s">
        <v>237</v>
      </c>
      <c r="C49" s="142"/>
      <c r="D49" s="13"/>
      <c r="E49" s="13" t="e">
        <f>E34+SUM(E36:E39)</f>
        <v>#N/A</v>
      </c>
      <c r="F49" s="13" t="e">
        <f>F34+SUM(F36:F39)</f>
        <v>#N/A</v>
      </c>
      <c r="G49" s="13" t="e">
        <f>G34+SUM(G36:G39)</f>
        <v>#N/A</v>
      </c>
      <c r="H49" s="13" t="e">
        <f>H34+SUM(H36:H39)</f>
        <v>#N/A</v>
      </c>
      <c r="I49" s="13" t="e">
        <f>H49*(1+$C$9)/($C$11-$C$9)</f>
        <v>#N/A</v>
      </c>
      <c r="J49" s="7" t="s">
        <v>278</v>
      </c>
    </row>
    <row r="50" spans="2:10" x14ac:dyDescent="0.4">
      <c r="C50" s="171" t="s">
        <v>220</v>
      </c>
      <c r="F50" s="238" t="e">
        <f t="shared" ref="F50:H50" ca="1" si="10">F49/OFFSET(F49,0,-1)-1</f>
        <v>#N/A</v>
      </c>
      <c r="G50" s="238" t="e">
        <f t="shared" ca="1" si="10"/>
        <v>#N/A</v>
      </c>
      <c r="H50" s="238" t="e">
        <f t="shared" ca="1" si="10"/>
        <v>#N/A</v>
      </c>
      <c r="J50" s="7" t="s">
        <v>278</v>
      </c>
    </row>
    <row r="51" spans="2:10" x14ac:dyDescent="0.4">
      <c r="B51" s="7" t="s">
        <v>236</v>
      </c>
      <c r="C51" s="132"/>
      <c r="E51" s="18" t="e">
        <f>IF(E24&lt;INT($C$8),1,1/(1+$C$11)^(YEARFRAC(E24,$C$8)))</f>
        <v>#VALUE!</v>
      </c>
      <c r="F51" s="18" t="e">
        <f>IF(F24&lt;INT($C$8),1,1/(1+$C$11)^(YEARFRAC(F24,$C$8)))</f>
        <v>#VALUE!</v>
      </c>
      <c r="G51" s="18" t="e">
        <f>IF(G24&lt;INT($C$8),1,1/(1+$C$11)^(YEARFRAC(G24,$C$8)))</f>
        <v>#VALUE!</v>
      </c>
      <c r="H51" s="18" t="e">
        <f>IF(H24&lt;INT($C$8),1,1/(1+$C$11)^(YEARFRAC(H24,$C$8)))</f>
        <v>#VALUE!</v>
      </c>
      <c r="I51" s="18" t="e">
        <f>H51</f>
        <v>#VALUE!</v>
      </c>
      <c r="J51" s="7" t="s">
        <v>278</v>
      </c>
    </row>
    <row r="52" spans="2:10" ht="15" thickBot="1" x14ac:dyDescent="0.45">
      <c r="B52" s="20" t="s">
        <v>235</v>
      </c>
      <c r="C52" s="159"/>
      <c r="D52" s="20"/>
      <c r="E52" s="20"/>
      <c r="F52" s="20" t="e">
        <f>F49*F51</f>
        <v>#N/A</v>
      </c>
      <c r="G52" s="20" t="e">
        <f t="shared" ref="G52:I52" si="11">G49*G51</f>
        <v>#N/A</v>
      </c>
      <c r="H52" s="20" t="e">
        <f t="shared" si="11"/>
        <v>#N/A</v>
      </c>
      <c r="I52" s="20" t="e">
        <f t="shared" si="11"/>
        <v>#N/A</v>
      </c>
      <c r="J52" s="7" t="s">
        <v>278</v>
      </c>
    </row>
    <row r="53" spans="2:10" x14ac:dyDescent="0.4">
      <c r="D53" s="10"/>
      <c r="E53" s="10"/>
      <c r="F53" s="10"/>
      <c r="G53" s="296"/>
      <c r="H53" s="10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1440AA"/>
  </sheetPr>
  <dimension ref="A1"/>
  <sheetViews>
    <sheetView showGridLines="0" topLeftCell="A1048576" workbookViewId="0">
      <selection activeCell="F46"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dimension ref="A1:T27"/>
  <sheetViews>
    <sheetView showGridLines="0" zoomScale="85" zoomScaleNormal="85" workbookViewId="0">
      <selection activeCell="D29" sqref="D29"/>
    </sheetView>
  </sheetViews>
  <sheetFormatPr defaultColWidth="9.84375" defaultRowHeight="14.6" x14ac:dyDescent="0.4"/>
  <cols>
    <col min="1" max="1" width="2.69140625" style="7" customWidth="1"/>
    <col min="2" max="2" width="30.3828125" style="7" customWidth="1"/>
    <col min="3" max="3" width="20.69140625" style="7" customWidth="1"/>
    <col min="4" max="4" width="13.53515625" style="7" customWidth="1"/>
    <col min="5" max="18" width="11.53515625" style="7" customWidth="1"/>
    <col min="19" max="20" width="10.69140625" style="7" customWidth="1"/>
    <col min="21" max="23" width="11.53515625" style="7" customWidth="1"/>
    <col min="24" max="16384" width="9.84375" style="7"/>
  </cols>
  <sheetData>
    <row r="1" spans="1:20" x14ac:dyDescent="0.4">
      <c r="A1" s="6"/>
      <c r="B1" s="6"/>
    </row>
    <row r="2" spans="1:20" ht="16.75" x14ac:dyDescent="0.4">
      <c r="A2" s="8"/>
      <c r="B2" s="253" t="s">
        <v>268</v>
      </c>
    </row>
    <row r="3" spans="1:20" x14ac:dyDescent="0.4">
      <c r="A3" s="8"/>
      <c r="B3" s="239" t="s">
        <v>67</v>
      </c>
    </row>
    <row r="4" spans="1:20" x14ac:dyDescent="0.4">
      <c r="A4" s="8"/>
      <c r="B4" s="239" t="s">
        <v>269</v>
      </c>
    </row>
    <row r="5" spans="1:20" x14ac:dyDescent="0.4">
      <c r="A5" s="8"/>
      <c r="B5" s="9"/>
    </row>
    <row r="6" spans="1:20" x14ac:dyDescent="0.4">
      <c r="B6" s="242" t="s">
        <v>67</v>
      </c>
      <c r="C6" s="250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4">
      <c r="E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4">
      <c r="B8" s="39" t="s">
        <v>18</v>
      </c>
      <c r="C8" s="194">
        <f>Assumptions!D27</f>
        <v>0</v>
      </c>
      <c r="E8" s="30"/>
      <c r="I8" s="13"/>
      <c r="J8" s="12"/>
      <c r="K8" s="12"/>
      <c r="L8" s="12"/>
      <c r="M8" s="12"/>
      <c r="N8" s="12"/>
      <c r="O8" s="12"/>
      <c r="P8" s="12"/>
      <c r="Q8" s="12"/>
      <c r="R8" s="12"/>
      <c r="S8" s="13"/>
      <c r="T8" s="12"/>
    </row>
    <row r="9" spans="1:20" x14ac:dyDescent="0.4">
      <c r="B9" s="24" t="s">
        <v>19</v>
      </c>
      <c r="C9" s="223" t="e">
        <f>Beta!$D$12</f>
        <v>#VALUE!</v>
      </c>
      <c r="E9" s="3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4">
      <c r="B10" s="25" t="s">
        <v>280</v>
      </c>
      <c r="C10" s="224">
        <f>Assumptions!D28</f>
        <v>0</v>
      </c>
      <c r="E10" s="30"/>
      <c r="I10" s="13"/>
      <c r="J10" s="13"/>
      <c r="K10" s="13"/>
      <c r="L10" s="13"/>
      <c r="M10" s="13"/>
      <c r="N10" s="12"/>
      <c r="O10" s="13"/>
      <c r="P10" s="12"/>
      <c r="Q10" s="13"/>
      <c r="R10" s="12"/>
      <c r="S10" s="12"/>
      <c r="T10" s="12"/>
    </row>
    <row r="11" spans="1:20" x14ac:dyDescent="0.4">
      <c r="C11" s="225"/>
      <c r="E11" s="30"/>
      <c r="I11" s="12"/>
      <c r="J11" s="40"/>
      <c r="K11" s="44"/>
      <c r="L11" s="44"/>
      <c r="M11" s="45"/>
      <c r="N11" s="12"/>
      <c r="O11" s="46"/>
      <c r="P11" s="12"/>
      <c r="Q11" s="44"/>
      <c r="R11" s="12"/>
      <c r="S11" s="12"/>
      <c r="T11" s="12"/>
    </row>
    <row r="12" spans="1:20" x14ac:dyDescent="0.4">
      <c r="B12" s="11" t="s">
        <v>20</v>
      </c>
      <c r="C12" s="226" t="e">
        <f>C8+(C9*C10)</f>
        <v>#VALUE!</v>
      </c>
      <c r="E12" s="30"/>
      <c r="I12" s="12"/>
      <c r="J12" s="40"/>
      <c r="K12" s="44"/>
      <c r="L12" s="44"/>
      <c r="M12" s="45"/>
      <c r="N12" s="12"/>
      <c r="O12" s="46"/>
      <c r="P12" s="12"/>
      <c r="Q12" s="44"/>
      <c r="R12" s="12"/>
      <c r="S12" s="12"/>
      <c r="T12" s="12"/>
    </row>
    <row r="13" spans="1:20" x14ac:dyDescent="0.4">
      <c r="C13" s="225"/>
      <c r="E13" s="30"/>
      <c r="I13" s="12"/>
      <c r="J13" s="40"/>
      <c r="K13" s="44"/>
      <c r="L13" s="44"/>
      <c r="M13" s="45"/>
      <c r="N13" s="12"/>
      <c r="O13" s="46"/>
      <c r="P13" s="12"/>
      <c r="Q13" s="44"/>
      <c r="R13" s="12"/>
      <c r="S13" s="12"/>
      <c r="T13" s="12"/>
    </row>
    <row r="14" spans="1:20" x14ac:dyDescent="0.4">
      <c r="B14" s="39" t="s">
        <v>223</v>
      </c>
      <c r="C14" s="194">
        <f>Assumptions!D29</f>
        <v>0</v>
      </c>
      <c r="E14" s="30"/>
      <c r="I14" s="12"/>
      <c r="J14" s="40"/>
      <c r="K14" s="44"/>
      <c r="L14" s="44"/>
      <c r="M14" s="45"/>
      <c r="N14" s="12"/>
      <c r="O14" s="46"/>
      <c r="P14" s="12"/>
      <c r="Q14" s="44"/>
      <c r="R14" s="12"/>
      <c r="S14" s="12"/>
      <c r="T14" s="12"/>
    </row>
    <row r="15" spans="1:20" x14ac:dyDescent="0.4">
      <c r="B15" s="25" t="s">
        <v>21</v>
      </c>
      <c r="C15" s="224">
        <f>DCF!$C$10</f>
        <v>0</v>
      </c>
      <c r="E15" s="30"/>
      <c r="I15" s="12"/>
      <c r="J15" s="40"/>
      <c r="K15" s="44"/>
      <c r="L15" s="44"/>
      <c r="M15" s="45"/>
      <c r="N15" s="12"/>
      <c r="O15" s="46"/>
      <c r="P15" s="12"/>
      <c r="Q15" s="44"/>
      <c r="R15" s="12"/>
      <c r="S15" s="12"/>
      <c r="T15" s="12"/>
    </row>
    <row r="16" spans="1:20" x14ac:dyDescent="0.4">
      <c r="C16" s="225"/>
      <c r="E16" s="30"/>
      <c r="I16" s="12"/>
      <c r="J16" s="40"/>
      <c r="K16" s="44"/>
      <c r="L16" s="44"/>
      <c r="M16" s="45"/>
      <c r="N16" s="12"/>
      <c r="O16" s="46"/>
      <c r="P16" s="12"/>
      <c r="Q16" s="44"/>
      <c r="R16" s="12"/>
      <c r="S16" s="12"/>
      <c r="T16" s="12"/>
    </row>
    <row r="17" spans="2:20" x14ac:dyDescent="0.4">
      <c r="B17" s="13" t="s">
        <v>22</v>
      </c>
      <c r="C17" s="226">
        <f>C14*(1-C15)</f>
        <v>0</v>
      </c>
      <c r="E17" s="3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2:20" x14ac:dyDescent="0.4">
      <c r="C18" s="225"/>
      <c r="E18" s="30"/>
      <c r="I18" s="12"/>
      <c r="J18" s="40"/>
      <c r="K18" s="12"/>
      <c r="L18" s="12"/>
      <c r="M18" s="12"/>
      <c r="N18" s="12"/>
      <c r="O18" s="12"/>
      <c r="P18" s="12"/>
      <c r="Q18" s="44"/>
      <c r="R18" s="12"/>
      <c r="S18" s="12"/>
      <c r="T18" s="12"/>
    </row>
    <row r="19" spans="2:20" x14ac:dyDescent="0.4">
      <c r="B19" s="39" t="s">
        <v>23</v>
      </c>
      <c r="C19" s="194">
        <f>1-C22</f>
        <v>1</v>
      </c>
      <c r="E19" s="30"/>
      <c r="I19" s="12"/>
      <c r="J19" s="12"/>
      <c r="K19" s="12"/>
      <c r="L19" s="12"/>
      <c r="M19" s="12"/>
      <c r="N19" s="44"/>
      <c r="O19" s="12"/>
      <c r="P19" s="12"/>
      <c r="Q19" s="12"/>
      <c r="R19" s="12"/>
      <c r="S19" s="12"/>
      <c r="T19" s="12"/>
    </row>
    <row r="20" spans="2:20" x14ac:dyDescent="0.4">
      <c r="B20" s="24" t="s">
        <v>20</v>
      </c>
      <c r="C20" s="32" t="e">
        <f>C12</f>
        <v>#VALUE!</v>
      </c>
      <c r="E20" s="30"/>
      <c r="J20" s="12"/>
      <c r="K20" s="12"/>
      <c r="L20" s="12"/>
      <c r="M20" s="12"/>
      <c r="N20" s="12"/>
      <c r="O20" s="12"/>
    </row>
    <row r="21" spans="2:20" x14ac:dyDescent="0.4">
      <c r="B21" s="24"/>
      <c r="C21" s="32"/>
      <c r="E21" s="35"/>
      <c r="F21" s="12"/>
      <c r="G21" s="12"/>
      <c r="J21" s="12"/>
      <c r="K21" s="12"/>
      <c r="L21" s="12"/>
      <c r="M21" s="12"/>
      <c r="N21" s="12"/>
      <c r="O21" s="12"/>
    </row>
    <row r="22" spans="2:20" x14ac:dyDescent="0.4">
      <c r="B22" s="24" t="s">
        <v>24</v>
      </c>
      <c r="C22" s="32">
        <f>Assumptions!D30</f>
        <v>0</v>
      </c>
      <c r="E22" s="30"/>
      <c r="F22" s="12"/>
      <c r="G22" s="12"/>
      <c r="J22" s="12"/>
      <c r="K22" s="12"/>
      <c r="L22" s="40"/>
      <c r="M22" s="40"/>
      <c r="N22" s="12"/>
      <c r="O22" s="12"/>
    </row>
    <row r="23" spans="2:20" x14ac:dyDescent="0.4">
      <c r="B23" s="90" t="s">
        <v>25</v>
      </c>
      <c r="C23" s="91">
        <f>C14</f>
        <v>0</v>
      </c>
      <c r="E23" s="30"/>
      <c r="F23" s="12"/>
      <c r="G23" s="12"/>
      <c r="J23" s="12"/>
      <c r="K23" s="12"/>
      <c r="L23" s="12"/>
      <c r="M23" s="47"/>
      <c r="N23" s="12"/>
      <c r="O23" s="12"/>
    </row>
    <row r="24" spans="2:20" x14ac:dyDescent="0.4">
      <c r="B24" s="12"/>
      <c r="C24" s="12"/>
      <c r="E24" s="30"/>
      <c r="G24" s="12"/>
      <c r="J24" s="12"/>
      <c r="K24" s="12"/>
      <c r="L24" s="12"/>
      <c r="M24" s="40"/>
      <c r="N24" s="12"/>
      <c r="O24" s="12"/>
    </row>
    <row r="25" spans="2:20" x14ac:dyDescent="0.4">
      <c r="B25" s="13" t="s">
        <v>26</v>
      </c>
      <c r="C25" s="49" t="e">
        <f>C19*C20+C22*C23</f>
        <v>#VALUE!</v>
      </c>
      <c r="D25" s="40"/>
      <c r="E25" s="30"/>
      <c r="G25" s="12"/>
      <c r="J25" s="12"/>
      <c r="K25" s="12"/>
      <c r="L25" s="12"/>
      <c r="M25" s="40"/>
      <c r="N25" s="12"/>
      <c r="O25" s="12"/>
    </row>
    <row r="26" spans="2:20" ht="15" thickBot="1" x14ac:dyDescent="0.45">
      <c r="B26" s="13" t="s">
        <v>69</v>
      </c>
      <c r="C26" s="48" t="e">
        <f>MROUND($C$25, 0.005)</f>
        <v>#VALUE!</v>
      </c>
      <c r="E26" s="30"/>
      <c r="J26" s="12"/>
      <c r="K26" s="12"/>
      <c r="L26" s="12"/>
      <c r="M26" s="40"/>
      <c r="N26" s="12"/>
      <c r="O26" s="12"/>
    </row>
    <row r="27" spans="2:20" ht="15" thickTop="1" x14ac:dyDescent="0.4">
      <c r="E27" s="30"/>
      <c r="J27" s="12"/>
      <c r="K27" s="12"/>
      <c r="L27" s="12"/>
      <c r="M27" s="40"/>
      <c r="N27" s="12"/>
      <c r="O27" s="12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dimension ref="A1:R54"/>
  <sheetViews>
    <sheetView showGridLines="0" topLeftCell="A14" zoomScale="85" zoomScaleNormal="85" zoomScalePageLayoutView="70" workbookViewId="0">
      <selection activeCell="P48" sqref="P48"/>
    </sheetView>
  </sheetViews>
  <sheetFormatPr defaultColWidth="9.15234375" defaultRowHeight="14.6" x14ac:dyDescent="0.4"/>
  <cols>
    <col min="1" max="1" width="2.69140625" style="50" customWidth="1"/>
    <col min="2" max="2" width="30" style="50" customWidth="1"/>
    <col min="3" max="18" width="14.3828125" style="50" customWidth="1"/>
    <col min="19" max="29" width="9.3828125" style="50" bestFit="1" customWidth="1"/>
    <col min="30" max="97" width="9.3046875" style="50" bestFit="1" customWidth="1"/>
    <col min="98" max="119" width="9.53515625" style="50" bestFit="1" customWidth="1"/>
    <col min="120" max="158" width="9.3046875" style="50" bestFit="1" customWidth="1"/>
    <col min="159" max="180" width="9.84375" style="50" bestFit="1" customWidth="1"/>
    <col min="181" max="250" width="9.3046875" style="50" bestFit="1" customWidth="1"/>
    <col min="251" max="272" width="9.3828125" style="50" bestFit="1" customWidth="1"/>
    <col min="273" max="342" width="9.3046875" style="50" bestFit="1" customWidth="1"/>
    <col min="343" max="363" width="9.53515625" style="50" bestFit="1" customWidth="1"/>
    <col min="364" max="372" width="9.3046875" style="50" bestFit="1" customWidth="1"/>
    <col min="373" max="394" width="9.3828125" style="50" bestFit="1" customWidth="1"/>
    <col min="395" max="462" width="9.3046875" style="50" bestFit="1" customWidth="1"/>
    <col min="463" max="484" width="9.53515625" style="50" bestFit="1" customWidth="1"/>
    <col min="485" max="523" width="9.3046875" style="50" bestFit="1" customWidth="1"/>
    <col min="524" max="545" width="9.84375" style="50" bestFit="1" customWidth="1"/>
    <col min="546" max="615" width="9.3046875" style="50" bestFit="1" customWidth="1"/>
    <col min="616" max="637" width="9.3828125" style="50" bestFit="1" customWidth="1"/>
    <col min="638" max="707" width="9.3046875" style="50" bestFit="1" customWidth="1"/>
    <col min="708" max="728" width="9.53515625" style="50" bestFit="1" customWidth="1"/>
    <col min="729" max="729" width="9.3046875" style="50" bestFit="1" customWidth="1"/>
    <col min="730" max="16384" width="9.15234375" style="50"/>
  </cols>
  <sheetData>
    <row r="1" spans="1:13" x14ac:dyDescent="0.4">
      <c r="A1" s="6"/>
      <c r="B1" s="6"/>
      <c r="C1" s="7"/>
    </row>
    <row r="2" spans="1:13" s="7" customFormat="1" ht="16.75" x14ac:dyDescent="0.4">
      <c r="A2" s="8"/>
      <c r="B2" s="253" t="s">
        <v>268</v>
      </c>
    </row>
    <row r="3" spans="1:13" s="7" customFormat="1" x14ac:dyDescent="0.4">
      <c r="A3" s="8"/>
      <c r="B3" s="239" t="s">
        <v>74</v>
      </c>
    </row>
    <row r="4" spans="1:13" s="7" customFormat="1" x14ac:dyDescent="0.4">
      <c r="A4" s="8"/>
      <c r="B4" s="239" t="s">
        <v>269</v>
      </c>
    </row>
    <row r="5" spans="1:13" s="7" customFormat="1" x14ac:dyDescent="0.4">
      <c r="A5" s="8"/>
      <c r="B5" s="9"/>
    </row>
    <row r="6" spans="1:13" s="60" customFormat="1" x14ac:dyDescent="0.4">
      <c r="B6" s="251" t="s">
        <v>246</v>
      </c>
      <c r="C6" s="251"/>
      <c r="D6" s="252"/>
      <c r="E6" s="7"/>
      <c r="F6" s="189" t="s">
        <v>247</v>
      </c>
      <c r="G6" s="188"/>
      <c r="H6" s="188"/>
      <c r="I6" s="188"/>
      <c r="J6" s="190"/>
      <c r="K6" s="190"/>
      <c r="M6" s="7"/>
    </row>
    <row r="7" spans="1:13" ht="15" thickBot="1" x14ac:dyDescent="0.45">
      <c r="E7" s="7"/>
      <c r="F7" s="7"/>
      <c r="G7" s="7"/>
      <c r="H7" s="7"/>
      <c r="I7" s="7"/>
      <c r="M7" s="7"/>
    </row>
    <row r="8" spans="1:13" ht="15" thickBot="1" x14ac:dyDescent="0.45">
      <c r="B8" s="69" t="s">
        <v>27</v>
      </c>
      <c r="C8" s="69"/>
      <c r="D8" s="69"/>
      <c r="E8" s="7"/>
      <c r="F8" s="7"/>
      <c r="G8" s="7"/>
      <c r="H8" s="7"/>
      <c r="I8" s="7"/>
      <c r="M8" s="7"/>
    </row>
    <row r="9" spans="1:13" x14ac:dyDescent="0.4">
      <c r="B9" s="51"/>
      <c r="C9" s="98" t="s">
        <v>28</v>
      </c>
      <c r="D9" s="187" t="s">
        <v>29</v>
      </c>
      <c r="E9" s="7"/>
      <c r="F9" s="7"/>
      <c r="G9" s="7"/>
      <c r="H9" s="7"/>
      <c r="I9" s="7"/>
      <c r="M9" s="7"/>
    </row>
    <row r="10" spans="1:13" x14ac:dyDescent="0.4">
      <c r="B10" s="104"/>
      <c r="C10" s="99" t="s">
        <v>80</v>
      </c>
      <c r="D10" s="99" t="s">
        <v>80</v>
      </c>
      <c r="E10" s="7"/>
      <c r="F10" s="7"/>
      <c r="G10" s="7"/>
      <c r="H10" s="7"/>
      <c r="I10" s="7"/>
      <c r="M10" s="7"/>
    </row>
    <row r="11" spans="1:13" x14ac:dyDescent="0.4">
      <c r="B11" s="61" t="s">
        <v>12</v>
      </c>
      <c r="C11" s="100" t="e">
        <f>Q53</f>
        <v>#VALUE!</v>
      </c>
      <c r="D11" s="100" t="e">
        <f>C$11*(1+(1-t)*$D$14)</f>
        <v>#VALUE!</v>
      </c>
      <c r="E11" s="7"/>
      <c r="F11" s="7"/>
      <c r="G11" s="7"/>
      <c r="H11" s="7"/>
      <c r="I11" s="7"/>
      <c r="M11" s="7"/>
    </row>
    <row r="12" spans="1:13" ht="15" thickBot="1" x14ac:dyDescent="0.45">
      <c r="B12" s="105" t="s">
        <v>13</v>
      </c>
      <c r="C12" s="106" t="e">
        <f>Q52</f>
        <v>#VALUE!</v>
      </c>
      <c r="D12" s="106" t="e">
        <f>C$12*(1+(1-t)*$D$14)</f>
        <v>#VALUE!</v>
      </c>
      <c r="E12" s="7"/>
      <c r="F12" s="7"/>
      <c r="G12" s="7"/>
      <c r="H12" s="7"/>
      <c r="I12" s="7"/>
    </row>
    <row r="13" spans="1:13" x14ac:dyDescent="0.4">
      <c r="E13" s="7"/>
      <c r="F13" s="7"/>
      <c r="G13" s="7"/>
      <c r="H13" s="7"/>
      <c r="I13" s="7"/>
    </row>
    <row r="14" spans="1:13" x14ac:dyDescent="0.4">
      <c r="B14" s="65" t="s">
        <v>30</v>
      </c>
      <c r="C14" s="55"/>
      <c r="D14" s="56">
        <f>'Discount rate'!$C$22/'Discount rate'!$C$19</f>
        <v>0</v>
      </c>
      <c r="E14" s="7"/>
      <c r="F14" s="7"/>
      <c r="G14" s="7"/>
      <c r="H14" s="7"/>
      <c r="I14" s="7"/>
    </row>
    <row r="15" spans="1:13" x14ac:dyDescent="0.4">
      <c r="B15" s="86"/>
      <c r="E15" s="7"/>
      <c r="F15" s="7"/>
      <c r="G15" s="7"/>
      <c r="H15" s="7"/>
      <c r="I15" s="7"/>
    </row>
    <row r="17" spans="2:18" s="60" customFormat="1" x14ac:dyDescent="0.4">
      <c r="B17" s="251" t="s">
        <v>31</v>
      </c>
      <c r="C17" s="251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</row>
    <row r="19" spans="2:18" x14ac:dyDescent="0.4">
      <c r="B19" s="97" t="s">
        <v>76</v>
      </c>
    </row>
    <row r="20" spans="2:18" x14ac:dyDescent="0.4">
      <c r="B20" s="76" t="s">
        <v>77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</row>
    <row r="21" spans="2:18" x14ac:dyDescent="0.4">
      <c r="B21" s="72" t="s">
        <v>32</v>
      </c>
      <c r="D21" s="227">
        <f>Assumptions!D35</f>
        <v>0</v>
      </c>
      <c r="E21" s="80" t="s">
        <v>33</v>
      </c>
      <c r="F21" s="80" t="s">
        <v>34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</row>
    <row r="22" spans="2:18" x14ac:dyDescent="0.4">
      <c r="B22" s="79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</row>
    <row r="23" spans="2:18" x14ac:dyDescent="0.4">
      <c r="B23" s="76" t="s">
        <v>78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</row>
    <row r="24" spans="2:18" x14ac:dyDescent="0.4">
      <c r="B24" s="72" t="s">
        <v>35</v>
      </c>
      <c r="D24" s="227"/>
      <c r="E24" s="79" t="s">
        <v>36</v>
      </c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</row>
    <row r="25" spans="2:18" x14ac:dyDescent="0.4">
      <c r="B25" s="72" t="s">
        <v>37</v>
      </c>
      <c r="D25" s="229">
        <f>Assumptions!D34</f>
        <v>0</v>
      </c>
      <c r="E25" s="62"/>
      <c r="F25" s="78"/>
      <c r="G25" s="78"/>
      <c r="H25" s="78"/>
      <c r="I25" s="72"/>
      <c r="J25" s="72"/>
      <c r="K25" s="72"/>
      <c r="L25" s="72"/>
      <c r="M25" s="72"/>
      <c r="N25" s="72"/>
      <c r="O25" s="72"/>
      <c r="P25" s="72"/>
      <c r="Q25" s="72"/>
      <c r="R25" s="72"/>
    </row>
    <row r="26" spans="2:18" x14ac:dyDescent="0.4">
      <c r="B26" s="72" t="s">
        <v>274</v>
      </c>
      <c r="D26" s="227">
        <f>Assumptions!D15</f>
        <v>0</v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</row>
    <row r="27" spans="2:18" x14ac:dyDescent="0.4">
      <c r="B27" s="72" t="s">
        <v>38</v>
      </c>
      <c r="D27" s="227">
        <f>Assumptions!D16</f>
        <v>0</v>
      </c>
      <c r="E27" s="77" t="s">
        <v>75</v>
      </c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</row>
    <row r="28" spans="2:18" x14ac:dyDescent="0.4">
      <c r="B28" s="72" t="s">
        <v>14</v>
      </c>
      <c r="D28" s="227">
        <f>Assumptions!D11</f>
        <v>0</v>
      </c>
      <c r="E28" s="77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</row>
    <row r="29" spans="2:18" x14ac:dyDescent="0.4">
      <c r="B29" s="72" t="s">
        <v>16</v>
      </c>
      <c r="D29" s="227">
        <f>Assumptions!D17</f>
        <v>0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</row>
    <row r="30" spans="2:18" x14ac:dyDescent="0.4">
      <c r="B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</row>
    <row r="31" spans="2:18" x14ac:dyDescent="0.4">
      <c r="B31" s="76" t="s">
        <v>79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</row>
    <row r="32" spans="2:18" x14ac:dyDescent="0.4">
      <c r="B32" s="72" t="s">
        <v>37</v>
      </c>
      <c r="D32" s="229">
        <f>Assumptions!D34</f>
        <v>0</v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</row>
    <row r="33" spans="1:18" x14ac:dyDescent="0.4">
      <c r="B33" s="72" t="s">
        <v>14</v>
      </c>
      <c r="D33" s="229">
        <f>Assumptions!D11</f>
        <v>0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</row>
    <row r="34" spans="1:18" x14ac:dyDescent="0.4">
      <c r="B34" s="72" t="s">
        <v>16</v>
      </c>
      <c r="D34" s="229">
        <f>Assumptions!D17</f>
        <v>0</v>
      </c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</row>
    <row r="35" spans="1:18" x14ac:dyDescent="0.4">
      <c r="B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1:18" x14ac:dyDescent="0.4">
      <c r="B36" s="76" t="s">
        <v>74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</row>
    <row r="37" spans="1:18" x14ac:dyDescent="0.4">
      <c r="B37" s="72" t="s">
        <v>39</v>
      </c>
      <c r="D37" s="229">
        <f>DATE(YEAR(D38)-2,MONTH(D38),DAY(D38))</f>
        <v>693232</v>
      </c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1:18" x14ac:dyDescent="0.4">
      <c r="B38" s="72" t="s">
        <v>40</v>
      </c>
      <c r="D38" s="229">
        <f>D25</f>
        <v>0</v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</row>
    <row r="39" spans="1:18" x14ac:dyDescent="0.4">
      <c r="B39" s="72" t="s">
        <v>41</v>
      </c>
      <c r="D39" s="227" t="str">
        <f>Assumptions!D36</f>
        <v>W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</row>
    <row r="40" spans="1:18" x14ac:dyDescent="0.4">
      <c r="B40" s="72" t="s">
        <v>42</v>
      </c>
      <c r="D40" s="227">
        <f>Assumptions!D38</f>
        <v>0</v>
      </c>
      <c r="E40" s="75" t="s">
        <v>43</v>
      </c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</row>
    <row r="41" spans="1:18" x14ac:dyDescent="0.4">
      <c r="B41" s="63" t="s">
        <v>14</v>
      </c>
      <c r="D41" s="230">
        <f>Assumptions!D11</f>
        <v>0</v>
      </c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</row>
    <row r="42" spans="1:18" x14ac:dyDescent="0.4">
      <c r="B42" s="63" t="s">
        <v>16</v>
      </c>
      <c r="D42" s="230">
        <f>Assumptions!D17</f>
        <v>0</v>
      </c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189" t="s">
        <v>295</v>
      </c>
      <c r="P42" s="260"/>
      <c r="Q42" s="260"/>
    </row>
    <row r="43" spans="1:18" x14ac:dyDescent="0.4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</row>
    <row r="44" spans="1:18" ht="15" thickBot="1" x14ac:dyDescent="0.45">
      <c r="B44" s="73"/>
      <c r="C44" s="64"/>
      <c r="D44" s="64"/>
      <c r="E44" s="64"/>
      <c r="F44" s="64"/>
      <c r="G44" s="64"/>
      <c r="H44" s="64"/>
      <c r="I44" s="64"/>
      <c r="J44" s="66"/>
      <c r="K44" s="67"/>
      <c r="L44" s="67"/>
      <c r="M44" s="66"/>
      <c r="N44" s="66"/>
      <c r="O44" s="66"/>
      <c r="P44" s="66"/>
      <c r="Q44" s="66"/>
      <c r="R44" s="72"/>
    </row>
    <row r="45" spans="1:18" ht="43.75" x14ac:dyDescent="0.4">
      <c r="B45" s="195" t="s">
        <v>45</v>
      </c>
      <c r="C45" s="195" t="s">
        <v>44</v>
      </c>
      <c r="D45" s="195" t="s">
        <v>46</v>
      </c>
      <c r="E45" s="195"/>
      <c r="F45" s="94" t="s">
        <v>47</v>
      </c>
      <c r="G45" s="94" t="s">
        <v>48</v>
      </c>
      <c r="H45" s="94" t="s">
        <v>49</v>
      </c>
      <c r="I45" s="94" t="s">
        <v>50</v>
      </c>
      <c r="J45" s="94" t="s">
        <v>51</v>
      </c>
      <c r="K45" s="94" t="s">
        <v>57</v>
      </c>
      <c r="L45" s="94" t="s">
        <v>58</v>
      </c>
      <c r="M45" s="94" t="s">
        <v>52</v>
      </c>
      <c r="N45" s="95" t="s">
        <v>53</v>
      </c>
      <c r="O45" s="94" t="s">
        <v>54</v>
      </c>
      <c r="P45" s="94" t="s">
        <v>55</v>
      </c>
      <c r="Q45" s="96" t="s">
        <v>56</v>
      </c>
      <c r="R45" s="72"/>
    </row>
    <row r="46" spans="1:18" s="68" customFormat="1" x14ac:dyDescent="0.4">
      <c r="B46" s="124" t="str">
        <f>"IQ_COMPANY_NAME"</f>
        <v>IQ_COMPANY_NAME</v>
      </c>
      <c r="C46" s="125"/>
      <c r="D46" s="124" t="str">
        <f>"IQ_BUSINESS_DESCRIPTION"</f>
        <v>IQ_BUSINESS_DESCRIPTION</v>
      </c>
      <c r="E46" s="124"/>
      <c r="F46" s="126" t="str">
        <f>"IQ_CASH_EQUIV"</f>
        <v>IQ_CASH_EQUIV</v>
      </c>
      <c r="G46" s="126" t="s">
        <v>59</v>
      </c>
      <c r="H46" s="126" t="s">
        <v>60</v>
      </c>
      <c r="I46" s="126"/>
      <c r="J46" s="126" t="s">
        <v>61</v>
      </c>
      <c r="K46" s="129" t="s">
        <v>64</v>
      </c>
      <c r="L46" s="129" t="s">
        <v>65</v>
      </c>
      <c r="M46" s="126" t="s">
        <v>62</v>
      </c>
      <c r="N46" s="127"/>
      <c r="O46" s="126"/>
      <c r="P46" s="126"/>
      <c r="Q46" s="128" t="s">
        <v>63</v>
      </c>
      <c r="R46" s="72"/>
    </row>
    <row r="47" spans="1:18" ht="15" thickBot="1" x14ac:dyDescent="0.45">
      <c r="B47" s="82"/>
      <c r="C47" s="81"/>
      <c r="D47" s="82"/>
      <c r="E47" s="82"/>
      <c r="F47" s="83" t="s">
        <v>15</v>
      </c>
      <c r="G47" s="83" t="s">
        <v>15</v>
      </c>
      <c r="H47" s="83" t="s">
        <v>15</v>
      </c>
      <c r="I47" s="83" t="s">
        <v>15</v>
      </c>
      <c r="J47" s="83" t="s">
        <v>15</v>
      </c>
      <c r="K47" s="83" t="s">
        <v>66</v>
      </c>
      <c r="L47" s="83"/>
      <c r="M47" s="83"/>
      <c r="N47" s="92"/>
      <c r="O47" s="83"/>
      <c r="P47" s="83"/>
      <c r="Q47" s="93"/>
      <c r="R47" s="72"/>
    </row>
    <row r="48" spans="1:18" x14ac:dyDescent="0.4">
      <c r="A48" s="297"/>
      <c r="B48" s="255" t="str" cm="1">
        <f t="array" ref="B48">_xll.ciqfunctions.udf.CIQ($C48,B$46)</f>
        <v>(Invalid Identifier)</v>
      </c>
      <c r="C48" s="256"/>
      <c r="D48" s="257" t="str" cm="1">
        <f t="array" ref="D48">_xll.ciqfunctions.udf.CIQ($C48,D$46,$D$24,$D$25,$D$26,$D$27,$D$28,$D$29)</f>
        <v>(Invalid Identifier)</v>
      </c>
      <c r="E48" s="257"/>
      <c r="F48" s="257" t="str" cm="1">
        <f t="array" ref="F48">_xll.ciqfunctions.udf.CIQ($C48,F$46,$D$24,$D$25,$D$26,$D$27,$D$28,$D$29)</f>
        <v>(Invalid Identifier)</v>
      </c>
      <c r="G48" s="257" t="str" cm="1">
        <f t="array" ref="G48">_xll.ciqfunctions.udf.CIQ($C48,G$46,$D$24,$D$25,$D$26,$D$27,$D$28,$D$29)</f>
        <v>(Invalid Identifier)</v>
      </c>
      <c r="H48" s="257" t="str" cm="1">
        <f t="array" ref="H48">_xll.ciqfunctions.udf.CIQ($C48,H$46,$D$24,$D$25,$D$26,$D$27,$D$28,$D$29)</f>
        <v>(Invalid Identifier)</v>
      </c>
      <c r="I48" s="258">
        <f t="shared" ref="I48" si="0">SUM(G48:H48)</f>
        <v>0</v>
      </c>
      <c r="J48" s="257" t="str" cm="1">
        <f t="array" ref="J48">_xll.ciqfunctions.udf.CIQ($C48,J$46,$D$32,$D$33,$D$34)</f>
        <v>(Invalid Identifier)</v>
      </c>
      <c r="K48" s="254" t="str" cm="1">
        <f t="array" ref="K48">_xll.ciqfunctions.udf.CIQ($C48,K$46,$D$24,$D$25,$D$26,$D$27,$D$28,$D$29)</f>
        <v>(Invalid Identifier)</v>
      </c>
      <c r="L48" s="254" t="str" cm="1">
        <f t="array" ref="L48">_xll.ciqfunctions.udf.CIQAVG($C48,L$46,$D$37,$D$38)</f>
        <v>(Invalid Identifier)</v>
      </c>
      <c r="M48" s="258" t="str" cm="1">
        <f t="array" ref="M48">_xll.ciqfunctions.udf.CIQ($C48,M$46,$D$37,$D$38,$D$39,$D$40,$D$41,$D$42)</f>
        <v>(Invalid Identifier)</v>
      </c>
      <c r="N48" s="101" t="e">
        <f>MAX((I48-F48)/(SUM(J48)),0)</f>
        <v>#VALUE!</v>
      </c>
      <c r="O48" s="102" t="e">
        <f>MAX(I48/SUM(J48),0)</f>
        <v>#DIV/0!</v>
      </c>
      <c r="P48" s="259">
        <v>0.25</v>
      </c>
      <c r="Q48" s="103" t="e">
        <f>IF($D$21=$F$21,M48/(1+(1-P48)*N48),M48/(1+(1-P48)*O48))</f>
        <v>#VALUE!</v>
      </c>
      <c r="R48" s="72"/>
    </row>
    <row r="49" spans="1:18" ht="15" thickBot="1" x14ac:dyDescent="0.45">
      <c r="A49" s="297"/>
      <c r="B49" s="255"/>
      <c r="C49" s="256"/>
      <c r="D49" s="257"/>
      <c r="E49" s="257"/>
      <c r="F49" s="257"/>
      <c r="G49" s="257"/>
      <c r="H49" s="257"/>
      <c r="I49" s="258"/>
      <c r="J49" s="257"/>
      <c r="K49" s="254"/>
      <c r="L49" s="254"/>
      <c r="M49" s="258"/>
      <c r="N49" s="101"/>
      <c r="O49" s="102"/>
      <c r="P49" s="259"/>
      <c r="Q49" s="103"/>
      <c r="R49" s="72"/>
    </row>
    <row r="50" spans="1:18" x14ac:dyDescent="0.4">
      <c r="B50" s="52" t="s">
        <v>8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 t="e">
        <f>MIN($Q$48:Q49)</f>
        <v>#VALUE!</v>
      </c>
      <c r="R50" s="72"/>
    </row>
    <row r="51" spans="1:18" x14ac:dyDescent="0.4">
      <c r="B51" s="59" t="s">
        <v>9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 t="e">
        <f>MAX($Q$48:Q49)</f>
        <v>#VALUE!</v>
      </c>
      <c r="R51" s="72"/>
    </row>
    <row r="52" spans="1:18" x14ac:dyDescent="0.4">
      <c r="B52" s="59" t="s">
        <v>13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 t="e">
        <f>AVERAGE($Q$48:Q49)</f>
        <v>#VALUE!</v>
      </c>
    </row>
    <row r="53" spans="1:18" ht="15" thickBot="1" x14ac:dyDescent="0.45">
      <c r="B53" s="57" t="s">
        <v>12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 t="e">
        <f>MEDIAN($Q$48:Q49)</f>
        <v>#VALUE!</v>
      </c>
    </row>
    <row r="54" spans="1:18" x14ac:dyDescent="0.4">
      <c r="B54" s="7" t="s">
        <v>278</v>
      </c>
      <c r="C54" s="7" t="s">
        <v>278</v>
      </c>
      <c r="D54" s="7" t="s">
        <v>278</v>
      </c>
      <c r="E54" s="7" t="s">
        <v>278</v>
      </c>
      <c r="F54" s="7" t="s">
        <v>278</v>
      </c>
      <c r="G54" s="7" t="s">
        <v>278</v>
      </c>
      <c r="H54" s="7" t="s">
        <v>278</v>
      </c>
      <c r="I54" s="7" t="s">
        <v>278</v>
      </c>
      <c r="J54" s="7" t="s">
        <v>278</v>
      </c>
      <c r="K54" s="7" t="s">
        <v>278</v>
      </c>
      <c r="L54" s="7" t="s">
        <v>278</v>
      </c>
      <c r="M54" s="7" t="s">
        <v>278</v>
      </c>
      <c r="N54" s="7" t="s">
        <v>278</v>
      </c>
      <c r="O54" s="7" t="s">
        <v>278</v>
      </c>
      <c r="P54" s="7" t="s">
        <v>278</v>
      </c>
      <c r="Q54" s="7" t="s">
        <v>278</v>
      </c>
      <c r="R54" s="7" t="s">
        <v>278</v>
      </c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dimension ref="A1:I42"/>
  <sheetViews>
    <sheetView showGridLines="0" zoomScale="85" zoomScaleNormal="85" workbookViewId="0">
      <selection activeCell="A36" sqref="A36:A37"/>
    </sheetView>
  </sheetViews>
  <sheetFormatPr defaultRowHeight="14.6" x14ac:dyDescent="0.4"/>
  <cols>
    <col min="1" max="1" width="2.69140625" style="10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8" width="15.84375" customWidth="1"/>
    <col min="9" max="9" width="12.15234375" customWidth="1"/>
    <col min="18" max="18" width="10.84375" bestFit="1" customWidth="1"/>
  </cols>
  <sheetData>
    <row r="1" spans="1:9" s="7" customFormat="1" x14ac:dyDescent="0.4">
      <c r="A1" s="6"/>
      <c r="B1" s="6"/>
    </row>
    <row r="2" spans="1:9" s="7" customFormat="1" ht="16.75" x14ac:dyDescent="0.4">
      <c r="A2" s="8"/>
      <c r="B2" s="253" t="s">
        <v>268</v>
      </c>
    </row>
    <row r="3" spans="1:9" s="7" customFormat="1" x14ac:dyDescent="0.4">
      <c r="A3" s="8"/>
      <c r="B3" s="239" t="s">
        <v>270</v>
      </c>
    </row>
    <row r="4" spans="1:9" s="7" customFormat="1" x14ac:dyDescent="0.4">
      <c r="A4" s="8"/>
      <c r="B4" s="239" t="s">
        <v>269</v>
      </c>
      <c r="I4"/>
    </row>
    <row r="5" spans="1:9" s="7" customFormat="1" x14ac:dyDescent="0.4">
      <c r="A5" s="8"/>
      <c r="B5" s="9"/>
      <c r="I5"/>
    </row>
    <row r="6" spans="1:9" s="7" customFormat="1" x14ac:dyDescent="0.4">
      <c r="A6" s="8"/>
      <c r="B6" s="240" t="s">
        <v>229</v>
      </c>
      <c r="C6" s="241"/>
      <c r="D6" s="241"/>
      <c r="E6" s="241"/>
      <c r="F6" s="241"/>
      <c r="G6" s="241"/>
      <c r="H6" s="241"/>
      <c r="I6"/>
    </row>
    <row r="7" spans="1:9" s="7" customFormat="1" x14ac:dyDescent="0.4">
      <c r="A7" s="8"/>
      <c r="B7" s="9"/>
      <c r="I7"/>
    </row>
    <row r="8" spans="1:9" x14ac:dyDescent="0.4">
      <c r="B8" s="116" t="s">
        <v>76</v>
      </c>
      <c r="C8" s="50"/>
      <c r="D8" s="72"/>
      <c r="E8" s="110"/>
    </row>
    <row r="9" spans="1:9" x14ac:dyDescent="0.4">
      <c r="B9" s="72" t="s">
        <v>232</v>
      </c>
      <c r="C9" s="50"/>
      <c r="D9" s="229">
        <f>Assumptions!D10</f>
        <v>0</v>
      </c>
      <c r="E9" s="112"/>
    </row>
    <row r="10" spans="1:9" x14ac:dyDescent="0.4">
      <c r="B10" s="72" t="s">
        <v>35</v>
      </c>
      <c r="C10" s="50"/>
      <c r="D10" s="227" t="s">
        <v>249</v>
      </c>
      <c r="E10" s="111"/>
    </row>
    <row r="11" spans="1:9" x14ac:dyDescent="0.4">
      <c r="B11" s="72"/>
      <c r="C11" s="50"/>
      <c r="D11" s="219"/>
      <c r="E11" s="111"/>
    </row>
    <row r="12" spans="1:9" x14ac:dyDescent="0.4">
      <c r="B12" s="72" t="s">
        <v>91</v>
      </c>
      <c r="C12" s="50"/>
      <c r="D12" s="227">
        <f>Assumptions!D9</f>
        <v>0</v>
      </c>
      <c r="E12" s="110"/>
    </row>
    <row r="13" spans="1:9" x14ac:dyDescent="0.4">
      <c r="B13" s="72" t="s">
        <v>35</v>
      </c>
      <c r="C13" s="50"/>
      <c r="D13" s="227"/>
      <c r="E13" s="111" t="s">
        <v>36</v>
      </c>
    </row>
    <row r="14" spans="1:9" x14ac:dyDescent="0.4">
      <c r="B14" s="72" t="s">
        <v>274</v>
      </c>
      <c r="C14" s="50"/>
      <c r="D14" s="227">
        <f>Assumptions!D15</f>
        <v>0</v>
      </c>
      <c r="E14" s="110"/>
    </row>
    <row r="15" spans="1:9" x14ac:dyDescent="0.4">
      <c r="B15" s="72" t="s">
        <v>38</v>
      </c>
      <c r="C15" s="50"/>
      <c r="D15" s="227">
        <f>Assumptions!D16</f>
        <v>0</v>
      </c>
      <c r="E15" s="113" t="s">
        <v>90</v>
      </c>
    </row>
    <row r="16" spans="1:9" x14ac:dyDescent="0.4">
      <c r="D16" s="231"/>
      <c r="E16" s="115" t="s">
        <v>89</v>
      </c>
    </row>
    <row r="17" spans="1:9" x14ac:dyDescent="0.4">
      <c r="B17" s="72" t="s">
        <v>14</v>
      </c>
      <c r="C17" s="50"/>
      <c r="D17" s="227">
        <f>Assumptions!D11</f>
        <v>0</v>
      </c>
      <c r="E17" s="113"/>
    </row>
    <row r="18" spans="1:9" x14ac:dyDescent="0.4">
      <c r="B18" s="72" t="s">
        <v>16</v>
      </c>
      <c r="C18" s="50"/>
      <c r="D18" s="227">
        <f>Assumptions!D17</f>
        <v>0</v>
      </c>
      <c r="E18" s="110"/>
    </row>
    <row r="19" spans="1:9" x14ac:dyDescent="0.4">
      <c r="E19" s="114"/>
    </row>
    <row r="20" spans="1:9" ht="15" thickBot="1" x14ac:dyDescent="0.45">
      <c r="B20" s="116" t="s">
        <v>258</v>
      </c>
      <c r="E20" s="114"/>
    </row>
    <row r="21" spans="1:9" s="7" customFormat="1" ht="15" thickBot="1" x14ac:dyDescent="0.45">
      <c r="A21" s="8"/>
      <c r="B21" s="211"/>
      <c r="C21" s="207"/>
      <c r="D21" s="208" t="s">
        <v>12</v>
      </c>
      <c r="I21"/>
    </row>
    <row r="22" spans="1:9" s="7" customFormat="1" x14ac:dyDescent="0.4">
      <c r="A22" s="8"/>
      <c r="B22" s="214" t="s">
        <v>250</v>
      </c>
      <c r="C22" s="207"/>
      <c r="D22" s="213" t="e">
        <f>D40</f>
        <v>#NUM!</v>
      </c>
      <c r="I22"/>
    </row>
    <row r="23" spans="1:9" s="7" customFormat="1" x14ac:dyDescent="0.4">
      <c r="A23" s="8"/>
      <c r="B23" s="215" t="s">
        <v>255</v>
      </c>
      <c r="C23" s="88"/>
      <c r="D23" s="209" t="str">
        <f>_xll.ciqfunctions.udf.CIQ($D$12, "IQ_EBITDA", $D$10, $D$9, $D$14, $D$15, $D$17, $D$17)</f>
        <v>(Invalid Restatement Type)</v>
      </c>
      <c r="I23"/>
    </row>
    <row r="24" spans="1:9" s="7" customFormat="1" x14ac:dyDescent="0.4">
      <c r="A24" s="8"/>
      <c r="B24" s="216" t="s">
        <v>256</v>
      </c>
      <c r="C24" s="43"/>
      <c r="D24" s="217" t="e">
        <f>D22*D23</f>
        <v>#NUM!</v>
      </c>
      <c r="I24"/>
    </row>
    <row r="25" spans="1:9" s="7" customFormat="1" x14ac:dyDescent="0.4">
      <c r="A25" s="8"/>
      <c r="B25" s="215" t="s">
        <v>70</v>
      </c>
      <c r="C25" s="88"/>
      <c r="D25" s="209" t="e" cm="1">
        <f t="array" ref="D25">-_xll.ciqfunctions.udf.CIQ($D$12,"IQ_ST_DEBT",$D$13,$D$9,$D$14,$D$15,$D$17,$D$18)-_xll.ciqfunctions.udf.CIQ($D$12,"IQ_LT_DEBT",$D$13,$D$9,$D$14,$D$15,$D$17,$D$18)</f>
        <v>#VALUE!</v>
      </c>
      <c r="I25"/>
    </row>
    <row r="26" spans="1:9" s="7" customFormat="1" ht="15" thickBot="1" x14ac:dyDescent="0.45">
      <c r="A26" s="8"/>
      <c r="B26" s="218" t="s">
        <v>71</v>
      </c>
      <c r="C26" s="89"/>
      <c r="D26" s="210" t="str" cm="1">
        <f t="array" ref="D26">_xll.ciqfunctions.udf.CIQ($D$12,"IQ_CASH_EQUIV",$D$13,$D$9,$D$14,$D$15,$D$17,$D$18)</f>
        <v>(Invalid Restatement Type)</v>
      </c>
      <c r="I26"/>
    </row>
    <row r="27" spans="1:9" s="7" customFormat="1" ht="15" thickBot="1" x14ac:dyDescent="0.45">
      <c r="A27" s="8"/>
      <c r="B27" s="212" t="s">
        <v>257</v>
      </c>
      <c r="C27" s="19"/>
      <c r="D27" s="220" t="e">
        <f>SUM(D24:D26)</f>
        <v>#NUM!</v>
      </c>
      <c r="I27"/>
    </row>
    <row r="28" spans="1:9" s="7" customFormat="1" x14ac:dyDescent="0.4">
      <c r="A28" s="8"/>
      <c r="B28" s="9"/>
      <c r="I28"/>
    </row>
    <row r="29" spans="1:9" s="7" customFormat="1" x14ac:dyDescent="0.4">
      <c r="A29" s="8"/>
      <c r="B29" s="9"/>
      <c r="I29"/>
    </row>
    <row r="30" spans="1:9" s="7" customFormat="1" x14ac:dyDescent="0.4">
      <c r="A30" s="8"/>
      <c r="B30" s="240" t="s">
        <v>248</v>
      </c>
      <c r="C30" s="241"/>
      <c r="D30" s="241"/>
      <c r="E30" s="241"/>
      <c r="F30" s="241"/>
      <c r="G30" s="241"/>
      <c r="H30" s="241"/>
      <c r="I30"/>
    </row>
    <row r="31" spans="1:9" s="7" customFormat="1" x14ac:dyDescent="0.4">
      <c r="A31" s="8"/>
      <c r="B31" s="9"/>
      <c r="I31"/>
    </row>
    <row r="32" spans="1:9" ht="15" thickBot="1" x14ac:dyDescent="0.45">
      <c r="B32" s="1" t="s">
        <v>250</v>
      </c>
      <c r="E32" s="114"/>
      <c r="F32" s="1" t="s">
        <v>254</v>
      </c>
    </row>
    <row r="33" spans="1:8" x14ac:dyDescent="0.4">
      <c r="B33" s="195" t="s">
        <v>45</v>
      </c>
      <c r="C33" s="195" t="s">
        <v>44</v>
      </c>
      <c r="D33" s="94" t="s">
        <v>250</v>
      </c>
      <c r="F33" s="94" t="s">
        <v>224</v>
      </c>
      <c r="G33" s="94" t="s">
        <v>3</v>
      </c>
      <c r="H33" s="94" t="s">
        <v>252</v>
      </c>
    </row>
    <row r="34" spans="1:8" x14ac:dyDescent="0.4">
      <c r="B34" s="124" t="str">
        <f>"IQ_COMPANY_NAME"</f>
        <v>IQ_COMPANY_NAME</v>
      </c>
      <c r="C34" s="125"/>
      <c r="D34" s="126" t="s">
        <v>251</v>
      </c>
      <c r="F34" s="126" t="s">
        <v>253</v>
      </c>
      <c r="G34" s="126" t="s">
        <v>94</v>
      </c>
      <c r="H34" s="126"/>
    </row>
    <row r="35" spans="1:8" ht="15" thickBot="1" x14ac:dyDescent="0.45">
      <c r="B35" s="82"/>
      <c r="C35" s="81"/>
      <c r="D35" s="83"/>
      <c r="F35" s="83"/>
      <c r="G35" s="83"/>
      <c r="H35" s="83"/>
    </row>
    <row r="36" spans="1:8" x14ac:dyDescent="0.4">
      <c r="A36" s="296"/>
      <c r="B36" s="191" t="str" cm="1">
        <f t="array" ref="B36">_xll.ciqfunctions.udf.CIQ($C36,$B$34)</f>
        <v>(Invalid Identifier)</v>
      </c>
      <c r="C36" s="192"/>
      <c r="D36" s="196" t="str">
        <f>_xll.ciqfunctions.udf.CIQ($C36, D$34, $D$10, $D$9)</f>
        <v>(Invalid Identifier)</v>
      </c>
      <c r="F36" s="202" t="str">
        <f>_xll.ciqfunctions.udf.CIQ($C36, F$34, $D$10, $D$9)</f>
        <v>(Invalid Identifier)</v>
      </c>
      <c r="G36" s="202" t="str">
        <f>_xll.ciqfunctions.udf.CIQ($C36, G$34, $D$10, $D$9)</f>
        <v>(Invalid Identifier)</v>
      </c>
      <c r="H36" s="203" t="str">
        <f>IFERROR(F36/G36,"NM")</f>
        <v>NM</v>
      </c>
    </row>
    <row r="37" spans="1:8" ht="15" thickBot="1" x14ac:dyDescent="0.45">
      <c r="A37" s="296"/>
      <c r="B37" s="191"/>
      <c r="C37" s="192"/>
      <c r="D37" s="196"/>
      <c r="F37" s="202"/>
      <c r="G37" s="202"/>
      <c r="H37" s="203"/>
    </row>
    <row r="38" spans="1:8" x14ac:dyDescent="0.4">
      <c r="B38" s="119" t="s">
        <v>8</v>
      </c>
      <c r="C38" s="119"/>
      <c r="D38" s="199">
        <f>MIN($D$36:D37)</f>
        <v>0</v>
      </c>
      <c r="F38" s="199"/>
      <c r="G38" s="199"/>
      <c r="H38" s="204">
        <f>MIN($H$36:H37)</f>
        <v>0</v>
      </c>
    </row>
    <row r="39" spans="1:8" x14ac:dyDescent="0.4">
      <c r="B39" s="197" t="s">
        <v>9</v>
      </c>
      <c r="C39" s="197"/>
      <c r="D39" s="200">
        <f>MAX($D$36:D37)</f>
        <v>0</v>
      </c>
      <c r="F39" s="200"/>
      <c r="G39" s="200"/>
      <c r="H39" s="205">
        <f>MAX($H$36:H37)</f>
        <v>0</v>
      </c>
    </row>
    <row r="40" spans="1:8" x14ac:dyDescent="0.4">
      <c r="B40" s="197" t="s">
        <v>12</v>
      </c>
      <c r="C40" s="197"/>
      <c r="D40" s="200" t="e">
        <f>MEDIAN($D$36:D37)</f>
        <v>#NUM!</v>
      </c>
      <c r="F40" s="200"/>
      <c r="G40" s="200"/>
      <c r="H40" s="205" t="e">
        <f>MEDIAN($H$36:H37)</f>
        <v>#NUM!</v>
      </c>
    </row>
    <row r="41" spans="1:8" ht="15" thickBot="1" x14ac:dyDescent="0.45">
      <c r="B41" s="198" t="s">
        <v>13</v>
      </c>
      <c r="C41" s="198"/>
      <c r="D41" s="201" t="e">
        <f>AVERAGE($D$36:D37)</f>
        <v>#DIV/0!</v>
      </c>
      <c r="F41" s="201"/>
      <c r="G41" s="201"/>
      <c r="H41" s="206" t="e">
        <f>AVERAGE($H$36:H37)</f>
        <v>#DIV/0!</v>
      </c>
    </row>
    <row r="42" spans="1:8" x14ac:dyDescent="0.4">
      <c r="A42" s="7"/>
      <c r="B42" s="7"/>
      <c r="C42" s="7"/>
      <c r="D42" s="7"/>
      <c r="E42" s="7"/>
      <c r="F42" s="7"/>
      <c r="G42" s="7"/>
      <c r="H42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dimension ref="A1:H79"/>
  <sheetViews>
    <sheetView showGridLines="0" topLeftCell="A25" zoomScale="85" zoomScaleNormal="85" workbookViewId="0">
      <selection activeCell="B70" sqref="B70"/>
    </sheetView>
  </sheetViews>
  <sheetFormatPr defaultRowHeight="14.6" x14ac:dyDescent="0.4"/>
  <cols>
    <col min="1" max="1" width="2.69140625" style="10" customWidth="1"/>
    <col min="2" max="2" width="29.07421875" customWidth="1"/>
    <col min="3" max="3" width="9.921875" customWidth="1"/>
    <col min="4" max="4" width="20.765625" customWidth="1"/>
    <col min="5" max="6" width="15.84375" customWidth="1"/>
    <col min="7" max="27" width="15.53515625" customWidth="1"/>
  </cols>
  <sheetData>
    <row r="1" spans="1:7" s="7" customFormat="1" x14ac:dyDescent="0.4">
      <c r="A1" s="6"/>
      <c r="B1" s="6"/>
      <c r="G1" s="193"/>
    </row>
    <row r="2" spans="1:7" s="7" customFormat="1" ht="16.75" x14ac:dyDescent="0.4">
      <c r="A2" s="8"/>
      <c r="B2" s="253" t="s">
        <v>268</v>
      </c>
    </row>
    <row r="3" spans="1:7" s="7" customFormat="1" x14ac:dyDescent="0.4">
      <c r="A3" s="8"/>
      <c r="B3" s="239" t="s">
        <v>198</v>
      </c>
    </row>
    <row r="4" spans="1:7" s="7" customFormat="1" x14ac:dyDescent="0.4">
      <c r="A4" s="8"/>
      <c r="B4" s="239" t="s">
        <v>269</v>
      </c>
    </row>
    <row r="5" spans="1:7" s="7" customFormat="1" x14ac:dyDescent="0.4">
      <c r="A5" s="8"/>
      <c r="B5" s="9"/>
    </row>
    <row r="6" spans="1:7" s="7" customFormat="1" x14ac:dyDescent="0.4">
      <c r="A6" s="8"/>
      <c r="B6" s="240" t="s">
        <v>200</v>
      </c>
      <c r="C6" s="241"/>
      <c r="D6" s="241"/>
      <c r="E6" s="241"/>
      <c r="F6" s="241"/>
      <c r="G6" s="241"/>
    </row>
    <row r="7" spans="1:7" s="7" customFormat="1" x14ac:dyDescent="0.4">
      <c r="A7" s="8"/>
      <c r="B7" s="9"/>
    </row>
    <row r="8" spans="1:7" s="7" customFormat="1" x14ac:dyDescent="0.4">
      <c r="A8" s="8"/>
      <c r="B8" s="7" t="s">
        <v>202</v>
      </c>
      <c r="D8" s="227">
        <f>Assumptions!D20</f>
        <v>0</v>
      </c>
      <c r="E8" s="164" t="s">
        <v>203</v>
      </c>
      <c r="F8" s="164" t="s">
        <v>204</v>
      </c>
    </row>
    <row r="9" spans="1:7" s="7" customFormat="1" x14ac:dyDescent="0.4">
      <c r="A9" s="8"/>
    </row>
    <row r="10" spans="1:7" s="7" customFormat="1" ht="15" thickBot="1" x14ac:dyDescent="0.45">
      <c r="A10" s="8"/>
      <c r="B10" s="116" t="s">
        <v>201</v>
      </c>
      <c r="C10"/>
      <c r="D10"/>
      <c r="E10"/>
      <c r="F10"/>
      <c r="G10"/>
    </row>
    <row r="11" spans="1:7" s="7" customFormat="1" x14ac:dyDescent="0.4">
      <c r="A11" s="8"/>
      <c r="B11" s="117" t="s">
        <v>82</v>
      </c>
      <c r="C11" s="118"/>
      <c r="D11" s="118"/>
      <c r="E11" s="119">
        <f>YEAR($D$30)</f>
        <v>1900</v>
      </c>
      <c r="F11" s="120">
        <f>$E$11+COLUMN(F11)-COLUMN($E$11)</f>
        <v>1901</v>
      </c>
      <c r="G11" s="120">
        <f t="shared" ref="G11" si="0">$E$11+COLUMN(G11)-COLUMN($E$11)</f>
        <v>1902</v>
      </c>
    </row>
    <row r="12" spans="1:7" s="7" customFormat="1" ht="15" thickBot="1" x14ac:dyDescent="0.45">
      <c r="A12" s="8"/>
      <c r="B12" s="121"/>
      <c r="C12" s="20"/>
      <c r="D12" s="20"/>
      <c r="E12" s="123" t="str">
        <f>"FY"&amp;E11</f>
        <v>FY1900</v>
      </c>
      <c r="F12" s="123" t="str">
        <f t="shared" ref="F12" si="1">"FY"&amp;F11</f>
        <v>FY1901</v>
      </c>
      <c r="G12" s="123" t="str">
        <f t="shared" ref="G12" si="2">"FY"&amp;G11</f>
        <v>FY1902</v>
      </c>
    </row>
    <row r="13" spans="1:7" s="7" customFormat="1" x14ac:dyDescent="0.4">
      <c r="A13" s="8"/>
      <c r="B13" s="7" t="s">
        <v>3</v>
      </c>
      <c r="C13"/>
      <c r="D13" s="130"/>
      <c r="E13" s="264" t="e">
        <f>IF($D$8=$E$8,IF(NOT(E40=0),E40,E56),E56)</f>
        <v>#N/A</v>
      </c>
      <c r="F13" s="264" t="e">
        <f>IF($D$8=$E$8,IF(NOT(F40=0),F40,F56),F56)</f>
        <v>#N/A</v>
      </c>
      <c r="G13" s="264" t="e">
        <f>IF($D$8=$E$8,IF(NOT(G40=0),G40,G56),G56)</f>
        <v>#N/A</v>
      </c>
    </row>
    <row r="14" spans="1:7" s="7" customFormat="1" x14ac:dyDescent="0.4">
      <c r="A14" s="8"/>
      <c r="B14" s="7" t="s">
        <v>83</v>
      </c>
      <c r="C14"/>
      <c r="D14" s="130"/>
      <c r="E14" s="265" t="e">
        <f>E15-E13</f>
        <v>#N/A</v>
      </c>
      <c r="F14" s="265" t="e">
        <f t="shared" ref="F14:G14" si="3">F15-F13</f>
        <v>#N/A</v>
      </c>
      <c r="G14" s="265" t="e">
        <f t="shared" si="3"/>
        <v>#N/A</v>
      </c>
    </row>
    <row r="15" spans="1:7" s="7" customFormat="1" x14ac:dyDescent="0.4">
      <c r="A15" s="8"/>
      <c r="B15" s="7" t="s">
        <v>84</v>
      </c>
      <c r="C15"/>
      <c r="D15" s="130"/>
      <c r="E15" s="265" t="e">
        <f>IF($D$8=$E$8,IF(NOT(E42=0),E42,E58),E58)</f>
        <v>#N/A</v>
      </c>
      <c r="F15" s="265" t="e">
        <f>IF($D$8=$E$8,IF(NOT(F42=0),F42,F58),F58)</f>
        <v>#N/A</v>
      </c>
      <c r="G15" s="265" t="e">
        <f>IF($D$8=$E$8,IF(NOT(G42=0),G42,G58),G58)</f>
        <v>#N/A</v>
      </c>
    </row>
    <row r="16" spans="1:7" s="7" customFormat="1" x14ac:dyDescent="0.4">
      <c r="A16" s="8"/>
      <c r="B16" s="7" t="s">
        <v>222</v>
      </c>
      <c r="C16"/>
      <c r="D16" s="130"/>
      <c r="E16" s="265" t="e">
        <f>E17-E15</f>
        <v>#N/A</v>
      </c>
      <c r="F16" s="265" t="e">
        <f t="shared" ref="F16:G16" si="4">F17-F15</f>
        <v>#N/A</v>
      </c>
      <c r="G16" s="265" t="e">
        <f t="shared" si="4"/>
        <v>#N/A</v>
      </c>
    </row>
    <row r="17" spans="1:8" s="7" customFormat="1" x14ac:dyDescent="0.4">
      <c r="A17" s="8"/>
      <c r="B17" s="7" t="s">
        <v>2</v>
      </c>
      <c r="C17"/>
      <c r="D17" s="130"/>
      <c r="E17" s="265" t="e">
        <f t="shared" ref="E17:G21" si="5">IF($D$8=$E$8,IF(NOT(E44=0),E44,E60),E60)</f>
        <v>#N/A</v>
      </c>
      <c r="F17" s="265" t="e">
        <f t="shared" si="5"/>
        <v>#N/A</v>
      </c>
      <c r="G17" s="265" t="e">
        <f t="shared" si="5"/>
        <v>#N/A</v>
      </c>
    </row>
    <row r="18" spans="1:8" s="7" customFormat="1" x14ac:dyDescent="0.4">
      <c r="A18" s="8"/>
      <c r="B18" s="34" t="s">
        <v>85</v>
      </c>
      <c r="C18" s="2"/>
      <c r="D18" s="162"/>
      <c r="E18" s="265" t="e">
        <f t="shared" si="5"/>
        <v>#N/A</v>
      </c>
      <c r="F18" s="265" t="e">
        <f t="shared" si="5"/>
        <v>#N/A</v>
      </c>
      <c r="G18" s="265" t="e">
        <f t="shared" si="5"/>
        <v>#N/A</v>
      </c>
    </row>
    <row r="19" spans="1:8" s="7" customFormat="1" x14ac:dyDescent="0.4">
      <c r="A19" s="8"/>
      <c r="B19" s="12" t="s">
        <v>1</v>
      </c>
      <c r="C19" s="12"/>
      <c r="D19" s="130"/>
      <c r="E19" s="265" t="e">
        <f t="shared" si="5"/>
        <v>#N/A</v>
      </c>
      <c r="F19" s="265" t="e">
        <f t="shared" si="5"/>
        <v>#N/A</v>
      </c>
      <c r="G19" s="265" t="e">
        <f t="shared" si="5"/>
        <v>#N/A</v>
      </c>
    </row>
    <row r="20" spans="1:8" s="7" customFormat="1" x14ac:dyDescent="0.4">
      <c r="A20" s="8"/>
      <c r="B20" s="34" t="s">
        <v>7</v>
      </c>
      <c r="C20" s="2"/>
      <c r="D20" s="162"/>
      <c r="E20" s="265" t="e">
        <f t="shared" si="5"/>
        <v>#N/A</v>
      </c>
      <c r="F20" s="265" t="e">
        <f t="shared" si="5"/>
        <v>#N/A</v>
      </c>
      <c r="G20" s="265" t="e">
        <f t="shared" si="5"/>
        <v>#N/A</v>
      </c>
    </row>
    <row r="21" spans="1:8" s="7" customFormat="1" ht="15" thickBot="1" x14ac:dyDescent="0.45">
      <c r="A21" s="8"/>
      <c r="B21" s="165" t="s">
        <v>224</v>
      </c>
      <c r="C21" s="4"/>
      <c r="D21" s="166"/>
      <c r="E21" s="266" t="e">
        <f t="shared" si="5"/>
        <v>#N/A</v>
      </c>
      <c r="F21" s="266" t="e">
        <f t="shared" si="5"/>
        <v>#N/A</v>
      </c>
      <c r="G21" s="266" t="e">
        <f t="shared" si="5"/>
        <v>#N/A</v>
      </c>
    </row>
    <row r="22" spans="1:8" s="7" customFormat="1" x14ac:dyDescent="0.4">
      <c r="A22" s="8"/>
      <c r="B22" s="9"/>
      <c r="E22" s="267"/>
      <c r="F22" s="267"/>
      <c r="G22" s="267"/>
    </row>
    <row r="23" spans="1:8" s="7" customFormat="1" x14ac:dyDescent="0.4">
      <c r="A23" s="8"/>
      <c r="B23" s="9"/>
      <c r="E23" s="267"/>
      <c r="F23" s="267"/>
      <c r="G23" s="267"/>
    </row>
    <row r="24" spans="1:8" x14ac:dyDescent="0.4">
      <c r="B24" s="240" t="s">
        <v>289</v>
      </c>
      <c r="C24" s="241"/>
      <c r="D24" s="241"/>
      <c r="E24" s="268"/>
      <c r="F24" s="268"/>
      <c r="G24" s="268"/>
      <c r="H24" s="241"/>
    </row>
    <row r="25" spans="1:8" x14ac:dyDescent="0.4">
      <c r="E25" s="269"/>
      <c r="F25" s="269"/>
      <c r="G25" s="269"/>
    </row>
    <row r="26" spans="1:8" x14ac:dyDescent="0.4">
      <c r="B26" s="116" t="s">
        <v>76</v>
      </c>
      <c r="C26" s="50"/>
      <c r="D26" s="72"/>
      <c r="E26" s="270"/>
      <c r="F26" s="269"/>
      <c r="G26" s="269"/>
    </row>
    <row r="27" spans="1:8" x14ac:dyDescent="0.4">
      <c r="B27" s="72" t="s">
        <v>91</v>
      </c>
      <c r="C27" s="50"/>
      <c r="D27" s="227">
        <f>Assumptions!D9</f>
        <v>0</v>
      </c>
      <c r="E27" s="270"/>
      <c r="F27" s="269"/>
      <c r="G27" s="269"/>
    </row>
    <row r="28" spans="1:8" x14ac:dyDescent="0.4">
      <c r="B28" s="72" t="s">
        <v>35</v>
      </c>
      <c r="C28" s="50"/>
      <c r="D28" s="227"/>
      <c r="E28" s="111" t="s">
        <v>36</v>
      </c>
      <c r="F28" s="269"/>
      <c r="G28" s="269"/>
    </row>
    <row r="29" spans="1:8" x14ac:dyDescent="0.4">
      <c r="B29" s="72" t="s">
        <v>190</v>
      </c>
      <c r="C29" s="50"/>
      <c r="D29" s="229">
        <f>Assumptions!D21</f>
        <v>0</v>
      </c>
      <c r="E29" s="112"/>
      <c r="F29" s="269"/>
      <c r="G29" s="269"/>
    </row>
    <row r="30" spans="1:8" x14ac:dyDescent="0.4">
      <c r="B30" s="72" t="s">
        <v>196</v>
      </c>
      <c r="C30" s="50"/>
      <c r="D30" s="229">
        <f>Assumptions!D22</f>
        <v>0</v>
      </c>
      <c r="E30" s="163"/>
      <c r="F30" s="269"/>
      <c r="G30" s="269"/>
    </row>
    <row r="31" spans="1:8" x14ac:dyDescent="0.4">
      <c r="B31" s="72" t="s">
        <v>274</v>
      </c>
      <c r="C31" s="50"/>
      <c r="D31" s="227">
        <f>Assumptions!D15</f>
        <v>0</v>
      </c>
      <c r="E31" s="110"/>
      <c r="F31" s="269"/>
      <c r="G31" s="269"/>
    </row>
    <row r="32" spans="1:8" x14ac:dyDescent="0.4">
      <c r="B32" s="72" t="s">
        <v>38</v>
      </c>
      <c r="C32" s="50"/>
      <c r="D32" s="227">
        <f>Assumptions!D16</f>
        <v>0</v>
      </c>
      <c r="E32" s="113" t="s">
        <v>90</v>
      </c>
      <c r="F32" s="269"/>
      <c r="G32" s="269"/>
    </row>
    <row r="33" spans="2:7" x14ac:dyDescent="0.4">
      <c r="D33" s="231"/>
      <c r="E33" s="115" t="s">
        <v>89</v>
      </c>
      <c r="F33" s="269"/>
      <c r="G33" s="269"/>
    </row>
    <row r="34" spans="2:7" x14ac:dyDescent="0.4">
      <c r="B34" s="72" t="s">
        <v>14</v>
      </c>
      <c r="C34" s="50"/>
      <c r="D34" s="227">
        <f>Assumptions!D11</f>
        <v>0</v>
      </c>
      <c r="E34" s="271"/>
      <c r="F34" s="269"/>
      <c r="G34" s="269"/>
    </row>
    <row r="35" spans="2:7" x14ac:dyDescent="0.4">
      <c r="B35" s="72" t="s">
        <v>16</v>
      </c>
      <c r="C35" s="50"/>
      <c r="D35" s="227">
        <f>Assumptions!D17</f>
        <v>0</v>
      </c>
      <c r="E35" s="270"/>
      <c r="F35" s="269"/>
      <c r="G35" s="269"/>
    </row>
    <row r="36" spans="2:7" x14ac:dyDescent="0.4">
      <c r="E36" s="272"/>
      <c r="F36" s="269"/>
      <c r="G36" s="269"/>
    </row>
    <row r="37" spans="2:7" ht="15" thickBot="1" x14ac:dyDescent="0.45">
      <c r="B37" s="116" t="s">
        <v>197</v>
      </c>
      <c r="E37" s="269"/>
      <c r="F37" s="269"/>
      <c r="G37" s="269"/>
    </row>
    <row r="38" spans="2:7" x14ac:dyDescent="0.4">
      <c r="B38" s="117" t="s">
        <v>82</v>
      </c>
      <c r="C38" s="118"/>
      <c r="D38" s="118"/>
      <c r="E38" s="120">
        <f>YEAR($D$30)</f>
        <v>1900</v>
      </c>
      <c r="F38" s="120">
        <f>$E$38+COLUMN(F38)-COLUMN($E$38)</f>
        <v>1901</v>
      </c>
      <c r="G38" s="120">
        <f t="shared" ref="G38" si="6">$E$38+COLUMN(G38)-COLUMN($E$38)</f>
        <v>1902</v>
      </c>
    </row>
    <row r="39" spans="2:7" ht="15" thickBot="1" x14ac:dyDescent="0.45">
      <c r="B39" s="121"/>
      <c r="C39" s="20"/>
      <c r="D39" s="20"/>
      <c r="E39" s="123" t="str">
        <f>"FY"&amp;E38</f>
        <v>FY1900</v>
      </c>
      <c r="F39" s="123" t="str">
        <f t="shared" ref="F39" si="7">"FY"&amp;F38</f>
        <v>FY1901</v>
      </c>
      <c r="G39" s="123" t="str">
        <f t="shared" ref="G39" si="8">"FY"&amp;G38</f>
        <v>FY1902</v>
      </c>
    </row>
    <row r="40" spans="2:7" x14ac:dyDescent="0.4">
      <c r="B40" s="7" t="s">
        <v>3</v>
      </c>
      <c r="D40" s="130" t="s">
        <v>189</v>
      </c>
      <c r="E40" s="264" t="str">
        <f>_xll.ciqfunctions.udf.CIQ($D$27, $D40, E$39, $D$29, , $D$32, $D$34, $D$35)</f>
        <v>(Invalid Filing Mode)</v>
      </c>
      <c r="F40" s="264" t="str">
        <f>_xll.ciqfunctions.udf.CIQ($D$27, $D40, F$39, $D$29, , $D$32, $D$34, $D$35)</f>
        <v>(Invalid Filing Mode)</v>
      </c>
      <c r="G40" s="264" t="str">
        <f>_xll.ciqfunctions.udf.CIQ($D$27, $D40, G$39, $D$29, , $D$32, $D$34, $D$35)</f>
        <v>(Invalid Filing Mode)</v>
      </c>
    </row>
    <row r="41" spans="2:7" x14ac:dyDescent="0.4">
      <c r="B41" s="7" t="s">
        <v>83</v>
      </c>
      <c r="D41" s="130"/>
      <c r="E41" s="265" t="e">
        <f>E42-E40</f>
        <v>#VALUE!</v>
      </c>
      <c r="F41" s="265" t="e">
        <f t="shared" ref="F41:G41" si="9">F42-F40</f>
        <v>#VALUE!</v>
      </c>
      <c r="G41" s="265" t="e">
        <f t="shared" si="9"/>
        <v>#VALUE!</v>
      </c>
    </row>
    <row r="42" spans="2:7" x14ac:dyDescent="0.4">
      <c r="B42" s="7" t="s">
        <v>84</v>
      </c>
      <c r="D42" s="130" t="s">
        <v>288</v>
      </c>
      <c r="E42" s="265" t="e">
        <f>_xll.ciqfunctions.udf.CIQ($D$27, $D42, E$39, $D$29, , $D$32, $D$34, $D$35)*E40/100</f>
        <v>#VALUE!</v>
      </c>
      <c r="F42" s="265" t="e">
        <f>_xll.ciqfunctions.udf.CIQ($D$27, $D42, F$39, $D$29, , $D$32, $D$34, $D$35)*F40/100</f>
        <v>#VALUE!</v>
      </c>
      <c r="G42" s="265" t="e">
        <f>_xll.ciqfunctions.udf.CIQ($D$27, $D42, G$39, $D$29, , $D$32, $D$34, $D$35)*G40/100</f>
        <v>#VALUE!</v>
      </c>
    </row>
    <row r="43" spans="2:7" x14ac:dyDescent="0.4">
      <c r="B43" s="7" t="s">
        <v>222</v>
      </c>
      <c r="D43" s="130"/>
      <c r="E43" s="265" t="e">
        <f>E46-E42</f>
        <v>#VALUE!</v>
      </c>
      <c r="F43" s="265" t="e">
        <f t="shared" ref="F43:G43" si="10">F46-F42</f>
        <v>#VALUE!</v>
      </c>
      <c r="G43" s="265" t="e">
        <f t="shared" si="10"/>
        <v>#VALUE!</v>
      </c>
    </row>
    <row r="44" spans="2:7" x14ac:dyDescent="0.4">
      <c r="B44" s="7" t="s">
        <v>2</v>
      </c>
      <c r="D44" s="130" t="s">
        <v>191</v>
      </c>
      <c r="E44" s="265" t="str">
        <f>_xll.ciqfunctions.udf.CIQ($D$27, $D44, E$39, $D$29, , $D$32, $D$34, $D$35)</f>
        <v>(Invalid Filing Mode)</v>
      </c>
      <c r="F44" s="265" t="str">
        <f>_xll.ciqfunctions.udf.CIQ($D$27, $D44, F$39, $D$29, , $D$32, $D$34, $D$35)</f>
        <v>(Invalid Filing Mode)</v>
      </c>
      <c r="G44" s="265" t="str">
        <f>_xll.ciqfunctions.udf.CIQ($D$27, $D44, G$39, $D$29, , $D$32, $D$34, $D$35)</f>
        <v>(Invalid Filing Mode)</v>
      </c>
    </row>
    <row r="45" spans="2:7" x14ac:dyDescent="0.4">
      <c r="B45" s="34" t="s">
        <v>85</v>
      </c>
      <c r="C45" s="2"/>
      <c r="D45" s="162" t="s">
        <v>193</v>
      </c>
      <c r="E45" s="265" t="e">
        <f>-_xll.ciqfunctions.udf.CIQ($D$27, $D45, E$39, $D$29, , $D$32, $D$34, $D$35)</f>
        <v>#VALUE!</v>
      </c>
      <c r="F45" s="265" t="e">
        <f>-_xll.ciqfunctions.udf.CIQ($D$27, $D45, F$39, $D$29, , $D$32, $D$34, $D$35)</f>
        <v>#VALUE!</v>
      </c>
      <c r="G45" s="265" t="e">
        <f>-_xll.ciqfunctions.udf.CIQ($D$27, $D45, G$39, $D$29, , $D$32, $D$34, $D$35)</f>
        <v>#VALUE!</v>
      </c>
    </row>
    <row r="46" spans="2:7" x14ac:dyDescent="0.4">
      <c r="B46" s="12" t="s">
        <v>1</v>
      </c>
      <c r="C46" s="12"/>
      <c r="D46" s="130" t="s">
        <v>192</v>
      </c>
      <c r="E46" s="265" t="str">
        <f>_xll.ciqfunctions.udf.CIQ($D$27, $D46, E$39, $D$29, , $D$32, $D$34, $D$35)</f>
        <v>(Invalid Filing Mode)</v>
      </c>
      <c r="F46" s="265" t="str">
        <f>_xll.ciqfunctions.udf.CIQ($D$27, $D46, F$39, $D$29, , $D$32, $D$34, $D$35)</f>
        <v>(Invalid Filing Mode)</v>
      </c>
      <c r="G46" s="265" t="str">
        <f>_xll.ciqfunctions.udf.CIQ($D$27, $D46, G$39, $D$29, , $D$32, $D$34, $D$35)</f>
        <v>(Invalid Filing Mode)</v>
      </c>
    </row>
    <row r="47" spans="2:7" x14ac:dyDescent="0.4">
      <c r="B47" s="34" t="s">
        <v>7</v>
      </c>
      <c r="C47" s="2"/>
      <c r="D47" s="162" t="s">
        <v>194</v>
      </c>
      <c r="E47" s="265" t="str">
        <f>_xll.ciqfunctions.udf.CIQ($D$27, $D47, E$39, $D$29, , $D$32, $D$34, $D$35)</f>
        <v>(Invalid Filing Mode)</v>
      </c>
      <c r="F47" s="265" t="str">
        <f>_xll.ciqfunctions.udf.CIQ($D$27, $D47, F$39, $D$29, , $D$32, $D$34, $D$35)</f>
        <v>(Invalid Filing Mode)</v>
      </c>
      <c r="G47" s="265" t="str">
        <f>_xll.ciqfunctions.udf.CIQ($D$27, $D47, G$39, $D$29, , $D$32, $D$34, $D$35)</f>
        <v>(Invalid Filing Mode)</v>
      </c>
    </row>
    <row r="48" spans="2:7" ht="15" thickBot="1" x14ac:dyDescent="0.45">
      <c r="B48" s="165" t="s">
        <v>224</v>
      </c>
      <c r="C48" s="4"/>
      <c r="D48" s="166"/>
      <c r="E48" s="266" t="e">
        <f>E40/D56*D48</f>
        <v>#VALUE!</v>
      </c>
      <c r="F48" s="266" t="e">
        <f>F40/E40*E48</f>
        <v>#VALUE!</v>
      </c>
      <c r="G48" s="266" t="e">
        <f>G40/F40*F48</f>
        <v>#VALUE!</v>
      </c>
    </row>
    <row r="49" spans="2:8" x14ac:dyDescent="0.4">
      <c r="B49" s="3"/>
      <c r="E49" s="269"/>
      <c r="F49" s="269"/>
      <c r="G49" s="269"/>
    </row>
    <row r="50" spans="2:8" x14ac:dyDescent="0.4">
      <c r="B50" s="3"/>
      <c r="E50" s="269"/>
      <c r="F50" s="269"/>
      <c r="G50" s="269"/>
    </row>
    <row r="51" spans="2:8" x14ac:dyDescent="0.4">
      <c r="B51" s="240" t="s">
        <v>221</v>
      </c>
      <c r="C51" s="241"/>
      <c r="D51" s="241"/>
      <c r="E51" s="268"/>
      <c r="F51" s="268"/>
      <c r="G51" s="268"/>
      <c r="H51" s="241"/>
    </row>
    <row r="52" spans="2:8" x14ac:dyDescent="0.4">
      <c r="B52" s="3"/>
      <c r="E52" s="269"/>
      <c r="F52" s="269"/>
      <c r="G52" s="269"/>
    </row>
    <row r="53" spans="2:8" ht="15" thickBot="1" x14ac:dyDescent="0.45">
      <c r="B53" s="116" t="s">
        <v>199</v>
      </c>
      <c r="E53" s="269"/>
      <c r="F53" s="269"/>
      <c r="G53" s="269"/>
    </row>
    <row r="54" spans="2:8" x14ac:dyDescent="0.4">
      <c r="B54" s="117" t="s">
        <v>82</v>
      </c>
      <c r="C54" s="118"/>
      <c r="D54" s="177">
        <f>$E$54+COLUMN(D54)-COLUMN($E$54)</f>
        <v>1899</v>
      </c>
      <c r="E54" s="120">
        <f>YEAR($D$30)</f>
        <v>1900</v>
      </c>
      <c r="F54" s="120">
        <f>$E$54+COLUMN(F54)-COLUMN($E$54)</f>
        <v>1901</v>
      </c>
      <c r="G54" s="120">
        <f t="shared" ref="G54" si="11">$E$54+COLUMN(G54)-COLUMN($E$54)</f>
        <v>1902</v>
      </c>
    </row>
    <row r="55" spans="2:8" ht="15" thickBot="1" x14ac:dyDescent="0.45">
      <c r="B55" s="121"/>
      <c r="C55" s="20"/>
      <c r="D55" s="178" t="str">
        <f>"FY"&amp;D54</f>
        <v>FY1899</v>
      </c>
      <c r="E55" s="123" t="str">
        <f>"FY"&amp;E54</f>
        <v>FY1900</v>
      </c>
      <c r="F55" s="123" t="str">
        <f t="shared" ref="F55" si="12">"FY"&amp;F54</f>
        <v>FY1901</v>
      </c>
      <c r="G55" s="123" t="str">
        <f t="shared" ref="G55" si="13">"FY"&amp;G54</f>
        <v>FY1902</v>
      </c>
    </row>
    <row r="56" spans="2:8" x14ac:dyDescent="0.4">
      <c r="B56" s="7" t="s">
        <v>3</v>
      </c>
      <c r="D56" s="179" t="e">
        <f>INDEX(IS!21:21,MATCH(D$54,IS!$19:$19,0))</f>
        <v>#N/A</v>
      </c>
      <c r="E56" s="276" t="e">
        <f>D56*(1+E69)</f>
        <v>#N/A</v>
      </c>
      <c r="F56" s="277" t="e">
        <f>E56*(1+F69)</f>
        <v>#N/A</v>
      </c>
      <c r="G56" s="277" t="e">
        <f>F56*(1+G69)</f>
        <v>#N/A</v>
      </c>
      <c r="H56" s="231"/>
    </row>
    <row r="57" spans="2:8" x14ac:dyDescent="0.4">
      <c r="B57" s="7" t="s">
        <v>83</v>
      </c>
      <c r="D57" s="180" t="e">
        <f>INDEX(IS!22:22,MATCH(D$54,IS!$19:$19,0))</f>
        <v>#N/A</v>
      </c>
      <c r="E57" s="278" t="e">
        <f>-E56*E70</f>
        <v>#N/A</v>
      </c>
      <c r="F57" s="279" t="e">
        <f>-F56*F70</f>
        <v>#N/A</v>
      </c>
      <c r="G57" s="279" t="e">
        <f>-G56*G70</f>
        <v>#N/A</v>
      </c>
      <c r="H57" s="231"/>
    </row>
    <row r="58" spans="2:8" x14ac:dyDescent="0.4">
      <c r="B58" s="7" t="s">
        <v>84</v>
      </c>
      <c r="D58" s="180" t="e">
        <f>INDEX(IS!23:23,MATCH(D$54,IS!$19:$19,0))</f>
        <v>#N/A</v>
      </c>
      <c r="E58" s="278" t="e">
        <f t="shared" ref="E58:G58" si="14">E56+E57</f>
        <v>#N/A</v>
      </c>
      <c r="F58" s="279" t="e">
        <f t="shared" si="14"/>
        <v>#N/A</v>
      </c>
      <c r="G58" s="279" t="e">
        <f t="shared" si="14"/>
        <v>#N/A</v>
      </c>
      <c r="H58" s="231"/>
    </row>
    <row r="59" spans="2:8" x14ac:dyDescent="0.4">
      <c r="B59" s="7" t="s">
        <v>222</v>
      </c>
      <c r="D59" s="180" t="e">
        <f>INDEX(IS!27:27,MATCH(D$54,IS!$19:$19,0))</f>
        <v>#N/A</v>
      </c>
      <c r="E59" s="278" t="e">
        <f>-E56*E71+E72</f>
        <v>#N/A</v>
      </c>
      <c r="F59" s="279" t="e">
        <f t="shared" ref="F59:G59" si="15">-F56*F71+F72</f>
        <v>#N/A</v>
      </c>
      <c r="G59" s="279" t="e">
        <f t="shared" si="15"/>
        <v>#N/A</v>
      </c>
      <c r="H59" s="231"/>
    </row>
    <row r="60" spans="2:8" x14ac:dyDescent="0.4">
      <c r="B60" s="7" t="s">
        <v>2</v>
      </c>
      <c r="D60" s="180" t="e">
        <f>INDEX(IS!28:28,MATCH(D$54,IS!$19:$19,0))</f>
        <v>#N/A</v>
      </c>
      <c r="E60" s="278" t="e">
        <f t="shared" ref="E60:G60" si="16">E58+E59</f>
        <v>#N/A</v>
      </c>
      <c r="F60" s="279" t="e">
        <f t="shared" si="16"/>
        <v>#N/A</v>
      </c>
      <c r="G60" s="279" t="e">
        <f t="shared" si="16"/>
        <v>#N/A</v>
      </c>
      <c r="H60" s="231"/>
    </row>
    <row r="61" spans="2:8" x14ac:dyDescent="0.4">
      <c r="B61" s="34" t="s">
        <v>85</v>
      </c>
      <c r="C61" s="2"/>
      <c r="D61" s="180" t="e">
        <f>INDEX(IS!29:29,MATCH(D$54,IS!$19:$19,0))</f>
        <v>#N/A</v>
      </c>
      <c r="E61" s="278" t="e">
        <f>-E56*E73</f>
        <v>#N/A</v>
      </c>
      <c r="F61" s="279" t="e">
        <f>-F56*F73</f>
        <v>#N/A</v>
      </c>
      <c r="G61" s="279" t="e">
        <f>-G56*G73</f>
        <v>#N/A</v>
      </c>
      <c r="H61" s="231"/>
    </row>
    <row r="62" spans="2:8" x14ac:dyDescent="0.4">
      <c r="B62" s="12" t="s">
        <v>1</v>
      </c>
      <c r="C62" s="12"/>
      <c r="D62" s="180" t="e">
        <f>INDEX(IS!30:30,MATCH(D$54,IS!$19:$19,0))</f>
        <v>#N/A</v>
      </c>
      <c r="E62" s="278" t="e">
        <f>E60+E61</f>
        <v>#N/A</v>
      </c>
      <c r="F62" s="279" t="e">
        <f t="shared" ref="F62:G62" si="17">F60+F61</f>
        <v>#N/A</v>
      </c>
      <c r="G62" s="279" t="e">
        <f t="shared" si="17"/>
        <v>#N/A</v>
      </c>
      <c r="H62" s="231"/>
    </row>
    <row r="63" spans="2:8" x14ac:dyDescent="0.4">
      <c r="B63" s="34" t="s">
        <v>7</v>
      </c>
      <c r="C63" s="2"/>
      <c r="D63" s="180" t="e">
        <f>INDEX(CFS!25:25,MATCH(D$54,CFS!$19:$19,0))</f>
        <v>#N/A</v>
      </c>
      <c r="E63" s="278" t="e">
        <f>-E56*E74</f>
        <v>#N/A</v>
      </c>
      <c r="F63" s="279" t="e">
        <f>-F56*F74</f>
        <v>#N/A</v>
      </c>
      <c r="G63" s="279" t="e">
        <f>-G56*G74</f>
        <v>#N/A</v>
      </c>
      <c r="H63" s="231"/>
    </row>
    <row r="64" spans="2:8" ht="15" thickBot="1" x14ac:dyDescent="0.45">
      <c r="B64" s="4" t="s">
        <v>224</v>
      </c>
      <c r="C64" s="4"/>
      <c r="D64" s="181" t="e">
        <f>INDEX(BS!29:29,MATCH(D$54,BS!$19:$19,0))-INDEX(BS!46:46,MATCH(D$54,BS!$19:$19,0))</f>
        <v>#N/A</v>
      </c>
      <c r="E64" s="280" t="e">
        <f>E56*E75</f>
        <v>#N/A</v>
      </c>
      <c r="F64" s="281" t="e">
        <f>F56*F75</f>
        <v>#N/A</v>
      </c>
      <c r="G64" s="281" t="e">
        <f>G56*G75</f>
        <v>#N/A</v>
      </c>
      <c r="H64" s="231"/>
    </row>
    <row r="65" spans="2:8" x14ac:dyDescent="0.4">
      <c r="E65" s="282"/>
      <c r="F65" s="282"/>
      <c r="G65" s="282"/>
      <c r="H65" s="231"/>
    </row>
    <row r="66" spans="2:8" ht="15" thickBot="1" x14ac:dyDescent="0.45">
      <c r="B66" s="116" t="s">
        <v>283</v>
      </c>
      <c r="E66" s="282"/>
      <c r="F66" s="282"/>
      <c r="G66" s="282"/>
      <c r="H66" s="231"/>
    </row>
    <row r="67" spans="2:8" x14ac:dyDescent="0.4">
      <c r="B67" s="117" t="s">
        <v>82</v>
      </c>
      <c r="C67" s="118"/>
      <c r="D67" s="177">
        <f>$E$54+COLUMN(D54)-COLUMN($E$54)</f>
        <v>1899</v>
      </c>
      <c r="E67" s="283">
        <f>YEAR($D$30)</f>
        <v>1900</v>
      </c>
      <c r="F67" s="283">
        <f>$E$54+COLUMN(F67)-COLUMN($E$54)</f>
        <v>1901</v>
      </c>
      <c r="G67" s="283">
        <f t="shared" ref="G67" si="18">$E$54+COLUMN(G67)-COLUMN($E$54)</f>
        <v>1902</v>
      </c>
      <c r="H67" s="231"/>
    </row>
    <row r="68" spans="2:8" ht="15" thickBot="1" x14ac:dyDescent="0.45">
      <c r="B68" s="121"/>
      <c r="C68" s="20"/>
      <c r="D68" s="178" t="str">
        <f>"FY"&amp;D67</f>
        <v>FY1899</v>
      </c>
      <c r="E68" s="284" t="str">
        <f>"FY"&amp;E67</f>
        <v>FY1900</v>
      </c>
      <c r="F68" s="284" t="str">
        <f t="shared" ref="F68:G68" si="19">"FY"&amp;F67</f>
        <v>FY1901</v>
      </c>
      <c r="G68" s="284" t="str">
        <f t="shared" si="19"/>
        <v>FY1902</v>
      </c>
      <c r="H68" s="231"/>
    </row>
    <row r="69" spans="2:8" x14ac:dyDescent="0.4">
      <c r="B69" s="7" t="s">
        <v>284</v>
      </c>
      <c r="D69" s="273" t="e" cm="1">
        <f t="array" ref="D69">INDEX(IS!21:21,MATCH(D$54,IS!$19:$19,0))/INDEX(IS!21:21,MATCH(D$54,IS!$19:$19,0)-1)-1</f>
        <v>#N/A</v>
      </c>
      <c r="E69" s="285"/>
      <c r="F69" s="286"/>
      <c r="G69" s="286"/>
      <c r="H69" s="231"/>
    </row>
    <row r="70" spans="2:8" x14ac:dyDescent="0.4">
      <c r="B70" s="7" t="s">
        <v>285</v>
      </c>
      <c r="D70" s="274" t="e">
        <f>-D57/D56</f>
        <v>#N/A</v>
      </c>
      <c r="E70" s="287"/>
      <c r="F70" s="288"/>
      <c r="G70" s="288"/>
      <c r="H70" s="231"/>
    </row>
    <row r="71" spans="2:8" x14ac:dyDescent="0.4">
      <c r="B71" s="7" t="s">
        <v>293</v>
      </c>
      <c r="D71" s="274"/>
      <c r="E71" s="287"/>
      <c r="F71" s="288"/>
      <c r="G71" s="288"/>
      <c r="H71" s="231"/>
    </row>
    <row r="72" spans="2:8" x14ac:dyDescent="0.4">
      <c r="B72" s="7" t="s">
        <v>294</v>
      </c>
      <c r="D72" s="274"/>
      <c r="E72" s="289"/>
      <c r="F72" s="290"/>
      <c r="G72" s="290"/>
      <c r="H72" s="231"/>
    </row>
    <row r="73" spans="2:8" x14ac:dyDescent="0.4">
      <c r="B73" s="34" t="s">
        <v>290</v>
      </c>
      <c r="C73" s="2"/>
      <c r="D73" s="274" t="e">
        <f>-D61/D56</f>
        <v>#N/A</v>
      </c>
      <c r="E73" s="291"/>
      <c r="F73" s="292"/>
      <c r="G73" s="292"/>
      <c r="H73" s="231"/>
    </row>
    <row r="74" spans="2:8" x14ac:dyDescent="0.4">
      <c r="B74" s="34" t="s">
        <v>291</v>
      </c>
      <c r="C74" s="2"/>
      <c r="D74" s="274" t="e">
        <f>-D63/D56</f>
        <v>#N/A</v>
      </c>
      <c r="E74" s="291"/>
      <c r="F74" s="292"/>
      <c r="G74" s="292"/>
      <c r="H74" s="231"/>
    </row>
    <row r="75" spans="2:8" ht="15" thickBot="1" x14ac:dyDescent="0.45">
      <c r="B75" s="4" t="s">
        <v>292</v>
      </c>
      <c r="C75" s="4"/>
      <c r="D75" s="275" t="e">
        <f>D64/D56</f>
        <v>#N/A</v>
      </c>
      <c r="E75" s="293"/>
      <c r="F75" s="294"/>
      <c r="G75" s="294"/>
      <c r="H75" s="231"/>
    </row>
    <row r="76" spans="2:8" x14ac:dyDescent="0.4">
      <c r="E76" s="231"/>
      <c r="F76" s="231"/>
      <c r="G76" s="231"/>
      <c r="H76" s="231"/>
    </row>
    <row r="77" spans="2:8" x14ac:dyDescent="0.4">
      <c r="E77" s="231"/>
      <c r="F77" s="231"/>
      <c r="G77" s="231"/>
      <c r="H77" s="231"/>
    </row>
    <row r="78" spans="2:8" x14ac:dyDescent="0.4">
      <c r="E78" s="231"/>
      <c r="F78" s="231"/>
      <c r="G78" s="231"/>
      <c r="H78" s="231"/>
    </row>
    <row r="79" spans="2:8" x14ac:dyDescent="0.4">
      <c r="E79" s="231"/>
      <c r="F79" s="231"/>
      <c r="G79" s="231"/>
      <c r="H79" s="231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1440AA"/>
  </sheetPr>
  <dimension ref="A1"/>
  <sheetViews>
    <sheetView showGridLines="0" topLeftCell="A1048576" workbookViewId="0">
      <selection sqref="A1:XFD1048576"/>
    </sheetView>
  </sheetViews>
  <sheetFormatPr defaultRowHeight="14.6" zeroHeight="1" x14ac:dyDescent="0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dimension ref="A1:N45"/>
  <sheetViews>
    <sheetView showGridLines="0" zoomScale="85" zoomScaleNormal="85" workbookViewId="0">
      <selection activeCell="G1" sqref="G1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25" width="16.15234375" customWidth="1"/>
  </cols>
  <sheetData>
    <row r="1" spans="1:14" s="7" customFormat="1" x14ac:dyDescent="0.4">
      <c r="A1" s="6"/>
      <c r="B1" s="6"/>
      <c r="G1" s="296"/>
    </row>
    <row r="2" spans="1:14" s="7" customFormat="1" ht="16.75" x14ac:dyDescent="0.4">
      <c r="A2" s="8"/>
      <c r="B2" s="253" t="s">
        <v>268</v>
      </c>
    </row>
    <row r="3" spans="1:14" s="7" customFormat="1" x14ac:dyDescent="0.4">
      <c r="A3" s="8"/>
      <c r="B3" s="239" t="s">
        <v>271</v>
      </c>
    </row>
    <row r="4" spans="1:14" s="7" customFormat="1" x14ac:dyDescent="0.4">
      <c r="A4" s="8"/>
      <c r="B4" s="239" t="s">
        <v>269</v>
      </c>
    </row>
    <row r="5" spans="1:14" s="7" customFormat="1" x14ac:dyDescent="0.4">
      <c r="A5" s="8"/>
      <c r="B5" s="9"/>
    </row>
    <row r="6" spans="1:14" x14ac:dyDescent="0.4">
      <c r="B6" s="240" t="s">
        <v>81</v>
      </c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</row>
    <row r="8" spans="1:14" x14ac:dyDescent="0.4">
      <c r="B8" s="116" t="s">
        <v>76</v>
      </c>
      <c r="C8" s="50"/>
      <c r="D8" s="74"/>
      <c r="E8" s="110"/>
    </row>
    <row r="9" spans="1:14" x14ac:dyDescent="0.4">
      <c r="B9" s="72" t="s">
        <v>91</v>
      </c>
      <c r="C9" s="50"/>
      <c r="D9" s="227">
        <f>Assumptions!D9</f>
        <v>0</v>
      </c>
      <c r="E9" s="110"/>
    </row>
    <row r="10" spans="1:14" x14ac:dyDescent="0.4">
      <c r="B10" s="72" t="s">
        <v>35</v>
      </c>
      <c r="C10" s="50"/>
      <c r="D10" s="227"/>
      <c r="E10" s="111" t="s">
        <v>36</v>
      </c>
    </row>
    <row r="11" spans="1:14" x14ac:dyDescent="0.4">
      <c r="B11" s="72" t="s">
        <v>196</v>
      </c>
      <c r="C11" s="50"/>
      <c r="D11" s="229">
        <f>Assumptions!D14</f>
        <v>0</v>
      </c>
      <c r="E11" s="112"/>
    </row>
    <row r="12" spans="1:14" x14ac:dyDescent="0.4">
      <c r="B12" s="72" t="s">
        <v>274</v>
      </c>
      <c r="C12" s="50"/>
      <c r="D12" s="227">
        <f>Assumptions!D15</f>
        <v>0</v>
      </c>
      <c r="E12" s="110"/>
    </row>
    <row r="13" spans="1:14" x14ac:dyDescent="0.4">
      <c r="B13" s="72" t="s">
        <v>38</v>
      </c>
      <c r="C13" s="50"/>
      <c r="D13" s="227">
        <f>Assumptions!D16</f>
        <v>0</v>
      </c>
      <c r="E13" s="113" t="s">
        <v>90</v>
      </c>
    </row>
    <row r="14" spans="1:14" x14ac:dyDescent="0.4">
      <c r="D14" s="231"/>
      <c r="E14" s="115" t="s">
        <v>89</v>
      </c>
    </row>
    <row r="15" spans="1:14" x14ac:dyDescent="0.4">
      <c r="B15" s="72" t="s">
        <v>14</v>
      </c>
      <c r="C15" s="50"/>
      <c r="D15" s="227">
        <f>Assumptions!D11</f>
        <v>0</v>
      </c>
      <c r="E15" s="113"/>
    </row>
    <row r="16" spans="1:14" x14ac:dyDescent="0.4">
      <c r="B16" s="72" t="s">
        <v>16</v>
      </c>
      <c r="C16" s="50"/>
      <c r="D16" s="227">
        <f>Assumptions!D17</f>
        <v>0</v>
      </c>
      <c r="E16" s="110"/>
    </row>
    <row r="17" spans="2:11" x14ac:dyDescent="0.4">
      <c r="D17" s="231"/>
      <c r="E17" s="114"/>
    </row>
    <row r="18" spans="2:11" ht="15" thickBot="1" x14ac:dyDescent="0.45"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7" t="s">
        <v>3</v>
      </c>
      <c r="D21" s="130" t="s">
        <v>94</v>
      </c>
      <c r="E21" s="145" t="str" cm="1">
        <f t="array" ref="E21">_xll.ciqfunctions.udf.CIQ($D$9,$D21,$D$10,E$20,$D$12,$D$13,$D$15,$D$16)</f>
        <v>(Invalid Restatement Type)</v>
      </c>
      <c r="F21" s="145" t="str" cm="1">
        <f t="array" ref="F21">_xll.ciqfunctions.udf.CIQ($D$9,$D21,$D$10,F$20,$D$12,$D$13,$D$15,$D$16)</f>
        <v>(Invalid Restatement Type)</v>
      </c>
      <c r="G21" s="145" t="str" cm="1">
        <f t="array" ref="G21">_xll.ciqfunctions.udf.CIQ($D$9,$D21,$D$10,G$20,$D$12,$D$13,$D$15,$D$16)</f>
        <v>(Invalid Restatement Type)</v>
      </c>
      <c r="K21" s="7"/>
    </row>
    <row r="22" spans="2:11" x14ac:dyDescent="0.4">
      <c r="B22" s="7" t="s">
        <v>83</v>
      </c>
      <c r="D22" s="130" t="s">
        <v>93</v>
      </c>
      <c r="E22" s="145" t="e" cm="1">
        <f t="array" ref="E22">-_xll.ciqfunctions.udf.CIQ($D$9,$D22,$D$10,E$20,$D$12,$D$13,$D$15,$D$16)</f>
        <v>#VALUE!</v>
      </c>
      <c r="F22" s="145" t="e" cm="1">
        <f t="array" ref="F22">-_xll.ciqfunctions.udf.CIQ($D$9,$D22,$D$10,F$20,$D$12,$D$13,$D$15,$D$16)</f>
        <v>#VALUE!</v>
      </c>
      <c r="G22" s="145" t="e" cm="1">
        <f t="array" ref="G22">-_xll.ciqfunctions.udf.CIQ($D$9,$D22,$D$10,G$20,$D$12,$D$13,$D$15,$D$16)</f>
        <v>#VALUE!</v>
      </c>
      <c r="K22" s="7"/>
    </row>
    <row r="23" spans="2:11" x14ac:dyDescent="0.4">
      <c r="B23" s="36" t="s">
        <v>84</v>
      </c>
      <c r="C23" s="31"/>
      <c r="D23" s="137"/>
      <c r="E23" s="158" t="e">
        <f>SUM(E21:E22)</f>
        <v>#VALUE!</v>
      </c>
      <c r="F23" s="158" t="e">
        <f t="shared" ref="F23:G23" si="1">SUM(F21:F22)</f>
        <v>#VALUE!</v>
      </c>
      <c r="G23" s="158" t="e">
        <f t="shared" si="1"/>
        <v>#VALUE!</v>
      </c>
      <c r="K23" s="7"/>
    </row>
    <row r="24" spans="2:11" x14ac:dyDescent="0.4">
      <c r="B24" s="12" t="s">
        <v>95</v>
      </c>
      <c r="C24" s="135"/>
      <c r="D24" s="136" t="s">
        <v>98</v>
      </c>
      <c r="E24" s="146" t="e" cm="1">
        <f t="array" ref="E24">-_xll.ciqfunctions.udf.CIQ($D$9,$D24,$D$10,E$20,$D$12,$D$13,$D$15,$D$16)</f>
        <v>#VALUE!</v>
      </c>
      <c r="F24" s="146" t="e" cm="1">
        <f t="array" ref="F24">-_xll.ciqfunctions.udf.CIQ($D$9,$D24,$D$10,F$20,$D$12,$D$13,$D$15,$D$16)</f>
        <v>#VALUE!</v>
      </c>
      <c r="G24" s="146" t="e" cm="1">
        <f t="array" ref="G24">-_xll.ciqfunctions.udf.CIQ($D$9,$D24,$D$10,G$20,$D$12,$D$13,$D$15,$D$16)</f>
        <v>#VALUE!</v>
      </c>
      <c r="K24" s="7"/>
    </row>
    <row r="25" spans="2:11" x14ac:dyDescent="0.4">
      <c r="B25" s="12" t="s">
        <v>96</v>
      </c>
      <c r="C25" s="135"/>
      <c r="D25" s="136" t="s">
        <v>99</v>
      </c>
      <c r="E25" s="146" t="e" cm="1">
        <f t="array" ref="E25">-_xll.ciqfunctions.udf.CIQ($D$9,$D25,$D$10,E$20,$D$12,$D$13,$D$15,$D$16)</f>
        <v>#VALUE!</v>
      </c>
      <c r="F25" s="146" t="e" cm="1">
        <f t="array" ref="F25">-_xll.ciqfunctions.udf.CIQ($D$9,$D25,$D$10,F$20,$D$12,$D$13,$D$15,$D$16)</f>
        <v>#VALUE!</v>
      </c>
      <c r="G25" s="146" t="e" cm="1">
        <f t="array" ref="G25">-_xll.ciqfunctions.udf.CIQ($D$9,$D25,$D$10,G$20,$D$12,$D$13,$D$15,$D$16)</f>
        <v>#VALUE!</v>
      </c>
      <c r="K25" s="7"/>
    </row>
    <row r="26" spans="2:11" x14ac:dyDescent="0.4">
      <c r="B26" s="12" t="s">
        <v>97</v>
      </c>
      <c r="C26" s="135"/>
      <c r="D26" s="136" t="s">
        <v>100</v>
      </c>
      <c r="E26" s="146" t="e" cm="1">
        <f t="array" ref="E26">-_xll.ciqfunctions.udf.CIQ($D$9,$D26,$D$10,E$20,$D$12,$D$13,$D$15,$D$16)</f>
        <v>#VALUE!</v>
      </c>
      <c r="F26" s="146" t="e" cm="1">
        <f t="array" ref="F26">-_xll.ciqfunctions.udf.CIQ($D$9,$D26,$D$10,F$20,$D$12,$D$13,$D$15,$D$16)</f>
        <v>#VALUE!</v>
      </c>
      <c r="G26" s="146" t="e" cm="1">
        <f t="array" ref="G26">-_xll.ciqfunctions.udf.CIQ($D$9,$D26,$D$10,G$20,$D$12,$D$13,$D$15,$D$16)</f>
        <v>#VALUE!</v>
      </c>
      <c r="K26" s="7"/>
    </row>
    <row r="27" spans="2:11" x14ac:dyDescent="0.4">
      <c r="B27" s="167" t="s">
        <v>217</v>
      </c>
      <c r="C27" s="168"/>
      <c r="D27" s="169"/>
      <c r="E27" s="170" t="e">
        <f>SUM(E24:E26)</f>
        <v>#VALUE!</v>
      </c>
      <c r="F27" s="170" t="e">
        <f t="shared" ref="F27:G27" si="2">SUM(F24:F26)</f>
        <v>#VALUE!</v>
      </c>
      <c r="G27" s="170" t="e">
        <f t="shared" si="2"/>
        <v>#VALUE!</v>
      </c>
      <c r="K27" s="7"/>
    </row>
    <row r="28" spans="2:11" x14ac:dyDescent="0.4">
      <c r="B28" s="36" t="s">
        <v>2</v>
      </c>
      <c r="C28" s="36"/>
      <c r="D28" s="138"/>
      <c r="E28" s="147" t="e">
        <f>E23+E27</f>
        <v>#VALUE!</v>
      </c>
      <c r="F28" s="147" t="e">
        <f t="shared" ref="F28:G28" si="3">F23+F27</f>
        <v>#VALUE!</v>
      </c>
      <c r="G28" s="147" t="e">
        <f t="shared" si="3"/>
        <v>#VALUE!</v>
      </c>
      <c r="K28" s="7"/>
    </row>
    <row r="29" spans="2:11" x14ac:dyDescent="0.4">
      <c r="B29" s="7" t="s">
        <v>85</v>
      </c>
      <c r="C29" s="7"/>
      <c r="D29" s="132" t="s">
        <v>101</v>
      </c>
      <c r="E29" s="148" t="e" cm="1">
        <f t="array" ref="E29">-_xll.ciqfunctions.udf.CIQ($D$9,$D29,$D$10,E$20,$D$12,$D$13,$D$15,$D$16)</f>
        <v>#VALUE!</v>
      </c>
      <c r="F29" s="149" t="e" cm="1">
        <f t="array" ref="F29">-_xll.ciqfunctions.udf.CIQ($D$9,$D29,$D$10,F$20,$D$12,$D$13,$D$15,$D$16)</f>
        <v>#VALUE!</v>
      </c>
      <c r="G29" s="149" t="e" cm="1">
        <f t="array" ref="G29">-_xll.ciqfunctions.udf.CIQ($D$9,$D29,$D$10,G$20,$D$12,$D$13,$D$15,$D$16)</f>
        <v>#VALUE!</v>
      </c>
    </row>
    <row r="30" spans="2:11" x14ac:dyDescent="0.4">
      <c r="B30" s="36" t="s">
        <v>1</v>
      </c>
      <c r="C30" s="36"/>
      <c r="D30" s="138"/>
      <c r="E30" s="147" t="e">
        <f>SUM(E28:E29)</f>
        <v>#VALUE!</v>
      </c>
      <c r="F30" s="147" t="e">
        <f t="shared" ref="F30:G30" si="4">SUM(F28:F29)</f>
        <v>#VALUE!</v>
      </c>
      <c r="G30" s="147" t="e">
        <f t="shared" si="4"/>
        <v>#VALUE!</v>
      </c>
    </row>
    <row r="31" spans="2:11" x14ac:dyDescent="0.4">
      <c r="B31" s="12" t="s">
        <v>86</v>
      </c>
      <c r="C31" s="12"/>
      <c r="D31" s="133" t="s">
        <v>109</v>
      </c>
      <c r="E31" s="152" t="str" cm="1">
        <f t="array" ref="E31">_xll.ciqfunctions.udf.CIQ($D$9,$D31,$D$10,E$20,$D$12,$D$13,$D$15,$D$16)</f>
        <v>(Invalid Restatement Type)</v>
      </c>
      <c r="F31" s="152" t="str" cm="1">
        <f t="array" ref="F31">_xll.ciqfunctions.udf.CIQ($D$9,$D31,$D$10,F$20,$D$12,$D$13,$D$15,$D$16)</f>
        <v>(Invalid Restatement Type)</v>
      </c>
      <c r="G31" s="152" t="str" cm="1">
        <f t="array" ref="G31">_xll.ciqfunctions.udf.CIQ($D$9,$D31,$D$10,G$20,$D$12,$D$13,$D$15,$D$16)</f>
        <v>(Invalid Restatement Type)</v>
      </c>
    </row>
    <row r="32" spans="2:11" x14ac:dyDescent="0.4">
      <c r="B32" s="12" t="s">
        <v>102</v>
      </c>
      <c r="C32" s="12"/>
      <c r="D32" s="133" t="s">
        <v>108</v>
      </c>
      <c r="E32" s="152" t="str" cm="1">
        <f t="array" ref="E32">_xll.ciqfunctions.udf.CIQ($D$9,$D32,$D$10,E$20,$D$12,$D$13,$D$15,$D$16)</f>
        <v>(Invalid Restatement Type)</v>
      </c>
      <c r="F32" s="152" t="str" cm="1">
        <f t="array" ref="F32">_xll.ciqfunctions.udf.CIQ($D$9,$D32,$D$10,F$20,$D$12,$D$13,$D$15,$D$16)</f>
        <v>(Invalid Restatement Type)</v>
      </c>
      <c r="G32" s="152" t="str" cm="1">
        <f t="array" ref="G32">_xll.ciqfunctions.udf.CIQ($D$9,$D32,$D$10,G$20,$D$12,$D$13,$D$15,$D$16)</f>
        <v>(Invalid Restatement Type)</v>
      </c>
    </row>
    <row r="33" spans="2:7" x14ac:dyDescent="0.4">
      <c r="B33" s="12" t="s">
        <v>103</v>
      </c>
      <c r="C33" s="12"/>
      <c r="D33" s="133" t="s">
        <v>110</v>
      </c>
      <c r="E33" s="152" t="str" cm="1">
        <f t="array" ref="E33">_xll.ciqfunctions.udf.CIQ($D$9,$D33,$D$10,E$20,$D$12,$D$13,$D$15,$D$16)</f>
        <v>(Invalid Restatement Type)</v>
      </c>
      <c r="F33" s="152" t="str" cm="1">
        <f t="array" ref="F33">_xll.ciqfunctions.udf.CIQ($D$9,$D33,$D$10,F$20,$D$12,$D$13,$D$15,$D$16)</f>
        <v>(Invalid Restatement Type)</v>
      </c>
      <c r="G33" s="152" t="str" cm="1">
        <f t="array" ref="G33">_xll.ciqfunctions.udf.CIQ($D$9,$D33,$D$10,G$20,$D$12,$D$13,$D$15,$D$16)</f>
        <v>(Invalid Restatement Type)</v>
      </c>
    </row>
    <row r="34" spans="2:7" x14ac:dyDescent="0.4">
      <c r="B34" s="12" t="s">
        <v>104</v>
      </c>
      <c r="C34" s="12"/>
      <c r="D34" s="133" t="s">
        <v>111</v>
      </c>
      <c r="E34" s="152" t="str" cm="1">
        <f t="array" ref="E34">_xll.ciqfunctions.udf.CIQ($D$9,$D34,$D$10,E$20,$D$12,$D$13,$D$15,$D$16)</f>
        <v>(Invalid Restatement Type)</v>
      </c>
      <c r="F34" s="152" t="str" cm="1">
        <f t="array" ref="F34">_xll.ciqfunctions.udf.CIQ($D$9,$D34,$D$10,F$20,$D$12,$D$13,$D$15,$D$16)</f>
        <v>(Invalid Restatement Type)</v>
      </c>
      <c r="G34" s="152" t="str" cm="1">
        <f t="array" ref="G34">_xll.ciqfunctions.udf.CIQ($D$9,$D34,$D$10,G$20,$D$12,$D$13,$D$15,$D$16)</f>
        <v>(Invalid Restatement Type)</v>
      </c>
    </row>
    <row r="35" spans="2:7" x14ac:dyDescent="0.4">
      <c r="B35" s="12" t="s">
        <v>105</v>
      </c>
      <c r="C35" s="12"/>
      <c r="D35" s="133"/>
      <c r="E35" s="152" t="e">
        <f>E36-SUM(E30:E34)</f>
        <v>#VALUE!</v>
      </c>
      <c r="F35" s="152" t="e">
        <f t="shared" ref="F35:G35" si="5">F36-SUM(F30:F34)</f>
        <v>#VALUE!</v>
      </c>
      <c r="G35" s="152" t="e">
        <f t="shared" si="5"/>
        <v>#VALUE!</v>
      </c>
    </row>
    <row r="36" spans="2:7" x14ac:dyDescent="0.4">
      <c r="B36" s="36" t="s">
        <v>87</v>
      </c>
      <c r="C36" s="36"/>
      <c r="D36" s="131" t="s">
        <v>112</v>
      </c>
      <c r="E36" s="147" t="str" cm="1">
        <f t="array" ref="E36">_xll.ciqfunctions.udf.CIQ($D$9,$D36,$D$10,E$20,$D$12,$D$13,$D$15,$D$16)</f>
        <v>(Invalid Restatement Type)</v>
      </c>
      <c r="F36" s="147" t="str" cm="1">
        <f t="array" ref="F36">_xll.ciqfunctions.udf.CIQ($D$9,$D36,$D$10,F$20,$D$12,$D$13,$D$15,$D$16)</f>
        <v>(Invalid Restatement Type)</v>
      </c>
      <c r="G36" s="147" t="str" cm="1">
        <f t="array" ref="G36">_xll.ciqfunctions.udf.CIQ($D$9,$D36,$D$10,G$20,$D$12,$D$13,$D$15,$D$16)</f>
        <v>(Invalid Restatement Type)</v>
      </c>
    </row>
    <row r="37" spans="2:7" x14ac:dyDescent="0.4">
      <c r="B37" s="12" t="s">
        <v>107</v>
      </c>
      <c r="C37" s="12"/>
      <c r="D37" s="133" t="s">
        <v>113</v>
      </c>
      <c r="E37" s="152" t="e" cm="1">
        <f t="array" ref="E37">-_xll.ciqfunctions.udf.CIQ($D$9,$D37,$D$10,E$20,$D$12,$D$13,$D$15,$D$16)</f>
        <v>#VALUE!</v>
      </c>
      <c r="F37" s="152" t="e" cm="1">
        <f t="array" ref="F37">-_xll.ciqfunctions.udf.CIQ($D$9,$D37,$D$10,F$20,$D$12,$D$13,$D$15,$D$16)</f>
        <v>#VALUE!</v>
      </c>
      <c r="G37" s="152" t="e" cm="1">
        <f t="array" ref="G37">-_xll.ciqfunctions.udf.CIQ($D$9,$D37,$D$10,G$20,$D$12,$D$13,$D$15,$D$16)</f>
        <v>#VALUE!</v>
      </c>
    </row>
    <row r="38" spans="2:7" x14ac:dyDescent="0.4">
      <c r="B38" s="12" t="s">
        <v>106</v>
      </c>
      <c r="C38" s="12"/>
      <c r="D38" s="133"/>
      <c r="E38" s="152" t="e">
        <f>E39-SUM(E36:E37)</f>
        <v>#VALUE!</v>
      </c>
      <c r="F38" s="152" t="e">
        <f t="shared" ref="F38:G38" si="6">F39-SUM(F36:F37)</f>
        <v>#VALUE!</v>
      </c>
      <c r="G38" s="152" t="e">
        <f t="shared" si="6"/>
        <v>#VALUE!</v>
      </c>
    </row>
    <row r="39" spans="2:7" ht="15" thickBot="1" x14ac:dyDescent="0.45">
      <c r="B39" s="109" t="s">
        <v>88</v>
      </c>
      <c r="C39" s="109"/>
      <c r="D39" s="134" t="s">
        <v>114</v>
      </c>
      <c r="E39" s="153" t="str" cm="1">
        <f t="array" ref="E39">_xll.ciqfunctions.udf.CIQ($D$9,$D39,$D$10,E$20,$D$12,$D$13,$D$15,$D$16)</f>
        <v>(Invalid Restatement Type)</v>
      </c>
      <c r="F39" s="153" t="str" cm="1">
        <f t="array" ref="F39">_xll.ciqfunctions.udf.CIQ($D$9,$D39,$D$10,F$20,$D$12,$D$13,$D$15,$D$16)</f>
        <v>(Invalid Restatement Type)</v>
      </c>
      <c r="G39" s="153" t="str" cm="1">
        <f t="array" ref="G39">_xll.ciqfunctions.udf.CIQ($D$9,$D39,$D$10,G$20,$D$12,$D$13,$D$15,$D$16)</f>
        <v>(Invalid Restatement Type)</v>
      </c>
    </row>
    <row r="40" spans="2:7" x14ac:dyDescent="0.4">
      <c r="B40" s="5"/>
    </row>
    <row r="41" spans="2:7" x14ac:dyDescent="0.4">
      <c r="B41" s="3"/>
    </row>
    <row r="42" spans="2:7" x14ac:dyDescent="0.4">
      <c r="B42" s="3"/>
    </row>
    <row r="43" spans="2:7" x14ac:dyDescent="0.4">
      <c r="B43" s="3"/>
    </row>
    <row r="44" spans="2:7" x14ac:dyDescent="0.4">
      <c r="B44" s="3"/>
    </row>
    <row r="45" spans="2:7" x14ac:dyDescent="0.4">
      <c r="B45" s="3"/>
    </row>
  </sheetData>
  <dataValidations count="1">
    <dataValidation type="list" allowBlank="1" showInputMessage="1" showErrorMessage="1" sqref="D13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dimension ref="A1:N70"/>
  <sheetViews>
    <sheetView showGridLines="0" zoomScale="85" zoomScaleNormal="85" workbookViewId="0">
      <selection activeCell="J41" sqref="J41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26" width="16" customWidth="1"/>
  </cols>
  <sheetData>
    <row r="1" spans="1:14" s="7" customFormat="1" x14ac:dyDescent="0.4">
      <c r="A1" s="6"/>
      <c r="B1" s="6"/>
      <c r="G1" s="296"/>
    </row>
    <row r="2" spans="1:14" s="7" customFormat="1" ht="16.75" x14ac:dyDescent="0.4">
      <c r="A2" s="8"/>
      <c r="B2" s="253" t="s">
        <v>268</v>
      </c>
    </row>
    <row r="3" spans="1:14" s="7" customFormat="1" x14ac:dyDescent="0.4">
      <c r="A3" s="8"/>
      <c r="B3" s="239" t="s">
        <v>272</v>
      </c>
    </row>
    <row r="4" spans="1:14" s="7" customFormat="1" x14ac:dyDescent="0.4">
      <c r="A4" s="8"/>
      <c r="B4" s="239" t="s">
        <v>269</v>
      </c>
    </row>
    <row r="5" spans="1:14" s="7" customFormat="1" x14ac:dyDescent="0.4">
      <c r="A5" s="8"/>
      <c r="B5" s="9"/>
    </row>
    <row r="6" spans="1:14" x14ac:dyDescent="0.4">
      <c r="B6" s="240" t="s">
        <v>115</v>
      </c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</row>
    <row r="8" spans="1:14" x14ac:dyDescent="0.4">
      <c r="B8" s="116" t="s">
        <v>76</v>
      </c>
      <c r="C8" s="50"/>
      <c r="D8" s="72"/>
      <c r="E8" s="110"/>
    </row>
    <row r="9" spans="1:14" x14ac:dyDescent="0.4">
      <c r="B9" s="72" t="s">
        <v>91</v>
      </c>
      <c r="C9" s="50"/>
      <c r="D9" s="227">
        <f>Assumptions!D9</f>
        <v>0</v>
      </c>
      <c r="E9" s="110"/>
    </row>
    <row r="10" spans="1:14" x14ac:dyDescent="0.4">
      <c r="B10" s="72" t="s">
        <v>35</v>
      </c>
      <c r="C10" s="50"/>
      <c r="D10" s="227"/>
      <c r="E10" s="111" t="s">
        <v>36</v>
      </c>
    </row>
    <row r="11" spans="1:14" x14ac:dyDescent="0.4">
      <c r="B11" s="72" t="s">
        <v>92</v>
      </c>
      <c r="C11" s="50"/>
      <c r="D11" s="229">
        <f>Assumptions!D14</f>
        <v>0</v>
      </c>
      <c r="E11" s="112"/>
    </row>
    <row r="12" spans="1:14" x14ac:dyDescent="0.4">
      <c r="B12" s="72" t="s">
        <v>274</v>
      </c>
      <c r="C12" s="50"/>
      <c r="D12" s="227">
        <f>Assumptions!D15</f>
        <v>0</v>
      </c>
      <c r="E12" s="110"/>
    </row>
    <row r="13" spans="1:14" x14ac:dyDescent="0.4">
      <c r="B13" s="72" t="s">
        <v>38</v>
      </c>
      <c r="C13" s="50"/>
      <c r="D13" s="227">
        <f>Assumptions!D16</f>
        <v>0</v>
      </c>
      <c r="E13" s="113" t="s">
        <v>90</v>
      </c>
    </row>
    <row r="14" spans="1:14" x14ac:dyDescent="0.4">
      <c r="D14" s="231"/>
      <c r="E14" s="115" t="s">
        <v>89</v>
      </c>
    </row>
    <row r="15" spans="1:14" x14ac:dyDescent="0.4">
      <c r="B15" s="72" t="s">
        <v>14</v>
      </c>
      <c r="C15" s="50"/>
      <c r="D15" s="227">
        <f>Assumptions!D11</f>
        <v>0</v>
      </c>
      <c r="E15" s="113"/>
    </row>
    <row r="16" spans="1:14" x14ac:dyDescent="0.4">
      <c r="B16" s="72" t="s">
        <v>16</v>
      </c>
      <c r="C16" s="50"/>
      <c r="D16" s="227">
        <f>Assumptions!D17</f>
        <v>0</v>
      </c>
      <c r="E16" s="110"/>
    </row>
    <row r="17" spans="2:11" x14ac:dyDescent="0.4">
      <c r="E17" s="114"/>
    </row>
    <row r="18" spans="2:11" ht="15" thickBot="1" x14ac:dyDescent="0.45"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141" t="s">
        <v>116</v>
      </c>
      <c r="C21" s="13"/>
      <c r="D21" s="13"/>
      <c r="E21" s="139"/>
      <c r="F21" s="140"/>
      <c r="G21" s="140"/>
      <c r="K21" s="7"/>
    </row>
    <row r="22" spans="2:11" x14ac:dyDescent="0.4">
      <c r="B22" s="7" t="s">
        <v>119</v>
      </c>
      <c r="D22" s="130" t="s">
        <v>130</v>
      </c>
      <c r="E22" s="145" t="str" cm="1">
        <f t="array" ref="E22">_xll.ciqfunctions.udf.CIQ($D$9,$D22,$D$10,E$20,$D$12,$D$13,$D$15,$D$16)</f>
        <v>(Invalid Restatement Type)</v>
      </c>
      <c r="F22" s="145" t="str" cm="1">
        <f t="array" ref="F22">_xll.ciqfunctions.udf.CIQ($D$9,$D22,$D$10,F$20,$D$12,$D$13,$D$15,$D$16)</f>
        <v>(Invalid Restatement Type)</v>
      </c>
      <c r="G22" s="145" t="str" cm="1">
        <f t="array" ref="G22">_xll.ciqfunctions.udf.CIQ($D$9,$D22,$D$10,G$20,$D$12,$D$13,$D$15,$D$16)</f>
        <v>(Invalid Restatement Type)</v>
      </c>
      <c r="K22" s="7"/>
    </row>
    <row r="23" spans="2:11" x14ac:dyDescent="0.4">
      <c r="B23" s="7" t="s">
        <v>135</v>
      </c>
      <c r="D23" s="130" t="s">
        <v>136</v>
      </c>
      <c r="E23" s="145" t="str" cm="1">
        <f t="array" ref="E23">_xll.ciqfunctions.udf.CIQ($D$9,$D23,$D$10,E$20,$D$12,$D$13,$D$15,$D$16)</f>
        <v>(Invalid Restatement Type)</v>
      </c>
      <c r="F23" s="145" t="str" cm="1">
        <f t="array" ref="F23">_xll.ciqfunctions.udf.CIQ($D$9,$D23,$D$10,F$20,$D$12,$D$13,$D$15,$D$16)</f>
        <v>(Invalid Restatement Type)</v>
      </c>
      <c r="G23" s="145" t="str" cm="1">
        <f t="array" ref="G23">_xll.ciqfunctions.udf.CIQ($D$9,$D23,$D$10,G$20,$D$12,$D$13,$D$15,$D$16)</f>
        <v>(Invalid Restatement Type)</v>
      </c>
      <c r="K23" s="7"/>
    </row>
    <row r="24" spans="2:11" x14ac:dyDescent="0.4">
      <c r="B24" s="7" t="s">
        <v>120</v>
      </c>
      <c r="D24" s="130" t="s">
        <v>131</v>
      </c>
      <c r="E24" s="145" t="str" cm="1">
        <f t="array" ref="E24">_xll.ciqfunctions.udf.CIQ($D$9,$D24,$D$10,E$20,$D$12,$D$13,$D$15,$D$16)</f>
        <v>(Invalid Restatement Type)</v>
      </c>
      <c r="F24" s="145" t="str" cm="1">
        <f t="array" ref="F24">_xll.ciqfunctions.udf.CIQ($D$9,$D24,$D$10,F$20,$D$12,$D$13,$D$15,$D$16)</f>
        <v>(Invalid Restatement Type)</v>
      </c>
      <c r="G24" s="145" t="str" cm="1">
        <f t="array" ref="G24">_xll.ciqfunctions.udf.CIQ($D$9,$D24,$D$10,G$20,$D$12,$D$13,$D$15,$D$16)</f>
        <v>(Invalid Restatement Type)</v>
      </c>
      <c r="K24" s="7"/>
    </row>
    <row r="25" spans="2:11" x14ac:dyDescent="0.4">
      <c r="B25" s="12" t="s">
        <v>121</v>
      </c>
      <c r="C25" s="135"/>
      <c r="D25" s="130" t="s">
        <v>132</v>
      </c>
      <c r="E25" s="145" t="str" cm="1">
        <f t="array" ref="E25">_xll.ciqfunctions.udf.CIQ($D$9,$D25,$D$10,E$20,$D$12,$D$13,$D$15,$D$16)</f>
        <v>(Invalid Restatement Type)</v>
      </c>
      <c r="F25" s="145" t="str" cm="1">
        <f t="array" ref="F25">_xll.ciqfunctions.udf.CIQ($D$9,$D25,$D$10,F$20,$D$12,$D$13,$D$15,$D$16)</f>
        <v>(Invalid Restatement Type)</v>
      </c>
      <c r="G25" s="145" t="str" cm="1">
        <f t="array" ref="G25">_xll.ciqfunctions.udf.CIQ($D$9,$D25,$D$10,G$20,$D$12,$D$13,$D$15,$D$16)</f>
        <v>(Invalid Restatement Type)</v>
      </c>
      <c r="K25" s="7"/>
    </row>
    <row r="26" spans="2:11" x14ac:dyDescent="0.4">
      <c r="B26" s="12" t="s">
        <v>122</v>
      </c>
      <c r="C26" s="135"/>
      <c r="D26" s="130" t="s">
        <v>133</v>
      </c>
      <c r="E26" s="145" t="str" cm="1">
        <f t="array" ref="E26">_xll.ciqfunctions.udf.CIQ($D$9,$D26,$D$10,E$20,$D$12,$D$13,$D$15,$D$16)</f>
        <v>(Invalid Restatement Type)</v>
      </c>
      <c r="F26" s="145" t="str" cm="1">
        <f t="array" ref="F26">_xll.ciqfunctions.udf.CIQ($D$9,$D26,$D$10,F$20,$D$12,$D$13,$D$15,$D$16)</f>
        <v>(Invalid Restatement Type)</v>
      </c>
      <c r="G26" s="145" t="str" cm="1">
        <f t="array" ref="G26">_xll.ciqfunctions.udf.CIQ($D$9,$D26,$D$10,G$20,$D$12,$D$13,$D$15,$D$16)</f>
        <v>(Invalid Restatement Type)</v>
      </c>
      <c r="K26" s="7"/>
    </row>
    <row r="27" spans="2:11" x14ac:dyDescent="0.4">
      <c r="B27" s="12" t="s">
        <v>11</v>
      </c>
      <c r="C27" s="135"/>
      <c r="D27" s="130" t="s">
        <v>179</v>
      </c>
      <c r="E27" s="145" t="str" cm="1">
        <f t="array" ref="E27">_xll.ciqfunctions.udf.CIQ($D$9,$D27,$D$10,E$20,$D$12,$D$13,$D$15,$D$16)</f>
        <v>(Invalid Restatement Type)</v>
      </c>
      <c r="F27" s="145" t="str" cm="1">
        <f t="array" ref="F27">_xll.ciqfunctions.udf.CIQ($D$9,$D27,$D$10,F$20,$D$12,$D$13,$D$15,$D$16)</f>
        <v>(Invalid Restatement Type)</v>
      </c>
      <c r="G27" s="145" t="str" cm="1">
        <f t="array" ref="G27">_xll.ciqfunctions.udf.CIQ($D$9,$D27,$D$10,G$20,$D$12,$D$13,$D$15,$D$16)</f>
        <v>(Invalid Restatement Type)</v>
      </c>
      <c r="K27" s="7"/>
    </row>
    <row r="28" spans="2:11" x14ac:dyDescent="0.4">
      <c r="B28" s="12" t="s">
        <v>123</v>
      </c>
      <c r="C28" s="135"/>
      <c r="D28" s="136"/>
      <c r="E28" s="145" t="e">
        <f>E29-SUM(E22:E27)</f>
        <v>#VALUE!</v>
      </c>
      <c r="F28" s="145" t="e">
        <f t="shared" ref="F28:G28" si="1">F29-SUM(F22:F27)</f>
        <v>#VALUE!</v>
      </c>
      <c r="G28" s="145" t="e">
        <f t="shared" si="1"/>
        <v>#VALUE!</v>
      </c>
      <c r="K28" s="7"/>
    </row>
    <row r="29" spans="2:11" x14ac:dyDescent="0.4">
      <c r="B29" s="36" t="s">
        <v>124</v>
      </c>
      <c r="C29" s="36"/>
      <c r="D29" s="138" t="s">
        <v>134</v>
      </c>
      <c r="E29" s="147" t="str" cm="1">
        <f t="array" ref="E29">_xll.ciqfunctions.udf.CIQ($D$9,$D29,$D$10,E$20,$D$12,$D$13,$D$15,$D$16)</f>
        <v>(Invalid Restatement Type)</v>
      </c>
      <c r="F29" s="147" t="str" cm="1">
        <f t="array" ref="F29">_xll.ciqfunctions.udf.CIQ($D$9,$D29,$D$10,F$20,$D$12,$D$13,$D$15,$D$16)</f>
        <v>(Invalid Restatement Type)</v>
      </c>
      <c r="G29" s="147" t="str" cm="1">
        <f t="array" ref="G29">_xll.ciqfunctions.udf.CIQ($D$9,$D29,$D$10,G$20,$D$12,$D$13,$D$15,$D$16)</f>
        <v>(Invalid Restatement Type)</v>
      </c>
      <c r="K29" s="7"/>
    </row>
    <row r="30" spans="2:11" x14ac:dyDescent="0.4">
      <c r="B30" s="7" t="s">
        <v>125</v>
      </c>
      <c r="C30" s="7"/>
      <c r="D30" s="132" t="s">
        <v>138</v>
      </c>
      <c r="E30" s="148" t="str" cm="1">
        <f t="array" ref="E30">_xll.ciqfunctions.udf.CIQ($D$9,$D30,$D$10,E$20,$D$12,$D$13,$D$15,$D$16)</f>
        <v>(Invalid Restatement Type)</v>
      </c>
      <c r="F30" s="149" t="str" cm="1">
        <f t="array" ref="F30">_xll.ciqfunctions.udf.CIQ($D$9,$D30,$D$10,F$20,$D$12,$D$13,$D$15,$D$16)</f>
        <v>(Invalid Restatement Type)</v>
      </c>
      <c r="G30" s="149" t="str" cm="1">
        <f t="array" ref="G30">_xll.ciqfunctions.udf.CIQ($D$9,$D30,$D$10,G$20,$D$12,$D$13,$D$15,$D$16)</f>
        <v>(Invalid Restatement Type)</v>
      </c>
    </row>
    <row r="31" spans="2:11" x14ac:dyDescent="0.4">
      <c r="B31" s="7" t="s">
        <v>126</v>
      </c>
      <c r="C31" s="7"/>
      <c r="D31" s="132" t="s">
        <v>139</v>
      </c>
      <c r="E31" s="148" t="str" cm="1">
        <f t="array" ref="E31">_xll.ciqfunctions.udf.CIQ($D$9,$D31,$D$10,E$20,$D$12,$D$13,$D$15,$D$16)</f>
        <v>(Invalid Restatement Type)</v>
      </c>
      <c r="F31" s="149" t="str" cm="1">
        <f t="array" ref="F31">_xll.ciqfunctions.udf.CIQ($D$9,$D31,$D$10,F$20,$D$12,$D$13,$D$15,$D$16)</f>
        <v>(Invalid Restatement Type)</v>
      </c>
      <c r="G31" s="149" t="str" cm="1">
        <f t="array" ref="G31">_xll.ciqfunctions.udf.CIQ($D$9,$D31,$D$10,G$20,$D$12,$D$13,$D$15,$D$16)</f>
        <v>(Invalid Restatement Type)</v>
      </c>
    </row>
    <row r="32" spans="2:11" x14ac:dyDescent="0.4">
      <c r="B32" s="7" t="s">
        <v>140</v>
      </c>
      <c r="C32" s="7"/>
      <c r="D32" s="132" t="s">
        <v>141</v>
      </c>
      <c r="E32" s="148" t="str" cm="1">
        <f t="array" ref="E32">_xll.ciqfunctions.udf.CIQ($D$9,$D32,$D$10,E$20,$D$12,$D$13,$D$15,$D$16)</f>
        <v>(Invalid Restatement Type)</v>
      </c>
      <c r="F32" s="149" t="str" cm="1">
        <f t="array" ref="F32">_xll.ciqfunctions.udf.CIQ($D$9,$D32,$D$10,F$20,$D$12,$D$13,$D$15,$D$16)</f>
        <v>(Invalid Restatement Type)</v>
      </c>
      <c r="G32" s="149" t="str" cm="1">
        <f t="array" ref="G32">_xll.ciqfunctions.udf.CIQ($D$9,$D32,$D$10,G$20,$D$12,$D$13,$D$15,$D$16)</f>
        <v>(Invalid Restatement Type)</v>
      </c>
    </row>
    <row r="33" spans="2:7" x14ac:dyDescent="0.4">
      <c r="B33" s="7" t="s">
        <v>137</v>
      </c>
      <c r="C33" s="7"/>
      <c r="D33" s="130" t="s">
        <v>142</v>
      </c>
      <c r="E33" s="148" t="str" cm="1">
        <f t="array" ref="E33">_xll.ciqfunctions.udf.CIQ($D$9,$D33,$D$10,E$20,$D$12,$D$13,$D$15,$D$16)</f>
        <v>(Invalid Restatement Type)</v>
      </c>
      <c r="F33" s="149" t="str" cm="1">
        <f t="array" ref="F33">_xll.ciqfunctions.udf.CIQ($D$9,$D33,$D$10,F$20,$D$12,$D$13,$D$15,$D$16)</f>
        <v>(Invalid Restatement Type)</v>
      </c>
      <c r="G33" s="149" t="str" cm="1">
        <f t="array" ref="G33">_xll.ciqfunctions.udf.CIQ($D$9,$D33,$D$10,G$20,$D$12,$D$13,$D$15,$D$16)</f>
        <v>(Invalid Restatement Type)</v>
      </c>
    </row>
    <row r="34" spans="2:7" x14ac:dyDescent="0.4">
      <c r="B34" s="7" t="s">
        <v>127</v>
      </c>
      <c r="C34" s="7"/>
      <c r="D34" s="132"/>
      <c r="E34" s="148" t="e">
        <f>E35-SUM(E30:E33)</f>
        <v>#VALUE!</v>
      </c>
      <c r="F34" s="148" t="e">
        <f t="shared" ref="F34:G34" si="2">F35-SUM(F30:F33)</f>
        <v>#VALUE!</v>
      </c>
      <c r="G34" s="148" t="e">
        <f t="shared" si="2"/>
        <v>#VALUE!</v>
      </c>
    </row>
    <row r="35" spans="2:7" x14ac:dyDescent="0.4">
      <c r="B35" s="36" t="s">
        <v>128</v>
      </c>
      <c r="C35" s="36"/>
      <c r="D35" s="138"/>
      <c r="E35" s="147" t="e">
        <f>E36-E29</f>
        <v>#VALUE!</v>
      </c>
      <c r="F35" s="147" t="e">
        <f t="shared" ref="F35:G35" si="3">F36-F29</f>
        <v>#VALUE!</v>
      </c>
      <c r="G35" s="147" t="e">
        <f t="shared" si="3"/>
        <v>#VALUE!</v>
      </c>
    </row>
    <row r="36" spans="2:7" x14ac:dyDescent="0.4">
      <c r="B36" s="143" t="s">
        <v>129</v>
      </c>
      <c r="C36" s="143"/>
      <c r="D36" s="144" t="s">
        <v>180</v>
      </c>
      <c r="E36" s="150" t="str" cm="1">
        <f t="array" ref="E36">_xll.ciqfunctions.udf.CIQ($D$9,$D36,$D$10,E$20,$D$12,$D$13,$D$15,$D$16)</f>
        <v>(Invalid Restatement Type)</v>
      </c>
      <c r="F36" s="150" t="str" cm="1">
        <f t="array" ref="F36">_xll.ciqfunctions.udf.CIQ($D$9,$D36,$D$10,F$20,$D$12,$D$13,$D$15,$D$16)</f>
        <v>(Invalid Restatement Type)</v>
      </c>
      <c r="G36" s="150" t="str" cm="1">
        <f t="array" ref="G36">_xll.ciqfunctions.udf.CIQ($D$9,$D36,$D$10,G$20,$D$12,$D$13,$D$15,$D$16)</f>
        <v>(Invalid Restatement Type)</v>
      </c>
    </row>
    <row r="37" spans="2:7" x14ac:dyDescent="0.4">
      <c r="B37" s="13"/>
      <c r="C37" s="13"/>
      <c r="D37" s="142"/>
      <c r="E37" s="151"/>
      <c r="F37" s="151"/>
      <c r="G37" s="151"/>
    </row>
    <row r="38" spans="2:7" x14ac:dyDescent="0.4">
      <c r="B38" s="141" t="s">
        <v>117</v>
      </c>
      <c r="C38" s="13"/>
      <c r="D38" s="142"/>
      <c r="E38" s="151"/>
      <c r="F38" s="151"/>
      <c r="G38" s="151"/>
    </row>
    <row r="39" spans="2:7" x14ac:dyDescent="0.4">
      <c r="B39" s="12" t="s">
        <v>143</v>
      </c>
      <c r="C39" s="12"/>
      <c r="D39" s="133" t="s">
        <v>149</v>
      </c>
      <c r="E39" s="152" t="str" cm="1">
        <f t="array" ref="E39">_xll.ciqfunctions.udf.CIQ($D$9,$D39,$D$10,E$20,$D$12,$D$13,$D$15,$D$16)</f>
        <v>(Invalid Restatement Type)</v>
      </c>
      <c r="F39" s="152" t="str" cm="1">
        <f t="array" ref="F39">_xll.ciqfunctions.udf.CIQ($D$9,$D39,$D$10,F$20,$D$12,$D$13,$D$15,$D$16)</f>
        <v>(Invalid Restatement Type)</v>
      </c>
      <c r="G39" s="152" t="str" cm="1">
        <f t="array" ref="G39">_xll.ciqfunctions.udf.CIQ($D$9,$D39,$D$10,G$20,$D$12,$D$13,$D$15,$D$16)</f>
        <v>(Invalid Restatement Type)</v>
      </c>
    </row>
    <row r="40" spans="2:7" x14ac:dyDescent="0.4">
      <c r="B40" s="12" t="s">
        <v>175</v>
      </c>
      <c r="C40" s="12"/>
      <c r="D40" s="133" t="s">
        <v>176</v>
      </c>
      <c r="E40" s="152" t="str" cm="1">
        <f t="array" ref="E40">_xll.ciqfunctions.udf.CIQ($D$9,$D40,$D$10,E$20,$D$12,$D$13,$D$15,$D$16)</f>
        <v>(Invalid Restatement Type)</v>
      </c>
      <c r="F40" s="152" t="str" cm="1">
        <f t="array" ref="F40">_xll.ciqfunctions.udf.CIQ($D$9,$D40,$D$10,F$20,$D$12,$D$13,$D$15,$D$16)</f>
        <v>(Invalid Restatement Type)</v>
      </c>
      <c r="G40" s="152" t="str" cm="1">
        <f t="array" ref="G40">_xll.ciqfunctions.udf.CIQ($D$9,$D40,$D$10,G$20,$D$12,$D$13,$D$15,$D$16)</f>
        <v>(Invalid Restatement Type)</v>
      </c>
    </row>
    <row r="41" spans="2:7" x14ac:dyDescent="0.4">
      <c r="B41" s="12" t="s">
        <v>144</v>
      </c>
      <c r="C41" s="12"/>
      <c r="D41" s="133" t="s">
        <v>150</v>
      </c>
      <c r="E41" s="152" t="str" cm="1">
        <f t="array" ref="E41">_xll.ciqfunctions.udf.CIQ($D$9,$D41,$D$10,E$20,$D$12,$D$13,$D$15,$D$16)</f>
        <v>(Invalid Restatement Type)</v>
      </c>
      <c r="F41" s="152" t="str" cm="1">
        <f t="array" ref="F41">_xll.ciqfunctions.udf.CIQ($D$9,$D41,$D$10,F$20,$D$12,$D$13,$D$15,$D$16)</f>
        <v>(Invalid Restatement Type)</v>
      </c>
      <c r="G41" s="152" t="str" cm="1">
        <f t="array" ref="G41">_xll.ciqfunctions.udf.CIQ($D$9,$D41,$D$10,G$20,$D$12,$D$13,$D$15,$D$16)</f>
        <v>(Invalid Restatement Type)</v>
      </c>
    </row>
    <row r="42" spans="2:7" x14ac:dyDescent="0.4">
      <c r="B42" s="12" t="s">
        <v>145</v>
      </c>
      <c r="C42" s="12"/>
      <c r="D42" s="133" t="s">
        <v>151</v>
      </c>
      <c r="E42" s="152" t="str" cm="1">
        <f t="array" ref="E42">_xll.ciqfunctions.udf.CIQ($D$9,$D42,$D$10,E$20,$D$12,$D$13,$D$15,$D$16)</f>
        <v>(Invalid Restatement Type)</v>
      </c>
      <c r="F42" s="152" t="str" cm="1">
        <f t="array" ref="F42">_xll.ciqfunctions.udf.CIQ($D$9,$D42,$D$10,F$20,$D$12,$D$13,$D$15,$D$16)</f>
        <v>(Invalid Restatement Type)</v>
      </c>
      <c r="G42" s="152" t="str" cm="1">
        <f t="array" ref="G42">_xll.ciqfunctions.udf.CIQ($D$9,$D42,$D$10,G$20,$D$12,$D$13,$D$15,$D$16)</f>
        <v>(Invalid Restatement Type)</v>
      </c>
    </row>
    <row r="43" spans="2:7" x14ac:dyDescent="0.4">
      <c r="B43" s="12" t="s">
        <v>146</v>
      </c>
      <c r="C43" s="12"/>
      <c r="D43" s="133" t="s">
        <v>152</v>
      </c>
      <c r="E43" s="152" t="str" cm="1">
        <f t="array" ref="E43">_xll.ciqfunctions.udf.CIQ($D$9,$D43,$D$10,E$20,$D$12,$D$13,$D$15,$D$16)</f>
        <v>(Invalid Restatement Type)</v>
      </c>
      <c r="F43" s="152" t="str" cm="1">
        <f t="array" ref="F43">_xll.ciqfunctions.udf.CIQ($D$9,$D43,$D$10,F$20,$D$12,$D$13,$D$15,$D$16)</f>
        <v>(Invalid Restatement Type)</v>
      </c>
      <c r="G43" s="152" t="str" cm="1">
        <f t="array" ref="G43">_xll.ciqfunctions.udf.CIQ($D$9,$D43,$D$10,G$20,$D$12,$D$13,$D$15,$D$16)</f>
        <v>(Invalid Restatement Type)</v>
      </c>
    </row>
    <row r="44" spans="2:7" x14ac:dyDescent="0.4">
      <c r="B44" s="12" t="s">
        <v>188</v>
      </c>
      <c r="C44" s="12"/>
      <c r="D44" s="133" t="s">
        <v>153</v>
      </c>
      <c r="E44" s="152" t="str" cm="1">
        <f t="array" ref="E44">_xll.ciqfunctions.udf.CIQ($D$9,$D44,$D$10,E$20,$D$12,$D$13,$D$15,$D$16)</f>
        <v>(Invalid Restatement Type)</v>
      </c>
      <c r="F44" s="152" t="str" cm="1">
        <f t="array" ref="F44">_xll.ciqfunctions.udf.CIQ($D$9,$D44,$D$10,F$20,$D$12,$D$13,$D$15,$D$16)</f>
        <v>(Invalid Restatement Type)</v>
      </c>
      <c r="G44" s="152" t="str" cm="1">
        <f t="array" ref="G44">_xll.ciqfunctions.udf.CIQ($D$9,$D44,$D$10,G$20,$D$12,$D$13,$D$15,$D$16)</f>
        <v>(Invalid Restatement Type)</v>
      </c>
    </row>
    <row r="45" spans="2:7" x14ac:dyDescent="0.4">
      <c r="B45" s="12" t="s">
        <v>147</v>
      </c>
      <c r="C45" s="12"/>
      <c r="D45" s="133"/>
      <c r="E45" s="152" t="e">
        <f>E46-SUM(E39:E44)</f>
        <v>#VALUE!</v>
      </c>
      <c r="F45" s="152" t="e">
        <f t="shared" ref="F45:G45" si="4">F46-SUM(F39:F44)</f>
        <v>#VALUE!</v>
      </c>
      <c r="G45" s="152" t="e">
        <f t="shared" si="4"/>
        <v>#VALUE!</v>
      </c>
    </row>
    <row r="46" spans="2:7" x14ac:dyDescent="0.4">
      <c r="B46" s="36" t="s">
        <v>148</v>
      </c>
      <c r="C46" s="36"/>
      <c r="D46" s="138" t="s">
        <v>181</v>
      </c>
      <c r="E46" s="147" t="str" cm="1">
        <f t="array" ref="E46">_xll.ciqfunctions.udf.CIQ($D$9,$D46,$D$10,E$20,$D$12,$D$13,$D$15,$D$16)</f>
        <v>(Invalid Restatement Type)</v>
      </c>
      <c r="F46" s="147" t="str" cm="1">
        <f t="array" ref="F46">_xll.ciqfunctions.udf.CIQ($D$9,$D46,$D$10,F$20,$D$12,$D$13,$D$15,$D$16)</f>
        <v>(Invalid Restatement Type)</v>
      </c>
      <c r="G46" s="147" t="str" cm="1">
        <f t="array" ref="G46">_xll.ciqfunctions.udf.CIQ($D$9,$D46,$D$10,G$20,$D$12,$D$13,$D$15,$D$16)</f>
        <v>(Invalid Restatement Type)</v>
      </c>
    </row>
    <row r="47" spans="2:7" x14ac:dyDescent="0.4">
      <c r="B47" s="12" t="s">
        <v>155</v>
      </c>
      <c r="C47" s="12"/>
      <c r="D47" s="133" t="s">
        <v>154</v>
      </c>
      <c r="E47" s="152" t="str" cm="1">
        <f t="array" ref="E47">_xll.ciqfunctions.udf.CIQ($D$9,$D47,$D$10,E$20,$D$12,$D$13,$D$15,$D$16)</f>
        <v>(Invalid Restatement Type)</v>
      </c>
      <c r="F47" s="152" t="str" cm="1">
        <f t="array" ref="F47">_xll.ciqfunctions.udf.CIQ($D$9,$D47,$D$10,F$20,$D$12,$D$13,$D$15,$D$16)</f>
        <v>(Invalid Restatement Type)</v>
      </c>
      <c r="G47" s="152" t="str" cm="1">
        <f t="array" ref="G47">_xll.ciqfunctions.udf.CIQ($D$9,$D47,$D$10,G$20,$D$12,$D$13,$D$15,$D$16)</f>
        <v>(Invalid Restatement Type)</v>
      </c>
    </row>
    <row r="48" spans="2:7" x14ac:dyDescent="0.4">
      <c r="B48" s="12" t="s">
        <v>156</v>
      </c>
      <c r="C48" s="12"/>
      <c r="D48" s="133" t="s">
        <v>162</v>
      </c>
      <c r="E48" s="152" t="str" cm="1">
        <f t="array" ref="E48">_xll.ciqfunctions.udf.CIQ($D$9,$D48,$D$10,E$20,$D$12,$D$13,$D$15,$D$16)</f>
        <v>(Invalid Restatement Type)</v>
      </c>
      <c r="F48" s="152" t="str" cm="1">
        <f t="array" ref="F48">_xll.ciqfunctions.udf.CIQ($D$9,$D48,$D$10,F$20,$D$12,$D$13,$D$15,$D$16)</f>
        <v>(Invalid Restatement Type)</v>
      </c>
      <c r="G48" s="152" t="str" cm="1">
        <f t="array" ref="G48">_xll.ciqfunctions.udf.CIQ($D$9,$D48,$D$10,G$20,$D$12,$D$13,$D$15,$D$16)</f>
        <v>(Invalid Restatement Type)</v>
      </c>
    </row>
    <row r="49" spans="2:7" x14ac:dyDescent="0.4">
      <c r="B49" s="12" t="s">
        <v>157</v>
      </c>
      <c r="C49" s="12"/>
      <c r="D49" s="133" t="s">
        <v>160</v>
      </c>
      <c r="E49" s="152" t="str" cm="1">
        <f t="array" ref="E49">_xll.ciqfunctions.udf.CIQ($D$9,$D49,$D$10,E$20,$D$12,$D$13,$D$15,$D$16)</f>
        <v>(Invalid Restatement Type)</v>
      </c>
      <c r="F49" s="152" t="str" cm="1">
        <f t="array" ref="F49">_xll.ciqfunctions.udf.CIQ($D$9,$D49,$D$10,F$20,$D$12,$D$13,$D$15,$D$16)</f>
        <v>(Invalid Restatement Type)</v>
      </c>
      <c r="G49" s="152" t="str" cm="1">
        <f t="array" ref="G49">_xll.ciqfunctions.udf.CIQ($D$9,$D49,$D$10,G$20,$D$12,$D$13,$D$15,$D$16)</f>
        <v>(Invalid Restatement Type)</v>
      </c>
    </row>
    <row r="50" spans="2:7" x14ac:dyDescent="0.4">
      <c r="B50" s="12" t="s">
        <v>158</v>
      </c>
      <c r="C50" s="12"/>
      <c r="D50" s="133" t="s">
        <v>161</v>
      </c>
      <c r="E50" s="152" t="str" cm="1">
        <f t="array" ref="E50">_xll.ciqfunctions.udf.CIQ($D$9,$D50,$D$10,E$20,$D$12,$D$13,$D$15,$D$16)</f>
        <v>(Invalid Restatement Type)</v>
      </c>
      <c r="F50" s="152" t="str" cm="1">
        <f t="array" ref="F50">_xll.ciqfunctions.udf.CIQ($D$9,$D50,$D$10,F$20,$D$12,$D$13,$D$15,$D$16)</f>
        <v>(Invalid Restatement Type)</v>
      </c>
      <c r="G50" s="152" t="str" cm="1">
        <f t="array" ref="G50">_xll.ciqfunctions.udf.CIQ($D$9,$D50,$D$10,G$20,$D$12,$D$13,$D$15,$D$16)</f>
        <v>(Invalid Restatement Type)</v>
      </c>
    </row>
    <row r="51" spans="2:7" x14ac:dyDescent="0.4">
      <c r="B51" s="12" t="s">
        <v>159</v>
      </c>
      <c r="C51" s="12"/>
      <c r="D51" s="133"/>
      <c r="E51" s="152" t="e">
        <f>E52-SUM(E47:E50)</f>
        <v>#VALUE!</v>
      </c>
      <c r="F51" s="152" t="e">
        <f t="shared" ref="F51:G51" si="5">F52-SUM(F47:F50)</f>
        <v>#VALUE!</v>
      </c>
      <c r="G51" s="152" t="e">
        <f t="shared" si="5"/>
        <v>#VALUE!</v>
      </c>
    </row>
    <row r="52" spans="2:7" x14ac:dyDescent="0.4">
      <c r="B52" s="36" t="s">
        <v>163</v>
      </c>
      <c r="C52" s="36"/>
      <c r="D52" s="131"/>
      <c r="E52" s="147" t="e">
        <f>E53-E46</f>
        <v>#VALUE!</v>
      </c>
      <c r="F52" s="147" t="e">
        <f t="shared" ref="F52:G52" si="6">F53-F46</f>
        <v>#VALUE!</v>
      </c>
      <c r="G52" s="147" t="e">
        <f t="shared" si="6"/>
        <v>#VALUE!</v>
      </c>
    </row>
    <row r="53" spans="2:7" x14ac:dyDescent="0.4">
      <c r="B53" s="143" t="s">
        <v>164</v>
      </c>
      <c r="C53" s="143"/>
      <c r="D53" s="144" t="s">
        <v>182</v>
      </c>
      <c r="E53" s="150" t="str" cm="1">
        <f t="array" ref="E53">_xll.ciqfunctions.udf.CIQ($D$9,$D53,$D$10,E$20,$D$12,$D$13,$D$15,$D$16)</f>
        <v>(Invalid Restatement Type)</v>
      </c>
      <c r="F53" s="150" t="str" cm="1">
        <f t="array" ref="F53">_xll.ciqfunctions.udf.CIQ($D$9,$D53,$D$10,F$20,$D$12,$D$13,$D$15,$D$16)</f>
        <v>(Invalid Restatement Type)</v>
      </c>
      <c r="G53" s="150" t="str" cm="1">
        <f t="array" ref="G53">_xll.ciqfunctions.udf.CIQ($D$9,$D53,$D$10,G$20,$D$12,$D$13,$D$15,$D$16)</f>
        <v>(Invalid Restatement Type)</v>
      </c>
    </row>
    <row r="54" spans="2:7" x14ac:dyDescent="0.4">
      <c r="B54" s="13"/>
      <c r="C54" s="13"/>
      <c r="D54" s="133"/>
      <c r="E54" s="151"/>
      <c r="F54" s="151"/>
      <c r="G54" s="151"/>
    </row>
    <row r="55" spans="2:7" x14ac:dyDescent="0.4">
      <c r="B55" s="141" t="s">
        <v>118</v>
      </c>
      <c r="C55" s="13"/>
      <c r="D55" s="133"/>
      <c r="E55" s="151"/>
      <c r="F55" s="151"/>
      <c r="G55" s="151"/>
    </row>
    <row r="56" spans="2:7" x14ac:dyDescent="0.4">
      <c r="B56" s="12" t="s">
        <v>165</v>
      </c>
      <c r="C56" s="12"/>
      <c r="D56" s="133" t="s">
        <v>169</v>
      </c>
      <c r="E56" s="152" t="str" cm="1">
        <f t="array" ref="E56">_xll.ciqfunctions.udf.CIQ($D$9,$D56,$D$10,E$20,$D$12,$D$13,$D$15,$D$16)</f>
        <v>(Invalid Restatement Type)</v>
      </c>
      <c r="F56" s="152" t="str" cm="1">
        <f t="array" ref="F56">_xll.ciqfunctions.udf.CIQ($D$9,$D56,$D$10,F$20,$D$12,$D$13,$D$15,$D$16)</f>
        <v>(Invalid Restatement Type)</v>
      </c>
      <c r="G56" s="152" t="str" cm="1">
        <f t="array" ref="G56">_xll.ciqfunctions.udf.CIQ($D$9,$D56,$D$10,G$20,$D$12,$D$13,$D$15,$D$16)</f>
        <v>(Invalid Restatement Type)</v>
      </c>
    </row>
    <row r="57" spans="2:7" x14ac:dyDescent="0.4">
      <c r="B57" s="12" t="s">
        <v>166</v>
      </c>
      <c r="C57" s="12"/>
      <c r="D57" s="133" t="s">
        <v>170</v>
      </c>
      <c r="E57" s="152" t="str" cm="1">
        <f t="array" ref="E57">_xll.ciqfunctions.udf.CIQ($D$9,$D57,$D$10,E$20,$D$12,$D$13,$D$15,$D$16)</f>
        <v>(Invalid Restatement Type)</v>
      </c>
      <c r="F57" s="152" t="str" cm="1">
        <f t="array" ref="F57">_xll.ciqfunctions.udf.CIQ($D$9,$D57,$D$10,F$20,$D$12,$D$13,$D$15,$D$16)</f>
        <v>(Invalid Restatement Type)</v>
      </c>
      <c r="G57" s="152" t="str" cm="1">
        <f t="array" ref="G57">_xll.ciqfunctions.udf.CIQ($D$9,$D57,$D$10,G$20,$D$12,$D$13,$D$15,$D$16)</f>
        <v>(Invalid Restatement Type)</v>
      </c>
    </row>
    <row r="58" spans="2:7" x14ac:dyDescent="0.4">
      <c r="B58" s="12" t="s">
        <v>168</v>
      </c>
      <c r="C58" s="12"/>
      <c r="D58" s="133" t="s">
        <v>171</v>
      </c>
      <c r="E58" s="152" t="str" cm="1">
        <f t="array" ref="E58">_xll.ciqfunctions.udf.CIQ($D$9,$D58,$D$10,E$20,$D$12,$D$13,$D$15,$D$16)</f>
        <v>(Invalid Restatement Type)</v>
      </c>
      <c r="F58" s="152" t="str" cm="1">
        <f t="array" ref="F58">_xll.ciqfunctions.udf.CIQ($D$9,$D58,$D$10,F$20,$D$12,$D$13,$D$15,$D$16)</f>
        <v>(Invalid Restatement Type)</v>
      </c>
      <c r="G58" s="152" t="str" cm="1">
        <f t="array" ref="G58">_xll.ciqfunctions.udf.CIQ($D$9,$D58,$D$10,G$20,$D$12,$D$13,$D$15,$D$16)</f>
        <v>(Invalid Restatement Type)</v>
      </c>
    </row>
    <row r="59" spans="2:7" x14ac:dyDescent="0.4">
      <c r="B59" s="12" t="s">
        <v>167</v>
      </c>
      <c r="C59" s="12"/>
      <c r="D59" s="133" t="s">
        <v>172</v>
      </c>
      <c r="E59" s="152" t="str" cm="1">
        <f t="array" ref="E59">_xll.ciqfunctions.udf.CIQ($D$9,$D59,$D$10,E$20,$D$12,$D$13,$D$15,$D$16)</f>
        <v>(Invalid Restatement Type)</v>
      </c>
      <c r="F59" s="152" t="str" cm="1">
        <f t="array" ref="F59">_xll.ciqfunctions.udf.CIQ($D$9,$D59,$D$10,F$20,$D$12,$D$13,$D$15,$D$16)</f>
        <v>(Invalid Restatement Type)</v>
      </c>
      <c r="G59" s="152" t="str" cm="1">
        <f t="array" ref="G59">_xll.ciqfunctions.udf.CIQ($D$9,$D59,$D$10,G$20,$D$12,$D$13,$D$15,$D$16)</f>
        <v>(Invalid Restatement Type)</v>
      </c>
    </row>
    <row r="60" spans="2:7" x14ac:dyDescent="0.4">
      <c r="B60" s="12" t="s">
        <v>186</v>
      </c>
      <c r="C60" s="12"/>
      <c r="D60" s="133" t="s">
        <v>173</v>
      </c>
      <c r="E60" s="152" t="str" cm="1">
        <f t="array" ref="E60">_xll.ciqfunctions.udf.CIQ($D$9,$D60,$D$10,E$20,$D$12,$D$13,$D$15,$D$16)</f>
        <v>(Invalid Restatement Type)</v>
      </c>
      <c r="F60" s="152" t="str" cm="1">
        <f t="array" ref="F60">_xll.ciqfunctions.udf.CIQ($D$9,$D60,$D$10,F$20,$D$12,$D$13,$D$15,$D$16)</f>
        <v>(Invalid Restatement Type)</v>
      </c>
      <c r="G60" s="152" t="str" cm="1">
        <f t="array" ref="G60">_xll.ciqfunctions.udf.CIQ($D$9,$D60,$D$10,G$20,$D$12,$D$13,$D$15,$D$16)</f>
        <v>(Invalid Restatement Type)</v>
      </c>
    </row>
    <row r="61" spans="2:7" x14ac:dyDescent="0.4">
      <c r="B61" s="12" t="s">
        <v>184</v>
      </c>
      <c r="C61" s="12"/>
      <c r="D61" s="133" t="s">
        <v>60</v>
      </c>
      <c r="E61" s="152" t="str" cm="1">
        <f t="array" ref="E61">_xll.ciqfunctions.udf.CIQ($D$9,$D61,$D$10,E$20,$D$12,$D$13,$D$15,$D$16)</f>
        <v>(Invalid Restatement Type)</v>
      </c>
      <c r="F61" s="152" t="str" cm="1">
        <f t="array" ref="F61">_xll.ciqfunctions.udf.CIQ($D$9,$D61,$D$10,F$20,$D$12,$D$13,$D$15,$D$16)</f>
        <v>(Invalid Restatement Type)</v>
      </c>
      <c r="G61" s="152" t="str" cm="1">
        <f t="array" ref="G61">_xll.ciqfunctions.udf.CIQ($D$9,$D61,$D$10,G$20,$D$12,$D$13,$D$15,$D$16)</f>
        <v>(Invalid Restatement Type)</v>
      </c>
    </row>
    <row r="62" spans="2:7" x14ac:dyDescent="0.4">
      <c r="B62" s="12" t="s">
        <v>185</v>
      </c>
      <c r="C62" s="12"/>
      <c r="D62" s="133" t="s">
        <v>187</v>
      </c>
      <c r="E62" s="152" t="str" cm="1">
        <f t="array" ref="E62">_xll.ciqfunctions.udf.CIQ($D$9,$D62,$D$10,E$20,$D$12,$D$13,$D$15,$D$16)</f>
        <v>(Invalid Restatement Type)</v>
      </c>
      <c r="F62" s="152" t="str" cm="1">
        <f t="array" ref="F62">_xll.ciqfunctions.udf.CIQ($D$9,$D62,$D$10,F$20,$D$12,$D$13,$D$15,$D$16)</f>
        <v>(Invalid Restatement Type)</v>
      </c>
      <c r="G62" s="152" t="str" cm="1">
        <f t="array" ref="G62">_xll.ciqfunctions.udf.CIQ($D$9,$D62,$D$10,G$20,$D$12,$D$13,$D$15,$D$16)</f>
        <v>(Invalid Restatement Type)</v>
      </c>
    </row>
    <row r="63" spans="2:7" ht="15" thickBot="1" x14ac:dyDescent="0.45">
      <c r="B63" s="109" t="s">
        <v>174</v>
      </c>
      <c r="C63" s="109"/>
      <c r="D63" s="134" t="s">
        <v>183</v>
      </c>
      <c r="E63" s="153" t="str" cm="1">
        <f t="array" ref="E63">_xll.ciqfunctions.udf.CIQ($D$9,$D63,$D$10,E$20,$D$12,$D$13,$D$15,$D$16)</f>
        <v>(Invalid Restatement Type)</v>
      </c>
      <c r="F63" s="153" t="str" cm="1">
        <f t="array" ref="F63">_xll.ciqfunctions.udf.CIQ($D$9,$D63,$D$10,F$20,$D$12,$D$13,$D$15,$D$16)</f>
        <v>(Invalid Restatement Type)</v>
      </c>
      <c r="G63" s="153" t="str" cm="1">
        <f t="array" ref="G63">_xll.ciqfunctions.udf.CIQ($D$9,$D63,$D$10,G$20,$D$12,$D$13,$D$15,$D$16)</f>
        <v>(Invalid Restatement Type)</v>
      </c>
    </row>
    <row r="64" spans="2:7" x14ac:dyDescent="0.4">
      <c r="B64" s="5"/>
    </row>
    <row r="65" spans="2:7" x14ac:dyDescent="0.4">
      <c r="B65" s="154" t="s">
        <v>177</v>
      </c>
      <c r="C65" s="155"/>
      <c r="D65" s="155"/>
      <c r="E65" s="155"/>
      <c r="F65" s="155"/>
      <c r="G65" s="155"/>
    </row>
    <row r="66" spans="2:7" x14ac:dyDescent="0.4">
      <c r="B66" s="156" t="s">
        <v>178</v>
      </c>
      <c r="C66" s="155"/>
      <c r="D66" s="155"/>
      <c r="E66" s="157" t="e">
        <f>E36-E53=E63</f>
        <v>#VALUE!</v>
      </c>
      <c r="F66" s="157" t="e">
        <f>F36-F53=F63</f>
        <v>#VALUE!</v>
      </c>
      <c r="G66" s="157" t="e">
        <f>G36-G53=G63</f>
        <v>#VALUE!</v>
      </c>
    </row>
    <row r="67" spans="2:7" x14ac:dyDescent="0.4">
      <c r="B67" s="156" t="s">
        <v>174</v>
      </c>
      <c r="E67" s="157" t="b">
        <f>E63=SUM(E56:E62)</f>
        <v>0</v>
      </c>
      <c r="F67" s="157" t="b">
        <f t="shared" ref="F67:G67" si="7">F63=SUM(F56:F62)</f>
        <v>0</v>
      </c>
      <c r="G67" s="157" t="b">
        <f t="shared" si="7"/>
        <v>0</v>
      </c>
    </row>
    <row r="68" spans="2:7" x14ac:dyDescent="0.4">
      <c r="B68" s="3"/>
    </row>
    <row r="69" spans="2:7" x14ac:dyDescent="0.4">
      <c r="B69" s="3"/>
    </row>
    <row r="70" spans="2:7" x14ac:dyDescent="0.4">
      <c r="B70" s="3"/>
    </row>
  </sheetData>
  <dataValidations count="1">
    <dataValidation type="list" allowBlank="1" showInputMessage="1" showErrorMessage="1" sqref="D13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dimension ref="A1:N44"/>
  <sheetViews>
    <sheetView showGridLines="0" zoomScale="85" zoomScaleNormal="85" workbookViewId="0">
      <selection activeCell="J20" sqref="J20"/>
    </sheetView>
  </sheetViews>
  <sheetFormatPr defaultRowHeight="14.6" x14ac:dyDescent="0.4"/>
  <cols>
    <col min="1" max="1" width="2.69140625" style="10" customWidth="1"/>
    <col min="2" max="2" width="31.23046875" customWidth="1"/>
    <col min="3" max="3" width="9.921875" customWidth="1"/>
    <col min="4" max="4" width="17" customWidth="1"/>
    <col min="5" max="26" width="16.15234375" customWidth="1"/>
  </cols>
  <sheetData>
    <row r="1" spans="1:14" s="7" customFormat="1" x14ac:dyDescent="0.4">
      <c r="A1" s="6"/>
      <c r="B1" s="6"/>
      <c r="G1" s="296"/>
    </row>
    <row r="2" spans="1:14" s="7" customFormat="1" ht="16.75" x14ac:dyDescent="0.4">
      <c r="A2" s="8"/>
      <c r="B2" s="253" t="s">
        <v>268</v>
      </c>
    </row>
    <row r="3" spans="1:14" s="7" customFormat="1" x14ac:dyDescent="0.4">
      <c r="A3" s="8"/>
      <c r="B3" s="239" t="s">
        <v>273</v>
      </c>
    </row>
    <row r="4" spans="1:14" s="7" customFormat="1" x14ac:dyDescent="0.4">
      <c r="A4" s="8"/>
      <c r="B4" s="239" t="s">
        <v>269</v>
      </c>
    </row>
    <row r="5" spans="1:14" s="7" customFormat="1" x14ac:dyDescent="0.4">
      <c r="A5" s="8"/>
      <c r="B5" s="9"/>
    </row>
    <row r="6" spans="1:14" x14ac:dyDescent="0.4">
      <c r="B6" s="240" t="s">
        <v>205</v>
      </c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</row>
    <row r="8" spans="1:14" x14ac:dyDescent="0.4">
      <c r="B8" s="116" t="s">
        <v>76</v>
      </c>
      <c r="C8" s="50"/>
      <c r="D8" s="74"/>
      <c r="E8" s="110"/>
    </row>
    <row r="9" spans="1:14" x14ac:dyDescent="0.4">
      <c r="B9" s="72" t="s">
        <v>91</v>
      </c>
      <c r="C9" s="50"/>
      <c r="D9" s="227">
        <f>Assumptions!D9</f>
        <v>0</v>
      </c>
      <c r="E9" s="110"/>
    </row>
    <row r="10" spans="1:14" x14ac:dyDescent="0.4">
      <c r="B10" s="72" t="s">
        <v>35</v>
      </c>
      <c r="C10" s="50"/>
      <c r="D10" s="227"/>
      <c r="E10" s="111" t="s">
        <v>36</v>
      </c>
    </row>
    <row r="11" spans="1:14" x14ac:dyDescent="0.4">
      <c r="B11" s="72" t="s">
        <v>196</v>
      </c>
      <c r="C11" s="50"/>
      <c r="D11" s="229">
        <f>Assumptions!D14</f>
        <v>0</v>
      </c>
      <c r="E11" s="112"/>
    </row>
    <row r="12" spans="1:14" x14ac:dyDescent="0.4">
      <c r="B12" s="72" t="s">
        <v>274</v>
      </c>
      <c r="C12" s="50"/>
      <c r="D12" s="227">
        <f>Assumptions!D15</f>
        <v>0</v>
      </c>
      <c r="E12" s="110"/>
    </row>
    <row r="13" spans="1:14" x14ac:dyDescent="0.4">
      <c r="B13" s="72" t="s">
        <v>38</v>
      </c>
      <c r="C13" s="50"/>
      <c r="D13" s="227">
        <f>Assumptions!D16</f>
        <v>0</v>
      </c>
      <c r="E13" s="113" t="s">
        <v>90</v>
      </c>
    </row>
    <row r="14" spans="1:14" x14ac:dyDescent="0.4">
      <c r="D14" s="231"/>
      <c r="E14" s="115" t="s">
        <v>89</v>
      </c>
    </row>
    <row r="15" spans="1:14" x14ac:dyDescent="0.4">
      <c r="B15" s="72" t="s">
        <v>14</v>
      </c>
      <c r="C15" s="50"/>
      <c r="D15" s="227">
        <f>Assumptions!D11</f>
        <v>0</v>
      </c>
      <c r="E15" s="113"/>
    </row>
    <row r="16" spans="1:14" x14ac:dyDescent="0.4">
      <c r="B16" s="72" t="s">
        <v>16</v>
      </c>
      <c r="C16" s="50"/>
      <c r="D16" s="227">
        <f>Assumptions!D17</f>
        <v>0</v>
      </c>
      <c r="E16" s="110"/>
    </row>
    <row r="17" spans="2:11" x14ac:dyDescent="0.4">
      <c r="D17" s="231"/>
      <c r="E17" s="114"/>
    </row>
    <row r="18" spans="2:11" ht="15" thickBot="1" x14ac:dyDescent="0.45">
      <c r="D18" s="231"/>
      <c r="K18" s="37"/>
    </row>
    <row r="19" spans="2:11" x14ac:dyDescent="0.4">
      <c r="B19" s="117" t="s">
        <v>82</v>
      </c>
      <c r="C19" s="118"/>
      <c r="D19" s="118"/>
      <c r="E19" s="119">
        <f>YEAR(E20)</f>
        <v>1900</v>
      </c>
      <c r="F19" s="119">
        <f t="shared" ref="F19:G19" si="0">YEAR(F20)</f>
        <v>1900</v>
      </c>
      <c r="G19" s="119">
        <f t="shared" si="0"/>
        <v>1901</v>
      </c>
      <c r="K19" s="7"/>
    </row>
    <row r="20" spans="2:11" ht="15" thickBot="1" x14ac:dyDescent="0.45">
      <c r="B20" s="121"/>
      <c r="C20" s="20"/>
      <c r="D20" s="20"/>
      <c r="E20" s="122">
        <f>$D$11</f>
        <v>0</v>
      </c>
      <c r="F20" s="123">
        <f>DATE(YEAR($E$20)+COLUMN(F20)-COLUMN($E$20),MONTH($E$20),DAY($E$20))</f>
        <v>366</v>
      </c>
      <c r="G20" s="123">
        <f>DATE(YEAR($E$20)+COLUMN(G20)-COLUMN($E$20),MONTH($E$20),DAY($E$20))</f>
        <v>731</v>
      </c>
      <c r="K20" s="7"/>
    </row>
    <row r="21" spans="2:11" x14ac:dyDescent="0.4">
      <c r="B21" s="7" t="s">
        <v>206</v>
      </c>
      <c r="D21" s="130" t="s">
        <v>210</v>
      </c>
      <c r="E21" s="145" t="str" cm="1">
        <f t="array" ref="E21">_xll.ciqfunctions.udf.CIQ($D$9,$D21,$D$10,E$20,$D$12,$D$13,$D$15,$D$16)</f>
        <v>(Invalid Restatement Type)</v>
      </c>
      <c r="F21" s="145" t="str" cm="1">
        <f t="array" ref="F21">_xll.ciqfunctions.udf.CIQ($D$9,$D21,$D$10,F$20,$D$12,$D$13,$D$15,$D$16)</f>
        <v>(Invalid Restatement Type)</v>
      </c>
      <c r="G21" s="145" t="str" cm="1">
        <f t="array" ref="G21">_xll.ciqfunctions.udf.CIQ($D$9,$D21,$D$10,G$20,$D$12,$D$13,$D$15,$D$16)</f>
        <v>(Invalid Restatement Type)</v>
      </c>
      <c r="K21" s="7"/>
    </row>
    <row r="22" spans="2:11" x14ac:dyDescent="0.4">
      <c r="B22" s="7" t="s">
        <v>207</v>
      </c>
      <c r="D22" s="130" t="s">
        <v>211</v>
      </c>
      <c r="E22" s="145" t="str" cm="1">
        <f t="array" ref="E22">_xll.ciqfunctions.udf.CIQ($D$9,$D22,$D$10,E$20,$D$12,$D$13,$D$15,$D$16)</f>
        <v>(Invalid Restatement Type)</v>
      </c>
      <c r="F22" s="145" t="str" cm="1">
        <f t="array" ref="F22">_xll.ciqfunctions.udf.CIQ($D$9,$D22,$D$10,F$20,$D$12,$D$13,$D$15,$D$16)</f>
        <v>(Invalid Restatement Type)</v>
      </c>
      <c r="G22" s="145" t="str" cm="1">
        <f t="array" ref="G22">_xll.ciqfunctions.udf.CIQ($D$9,$D22,$D$10,G$20,$D$12,$D$13,$D$15,$D$16)</f>
        <v>(Invalid Restatement Type)</v>
      </c>
      <c r="K22" s="7"/>
    </row>
    <row r="23" spans="2:11" x14ac:dyDescent="0.4">
      <c r="B23" s="12" t="s">
        <v>208</v>
      </c>
      <c r="C23" s="12"/>
      <c r="D23" s="133" t="s">
        <v>213</v>
      </c>
      <c r="E23" s="152" t="str" cm="1">
        <f t="array" ref="E23">_xll.ciqfunctions.udf.CIQ($D$9,$D23,$D$10,E$20,$D$12,$D$13,$D$15,$D$16)</f>
        <v>(Invalid Restatement Type)</v>
      </c>
      <c r="F23" s="152" t="str" cm="1">
        <f t="array" ref="F23">_xll.ciqfunctions.udf.CIQ($D$9,$D23,$D$10,F$20,$D$12,$D$13,$D$15,$D$16)</f>
        <v>(Invalid Restatement Type)</v>
      </c>
      <c r="G23" s="152" t="str" cm="1">
        <f t="array" ref="G23">_xll.ciqfunctions.udf.CIQ($D$9,$D23,$D$10,G$20,$D$12,$D$13,$D$15,$D$16)</f>
        <v>(Invalid Restatement Type)</v>
      </c>
      <c r="K23" s="7"/>
    </row>
    <row r="24" spans="2:11" x14ac:dyDescent="0.4">
      <c r="B24" s="12" t="s">
        <v>215</v>
      </c>
      <c r="C24" s="12"/>
      <c r="D24" s="133" t="s">
        <v>216</v>
      </c>
      <c r="E24" s="152" t="str" cm="1">
        <f t="array" ref="E24">_xll.ciqfunctions.udf.CIQ($D$9,$D24,$D$10,E$20,$D$12,$D$13,$D$15,$D$16)</f>
        <v>(Invalid Restatement Type)</v>
      </c>
      <c r="F24" s="152" t="str" cm="1">
        <f t="array" ref="F24">_xll.ciqfunctions.udf.CIQ($D$9,$D24,$D$10,F$20,$D$12,$D$13,$D$15,$D$16)</f>
        <v>(Invalid Restatement Type)</v>
      </c>
      <c r="G24" s="152" t="str" cm="1">
        <f t="array" ref="G24">_xll.ciqfunctions.udf.CIQ($D$9,$D24,$D$10,G$20,$D$12,$D$13,$D$15,$D$16)</f>
        <v>(Invalid Restatement Type)</v>
      </c>
      <c r="K24" s="7"/>
    </row>
    <row r="25" spans="2:11" x14ac:dyDescent="0.4">
      <c r="B25" s="12" t="s">
        <v>7</v>
      </c>
      <c r="C25" s="12"/>
      <c r="D25" s="133" t="s">
        <v>212</v>
      </c>
      <c r="E25" s="152" t="str" cm="1">
        <f t="array" ref="E25">_xll.ciqfunctions.udf.CIQ($D$9,$D25,$D$10,E$20,$D$12,$D$13,$D$15,$D$16)</f>
        <v>(Invalid Restatement Type)</v>
      </c>
      <c r="F25" s="152" t="str" cm="1">
        <f t="array" ref="F25">_xll.ciqfunctions.udf.CIQ($D$9,$D25,$D$10,F$20,$D$12,$D$13,$D$15,$D$16)</f>
        <v>(Invalid Restatement Type)</v>
      </c>
      <c r="G25" s="152" t="str" cm="1">
        <f t="array" ref="G25">_xll.ciqfunctions.udf.CIQ($D$9,$D25,$D$10,G$20,$D$12,$D$13,$D$15,$D$16)</f>
        <v>(Invalid Restatement Type)</v>
      </c>
    </row>
    <row r="26" spans="2:11" ht="15" thickBot="1" x14ac:dyDescent="0.45">
      <c r="B26" s="19" t="s">
        <v>209</v>
      </c>
      <c r="C26" s="19"/>
      <c r="D26" s="160" t="s">
        <v>214</v>
      </c>
      <c r="E26" s="161" t="str" cm="1">
        <f t="array" ref="E26">_xll.ciqfunctions.udf.CIQ($D$9,$D26,$D$10,E$20,$D$12,$D$13,$D$15,$D$16)</f>
        <v>(Invalid Restatement Type)</v>
      </c>
      <c r="F26" s="161" t="str" cm="1">
        <f t="array" ref="F26">_xll.ciqfunctions.udf.CIQ($D$9,$D26,$D$10,F$20,$D$12,$D$13,$D$15,$D$16)</f>
        <v>(Invalid Restatement Type)</v>
      </c>
      <c r="G26" s="161" t="str" cm="1">
        <f t="array" ref="G26">_xll.ciqfunctions.udf.CIQ($D$9,$D26,$D$10,G$20,$D$12,$D$13,$D$15,$D$16)</f>
        <v>(Invalid Restatement Type)</v>
      </c>
    </row>
    <row r="27" spans="2:11" x14ac:dyDescent="0.4">
      <c r="B27" s="5"/>
    </row>
    <row r="28" spans="2:11" x14ac:dyDescent="0.4">
      <c r="B28" s="3"/>
    </row>
    <row r="29" spans="2:11" x14ac:dyDescent="0.4">
      <c r="B29" s="3"/>
    </row>
    <row r="30" spans="2:11" x14ac:dyDescent="0.4">
      <c r="B30" s="3"/>
    </row>
    <row r="31" spans="2:11" x14ac:dyDescent="0.4">
      <c r="B31" s="3"/>
    </row>
    <row r="32" spans="2:11" x14ac:dyDescent="0.4">
      <c r="B32" s="3"/>
    </row>
    <row r="42" spans="9:9" x14ac:dyDescent="0.4">
      <c r="I42" s="231"/>
    </row>
    <row r="43" spans="9:9" x14ac:dyDescent="0.4">
      <c r="I43" s="231"/>
    </row>
    <row r="44" spans="9:9" x14ac:dyDescent="0.4">
      <c r="I44" s="231"/>
    </row>
  </sheetData>
  <dataValidations count="1">
    <dataValidation type="list" allowBlank="1" showInputMessage="1" showErrorMessage="1" sqref="D13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22</vt:i4>
      </vt:variant>
    </vt:vector>
  </HeadingPairs>
  <TitlesOfParts>
    <vt:vector size="34" baseType="lpstr">
      <vt:lpstr>Assumptions</vt:lpstr>
      <vt:lpstr>Output &gt;</vt:lpstr>
      <vt:lpstr>DCF</vt:lpstr>
      <vt:lpstr>Analysis &gt;</vt:lpstr>
      <vt:lpstr>Discount rate</vt:lpstr>
      <vt:lpstr>Beta</vt:lpstr>
      <vt:lpstr>Comps</vt:lpstr>
      <vt:lpstr>Forecasts</vt:lpstr>
      <vt:lpstr>Data &gt;</vt:lpstr>
      <vt:lpstr>IS</vt:lpstr>
      <vt:lpstr>BS</vt:lpstr>
      <vt:lpstr>CFS</vt:lpstr>
      <vt:lpstr>betaDate</vt:lpstr>
      <vt:lpstr>betaFreq</vt:lpstr>
      <vt:lpstr>ciqId</vt:lpstr>
      <vt:lpstr>convMode</vt:lpstr>
      <vt:lpstr>curr</vt:lpstr>
      <vt:lpstr>debtRatio</vt:lpstr>
      <vt:lpstr>erp</vt:lpstr>
      <vt:lpstr>filingMode</vt:lpstr>
      <vt:lpstr>forecastDate</vt:lpstr>
      <vt:lpstr>forecastStart</vt:lpstr>
      <vt:lpstr>g</vt:lpstr>
      <vt:lpstr>gearingMeasure</vt:lpstr>
      <vt:lpstr>histStart</vt:lpstr>
      <vt:lpstr>index</vt:lpstr>
      <vt:lpstr>indexId</vt:lpstr>
      <vt:lpstr>preTaxRd</vt:lpstr>
      <vt:lpstr>restatementType</vt:lpstr>
      <vt:lpstr>rf</vt:lpstr>
      <vt:lpstr>rOverride</vt:lpstr>
      <vt:lpstr>t</vt:lpstr>
      <vt:lpstr>useCiqForecast</vt:lpstr>
      <vt:lpstr>valDate</vt:lpstr>
    </vt:vector>
  </TitlesOfParts>
  <Company>Open Source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pyeung.mba2023@london.edu</dc:creator>
  <cp:lastModifiedBy>Park Yeung</cp:lastModifiedBy>
  <cp:lastPrinted>2019-11-27T16:40:22Z</cp:lastPrinted>
  <dcterms:created xsi:type="dcterms:W3CDTF">2018-11-15T12:09:09Z</dcterms:created>
  <dcterms:modified xsi:type="dcterms:W3CDTF">2021-08-15T19:48:24Z</dcterms:modified>
</cp:coreProperties>
</file>