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sh-flow-server\static\"/>
    </mc:Choice>
  </mc:AlternateContent>
  <xr:revisionPtr revIDLastSave="0" documentId="13_ncr:1_{EE691D86-B727-41D7-A85C-6A9E19395A03}" xr6:coauthVersionLast="47" xr6:coauthVersionMax="47" xr10:uidLastSave="{00000000-0000-0000-0000-000000000000}"/>
  <bookViews>
    <workbookView xWindow="-28920" yWindow="7710" windowWidth="29040" windowHeight="15840" tabRatio="1000" activeTab="3" xr2:uid="{0646DCF6-9E5E-439A-8C31-869D606F0004}"/>
  </bookViews>
  <sheets>
    <sheet name="Assumptions" sheetId="272" r:id="rId1"/>
    <sheet name="DCF &gt;" sheetId="9" r:id="rId2"/>
    <sheet name="_CIQHiddenCacheSheet" sheetId="308" state="veryHidden" r:id="rId3"/>
    <sheet name="DCF" sheetId="163" r:id="rId4"/>
    <sheet name="Discount rate" sheetId="166" r:id="rId5"/>
    <sheet name="Beta" sheetId="167" r:id="rId6"/>
    <sheet name="Comps &gt;" sheetId="269" r:id="rId7"/>
    <sheet name="Comps" sheetId="270" r:id="rId8"/>
    <sheet name="Input &gt;" sheetId="93" r:id="rId9"/>
    <sheet name="Forecasts" sheetId="267" r:id="rId10"/>
    <sheet name="IS" sheetId="265" r:id="rId11"/>
    <sheet name="BS" sheetId="266" r:id="rId12"/>
    <sheet name="CFS" sheetId="268" r:id="rId13"/>
  </sheets>
  <externalReferences>
    <externalReference r:id="rId14"/>
  </externalReferences>
  <definedNames>
    <definedName name="betaDate">Assumptions!$D$34</definedName>
    <definedName name="betaFreq">Assumptions!$D$36</definedName>
    <definedName name="ciqId">Assumptions!$D$9</definedName>
    <definedName name="CIQWBGuid" hidden="1">"466f3062-ebcc-44db-8343-6007ccb7140e"</definedName>
    <definedName name="CIQWBInfo" hidden="1">"{ ""CIQVersion"":""9.45.614.5792"" }"</definedName>
    <definedName name="convMode">Assumptions!$D$17</definedName>
    <definedName name="curr">Assumptions!$D$11</definedName>
    <definedName name="debtRatio">Assumptions!$D$30</definedName>
    <definedName name="erp">Assumptions!$D$28</definedName>
    <definedName name="filingMode">Assumptions!$D$16</definedName>
    <definedName name="forecastDate">Assumptions!$D$21</definedName>
    <definedName name="forecastStart">Assumptions!$D$22</definedName>
    <definedName name="g">Assumptions!$D$23</definedName>
    <definedName name="gearingMeasure">Assumptions!$D$35</definedName>
    <definedName name="histStart">Assumptions!$D$14</definedName>
    <definedName name="index">Assumptions!$D$37</definedName>
    <definedName name="indexId">Assumptions!$D$38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preTaxRd">Assumptions!$D$29</definedName>
    <definedName name="restatementType">Assumptions!$D$15</definedName>
    <definedName name="rf">Assumptions!$D$27</definedName>
    <definedName name="rOverride">Assumptions!$D$26</definedName>
    <definedName name="t">Assumptions!$D$31</definedName>
    <definedName name="useCiqForecast">Assumptions!$D$20</definedName>
    <definedName name="valDate">Assumptions!$D$10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<sst xmlns="http://schemas.openxmlformats.org/spreadsheetml/2006/main">
  <si>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Risk free rate</t>
  </si>
  <si>
    <t>EBIT</t>
  </si>
  <si>
    <t>EBITDA</t>
  </si>
  <si>
    <t>Revenue</t>
  </si>
  <si>
    <t>EV</t>
  </si>
  <si>
    <t>Actual</t>
  </si>
  <si>
    <t>Projected</t>
  </si>
  <si>
    <t>Capex</t>
  </si>
  <si>
    <t>Low</t>
  </si>
  <si>
    <t>High</t>
  </si>
  <si>
    <t>Pre-tax cost of debt</t>
  </si>
  <si>
    <t>Restricted cash</t>
  </si>
  <si>
    <t>Median</t>
  </si>
  <si>
    <t>Average</t>
  </si>
  <si>
    <t>Currency</t>
  </si>
  <si>
    <t>USD millions</t>
  </si>
  <si>
    <t>Conversion Mode</t>
  </si>
  <si>
    <t>Extrapolated</t>
  </si>
  <si>
    <t>Risk-free rate</t>
  </si>
  <si>
    <t>Re-levered Beta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</si>
  <si>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</si>
  <si>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</si>
  <si>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</si>
  <si>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</si>
  <si>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</si>
  <si>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</si>
  <si>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</si>
  <si>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Re-levered Asset Betas</t>
  </si>
  <si>
    <t>De-levered</t>
  </si>
  <si>
    <t>Re-levered</t>
  </si>
  <si>
    <t>D/E Ratio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</si>
  <si>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</si>
  <si>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</si>
  <si>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</si>
  <si>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</si>
  <si>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</si>
  <si>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</si>
  <si>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</si>
  <si>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Period/Filing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</si>
  <si>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</si>
  <si>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</si>
  <si>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</si>
  <si>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</si>
  <si>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</si>
  <si>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</si>
  <si>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</si>
  <si>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</si>
  <si>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</si>
  <si>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</si>
  <si>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</si>
  <si>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</si>
  <si>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</si>
  <si>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</si>
  <si>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</si>
  <si>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</si>
  <si>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</si>
  <si>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</si>
  <si>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</si>
  <si>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</si>
  <si>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IQ_TOTAL_DEBT</t>
  </si>
  <si>
    <t>IQ_PREF_EQUITY</t>
  </si>
  <si>
    <t>IQ_MARKETCAP</t>
  </si>
  <si>
    <t>IQ_CUSTOM_BETA</t>
  </si>
  <si>
    <t>Hamada Method</t>
  </si>
  <si>
    <t>IQ_FLOAT_PERCENT</t>
  </si>
  <si>
    <t>IQ_VOLUME</t>
  </si>
  <si>
    <t>%</t>
  </si>
  <si>
    <t>Discount rate</t>
  </si>
  <si>
    <t>EBIT margin</t>
  </si>
  <si>
    <t>Rounded WACC</t>
  </si>
  <si>
    <t>Less: Debt value</t>
  </si>
  <si>
    <t>Add: Surplus cash and equivalents</t>
  </si>
  <si>
    <t>Less: Tax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</si>
  <si>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</si>
  <si>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</si>
  <si>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</si>
  <si>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</si>
  <si>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</si>
  <si>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</si>
  <si>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</si>
  <si>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</si>
  <si>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</si>
  <si>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</si>
  <si>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</si>
  <si>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</si>
  <si>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</si>
  <si>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</si>
  <si>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</si>
  <si>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</si>
  <si>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</si>
  <si>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</si>
  <si>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</si>
  <si>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</si>
  <si>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</si>
  <si>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</si>
  <si>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</si>
  <si>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</si>
  <si>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</si>
  <si>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</si>
  <si>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</si>
  <si>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</si>
  <si>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</si>
  <si>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</si>
  <si>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</si>
  <si>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</si>
  <si>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</si>
  <si>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</si>
  <si>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</si>
  <si>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</si>
  <si>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</si>
  <si>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</si>
  <si>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</si>
  <si>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</si>
  <si>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</si>
  <si>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</si>
  <si>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</si>
  <si>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</si>
  <si>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</si>
  <si>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</si>
  <si>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</si>
  <si>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</si>
  <si>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</si>
  <si>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</si>
  <si>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</si>
  <si>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</si>
  <si>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</si>
  <si>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</si>
  <si>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</si>
  <si>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</si>
  <si>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</si>
  <si>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</si>
  <si>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</si>
  <si>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</si>
  <si>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</si>
  <si>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</si>
  <si>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</si>
  <si>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</si>
  <si>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</si>
  <si>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</si>
  <si>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</si>
  <si>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</si>
  <si>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</si>
  <si>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</si>
  <si>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</si>
  <si>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</si>
  <si>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</si>
  <si>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</si>
  <si>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</si>
  <si>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</si>
  <si>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</si>
  <si>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</si>
  <si>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</si>
  <si>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</si>
  <si>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</si>
  <si>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</si>
  <si>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</si>
  <si>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</si>
  <si>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</si>
  <si>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</si>
  <si>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</si>
  <si>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</si>
  <si>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</si>
  <si>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</si>
  <si>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</si>
  <si>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</si>
  <si>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</si>
  <si>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</si>
  <si>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</si>
  <si>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</si>
  <si>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</si>
  <si>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</si>
  <si>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</si>
  <si>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</si>
  <si>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</si>
  <si>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</si>
  <si>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</si>
  <si>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</si>
  <si>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</si>
  <si>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</si>
  <si>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</si>
  <si>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</si>
  <si>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</si>
  <si>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</si>
  <si>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</si>
  <si>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</si>
  <si>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</si>
  <si>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</si>
  <si>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</si>
  <si>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</si>
  <si>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Forecasts (Capital IQ)</t>
  </si>
  <si>
    <t>IQ_REVENUE_EST</t>
  </si>
  <si>
    <t>As of date</t>
  </si>
  <si>
    <t>IQ_EBITDA_EST</t>
  </si>
  <si>
    <t>IQ_EBIT_EST</t>
  </si>
  <si>
    <t>IQ_INTEREST_EXP_EST</t>
  </si>
  <si>
    <t>EBT (excl. exceptional items)</t>
  </si>
  <si>
    <t>IQ_PRETAX_INC_EST</t>
  </si>
  <si>
    <t>IQ_NI_EST</t>
  </si>
  <si>
    <t>IQ_NET_DEBT_EST</t>
  </si>
  <si>
    <t>IQ_DA_EST</t>
  </si>
  <si>
    <t>IQ_CAPEX_EST</t>
  </si>
  <si>
    <t>Net debt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</si>
  <si>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</si>
  <si>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</si>
  <si>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</si>
  <si>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</si>
  <si>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</si>
  <si>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</si>
  <si>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</si>
  <si>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</si>
  <si>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</si>
  <si>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</si>
  <si>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</si>
  <si>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</si>
  <si>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</si>
  <si>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</si>
  <si>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</si>
  <si>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</si>
  <si>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</si>
  <si>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</si>
  <si>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</si>
  <si>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</si>
  <si>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</si>
  <si>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</si>
  <si>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</si>
  <si>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</si>
  <si>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</si>
  <si>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</si>
  <si>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</si>
  <si>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Note: Currently using placeholder values based on historical data grown at the assumed terminal growth rate. Please replace with your own forecasts.</t>
  </si>
  <si>
    <t>Operating costs</t>
  </si>
  <si>
    <t>Pre-Tax Cost of Debt</t>
  </si>
  <si>
    <t>Working capital</t>
  </si>
  <si>
    <t>Note: Currently forecasting working capital using historical WC as % of revenues.</t>
  </si>
  <si>
    <t>NOPLAT</t>
  </si>
  <si>
    <t>(EBIT - tax)</t>
  </si>
  <si>
    <t>(CY NOPLAT - PY NOPLAT)</t>
  </si>
  <si>
    <t>(Capex - D&amp;A)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</si>
  <si>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</si>
  <si>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</si>
  <si>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</si>
  <si>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</si>
  <si>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</si>
  <si>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</si>
  <si>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</si>
  <si>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</si>
  <si>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</si>
  <si>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</si>
  <si>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</si>
  <si>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</si>
  <si>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</si>
  <si>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</si>
  <si>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</si>
  <si>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</si>
  <si>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</si>
  <si>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Beta summary</t>
  </si>
  <si>
    <t>Note: Uses 2 year weekly beta. Please amend calculations if you require a different estimate of beta.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</si>
  <si>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</si>
  <si>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</si>
  <si>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</si>
  <si>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</si>
  <si>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</si>
  <si>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</si>
  <si>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</si>
  <si>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</si>
  <si>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</si>
  <si>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</si>
  <si>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</si>
  <si>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</si>
  <si>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>Equity risk premium</t>
  </si>
  <si>
    <t>Debt ratio (%)</t>
  </si>
  <si>
    <t>Capital IQ identifier (valuation subject)</t>
  </si>
  <si>
    <t>First year of forecast (financial year end)</t>
  </si>
  <si>
    <t>Discount rate override</t>
  </si>
  <si>
    <t>Note: Leave blank unless you wish to specify a discount rate explicitly.</t>
  </si>
  <si>
    <t>Reference index</t>
  </si>
  <si>
    <t>Reference Index (Capital IQ identifier)</t>
  </si>
  <si>
    <t>Valuation of [company]</t>
  </si>
  <si>
    <t>Date: [date]</t>
  </si>
  <si>
    <t>Comps</t>
  </si>
  <si>
    <t>IS</t>
  </si>
  <si>
    <t>BS</t>
  </si>
  <si>
    <t>CFS</t>
  </si>
  <si>
    <t>Restatement Type</t>
  </si>
  <si>
    <t>Financial data (Historical)</t>
  </si>
  <si>
    <t>Financial data (Forecast)</t>
  </si>
  <si>
    <t>First year of historical data (financial year end)</t>
  </si>
  <si>
    <t xml:space="preserve"> </t>
  </si>
  <si>
    <t>Terminal</t>
  </si>
  <si>
    <t>Equity Risk Premium</t>
  </si>
  <si>
    <t>W</t>
  </si>
  <si>
    <t>Note: Please adjust corporate tax rates.</t>
  </si>
  <si>
    <t>Forecasts as of (date)</t>
  </si>
  <si>
    <t>BAABTAVMT0NBTAFI/////wFQ1wAAACFDSVEuMC5JUV9FQklUREEuLjAwOjAwOjAwLjAuMC4wLjAFAAAAAAAAAAgAAAAaKEludmFsaWQgUmVzdGF0ZW1lbnQgVHlwZSk7722mSkXZCEFRgaZKRdkIGUNJUS4uSVFfQ1VTVE9NX0JFVEEuLi4uLi4FAAAAAQAAAAgAAAAUKEludmFsaWQgSWRlbnRpZmllcilPFm6mSkXZCE8WbqZKRdkIGkNJUS4uSVFfQ1VTVE9NX0JFVEEuLi4uLi4wBQAAAAEAAAAIAAAAFChJbnZhbGlkIElkZW50aWZpZXIpTxZupkpF2QhPFm6mSkXZCBtDSVEuLklRX0NVU1RPTV9CRVRBLi4uLi4wLjAFAAAAAQAAAAgAAAAUKEludmFsaWQgSWRlbnRpZmllcilPFm6mSkXZCE8WbqZKRdkIHENJUS4uSVFfQ1VTVE9NX0JFVEEuLi4uMC4wLjAFAAAAAQAAAAgAAAAUKEludmFsaWQgSWRlbnRpZmllcilPFm6mSkXZCE8WbqZKRdkIHUNJUS4uSVFfQ1VTVE9NX0JFVEEuLi5XLjAuMC4wBQAAAAEAAAAIAAAAFChJbnZhbGlkIElkZW50aWZpZXIpTxZupkpF2QhPFm6mSkXZCC9DSVEuLklRX0NVU1RPTV9CRVRBLjMxLzEyLzM3OTcuMDA6MDA6MDAuVy4wLjAuMAUAAAAAAAAACAAAABQoSW52YWxpZCBJZGVudGlmaWVyKU8WbqZKRdkIqTuCpkpF2QggQ0lRLi5JUV9UT1RBTF9ERUJULi4wMDowMDowMC4uLi4FAAAAAQAAAAgAAAAUKEludmFsaWQgSWRlbnRpZmllcilPFm6mSkXZCE8WbqZKRdkIIUNJUS4u</t>
  </si>
  <si>
    <t>SVFfVE9UQUxfREVCVC4uMDA6MDA6MDAuLi4uMAUAAAABAAAACAAAABQoSW52YWxpZCBJZGVudGlmaWVyKU8WbqZKRdkITxZupkpF2QgiQ0lRLi5JUV9UT1RBTF9ERUJULi4wMDowMDowMC4uLjAuMAUAAAABAAAACAAAABQoSW52YWxpZCBJZGVudGlmaWVyKU8WbqZKRdkITxZupkpF2QgjQ0lRLi5JUV9UT1RBTF9ERUJULi4wMDowMDowMC4uMC4wLjAFAAAAAQAAAAgAAAAUKEludmFsaWQgSWRlbnRpZmllcilPFm6mSkXZCE8WbqZKRdkIJENJUS4uSVFfVE9UQUxfREVCVC4uMDA6MDA6MDAuMC4wLjAuMAUAAAAAAAAACAAAABQoSW52YWxpZCBJZGVudGlmaWVyKU8WbqZKRdkI37CCpkpF2QglQ0lRLi5JUV9QUkVGX0VRVUlUWS4uMDA6MDA6MDAuMC4wLjAuMAUAAAAAAAAACAAAABQoSW52YWxpZCBJZGVudGlmaWVyKU8WbqZKRdkI37CCpkpF2QgUQ0lRLi5JUV9NQVJLRVRDQVAuLi4FAAAAAQAAAAgAAAAUKEludmFsaWQgSWRlbnRpZmllcilPFm6mSkXZCE8WbqZKRdkIHENJUS4uSVFfTUFSS0VUQ0FQLi4uMDA6MDA6MDAFAAAAAQAAAAgAAAAUKEludmFsaWQgSWRlbnRpZmllcilPFm6mSkXZCE8WbqZKRdkIJENJUS4uSVFfTUFSS0VUQ0FQLi4wMDowMDowMC4wMDowMDowMAUAAAABAAAACAAAABQoSW52YWxpZCBJZGVudGlmaWVyKU8WbqZKRdkITxZupkpF2QgsQ0lRLi5JUV9NQVJLRVRDQVAuMDA6MDA6MDAu</t>
  </si>
  <si>
    <t>MDA6MDA6MDAuMDA6MDA6MDAFAAAAAAAAAAgAAAAUKEludmFsaWQgSWRlbnRpZmllcilPFm6mSkXZCN+wgqZKRdkIFENJUS4uSVFfQ09NUEFOWV9OQU1FBQAAAAAAAAAIAAAAFChJbnZhbGlkIElkZW50aWZpZXIpTxZupkpF2Qjz14KmSkXZCC5DSVEuLklRX0JVU0lORVNTX0RFU0NSSVBUSU9OLi4wMDowMDowMC4wLjAuMC4wBQAAAAAAAAAIAAAAFChJbnZhbGlkIElkZW50aWZpZXIpTxZupkpF2QjfsIKmSkXZCCRDSVEuLklRX0NBU0hfRVFVSVYuLjAwOjAwOjAwLjAuMC4wLjAFAAAAAAAAAAgAAAAUKEludmFsaWQgSWRlbnRpZmllcilPFm6mSkXZCEFRgaZKRdkIJ0NJUS4uSVFfRkxPQVRfUEVSQ0VOVC4uMDA6MDA6MDAuMC4wLjAuMAUAAAAAAAAACAAAABQoSW52YWxpZCBJZGVudGlmaWVyKU8WbqZKRdkIdcaBpkpF2QglQ0lRQVZHLi5JUV9WT0xVTUUuMzEvMTIvMzc5Ny4wMDowMDowMAUAAAAAAAAACAAAABQoSW52YWxpZCBJZGVudGlmaWVyKU8WbqZKRdkIqTuCpkpF2QgiQ0lRLi5JUV9URVZfRUJJVERBLklRX0xUTS4wMDowMDowMAUAAAAAAAAACAAAABQoSW52YWxpZCBJZGVudGlmaWVyKU8WbqZKRdkIQVGBpkpF2QgnQ0lRLjAuSVFfRUJJVERBLklRX0xUTS4wMDowMDowMC4wLjAuMC4wBQAAAAAAAAAIAAAAGihJbnZhbGlkIFJlc3RhdGVtZW50IFR5cGUpTxZupkpF2QgtNIGmSkXZCCJDSVEuMC5J</t>
  </si>
  <si>
    <t>UV9TVF9ERUJULi4wMDowMDowMC4wLjAuMC4wBQAAAAAAAAAIAAAAGihJbnZhbGlkIFJlc3RhdGVtZW50IFR5cGUpTxZupkpF2Qjz14KmSkXZCCJDSVEuMC5JUV9MVF9ERUJULi4wMDowMDowMC4wLjAuMC4wBQAAAAAAAAAIAAAAGihJbnZhbGlkIFJlc3RhdGVtZW50IFR5cGUpTxZupkpF2QhBUYGmSkXZCCVDSVEuMC5JUV9DQVNIX0VRVUlWLi4wMDowMDowMC4wLjAuMC4wBQAAAAAAAAAIAAAAGihJbnZhbGlkIFJlc3RhdGVtZW50IFR5cGUpTxZupkpF2QgE/4KmSkXZCCNDSVEuLklRX1dPUktJTkdfQ0FQLklRX0xUTS4wMDowMDowMAUAAAAAAAAACAAAABQoSW52YWxpZCBJZGVudGlmaWVyKU8WbqZKRdkIqTuCpkpF2QghQ0lRLi5JUV9UT1RBTF9SRVYuSVFfTFRNLjAwOjAwOjAwBQAAAAAAAAAIAAAAFChJbnZhbGlkIElkZW50aWZpZXIpTxZupkpF2QgbJoOmSkXZCCtDSVEuMC5JUV9SRVZFTlVFX0VTVC5GWTE5MDAuMDA6MDA6MDAuLjAuMC4wBQAAAAAAAAAIAAAAFShJbnZhbGlkIEZpbGluZyBNb2RlKU8WbqZKRdkIHPq8pkpF2QgrQ0lRLjAuSVFfUkVWRU5VRV9FU1QuRlkxOTAxLjAwOjAwOjAwLi4wLjAuMAUAAAAAAAAACAAAABUoSW52YWxpZCBGaWxpbmcgTW9kZSlPFm6mSkXZCA3TvKZKRdkIK0NJUS4wLklRX1JFVkVOVUVfRVNULkZZMTkwMi4wMDowMDowMC4uMC4wLjAFAAAAAAAAAAgAAAAVKElu</t>
  </si>
  <si>
    <t>dmFsaWQgRmlsaW5nIE1vZGUpTxZupkpF2QgN07ymSkXZCCpDSVEuMC5JUV9FQklUREFfRVNULkZZMTkwMC4wMDowMDowMC4uMC4wLjAFAAAAAAAAAAgAAAAVKEludmFsaWQgRmlsaW5nIE1vZGUpTxZupkpF2Qj+q7ymSkXZCCpDSVEuMC5JUV9FQklUREFfRVNULkZZMTkwMS4wMDowMDowMC4uMC4wLjAFAAAAAAAAAAgAAAAVKEludmFsaWQgRmlsaW5nIE1vZGUpTxZupkpF2Qj+q7ymSkXZCCpDSVEuMC5JUV9FQklUREFfRVNULkZZMTkwMi4wMDowMDowMC4uMC4wLjAFAAAAAAAAAAgAAAAVKEludmFsaWQgRmlsaW5nIE1vZGUpTxZupkpF2QgzIb2mSkXZCChDSVEuMC5JUV9FQklUX0VTVC5GWTE5MDAuMDA6MDA6MDAuLjAuMC4wBQAAAAAAAAAIAAAAFShJbnZhbGlkIEZpbGluZyBNb2RlKU8WbqZKRdkIMyG9pkpF2QgoQ0lRLjAuSVFfRUJJVF9FU1QuRlkxOTAxLjAwOjAwOjAwLi4wLjAuMAUAAAAAAAAACAAAABUoSW52YWxpZCBGaWxpbmcgTW9kZSlPFm6mSkXZCOaEvKZKRdkIKENJUS4wLklRX0VCSVRfRVNULkZZMTkwMi4wMDowMDowMC4uMC4wLjAFAAAAAAAAAAgAAAAVKEludmFsaWQgRmlsaW5nIE1vZGUpTxZupkpF2QgN07ymSkXZCDBDSVEuMC5JUV9JTlRFUkVTVF9FWFBfRVNULkZZMTkwMC4wMDowMDowMC4uMC4wLjAFAAAAAAAAAAgAAAAVKEludmFsaWQgRmlsaW5nIE1vZGUpTxZupkpF2Qgc+rym</t>
  </si>
  <si>
    <t>SkXZCDBDSVEuMC5JUV9JTlRFUkVTVF9FWFBfRVNULkZZMTkwMS4wMDowMDowMC4uMC4wLjAFAAAAAAAAAAgAAAAVKEludmFsaWQgRmlsaW5nIE1vZGUpTxZupkpF2Qgc+rymSkXZCDBDSVEuMC5JUV9JTlRFUkVTVF9FWFBfRVNULkZZMTkwMi4wMDowMDowMC4uMC4wLjAFAAAAAAAAAAgAAAAVKEludmFsaWQgRmlsaW5nIE1vZGUpTxZupkpF2QgN07ymSkXZCC5DSVEuMC5JUV9QUkVUQVhfSU5DX0VTVC5GWTE5MDAuMDA6MDA6MDAuLjAuMC4wBQAAAAAAAAAIAAAAFShJbnZhbGlkIEZpbGluZyBNb2RlKU8WbqZKRdkIHPq8pkpF2QguQ0lRLjAuSVFfUFJFVEFYX0lOQ19FU1QuRlkxOTAxLjAwOjAwOjAwLi4wLjAuMAUAAAAAAAAACAAAABUoSW52YWxpZCBGaWxpbmcgTW9kZSlPFm6mSkXZCP6rvKZKRdkILkNJUS4wLklRX1BSRVRBWF9JTkNfRVNULkZZMTkwMi4wMDowMDowMC4uMC4wLjAFAAAAAAAAAAgAAAAVKEludmFsaWQgRmlsaW5nIE1vZGUpTxZupkpF2QgN07ymSkXZCCZDSVEuMC5JUV9OSV9FU1QuRlkxOTAwLjAwOjAwOjAwLi4wLjAuMAUAAAAAAAAACAAAABUoSW52YWxpZCBGaWxpbmcgTW9kZSlPFm6mSkXZCP6rvKZKRdkIJkNJUS4wLklRX05JX0VTVC5GWTE5MDEuMDA6MDA6MDAuLjAuMC4wBQAAAAAAAAAIAAAAFShJbnZhbGlkIEZpbGluZyBNb2RlKU8WbqZKRdkI/qu8pkpF2QgmQ0lRLjAuSVFf</t>
  </si>
  <si>
    <t>TklfRVNULkZZMTkwMi4wMDowMDowMC4uMC4wLjAFAAAAAAAAAAgAAAAVKEludmFsaWQgRmlsaW5nIE1vZGUpTxZupkpF2Qj+q7ymSkXZCCxDSVEuMC5JUV9ORVRfREVCVF9FU1QuRlkxOTAwLjAwOjAwOjAwLi4wLjAuMAUAAAAAAAAACAAAABUoSW52YWxpZCBGaWxpbmcgTW9kZSlPFm6mSkXZCBz6vKZKRdkILENJUS4wLklRX05FVF9ERUJUX0VTVC5GWTE5MDEuMDA6MDA6MDAuLjAuMC4wBQAAAAAAAAAIAAAAFShJbnZhbGlkIEZpbGluZyBNb2RlKU8WbqZKRdkI5oS8pkpF2QgsQ0lRLjAuSVFfTkVUX0RFQlRfRVNULkZZMTkwMi4wMDowMDowMC4uMC4wLjAFAAAAAAAAAAgAAAAVKEludmFsaWQgRmlsaW5nIE1vZGUpTxZupkpF2QjmhLymSkXZCCZDSVEuMC5JUV9EQV9FU1QuRlkxOTAwLjAwOjAwOjAwLi4wLjAuMAUAAAAAAAAACAAAABUoSW52YWxpZCBGaWxpbmcgTW9kZSlPFm6mSkXZCBz6vKZKRdkIJkNJUS4wLklRX0RBX0VTVC5GWTE5MDEuMDA6MDA6MDAuLjAuMC4wBQAAAAAAAAAIAAAAFShJbnZhbGlkIEZpbGluZyBNb2RlKU8WbqZKRdkIHPq8pkpF2QgmQ0lRLjAuSVFfREFfRVNULkZZMTkwMi4wMDowMDowMC4uMC4wLjAFAAAAAAAAAAgAAAAVKEludmFsaWQgRmlsaW5nIE1vZGUpTxZupkpF2QgN07ymSkXZCClDSVEuMC5JUV9DQVBFWF9FU1QuRlkxOTAwLjAwOjAwOjAwLi4wLjAuMAUAAAAAAAAA</t>
  </si>
  <si>
    <t>CAAAABUoSW52YWxpZCBGaWxpbmcgTW9kZSlPFm6mSkXZCOaEvKZKRdkIKUNJUS4wLklRX0NBUEVYX0VTVC5GWTE5MDEuMDA6MDA6MDAuLjAuMC4wBQAAAAAAAAAIAAAAFShJbnZhbGlkIEZpbGluZyBNb2RlKU8WbqZKRdkI/qu8pkpF2QgpQ0lRLjAuSVFfQ0FQRVhfRVNULkZZMTkwMi4wMDowMDowMC4uMC4wLjAFAAAAAAAAAAgAAAAVKEludmFsaWQgRmlsaW5nIE1vZGUpTxZupkpF2Qgc+rymSkXZCCRDSVEuMC5JUV9UT1RBTF9SRVYuLjAwOjAwOjAwLjAuMC4wLjAFAAAAAAAAAAgAAAAaKEludmFsaWQgUmVzdGF0ZW1lbnQgVHlwZSlPFm6mSkXZCJcUgqZKRdkIJkNJUS4wLklRX1RPVEFMX1JFVi4uMzEvMTIvMTkwMC4wLjAuMC4wBQAAAAAAAAAIAAAAGihJbnZhbGlkIFJlc3RhdGVtZW50IFR5cGUpTxZupkpF2QjQiYKmSkXZCCZDSVEuMC5JUV9UT1RBTF9SRVYuLjMxLzEyLzE5MDEuMC4wLjAuMAUAAAAAAAAACAAAABooSW52YWxpZCBSZXN0YXRlbWVudCBUeXBlKU8WbqZKRdkI37CCpkpF2QgfQ0lRLjAuSVFfQ09HUy4uMDA6MDA6MDAuMC4wLjAuMAUAAAAAAAAACAAAABooSW52YWxpZCBSZXN0YXRlbWVudCBUeXBlKU8WbqZKRdkIBP+CpkpF2QghQ0lRLjAuSVFfQ09HUy4uMzEvMTIvMTkwMC4wLjAuMC4wBQAAAAAAAAAIAAAAGihJbnZhbGlkIFJlc3RhdGVtZW50IFR5cGUpTxZupkpF2QgtNIGmSkXZ</t>
  </si>
  <si>
    <t>CCFDSVEuMC5JUV9DT0dTLi4zMS8xMi8xOTAxLjAuMC4wLjAFAAAAAAAAAAgAAAAaKEludmFsaWQgUmVzdGF0ZW1lbnQgVHlwZSlPFm6mSkXZCGafgaZKRdkIHkNJUS4wLklRX1NHQS4uMDA6MDA6MDAuMC4wLjAuMAUAAAAAAAAACAAAABooSW52YWxpZCBSZXN0YXRlbWVudCBUeXBlKU8WbqZKRdkIlxSCpkpF2QggQ0lRLjAuSVFfU0dBLi4zMS8xMi8xOTAwLjAuMC4wLjAFAAAAAAAAAAgAAAAaKEludmFsaWQgUmVzdGF0ZW1lbnQgVHlwZSlPFm6mSkXZCGafgaZKRdkIIENJUS4wLklRX1NHQS4uMzEvMTIvMTkwMS4wLjAuMC4wBQAAAAAAAAAIAAAAGihJbnZhbGlkIFJlc3RhdGVtZW50IFR5cGUpTxZupkpF2QiXFIKmSkXZCCFDSVEuMC5JUV9SRF9FWFAuLjAwOjAwOjAwLjAuMC4wLjAFAAAAAAAAAAgAAAAaKEludmFsaWQgUmVzdGF0ZW1lbnQgVHlwZSlPFm6mSkXZCNCJgqZKRdkII0NJUS4wLklRX1JEX0VYUC4uMzEvMTIvMTkwMC4wLjAuMC4wBQAAAAAAAAAIAAAAGihJbnZhbGlkIFJlc3RhdGVtZW50IFR5cGUpTxZupkpF2QipO4KmSkXZCCNDSVEuMC5JUV9SRF9FWFAuLjMxLzEyLzE5MDEuMC4wLjAuMAUAAAAAAAAACAAAABooSW52YWxpZCBSZXN0YXRlbWVudCBUeXBlKU8WbqZKRdkIBP+CpkpF2QglQ0lRLjAuSVFfT1RIRVJfT1BFUi4uMDA6MDA6MDAuMC4wLjAuMAUAAAAAAAAACAAAABooSW52YWxp</t>
  </si>
  <si>
    <t>ZCBSZXN0YXRlbWVudCBUeXBlKU8WbqZKRdkILTSBpkpF2QgnQ0lRLjAuSVFfT1RIRVJfT1BFUi4uMzEvMTIvMTkwMC4wLjAuMC4wBQAAAAAAAAAIAAAAGihJbnZhbGlkIFJlc3RhdGVtZW50IFR5cGUpTxZupkpF2Qhmn4GmSkXZCCdDSVEuMC5JUV9PVEhFUl9PUEVSLi4zMS8xMi8xOTAxLjAuMC4wLjAFAAAAAAAAAAgAAAAaKEludmFsaWQgUmVzdGF0ZW1lbnQgVHlwZSlPFm6mSkXZCC00gaZKRdkIHUNJUS4wLklRX0RBLi4wMDowMDowMC4wLjAuMC4wBQAAAAAAAAAIAAAAGihJbnZhbGlkIFJlc3RhdGVtZW50IFR5cGUpTxZupkpF2Qhmn4GmSkXZCB9DSVEuMC5JUV9EQS4uMzEvMTIvMTkwMC4wLjAuMC4wBQAAAAAAAAAIAAAAGihJbnZhbGlkIFJlc3RhdGVtZW50IFR5cGUpTxZupkpF2QiXFIKmSkXZCB9DSVEuMC5JUV9EQS4uMzEvMTIvMTkwMS4wLjAuMC4wBQAAAAAAAAAIAAAAGihJbnZhbGlkIFJlc3RhdGVtZW50IFR5cGUpTxZupkpF2QjQiYKmSkXZCCdDSVEuMC5JUV9JTlRFUkVTVF9FWFAuLjAwOjAwOjAwLjAuMC4wLjAFAAAAAAAAAAgAAAAaKEludmFsaWQgUmVzdGF0ZW1lbnQgVHlwZSlPFm6mSkXZCKk7gqZKRdkIKUNJUS4wLklRX0lOVEVSRVNUX0VYUC4uMzEvMTIvMTkwMC4wLjAuMC4wBQAAAAAAAAAIAAAAGihJbnZhbGlkIFJlc3RhdGVtZW50IFR5cGUpTxZupkpF2QgE/4KmSkXZCClDSVEu</t>
  </si>
  <si>
    <t>MC5JUV9JTlRFUkVTVF9FWFAuLjMxLzEyLzE5MDEuMC4wLjAuMAUAAAAAAAAACAAAABooSW52YWxpZCBSZXN0YXRlbWVudCBUeXBlKU8WbqZKRdkILTSBpkpF2QguQ0lRLjAuSVFfSU5URVJFU1RfSU5WRVNUX0lOQy4uMDA6MDA6MDAuMC4wLjAuMAUAAAAAAAAACAAAABooSW52YWxpZCBSZXN0YXRlbWVudCBUeXBlKU8WbqZKRdkIBP+CpkpF2QgwQ0lRLjAuSVFfSU5URVJFU1RfSU5WRVNUX0lOQy4uMzEvMTIvMTkwMC4wLjAuMC4wBQAAAAAAAAAIAAAAGihJbnZhbGlkIFJlc3RhdGVtZW50IFR5cGUpTxZupkpF2QgtNIGmSkXZCDBDSVEuMC5JUV9JTlRFUkVTVF9JTlZFU1RfSU5DLi4zMS8xMi8xOTAxLjAuMC4wLjAFAAAAAAAAAAgAAAAaKEludmFsaWQgUmVzdGF0ZW1lbnQgVHlwZSlPFm6mSkXZCGafgaZKRdkIKENJUS4wLklRX0NVUlJFTkNZX0dBSU4uLjAwOjAwOjAwLjAuMC4wLjAFAAAAAAAAAAgAAAAaKEludmFsaWQgUmVzdGF0ZW1lbnQgVHlwZSlPFm6mSkXZCJcUgqZKRdkIKkNJUS4wLklRX0NVUlJFTkNZX0dBSU4uLjMxLzEyLzE5MDAuMC4wLjAuMAUAAAAAAAAACAAAABooSW52YWxpZCBSZXN0YXRlbWVudCBUeXBlKU8WbqZKRdkI0ImCpkpF2QgqQ0lRLjAuSVFfQ1VSUkVOQ1lfR0FJTi4uMzEvMTIvMTkwMS4wLjAuMC4wBQAAAAAAAAAIAAAAGihJbnZhbGlkIFJlc3RhdGVtZW50IFR5cGUpTxZu</t>
  </si>
  <si>
    <t>pkpF2QhBUYGmSkXZCDNDSVEuMC5JUV9PVEhFUl9OT05fT1BFUl9FWFBfU1VQUEwuLjAwOjAwOjAwLjAuMC4wLjAFAAAAAAAAAAgAAAAaKEludmFsaWQgUmVzdGF0ZW1lbnQgVHlwZSlPFm6mSkXZCAT/gqZKRdkINUNJUS4wLklRX09USEVSX05PTl9PUEVSX0VYUF9TVVBQTC4uMzEvMTIvMTkwMC4wLjAuMC4wBQAAAAAAAAAIAAAAGihJbnZhbGlkIFJlc3RhdGVtZW50IFR5cGUpTxZupkpF2Qh1xoGmSkXZCDVDSVEuMC5JUV9PVEhFUl9OT05fT1BFUl9FWFBfU1VQUEwuLjMxLzEyLzE5MDEuMC4wLjAuMAUAAAAAAAAACAAAABooSW52YWxpZCBSZXN0YXRlbWVudCBUeXBlKU8WbqZKRdkIBP+CpkpF2QgeQ0lRLjAuSVFfRUJULi4wMDowMDowMC4wLjAuMC4wBQAAAAAAAAAIAAAAGihJbnZhbGlkIFJlc3RhdGVtZW50IFR5cGUpTxZupkpF2QgtNIGmSkXZCCBDSVEuMC5JUV9FQlQuLjMxLzEyLzE5MDAuMC4wLjAuMAUAAAAAAAAACAAAABooSW52YWxpZCBSZXN0YXRlbWVudCBUeXBlKU8WbqZKRdkIZp+BpkpF2QggQ0lRLjAuSVFfRUJULi4zMS8xMi8xOTAxLjAuMC4wLjAFAAAAAAAAAAgAAAAaKEludmFsaWQgUmVzdGF0ZW1lbnQgVHlwZSlPFm6mSkXZCJcUgqZKRdkIIkNJUS4wLklRX0lOQ19UQVguLjAwOjAwOjAwLjAuMC4wLjAFAAAAAAAAAAgAAAAaKEludmFsaWQgUmVzdGF0ZW1lbnQgVHlwZSlPFm6mSkXZ</t>
  </si>
  <si>
    <t>CNCJgqZKRdkIJENJUS4wLklRX0lOQ19UQVguLjMxLzEyLzE5MDAuMC4wLjAuMAUAAAAAAAAACAAAABooSW52YWxpZCBSZXN0YXRlbWVudCBUeXBlKU8WbqZKRdkI37CCpkpF2QgkQ0lRLjAuSVFfSU5DX1RBWC4uMzEvMTIvMTkwMS4wLjAuMC4wBQAAAAAAAAAIAAAAGihJbnZhbGlkIFJlc3RhdGVtZW50IFR5cGUpTxZupkpF2QgnKoGmSkXZCB1DSVEuMC5JUV9OSS4uMDA6MDA6MDAuMC4wLjAuMAUAAAAAAAAACAAAABooSW52YWxpZCBSZXN0YXRlbWVudCBUeXBlKU8WbqZKRdkIZp+BpkpF2QgfQ0lRLjAuSVFfTkkuLjMxLzEyLzE5MDAuMC4wLjAuMAUAAAAAAAAACAAAABooSW52YWxpZCBSZXN0YXRlbWVudCBUeXBlKU8WbqZKRdkIlxSCpkpF2QgfQ0lRLjAuSVFfTkkuLjMxLzEyLzE5MDEuMC4wLjAuMAUAAAAAAAAACAAAABooSW52YWxpZCBSZXN0YXRlbWVudCBUeXBlKU8WbqZKRdkI0ImCpkpF2QgnQ0lRLjAuSVFfQ0FTSF9FUVVJVi4uMzEvMTIvMTkwMC4wLjAuMC4wBQAAAAAAAAAIAAAAGihJbnZhbGlkIFJlc3RhdGVtZW50IFR5cGUpTxZupkpF2QgnKoGmSkXZCCdDSVEuMC5JUV9DQVNIX0VRVUlWLi4zMS8xMi8xOTAxLjAuMC4wLjAFAAAAAAAAAAgAAAAaKEludmFsaWQgUmVzdGF0ZW1lbnQgVHlwZSlPFm6mSkXZCGafgaZKRdkIJENJUS4wLklRX1NUX0lOVkVTVC4uMDA6MDA6MDAuMC4wLjAuMAUA</t>
  </si>
  <si>
    <t>AAAAAAAACAAAABooSW52YWxpZCBSZXN0YXRlbWVudCBUeXBlKU8WbqZKRdkIlxSCpkpF2QgmQ0lRLjAuSVFfU1RfSU5WRVNULi4zMS8xMi8xOTAwLjAuMC4wLjAFAAAAAAAAAAgAAAAaKEludmFsaWQgUmVzdGF0ZW1lbnQgVHlwZSlPFm6mSkXZCNCJgqZKRdkIJkNJUS4wLklRX1NUX0lOVkVTVC4uMzEvMTIvMTkwMS4wLjAuMC4wBQAAAAAAAAAIAAAAGihJbnZhbGlkIFJlc3RhdGVtZW50IFR5cGUpTxZupkpF2QipO4KmSkXZCB1DSVEuMC5JUV9BUi4uMDA6MDA6MDAuMC4wLjAuMAUAAAAAAAAACAAAABooSW52YWxpZCBSZXN0YXRlbWVudCBUeXBlKU8WbqZKRdkIBP+CpkpF2QgfQ0lRLjAuSVFfQVIuLjMxLzEyLzE5MDAuMC4wLjAuMAUAAAAAAAAACAAAABooSW52YWxpZCBSZXN0YXRlbWVudCBUeXBlKU8WbqZKRdkIdcaBpkpF2QgfQ0lRLjAuSVFfQVIuLjMxLzEyLzE5MDEuMC4wLjAuMAUAAAAAAAAACAAAABooSW52YWxpZCBSZXN0YXRlbWVudCBUeXBlKU8WbqZKRdkIBP+CpkpF2QgnQ0lRLjAuSVFfT1RIRVJfUkVDRUlWLi4wMDowMDowMC4wLjAuMC4wBQAAAAAAAAAIAAAAGihJbnZhbGlkIFJlc3RhdGVtZW50IFR5cGUpTxZupkpF2QgnKoGmSkXZCClDSVEuMC5JUV9PVEhFUl9SRUNFSVYuLjMxLzEyLzE5MDAuMC4wLjAuMAUAAAAAAAAACAAAABooSW52YWxpZCBSZXN0YXRlbWVudCBUeXBlKU8WbqZK</t>
  </si>
  <si>
    <t>RdkIZp+BpkpF2QgpQ0lRLjAuSVFfT1RIRVJfUkVDRUlWLi4zMS8xMi8xOTAxLjAuMC4wLjAFAAAAAAAAAAgAAAAaKEludmFsaWQgUmVzdGF0ZW1lbnQgVHlwZSlPFm6mSkXZCJcUgqZKRdkIJENJUS4wLklRX0lOVkVOVE9SWS4uMDA6MDA6MDAuMC4wLjAuMAUAAAAAAAAACAAAABooSW52YWxpZCBSZXN0YXRlbWVudCBUeXBlKU8WbqZKRdkI0ImCpkpF2QgmQ0lRLjAuSVFfSU5WRU5UT1JZLi4zMS8xMi8xOTAwLjAuMC4wLjAFAAAAAAAAAAgAAAAaKEludmFsaWQgUmVzdGF0ZW1lbnQgVHlwZSlPFm6mSkXZCN+wgqZKRdkIJkNJUS4wLklRX0lOVkVOVE9SWS4uMzEvMTIvMTkwMS4wLjAuMC4wBQAAAAAAAAAIAAAAGihJbnZhbGlkIFJlc3RhdGVtZW50IFR5cGUpTxZupkpF2QjQiYKmSkXZCCpDSVEuMC5JUV9SRVNUUklDVEVEX0NBU0guLjAwOjAwOjAwLjAuMC4wLjAFAAAAAAAAAAgAAAAaKEludmFsaWQgUmVzdGF0ZW1lbnQgVHlwZSlPFm6mSkXZCKk7gqZKRdkILENJUS4wLklRX1JFU1RSSUNURURfQ0FTSC4uMzEvMTIvMTkwMC4wLjAuMC4wBQAAAAAAAAAIAAAAGihJbnZhbGlkIFJlc3RhdGVtZW50IFR5cGUpTxZupkpF2QgE/4KmSkXZCCxDSVEuMC5JUV9SRVNUUklDVEVEX0NBU0guLjMxLzEyLzE5MDEuMC4wLjAuMAUAAAAAAAAACAAAABooSW52YWxpZCBSZXN0YXRlbWVudCBUeXBlKU8WbqZKRdkIFwOB</t>
  </si>
  <si>
    <t>pkpF2QgjQ0lRLjAuSVFfVE9UQUxfQ0EuLjAwOjAwOjAwLjAuMC4wLjAFAAAAAAAAAAgAAAAaKEludmFsaWQgUmVzdGF0ZW1lbnQgVHlwZSlPFm6mSkXZCGafgaZKRdkIJUNJUS4wLklRX1RPVEFMX0NBLi4zMS8xMi8xOTAwLjAuMC4wLjAFAAAAAAAAAAgAAAAaKEludmFsaWQgUmVzdGF0ZW1lbnQgVHlwZSlPFm6mSkXZCJcUgqZKRdkIJUNJUS4wLklRX1RPVEFMX0NBLi4zMS8xMi8xOTAxLjAuMC4wLjAFAAAAAAAAAAgAAAAaKEludmFsaWQgUmVzdGF0ZW1lbnQgVHlwZSlPFm6mSkXZCNCJgqZKRdkIH0NJUS4wLklRX05QUEUuLjAwOjAwOjAwLjAuMC4wLjAFAAAAAAAAAAgAAAAaKEludmFsaWQgUmVzdGF0ZW1lbnQgVHlwZSlPFm6mSkXZCJcUgqZKRdkIIUNJUS4wLklRX05QUEUuLjMxLzEyLzE5MDAuMC4wLjAuMAUAAAAAAAAACAAAABooSW52YWxpZCBSZXN0YXRlbWVudCBUeXBlKU8WbqZKRdkI0ImCpkpF2QghQ0lRLjAuSVFfTlBQRS4uMzEvMTIvMTkwMS4wLjAuMC4wBQAAAAAAAAAIAAAAGihJbnZhbGlkIFJlc3RhdGVtZW50IFR5cGUpTxZupkpF2QhBUYGmSkXZCB1DSVEuMC5JUV9HVy4uMDA6MDA6MDAuMC4wLjAuMAUAAAAAAAAACAAAABooSW52YWxpZCBSZXN0YXRlbWVudCBUeXBlKU8WbqZKRdkIBP+CpkpF2QgfQ0lRLjAuSVFfR1cuLjMxLzEyLzE5MDAuMC4wLjAuMAUAAAAAAAAACAAAABooSW52</t>
  </si>
  <si>
    <t>YWxpZCBSZXN0YXRlbWVudCBUeXBlKU8WbqZKRdkIFwOBpkpF2QgfQ0lRLjAuSVFfR1cuLjMxLzEyLzE5MDEuMC4wLjAuMAUAAAAAAAAACAAAABooSW52YWxpZCBSZXN0YXRlbWVudCBUeXBlKU8WbqZKRdkIZp+BpkpF2QgmQ0lRLjAuSVFfT1RIRVJfSU5UQU4uLjAwOjAwOjAwLjAuMC4wLjAFAAAAAAAAAAgAAAAaKEludmFsaWQgUmVzdGF0ZW1lbnQgVHlwZSlPFm6mSkXZCJcUgqZKRdkIKENJUS4wLklRX09USEVSX0lOVEFOLi4zMS8xMi8xOTAwLjAuMC4wLjAFAAAAAAAAAAgAAAAaKEludmFsaWQgUmVzdGF0ZW1lbnQgVHlwZSlPFm6mSkXZCE14gaZKRdkIKENJUS4wLklRX09USEVSX0lOVEFOLi4zMS8xMi8xOTAxLjAuMC4wLjAFAAAAAAAAAAgAAAAaKEludmFsaWQgUmVzdGF0ZW1lbnQgVHlwZSlPFm6mSkXZCI3tgaZKRdkIJENJUS4wLklRX0xUX0lOVkVTVC4uMDA6MDA6MDAuMC4wLjAuMAUAAAAAAAAACAAAABooSW52YWxpZCBSZXN0YXRlbWVudCBUeXBlKU8WbqZKRdkIvWKCpkpF2QgmQ0lRLjAuSVFfTFRfSU5WRVNULi4zMS8xMi8xOTAwLjAuMC4wLjAFAAAAAAAAAAgAAAAaKEludmFsaWQgUmVzdGF0ZW1lbnQgVHlwZSlPFm6mSkXZCHXGgaZKRdkIJkNJUS4wLklRX0xUX0lOVkVTVC4uMzEvMTIvMTkwMS4wLjAuMC4wBQAAAAAAAAAIAAAAGihJbnZhbGlkIFJlc3RhdGVtZW50IFR5cGUpTxZupkpF</t>
  </si>
  <si>
    <t>2QgE/4KmSkXZCCdDSVEuMC5JUV9UT1RBTF9BU1NFVFMuLjAwOjAwOjAwLjAuMC4wLjAFAAAAAAAAAAgAAAAaKEludmFsaWQgUmVzdGF0ZW1lbnQgVHlwZSlPFm6mSkXZCBcDgaZKRdkIKUNJUS4wLklRX1RPVEFMX0FTU0VUUy4uMzEvMTIvMTkwMC4wLjAuMC4wBQAAAAAAAAAIAAAAGihJbnZhbGlkIFJlc3RhdGVtZW50IFR5cGUpTxZupkpF2QhNeIGmSkXZCClDSVEuMC5JUV9UT1RBTF9BU1NFVFMuLjMxLzEyLzE5MDEuMC4wLjAuMAUAAAAAAAAACAAAABooSW52YWxpZCBSZXN0YXRlbWVudCBUeXBlKU8WbqZKRdkIFwOBpkpF2QgdQ0lRLjAuSVFfQVAuLjAwOjAwOjAwLjAuMC4wLjAFAAAAAAAAAAgAAAAaKEludmFsaWQgUmVzdGF0ZW1lbnQgVHlwZSlPFm6mSkXZCE14gaZKRdkIH0NJUS4wLklRX0FQLi4zMS8xMi8xOTAwLjAuMC4wLjAFAAAAAAAAAAgAAAAaKEludmFsaWQgUmVzdGF0ZW1lbnQgVHlwZSlPFm6mSkXZCI3tgaZKRdkIH0NJUS4wLklRX0FQLi4zMS8xMi8xOTAxLjAuMC4wLjAFAAAAAAAAAAgAAAAaKEludmFsaWQgUmVzdGF0ZW1lbnQgVHlwZSlPFm6mSkXZCL1igqZKRdkIHUNJUS4wLklRX0FFLi4wMDowMDowMC4wLjAuMC4wBQAAAAAAAAAIAAAAGihJbnZhbGlkIFJlc3RhdGVtZW50IFR5cGUpTxZupkpF2QjfsIKmSkXZCB9DSVEuMC5JUV9BRS4uMzEvMTIvMTkwMC4wLjAuMC4wBQAAAAAA</t>
  </si>
  <si>
    <t>AAAIAAAAGihJbnZhbGlkIFJlc3RhdGVtZW50IFR5cGUpTxZupkpF2QgE/4KmSkXZCB9DSVEuMC5JUV9BRS4uMzEvMTIvMTkwMS4wLjAuMC4wBQAAAAAAAAAIAAAAGihJbnZhbGlkIFJlc3RhdGVtZW50IFR5cGUpTxZupkpF2QgXA4GmSkXZCCRDSVEuMC5JUV9TVF9ERUJULi4zMS8xMi8xOTAwLjAuMC4wLjAFAAAAAAAAAAgAAAAaKEludmFsaWQgUmVzdGF0ZW1lbnQgVHlwZSlPFm6mSkXZCBcDgaZKRdkIJENJUS4wLklRX1NUX0RFQlQuLjMxLzEyLzE5MDEuMC4wLjAuMAUAAAAAAAAACAAAABooSW52YWxpZCBSZXN0YXRlbWVudCBUeXBlKU8WbqZKRdkITXiBpkpF2QgsQ0lRLjAuSVFfQ1VSUkVOVF9QT1JUX0RFQlQuLjAwOjAwOjAwLjAuMC4wLjAFAAAAAAAAAAgAAAAaKEludmFsaWQgUmVzdGF0ZW1lbnQgVHlwZSlPFm6mSkXZCI3tgaZKRdkILkNJUS4wLklRX0NVUlJFTlRfUE9SVF9ERUJULi4zMS8xMi8xOTAwLjAuMC4wLjAFAAAAAAAAAAgAAAAaKEludmFsaWQgUmVzdGF0ZW1lbnQgVHlwZSlPFm6mSkXZCL1igqZKRdkILkNJUS4wLklRX0NVUlJFTlRfUE9SVF9ERUJULi4zMS8xMi8xOTAxLjAuMC4wLjAFAAAAAAAAAAgAAAAaKEludmFsaWQgUmVzdGF0ZW1lbnQgVHlwZSlPFm6mSkXZCKk7gqZKRdkILkNJUS4wLklRX0NVUlJFTlRfUE9SVF9MRUFTRVMuLjAwOjAwOjAwLjAuMC4wLjAFAAAAAAAAAAgA</t>
  </si>
  <si>
    <t>AAAaKEludmFsaWQgUmVzdGF0ZW1lbnQgVHlwZSlPFm6mSkXZCPPXgqZKRdkIMENJUS4wLklRX0NVUlJFTlRfUE9SVF9MRUFTRVMuLjMxLzEyLzE5MDAuMC4wLjAuMAUAAAAAAAAACAAAABooSW52YWxpZCBSZXN0YXRlbWVudCBUeXBlKU8WbqZKRdkI37CCpkpF2QgwQ0lRLjAuSVFfQ1VSUkVOVF9QT1JUX0xFQVNFUy4uMzEvMTIvMTkwMS4wLjAuMC4wBQAAAAAAAAAIAAAAGihJbnZhbGlkIFJlc3RhdGVtZW50IFR5cGUpTxZupkpF2Qjz14KmSkXZCC1DSVEuMC5JUV9VTkVBUk5fUkVWX0NVUlJFTlQuLjAwOjAwOjAwLjAuMC4wLjAFAAAAAAAAAAgAAAAaKEludmFsaWQgUmVzdGF0ZW1lbnQgVHlwZSlPFm6mSkXZCBcDgaZKRdkIL0NJUS4wLklRX1VORUFSTl9SRVZfQ1VSUkVOVC4uMzEvMTIvMTkwMC4wLjAuMC4wBQAAAAAAAAAIAAAAGihJbnZhbGlkIFJlc3RhdGVtZW50IFR5cGUpTxZupkpF2QhNeIGmSkXZCC9DSVEuMC5JUV9VTkVBUk5fUkVWX0NVUlJFTlQuLjMxLzEyLzE5MDEuMC4wLjAuMAUAAAAAAAAACAAAABooSW52YWxpZCBSZXN0YXRlbWVudCBUeXBlKU8WbqZKRdkIje2BpkpF2QgjQ0lRLjAuSVFfVE9UQUxfQ0wuLjAwOjAwOjAwLjAuMC4wLjAFAAAAAAAAAAgAAAAaKEludmFsaWQgUmVzdGF0ZW1lbnQgVHlwZSlPFm6mSkXZCL1igqZKRdkIJUNJUS4wLklRX1RPVEFMX0NMLi4zMS8xMi8xOTAw</t>
  </si>
  <si>
    <t>LjAuMC4wLjAFAAAAAAAAAAgAAAAaKEludmFsaWQgUmVzdGF0ZW1lbnQgVHlwZSlPFm6mSkXZCHXGgaZKRdkIJUNJUS4wLklRX1RPVEFMX0NMLi4zMS8xMi8xOTAxLjAuMC4wLjAFAAAAAAAAAAgAAAAaKEludmFsaWQgUmVzdGF0ZW1lbnQgVHlwZSlPFm6mSkXZCL1igqZKRdkIJENJUS4wLklRX0xUX0RFQlQuLjMxLzEyLzE5MDAuMC4wLjAuMAUAAAAAAAAACAAAABooSW52YWxpZCBSZXN0YXRlbWVudCBUeXBlKU8WbqZKRdkI89eCpkpF2QgkQ0lRLjAuSVFfTFRfREVCVC4uMzEvMTIvMTkwMS4wLjAuMC4wBQAAAAAAAAAIAAAAGihJbnZhbGlkIFJlc3RhdGVtZW50IFR5cGUpTxZupkpF2QgXA4GmSkXZCCtDSVEuMC5JUV9MT05HX1RFUk1fTEVBU0VTLi4wMDowMDowMC4wLjAuMC4wBQAAAAAAAAAIAAAAGihJbnZhbGlkIFJlc3RhdGVtZW50IFR5cGUpTxZupkpF2QhNeIGmSkXZCC1DSVEuMC5JUV9MT05HX1RFUk1fTEVBU0VTLi4zMS8xMi8xOTAwLjAuMC4wLjAFAAAAAAAAAAgAAAAaKEludmFsaWQgUmVzdGF0ZW1lbnQgVHlwZSlPFm6mSkXZCI3tgaZKRdkILUNJUS4wLklRX0xPTkdfVEVSTV9MRUFTRVMuLjMxLzEyLzE5MDEuMC4wLjAuMAUAAAAAAAAACAAAABooSW52YWxpZCBSZXN0YXRlbWVudCBUeXBlKU8WbqZKRdkIvWKCpkpF2QgoQ0lRLjAuSVFfVU5FQVJOX1JFVl9MVC4uMDA6MDA6MDAuMC4wLjAu</t>
  </si>
  <si>
    <t>MAUAAAAAAAAACAAAABooSW52YWxpZCBSZXN0YXRlbWVudCBUeXBlKU8WbqZKRdkIje2BpkpF2QgqQ0lRLjAuSVFfVU5FQVJOX1JFVl9MVC4uMzEvMTIvMTkwMC4wLjAuMC4wBQAAAAAAAAAIAAAAGihJbnZhbGlkIFJlc3RhdGVtZW50IFR5cGUpTxZupkpF2Qi9YoKmSkXZCCpDSVEuMC5JUV9VTkVBUk5fUkVWX0xULi4zMS8xMi8xOTAxLjAuMC4wLjAFAAAAAAAAAAgAAAAaKEludmFsaWQgUmVzdGF0ZW1lbnQgVHlwZSlPFm6mSkXZCHXGgaZKRdkIKkNJUS4wLklRX0RFRl9UQVhfTElBQl9MVC4uMDA6MDA6MDAuMC4wLjAuMAUAAAAAAAAACAAAABooSW52YWxpZCBSZXN0YXRlbWVudCBUeXBlKU8WbqZKRdkI89eCpkpF2QgsQ0lRLjAuSVFfREVGX1RBWF9MSUFCX0xULi4zMS8xMi8xOTAwLjAuMC4wLjAFAAAAAAAAAAgAAAAaKEludmFsaWQgUmVzdGF0ZW1lbnQgVHlwZSlPFm6mSkXZCBcDgaZKRdkILENJUS4wLklRX0RFRl9UQVhfTElBQl9MVC4uMzEvMTIvMTkwMS4wLjAuMC4wBQAAAAAAAAAIAAAAGihJbnZhbGlkIFJlc3RhdGVtZW50IFR5cGUpTxZupkpF2QhNeIGmSkXZCCVDSVEuMC5JUV9UT1RBTF9MSUFCLi4wMDowMDowMC4wLjAuMC4wBQAAAAAAAAAIAAAAGihJbnZhbGlkIFJlc3RhdGVtZW50IFR5cGUpTxZupkpF2QiN7YGmSkXZCCdDSVEuMC5JUV9UT1RBTF9MSUFCLi4zMS8xMi8xOTAwLjAuMC4w</t>
  </si>
  <si>
    <t>LjAFAAAAAAAAAAgAAAAaKEludmFsaWQgUmVzdGF0ZW1lbnQgVHlwZSlPFm6mSkXZCE14gaZKRdkIJ0NJUS4wLklRX1RPVEFMX0xJQUIuLjMxLzEyLzE5MDEuMC4wLjAuMAUAAAAAAAAACAAAABooSW52YWxpZCBSZXN0YXRlbWVudCBUeXBlKU8WbqZKRdkIje2BpkpF2QghQ0lRLjAuSVFfQ09NTU9OLi4wMDowMDowMC4wLjAuMC4wBQAAAAAAAAAIAAAAGihJbnZhbGlkIFJlc3RhdGVtZW50IFR5cGUpTxZupkpF2Qi9YoKmSkXZCCNDSVEuMC5JUV9DT01NT04uLjMxLzEyLzE5MDAuMC4wLjAuMAUAAAAAAAAACAAAABooSW52YWxpZCBSZXN0YXRlbWVudCBUeXBlKU8WbqZKRdkIZp+BpkpF2QgjQ0lRLjAuSVFfQ09NTU9OLi4zMS8xMi8xOTAxLjAuMC4wLjAFAAAAAAAAAAgAAAAaKEludmFsaWQgUmVzdGF0ZW1lbnQgVHlwZSlPFm6mSkXZCPPXgqZKRdkIH0NJUS4wLklRX0FQSUMuLjAwOjAwOjAwLjAuMC4wLjAFAAAAAAAAAAgAAAAaKEludmFsaWQgUmVzdGF0ZW1lbnQgVHlwZSlPFm6mSkXZCBcDgaZKRdkIIUNJUS4wLklRX0FQSUMuLjMxLzEyLzE5MDAuMC4wLjAuMAUAAAAAAAAACAAAABooSW52YWxpZCBSZXN0YXRlbWVudCBUeXBlKU8WbqZKRdkITXiBpkpF2QghQ0lRLjAuSVFfQVBJQy4uMzEvMTIvMTkwMS4wLjAuMC4wBQAAAAAAAAAIAAAAGihJbnZhbGlkIFJlc3RhdGVtZW50IFR5cGUpTxZupkpF2QgX</t>
  </si>
  <si>
    <t>A4GmSkXZCB1DSVEuMC5JUV9SRS4uMDA6MDA6MDAuMC4wLjAuMAUAAAAAAAAACAAAABooSW52YWxpZCBSZXN0YXRlbWVudCBUeXBlKU8WbqZKRdkITXiBpkpF2QgfQ0lRLjAuSVFfUkUuLjMxLzEyLzE5MDAuMC4wLjAuMAUAAAAAAAAACAAAABooSW52YWxpZCBSZXN0YXRlbWVudCBUeXBlKU8WbqZKRdkIje2BpkpF2QgfQ0lRLjAuSVFfUkUuLjMxLzEyLzE5MDEuMC4wLjAuMAUAAAAAAAAACAAAABooSW52YWxpZCBSZXN0YXRlbWVudCBUeXBlKU8WbqZKRdkIvWKCpkpF2QgjQ0lRLjAuSVFfVFJFQVNVUlkuLjAwOjAwOjAwLjAuMC4wLjAFAAAAAAAAAAgAAAAaKEludmFsaWQgUmVzdGF0ZW1lbnQgVHlwZSlPFm6mSkXZCKk7gqZKRdkIJUNJUS4wLklRX1RSRUFTVVJZLi4zMS8xMi8xOTAwLjAuMC4wLjAFAAAAAAAAAAgAAAAaKEludmFsaWQgUmVzdGF0ZW1lbnQgVHlwZSlPFm6mSkXZCPPXgqZKRdkIJUNJUS4wLklRX1RSRUFTVVJZLi4zMS8xMi8xOTAxLjAuMC4wLjAFAAAAAAAAAAgAAAAaKEludmFsaWQgUmVzdGF0ZW1lbnQgVHlwZSlPFm6mSkXZCBcDgaZKRdkIJ0NJUS4wLklRX09USEVSX0VRVUlUWS4uMDA6MDA6MDAuMC4wLjAuMAUAAAAAAAAACAAAABooSW52YWxpZCBSZXN0YXRlbWVudCBUeXBlKU8WbqZKRdkI89eCpkpF2QgpQ0lRLjAuSVFfT1RIRVJfRVFVSVRZLi4zMS8xMi8xOTAwLjAuMC4wLjAF</t>
  </si>
  <si>
    <t>AAAAAAAAAAgAAAAaKEludmFsaWQgUmVzdGF0ZW1lbnQgVHlwZSlPFm6mSkXZCBcDgaZKRdkIKUNJUS4wLklRX09USEVSX0VRVUlUWS4uMzEvMTIvMTkwMS4wLjAuMC4wBQAAAAAAAAAIAAAAGihJbnZhbGlkIFJlc3RhdGVtZW50IFR5cGUpXj1upkpF2QhNeIGmSkXZCCZDSVEuMC5JUV9QUkVGX0VRVUlUWS4uMDA6MDA6MDAuMC4wLjAuMAUAAAAAAAAACAAAABooSW52YWxpZCBSZXN0YXRlbWVudCBUeXBlKV49bqZKRdkIje2BpkpF2QgoQ0lRLjAuSVFfUFJFRl9FUVVJVFkuLjMxLzEyLzE5MDAuMC4wLjAuMAUAAAAAAAAACAAAABooSW52YWxpZCBSZXN0YXRlbWVudCBUeXBlKV49bqZKRdkIvWKCpkpF2QgoQ0lRLjAuSVFfUFJFRl9FUVVJVFkuLjMxLzEyLzE5MDEuMC4wLjAuMAUAAAAAAAAACAAAABooSW52YWxpZCBSZXN0YXRlbWVudCBUeXBlKV49bqZKRdkIQVGBpkpF2QgsQ0lRLjAuSVFfTUlOT1JJVFlfSU5URVJFU1QuLjAwOjAwOjAwLjAuMC4wLjAFAAAAAAAAAAgAAAAaKEludmFsaWQgUmVzdGF0ZW1lbnQgVHlwZSlePW6mSkXZCPPXgqZKRdkILkNJUS4wLklRX01JTk9SSVRZX0lOVEVSRVNULi4zMS8xMi8xOTAwLjAuMC4wLjAFAAAAAAAAAAgAAAAaKEludmFsaWQgUmVzdGF0ZW1lbnQgVHlwZSlePW6mSkXZCBcDgaZKRdkILkNJUS4wLklRX01JTk9SSVRZX0lOVEVSRVNULi4zMS8xMi8xOTAxLjAu</t>
  </si>
  <si>
    <t>MC4wLjAFAAAAAAAAAAgAAAAaKEludmFsaWQgUmVzdGF0ZW1lbnQgVHlwZSlePW6mSkXZCE14gaZKRdkIJ0NJUS4wLklRX1RPVEFMX0VRVUlUWS4uMDA6MDA6MDAuMC4wLjAuMAUAAAAAAAAACAAAABooSW52YWxpZCBSZXN0YXRlbWVudCBUeXBlKV49bqZKRdkIje2BpkpF2QgpQ0lRLjAuSVFfVE9UQUxfRVFVSVRZLi4zMS8xMi8xOTAwLjAuMC4wLjAFAAAAAAAAAAgAAAAaKEludmFsaWQgUmVzdGF0ZW1lbnQgVHlwZSlePW6mSkXZCL1igqZKRdkIKUNJUS4wLklRX1RPVEFMX0VRVUlUWS4uMzEvMTIvMTkwMS4wLjAuMC4wBQAAAAAAAAAIAAAAGihJbnZhbGlkIFJlc3RhdGVtZW50IFR5cGUpXj1upkpF2QjfsIKmSkXZCCRDSVEuMC5JUV9DQVNIX09QRVIuLjAwOjAwOjAwLjAuMC4wLjAFAAAAAAAAAAgAAAAaKEludmFsaWQgUmVzdGF0ZW1lbnQgVHlwZSlePW6mSkXZCPPXgqZKRdkIJkNJUS4wLklRX0NBU0hfT1BFUi4uMzEvMTIvMTkwMC4wLjAuMC4wBQAAAAAAAAAIAAAAGihJbnZhbGlkIFJlc3RhdGVtZW50IFR5cGUpXj1upkpF2QgC3ICmSkXZCCZDSVEuMC5JUV9DQVNIX09QRVIuLjMxLzEyLzE5MDEuMC4wLjAuMAUAAAAAAAAACAAAABooSW52YWxpZCBSZXN0YXRlbWVudCBUeXBlKV49bqZKRdkITXiBpkpF2QgmQ0lRLjAuSVFfQ0FTSF9JTlZFU1QuLjAwOjAwOjAwLjAuMC4wLjAFAAAAAAAAAAgAAAAa</t>
  </si>
  <si>
    <t>KEludmFsaWQgUmVzdGF0ZW1lbnQgVHlwZSlePW6mSkXZCI3tgaZKRdkIKENJUS4wLklRX0NBU0hfSU5WRVNULi4zMS8xMi8xOTAwLjAuMC4wLjAFAAAAAAAAAAgAAAAaKEludmFsaWQgUmVzdGF0ZW1lbnQgVHlwZSlePW6mSkXZCL1igqZKRdkIKENJUS4wLklRX0NBU0hfSU5WRVNULi4zMS8xMi8xOTAxLjAuMC4wLjAFAAAAAAAAAAgAAAAaKEludmFsaWQgUmVzdGF0ZW1lbnQgVHlwZSlePW6mSkXZCHXGgaZKRdkIJUNJUS4wLklRX0NBU0hfRklOQU4uLjAwOjAwOjAwLjAuMC4wLjAFAAAAAAAAAAgAAAAaKEludmFsaWQgUmVzdGF0ZW1lbnQgVHlwZSlePW6mSkXZCPPXgqZKRdkIJ0NJUS4wLklRX0NBU0hfRklOQU4uLjMxLzEyLzE5MDAuMC4wLjAuMAUAAAAAAAAACAAAABooSW52YWxpZCBSZXN0YXRlbWVudCBUeXBlKV49bqZKRdkI37CCpkpF2QgnQ0lRLjAuSVFfQ0FTSF9GSU5BTi4uMzEvMTIvMTkwMS4wLjAuMC4wBQAAAAAAAAAIAAAAGihJbnZhbGlkIFJlc3RhdGVtZW50IFR5cGUpXj1upkpF2Qjz14KmSkXZCCVDSVEuMC5JUV9ORVRfQ0hBTkdFLi4wMDowMDowMC4wLjAuMC4wBQAAAAAAAAAIAAAAGihJbnZhbGlkIFJlc3RhdGVtZW50IFR5cGUpXj1upkpF2QgC3ICmSkXZCCdDSVEuMC5JUV9ORVRfQ0hBTkdFLi4zMS8xMi8xOTAwLjAuMC4wLjAFAAAAAAAAAAgAAAAaKEludmFsaWQgUmVzdGF0ZW1l</t>
  </si>
  <si>
    <t>bnQgVHlwZSlePW6mSkXZCE14gaZKRdkIJ0NJUS4wLklRX05FVF9DSEFOR0UuLjMxLzEyLzE5MDEuMC4wLjAuMAUAAAAAAAAACAAAABooSW52YWxpZCBSZXN0YXRlbWVudCBUeXBlKV49bqZKRdkIje2BpkpF2QggQ0lRLjAuSVFfQ0FQRVguLjAwOjAwOjAwLjAuMC4wLjAFAAAAAAAAAAgAAAAaKEludmFsaWQgUmVzdGF0ZW1lbnQgVHlwZSlePW6mSkXZCL1igqZKRdkIIkNJUS4wLklRX0NBUEVYLi4zMS8xMi8xOTAwLjAuMC4wLjAFAAAAAAAAAAgAAAAaKEludmFsaWQgUmVzdGF0ZW1lbnQgVHlwZSlePW6mSkXZCKk7gqZKRdkIIkNJUS4wLklRX0NBUEVYLi4zMS8xMi8xOTAxLjAuMC4wLjAFAAAAAAAAAAgAAAAaKEludmFsaWQgUmVzdGF0ZW1lbnQgVHlwZSlePW6mSkXZCALcgKZKRdkILENJUS4wLklRX1RPVEFMX0RJVl9QQUlEX0NGLi4wMDowMDowMC4wLjAuMC4wBQAAAAAAAAAIAAAAGihJbnZhbGlkIFJlc3RhdGVtZW50IFR5cGUpXj1upkpF2QhBUYGmSkXZCC5DSVEuMC5JUV9UT1RBTF9ESVZfUEFJRF9DRi4uMzEvMTIvMTkwMC4wLjAuMC4wBQAAAAAAAAAIAAAAGihJbnZhbGlkIFJlc3RhdGVtZW50IFR5cGUpXj1upkpF2QiN7YGmSkXZCC5DSVEuMC5JUV9UT1RBTF9ESVZfUEFJRF9DRi4uMzEvMTIvMTkwMS4wLjAuMC4wBQAAAAAAAAAIAAAAGihJbnZhbGlkIFJlc3RhdGVtZW50IFR5cGUpXj1upkpF</t>
  </si>
  <si>
    <t>2Qi9YoKmSkXZCCBDSVEuMC5JUV9EQV9FU1QuLjAwOjAwOjAwLi4wLjAuMAUAAAABAAAACAAAABUoSW52YWxpZCBGaWxpbmcgTW9kZSnoYbqmSkXZCOhhuqZKRdkIKkNJUS4wLklRX0lOVEVSRVNUX0VYUF9FU1QuLjAwOjAwOjAwLi4wLjAuMAUAAAABAAAACAAAABUoSW52YWxpZCBGaWxpbmcgTW9kZSnoYbqmSkXZCOhhuqZKRdkIJENJUS4wLklRX0VCSVREQV9FU1QuLjAwOjAwOjAwLi4wLjAuMAUAAAABAAAACAAAABUoSW52YWxpZCBGaWxpbmcgTW9kZSnoYbqmSkXZCOhhuqZKRdkIIkNJUS4wLklRX0VCSVRfRVNULi4wMDowMDowMC4uMC4wLjAFAAAAAQAAAAgAAAAVKEludmFsaWQgRmlsaW5nIE1vZGUp6GG6pkpF2QjoYbqmSkXZCCNDSVEuMC5JUV9DQVBFWF9FU1QuLjAwOjAwOjAwLi4wLjAuMAUAAAABAAAACAAAABUoSW52YWxpZCBGaWxpbmcgTW9kZSnoYbqmSkXZCOhhuqZKRdkIJkNJUS4wLklRX05FVF9ERUJUX0VTVC4uMDA6MDA6MDAuLjAuMC4wBQAAAAEAAAAIAAAAFShJbnZhbGlkIEZpbGluZyBNb2RlKehhuqZKRdkI6GG6pkpF2QgoQ0lRLjAuSVFfUFJFVEFYX0lOQ19FU1QuLjAwOjAwOjAwLi4wLjAuMAUAAAABAAAACAAAABUoSW52YWxpZCBGaWxpbmcgTW9kZSnoYbqmSkXZCOhhuqZKRdkIJUNJUS4wLklRX1JFVkVOVUVfRVNULi4wMDowMDowMC4uMC4wLjAFAAAAAQAAAAgAAAAVKEludmFs</t>
  </si>
  <si>
    <t>aWQgRmlsaW5nIE1vZGUp6GG6pkpF2QjoYbqmSkXZCCBDSVEuMC5JUV9OSV9FU1QuLjAwOjAwOjAwLi4wLjAuMAUAAAABAAAACAAAABUoSW52YWxpZCBGaWxpbmcgTW9kZSnoYbqmSkXZCOhhuqZKRdkI</t>
  </si>
  <si>
    <t xml:space="preserve">Valuation of FTI Consulting Inc</t>
  </si>
  <si>
    <t xml:space="preserve">Date: 2021-08-10</t>
  </si>
  <si>
    <t xml:space="preserve">NYSE:FCN</t>
  </si>
  <si>
    <t xml:space="preserve">GBP</t>
  </si>
  <si>
    <t xml:space="preserve">LFR</t>
  </si>
  <si>
    <t xml:space="preserve">P</t>
  </si>
  <si>
    <t xml:space="preserve">H</t>
  </si>
  <si>
    <t xml:space="preserve"/>
  </si>
  <si>
    <t xml:space="preserve">MSCI World</t>
  </si>
  <si>
    <t xml:space="preserve">IQ379978898</t>
  </si>
  <si>
    <t xml:space="preserve">IQ22615883</t>
  </si>
  <si>
    <t xml:space="preserve">IQ7827924</t>
  </si>
  <si>
    <t xml:space="preserve">IQ24947391</t>
  </si>
  <si>
    <t xml:space="preserve">IQ7685249</t>
  </si>
  <si>
    <t xml:space="preserve">IQ217503</t>
  </si>
  <si>
    <t xml:space="preserve">IQ117027181</t>
  </si>
  <si>
    <t xml:space="preserve">IQ882187</t>
  </si>
  <si>
    <t xml:space="preserve">IQ216463</t>
  </si>
  <si>
    <t xml:space="preserve">IQ879091</t>
  </si>
  <si>
    <t xml:space="preserve">IQ8690249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</si>
</sst>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_(* #,##0.00_);_(* \(#,##0.00\);_(* &quot;-&quot;??_);_(@_)"/>
    <numFmt numFmtId="181" formatCode="#,##0.0_);\(#,##0.0\);\-"/>
    <numFmt numFmtId="182" formatCode="#,##0.0"/>
    <numFmt numFmtId="183" formatCode="DD/MM/YYYY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sz val="11"/>
      <color rgb="FF00B050"/>
      <name val="Calibri"/>
      <family val="2"/>
    </font>
    <font>
      <i/>
      <sz val="11"/>
      <color rgb="FFFF000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rgb="FF1440AA"/>
      <name val="Calibri"/>
      <family val="2"/>
    </font>
    <font>
      <b/>
      <sz val="13"/>
      <color rgb="FF1440AA"/>
      <name val="Calibri"/>
      <family val="2"/>
    </font>
    <font>
      <sz val="11"/>
      <color rgb="FFFF0000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rgb="FFFF0000"/>
      <name val="Calibri"/>
      <family val="2"/>
    </font>
    <font>
      <sz val="11"/>
      <name val="Calibri"/>
      <family val="2"/>
      <color rgb="FFFF0000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/>
    <font>
      <family val="2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/>
    <font/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</fonts>
  <fills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</patternFill>
    </fill>
    <fill>
      <patternFill patternType="solid">
        <fgColor theme="8" tint="0.79998168889431442"/>
      </patternFill>
    </fill>
    <fill>
      <patternFill patternType="none"/>
    </fill>
    <fill>
      <patternFill patternType="none"/>
    </fill>
    <fill>
      <patternFill patternType="solid">
        <fgColor theme="9" tint="0.79998168889431442"/>
      </patternFill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none"/>
    </fill>
    <fill>
      <patternFill patternType="none"/>
    </fill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  <bgColor indexed="64"/>
      </patternFill>
    </fill>
    <fill>
      <patternFill patternType="none"/>
    </fill>
    <fill>
      <patternFill patternType="solid">
        <fgColor theme="9" tint="0.79998168889431442"/>
        <bgColor indexed="64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theme="8" tint="0.79998168889431442"/>
      </patternFill>
    </fill>
    <fill>
      <patternFill patternType="solid">
        <fgColor theme="8" tint="0.79998168889431442"/>
      </patternFill>
    </fill>
    <fill>
      <patternFill patternType="none"/>
    </fill>
    <fill>
      <patternFill patternType="none"/>
    </fill>
    <fill>
      <patternFill patternType="solid">
        <fgColor theme="9" tint="0.79998168889431442"/>
      </patternFill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  <bgColor indexed="64"/>
      </patternFill>
    </fill>
    <fill>
      <patternFill patternType="none"/>
    </fill>
    <fill>
      <patternFill patternType="solid">
        <fgColor theme="9" tint="0.79998168889431442"/>
        <bgColor indexed="64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none"/>
    </fill>
    <fill/>
    <fill/>
    <fill/>
    <fill/>
    <fill/>
    <fill/>
    <fill/>
    <fill/>
    <fill>
      <patternFill patternType="none"/>
    </fill>
    <fill/>
    <fill/>
    <fill/>
    <fill/>
    <fill/>
    <fill/>
    <fill/>
    <fill/>
    <fill>
      <patternFill patternType="none"/>
    </fill>
    <fill/>
    <fill/>
    <fill/>
    <fill/>
    <fill/>
    <fill/>
    <fill/>
    <fill/>
    <fill>
      <patternFill patternType="none"/>
    </fill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/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/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2" borderId="0">
      <alignment horizontal="left"/>
    </xf>
    <xf numFmtId="0" fontId="5" fillId="3" borderId="2">
      <alignment horizontal="center"/>
    </xf>
    <xf numFmtId="0" fontId="6" fillId="3" borderId="0"/>
    <xf numFmtId="0" fontId="6" fillId="3" borderId="0"/>
    <xf numFmtId="0" fontId="6" fillId="3" borderId="3"/>
    <xf numFmtId="0" fontId="6" fillId="3" borderId="4"/>
    <xf numFmtId="165" fontId="6" fillId="3" borderId="0"/>
    <xf numFmtId="165" fontId="6" fillId="3" borderId="3"/>
    <xf numFmtId="165" fontId="6" fillId="3" borderId="4"/>
    <xf numFmtId="166" fontId="6" fillId="3" borderId="0"/>
    <xf numFmtId="166" fontId="6" fillId="3" borderId="3"/>
    <xf numFmtId="166" fontId="6" fillId="3" borderId="4"/>
    <xf numFmtId="167" fontId="7" fillId="3" borderId="0"/>
    <xf numFmtId="167" fontId="7" fillId="3" borderId="3"/>
    <xf numFmtId="167" fontId="7" fillId="3" borderId="4"/>
    <xf numFmtId="0" fontId="1" fillId="0" borderId="0"/>
    <xf numFmtId="169" fontId="9" fillId="0" borderId="0"/>
    <xf numFmtId="0" fontId="1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0" fillId="0" borderId="0">
      <alignment vertical="top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6" fontId="11" fillId="0" borderId="0">
      <alignment vertical="top"/>
    </xf>
    <xf numFmtId="178" fontId="1" fillId="0" borderId="0" applyFont="0" applyFill="0" applyBorder="0" applyAlignment="0" applyProtection="0"/>
    <xf numFmtId="0" fontId="25" fillId="5" borderId="0" applyNumberFormat="0" applyBorder="0" applyAlignment="0" applyProtection="0"/>
    <xf numFmtId="0" fontId="1" fillId="0" borderId="0"/>
    <xf numFmtId="0" fontId="25" fillId="5" borderId="0" applyNumberFormat="0" applyBorder="0" applyAlignment="0" applyProtection="0"/>
    <xf numFmtId="0" fontId="25" fillId="6" borderId="0" applyBorder="0" applyAlignment="0" applyProtection="0"/>
    <xf numFmtId="0" fontId="8" fillId="0" borderId="0">
      <alignment vertical="top"/>
    </xf>
    <xf numFmtId="0" fontId="29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30" fillId="0" borderId="0" applyAlignment="0"/>
    <xf numFmtId="0" fontId="29" fillId="0" borderId="0"/>
    <xf numFmtId="9" fontId="8" fillId="0" borderId="0" applyFont="0" applyFill="0" applyBorder="0" applyAlignment="0" applyProtection="0"/>
    <xf numFmtId="0" fontId="25" fillId="6" borderId="0" applyBorder="0" applyAlignment="0" applyProtection="0"/>
    <xf numFmtId="0" fontId="25" fillId="5" borderId="0" applyNumberFormat="0" applyBorder="0" applyAlignment="0" applyProtection="0"/>
  </cellStyleXfs>
  <cellXfs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5" xfId="0" applyBorder="1"/>
    <xf numFmtId="0" fontId="3" fillId="0" borderId="0" xfId="0" applyFont="1" applyFill="1" applyBorder="1"/>
    <xf numFmtId="0" fontId="8" fillId="0" borderId="0" xfId="17" applyFont="1" applyFill="1"/>
    <xf numFmtId="169" fontId="10" fillId="0" borderId="0" xfId="18" applyFont="1"/>
    <xf numFmtId="0" fontId="8" fillId="0" borderId="0" xfId="19" applyFont="1" applyFill="1" applyAlignment="1">
      <alignment vertical="center"/>
    </xf>
    <xf numFmtId="0" fontId="12" fillId="0" borderId="0" xfId="20" applyFont="1" applyFill="1" applyAlignment="1">
      <alignment vertical="center"/>
    </xf>
    <xf numFmtId="169" fontId="10" fillId="0" borderId="0" xfId="18" applyFont="1" applyFill="1"/>
    <xf numFmtId="169" fontId="14" fillId="0" borderId="0" xfId="18" applyFont="1"/>
    <xf numFmtId="169" fontId="10" fillId="0" borderId="0" xfId="18" applyFont="1" applyBorder="1"/>
    <xf numFmtId="169" fontId="14" fillId="0" borderId="0" xfId="18" applyFont="1" applyBorder="1"/>
    <xf numFmtId="169" fontId="16" fillId="0" borderId="0" xfId="18" applyFont="1" applyBorder="1"/>
    <xf numFmtId="169" fontId="14" fillId="0" borderId="1" xfId="18" applyFont="1" applyBorder="1"/>
    <xf numFmtId="169" fontId="10" fillId="0" borderId="1" xfId="18" applyFont="1" applyBorder="1"/>
    <xf numFmtId="168" fontId="10" fillId="0" borderId="0" xfId="1" applyNumberFormat="1" applyFont="1"/>
    <xf numFmtId="171" fontId="10" fillId="0" borderId="0" xfId="18" applyNumberFormat="1" applyFont="1"/>
    <xf numFmtId="169" fontId="10" fillId="0" borderId="5" xfId="18" applyFont="1" applyBorder="1"/>
    <xf numFmtId="169" fontId="14" fillId="0" borderId="5" xfId="18" applyFont="1" applyBorder="1"/>
    <xf numFmtId="169" fontId="15" fillId="0" borderId="0" xfId="18" applyFont="1"/>
    <xf numFmtId="168" fontId="18" fillId="0" borderId="0" xfId="1" applyNumberFormat="1" applyFont="1"/>
    <xf numFmtId="14" fontId="18" fillId="0" borderId="0" xfId="1" applyNumberFormat="1" applyFont="1"/>
    <xf numFmtId="169" fontId="10" fillId="0" borderId="12" xfId="18" applyFont="1" applyBorder="1"/>
    <xf numFmtId="169" fontId="10" fillId="0" borderId="14" xfId="18" applyFont="1" applyBorder="1"/>
    <xf numFmtId="169" fontId="14" fillId="0" borderId="10" xfId="18" applyFont="1" applyBorder="1"/>
    <xf numFmtId="169" fontId="10" fillId="0" borderId="13" xfId="18" applyFont="1" applyBorder="1"/>
    <xf numFmtId="173" fontId="10" fillId="0" borderId="11" xfId="22" applyNumberFormat="1" applyFont="1" applyBorder="1"/>
    <xf numFmtId="173" fontId="10" fillId="0" borderId="13" xfId="22" applyNumberFormat="1" applyFont="1" applyBorder="1"/>
    <xf numFmtId="169" fontId="19" fillId="0" borderId="0" xfId="18" applyFont="1"/>
    <xf numFmtId="0" fontId="2" fillId="0" borderId="9" xfId="0" applyFont="1" applyBorder="1"/>
    <xf numFmtId="168" fontId="10" fillId="0" borderId="13" xfId="1" applyNumberFormat="1" applyFont="1" applyBorder="1"/>
    <xf numFmtId="169" fontId="14" fillId="0" borderId="14" xfId="18" applyFont="1" applyBorder="1"/>
    <xf numFmtId="169" fontId="10" fillId="0" borderId="0" xfId="18" applyFont="1" applyFill="1" applyBorder="1"/>
    <xf numFmtId="169" fontId="19" fillId="0" borderId="0" xfId="18" applyFont="1" applyBorder="1"/>
    <xf numFmtId="169" fontId="14" fillId="0" borderId="9" xfId="18" applyFont="1" applyBorder="1"/>
    <xf numFmtId="169" fontId="14" fillId="0" borderId="0" xfId="18" applyFont="1" applyBorder="1" applyAlignment="1">
      <alignment horizontal="right"/>
    </xf>
    <xf numFmtId="169" fontId="19" fillId="0" borderId="0" xfId="18" applyFont="1" applyFill="1"/>
    <xf numFmtId="169" fontId="10" fillId="0" borderId="10" xfId="18" applyFont="1" applyBorder="1"/>
    <xf numFmtId="168" fontId="10" fillId="0" borderId="0" xfId="1" applyNumberFormat="1" applyFont="1" applyBorder="1"/>
    <xf numFmtId="168" fontId="18" fillId="0" borderId="0" xfId="1" applyNumberFormat="1" applyFont="1" applyBorder="1"/>
    <xf numFmtId="169" fontId="10" fillId="0" borderId="1" xfId="18" applyFont="1" applyFill="1" applyBorder="1"/>
    <xf numFmtId="169" fontId="10" fillId="0" borderId="9" xfId="18" applyFont="1" applyBorder="1"/>
    <xf numFmtId="171" fontId="10" fillId="0" borderId="0" xfId="18" applyNumberFormat="1" applyFont="1" applyBorder="1"/>
    <xf numFmtId="174" fontId="10" fillId="0" borderId="0" xfId="18" applyNumberFormat="1" applyFont="1" applyBorder="1"/>
    <xf numFmtId="9" fontId="10" fillId="0" borderId="0" xfId="1" applyFont="1" applyBorder="1"/>
    <xf numFmtId="171" fontId="10" fillId="0" borderId="0" xfId="1" applyNumberFormat="1" applyFont="1" applyBorder="1"/>
    <xf numFmtId="10" fontId="14" fillId="0" borderId="18" xfId="1" applyNumberFormat="1" applyFont="1" applyBorder="1"/>
    <xf numFmtId="10" fontId="14" fillId="0" borderId="0" xfId="1" applyNumberFormat="1" applyFont="1" applyBorder="1"/>
    <xf numFmtId="176" fontId="8" fillId="0" borderId="0" xfId="26" applyFont="1">
      <alignment vertical="top"/>
    </xf>
    <xf numFmtId="176" fontId="8" fillId="4" borderId="0" xfId="26" applyFont="1" applyFill="1">
      <alignment vertical="top"/>
    </xf>
    <xf numFmtId="176" fontId="8" fillId="0" borderId="6" xfId="26" applyFont="1" applyBorder="1">
      <alignment vertical="top"/>
    </xf>
    <xf numFmtId="177" fontId="8" fillId="0" borderId="6" xfId="26" applyNumberFormat="1" applyFont="1" applyBorder="1">
      <alignment vertical="top"/>
    </xf>
    <xf numFmtId="177" fontId="8" fillId="0" borderId="0" xfId="26" applyNumberFormat="1" applyFont="1" applyBorder="1">
      <alignment vertical="top"/>
    </xf>
    <xf numFmtId="176" fontId="8" fillId="4" borderId="7" xfId="26" applyFont="1" applyFill="1" applyBorder="1">
      <alignment vertical="top"/>
    </xf>
    <xf numFmtId="179" fontId="8" fillId="4" borderId="20" xfId="27" applyNumberFormat="1" applyFont="1" applyFill="1" applyBorder="1" applyAlignment="1">
      <alignment vertical="top"/>
    </xf>
    <xf numFmtId="176" fontId="8" fillId="0" borderId="5" xfId="26" applyFont="1" applyBorder="1">
      <alignment vertical="top"/>
    </xf>
    <xf numFmtId="177" fontId="8" fillId="0" borderId="5" xfId="26" applyNumberFormat="1" applyFont="1" applyBorder="1">
      <alignment vertical="top"/>
    </xf>
    <xf numFmtId="176" fontId="8" fillId="0" borderId="0" xfId="26" applyFont="1" applyBorder="1">
      <alignment vertical="top"/>
    </xf>
    <xf numFmtId="176" fontId="13" fillId="0" borderId="0" xfId="26" applyFont="1" applyFill="1">
      <alignment vertical="top"/>
    </xf>
    <xf numFmtId="176" fontId="23" fillId="0" borderId="0" xfId="26" applyFont="1" applyBorder="1">
      <alignment vertical="top"/>
    </xf>
    <xf numFmtId="14" fontId="8" fillId="0" borderId="12" xfId="28" applyNumberFormat="1" applyFont="1" applyFill="1" applyBorder="1" applyAlignment="1" applyProtection="1">
      <alignment horizontal="left"/>
      <protection locked="0"/>
    </xf>
    <xf numFmtId="0" fontId="8" fillId="0" borderId="0" xfId="29" applyFont="1" applyAlignment="1">
      <alignment vertical="top"/>
    </xf>
    <xf numFmtId="0" fontId="8" fillId="0" borderId="5" xfId="31" applyFont="1" applyFill="1" applyBorder="1" applyAlignment="1">
      <alignment horizontal="centerContinuous" vertical="top"/>
    </xf>
    <xf numFmtId="176" fontId="23" fillId="4" borderId="19" xfId="26" applyFont="1" applyFill="1" applyBorder="1">
      <alignment vertical="top"/>
    </xf>
    <xf numFmtId="0" fontId="8" fillId="0" borderId="0" xfId="31" applyFont="1" applyFill="1" applyBorder="1" applyAlignment="1">
      <alignment horizontal="left" vertical="top"/>
    </xf>
    <xf numFmtId="0" fontId="8" fillId="0" borderId="0" xfId="31" applyFont="1" applyFill="1" applyBorder="1" applyAlignment="1">
      <alignment horizontal="centerContinuous" vertical="top"/>
    </xf>
    <xf numFmtId="176" fontId="8" fillId="0" borderId="0" xfId="26" applyFont="1" applyAlignment="1">
      <alignment vertical="top"/>
    </xf>
    <xf numFmtId="176" fontId="14" fillId="0" borderId="16" xfId="26" applyFont="1" applyFill="1" applyBorder="1">
      <alignment vertical="top"/>
    </xf>
    <xf numFmtId="169" fontId="10" fillId="0" borderId="16" xfId="18" applyFont="1" applyBorder="1"/>
    <xf numFmtId="0" fontId="14" fillId="0" borderId="16" xfId="0" applyNumberFormat="1" applyFont="1" applyBorder="1"/>
    <xf numFmtId="0" fontId="8" fillId="0" borderId="0" xfId="0" applyFont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28" fillId="0" borderId="0" xfId="0" applyFont="1" applyFill="1" applyAlignment="1">
      <alignment vertical="top"/>
    </xf>
    <xf numFmtId="0" fontId="24" fillId="0" borderId="0" xfId="0" applyFont="1" applyAlignment="1">
      <alignment vertical="top"/>
    </xf>
    <xf numFmtId="49" fontId="2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27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2" fillId="0" borderId="5" xfId="0" applyFont="1" applyBorder="1" applyAlignment="1">
      <alignment vertical="top" wrapText="1"/>
    </xf>
    <xf numFmtId="0" fontId="33" fillId="0" borderId="5" xfId="0" applyFont="1" applyBorder="1" applyAlignment="1">
      <alignment vertical="top" wrapText="1"/>
    </xf>
    <xf numFmtId="0" fontId="33" fillId="0" borderId="5" xfId="0" applyFont="1" applyBorder="1" applyAlignment="1">
      <alignment horizontal="right" vertical="top" wrapText="1"/>
    </xf>
    <xf numFmtId="169" fontId="10" fillId="0" borderId="12" xfId="18" applyFont="1" applyFill="1" applyBorder="1"/>
    <xf numFmtId="169" fontId="10" fillId="0" borderId="13" xfId="18" applyFont="1" applyFill="1" applyBorder="1"/>
    <xf numFmtId="176" fontId="27" fillId="0" borderId="0" xfId="26" applyFont="1">
      <alignment vertical="top"/>
    </xf>
    <xf numFmtId="169" fontId="19" fillId="0" borderId="16" xfId="18" applyFont="1" applyBorder="1"/>
    <xf numFmtId="169" fontId="34" fillId="0" borderId="0" xfId="18" applyFont="1" applyBorder="1"/>
    <xf numFmtId="169" fontId="34" fillId="0" borderId="5" xfId="18" applyFont="1" applyBorder="1"/>
    <xf numFmtId="169" fontId="10" fillId="0" borderId="21" xfId="18" applyFont="1" applyBorder="1"/>
    <xf numFmtId="168" fontId="10" fillId="0" borderId="22" xfId="1" applyNumberFormat="1" applyFont="1" applyBorder="1"/>
    <xf numFmtId="0" fontId="33" fillId="0" borderId="25" xfId="0" applyFont="1" applyBorder="1" applyAlignment="1">
      <alignment horizontal="right" vertical="top" wrapText="1"/>
    </xf>
    <xf numFmtId="0" fontId="33" fillId="0" borderId="26" xfId="0" applyFont="1" applyBorder="1" applyAlignment="1">
      <alignment horizontal="right" vertical="top" wrapText="1"/>
    </xf>
    <xf numFmtId="0" fontId="31" fillId="0" borderId="6" xfId="0" applyFont="1" applyBorder="1" applyAlignment="1">
      <alignment horizontal="right" vertical="top" wrapText="1"/>
    </xf>
    <xf numFmtId="0" fontId="31" fillId="0" borderId="27" xfId="0" applyFont="1" applyBorder="1" applyAlignment="1">
      <alignment horizontal="right" vertical="top" wrapText="1"/>
    </xf>
    <xf numFmtId="0" fontId="31" fillId="0" borderId="28" xfId="0" applyFont="1" applyBorder="1" applyAlignment="1">
      <alignment horizontal="right" vertical="top" wrapText="1"/>
    </xf>
    <xf numFmtId="176" fontId="23" fillId="0" borderId="0" xfId="26" applyFont="1">
      <alignment vertical="top"/>
    </xf>
    <xf numFmtId="176" fontId="8" fillId="4" borderId="0" xfId="26" applyFont="1" applyFill="1" applyAlignment="1">
      <alignment horizontal="right" vertical="top"/>
    </xf>
    <xf numFmtId="176" fontId="23" fillId="0" borderId="9" xfId="26" applyFont="1" applyBorder="1" applyAlignment="1">
      <alignment horizontal="right" vertical="top"/>
    </xf>
    <xf numFmtId="177" fontId="8" fillId="0" borderId="0" xfId="26" applyNumberFormat="1" applyFont="1" applyBorder="1" applyAlignment="1">
      <alignment horizontal="right" vertical="top"/>
    </xf>
    <xf numFmtId="9" fontId="32" fillId="0" borderId="23" xfId="0" applyNumberFormat="1" applyFont="1" applyFill="1" applyBorder="1" applyAlignment="1">
      <alignment horizontal="right" vertical="top"/>
    </xf>
    <xf numFmtId="9" fontId="32" fillId="0" borderId="0" xfId="0" applyNumberFormat="1" applyFont="1" applyFill="1" applyBorder="1" applyAlignment="1">
      <alignment horizontal="right" vertical="top"/>
    </xf>
    <xf numFmtId="2" fontId="32" fillId="0" borderId="24" xfId="0" applyNumberFormat="1" applyFont="1" applyFill="1" applyBorder="1" applyAlignment="1">
      <alignment horizontal="right" vertical="top"/>
    </xf>
    <xf numFmtId="176" fontId="8" fillId="0" borderId="9" xfId="26" applyFont="1" applyBorder="1">
      <alignment vertical="top"/>
    </xf>
    <xf numFmtId="176" fontId="23" fillId="0" borderId="5" xfId="26" applyFont="1" applyBorder="1">
      <alignment vertical="top"/>
    </xf>
    <xf numFmtId="177" fontId="8" fillId="0" borderId="5" xfId="26" applyNumberFormat="1" applyFont="1" applyBorder="1" applyAlignment="1">
      <alignment horizontal="right" vertical="top"/>
    </xf>
    <xf numFmtId="176" fontId="8" fillId="7" borderId="17" xfId="28" applyNumberFormat="1" applyFont="1" applyFill="1" applyBorder="1" applyAlignment="1" applyProtection="1">
      <alignment horizontal="left"/>
      <protection locked="0"/>
    </xf>
    <xf numFmtId="14" fontId="8" fillId="7" borderId="17" xfId="28" applyNumberFormat="1" applyFont="1" applyFill="1" applyBorder="1" applyAlignment="1" applyProtection="1">
      <alignment horizontal="left"/>
      <protection locked="0"/>
    </xf>
    <xf numFmtId="169" fontId="14" fillId="0" borderId="8" xfId="18" applyFont="1" applyBorder="1"/>
    <xf numFmtId="0" fontId="8" fillId="0" borderId="0" xfId="0" applyFont="1" applyAlignment="1">
      <alignment horizontal="left" vertical="top" indent="1"/>
    </xf>
    <xf numFmtId="0" fontId="27" fillId="0" borderId="0" xfId="0" applyFont="1" applyAlignment="1">
      <alignment horizontal="left" vertical="top" indent="1"/>
    </xf>
    <xf numFmtId="14" fontId="8" fillId="0" borderId="12" xfId="28" applyNumberFormat="1" applyFont="1" applyFill="1" applyBorder="1" applyAlignment="1" applyProtection="1">
      <alignment horizontal="left" indent="1"/>
      <protection locked="0"/>
    </xf>
    <xf numFmtId="49" fontId="27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3" fillId="0" borderId="0" xfId="0" applyFont="1" applyAlignment="1">
      <alignment vertical="top"/>
    </xf>
    <xf numFmtId="169" fontId="19" fillId="0" borderId="6" xfId="18" applyFont="1" applyBorder="1"/>
    <xf numFmtId="169" fontId="14" fillId="0" borderId="6" xfId="18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169" fontId="19" fillId="0" borderId="5" xfId="18" applyFont="1" applyBorder="1"/>
    <xf numFmtId="14" fontId="3" fillId="0" borderId="5" xfId="0" applyNumberFormat="1" applyFont="1" applyBorder="1"/>
    <xf numFmtId="14" fontId="3" fillId="0" borderId="5" xfId="0" applyNumberFormat="1" applyFont="1" applyBorder="1" applyAlignment="1">
      <alignment horizontal="right"/>
    </xf>
    <xf numFmtId="0" fontId="36" fillId="0" borderId="0" xfId="0" applyFont="1" applyBorder="1" applyAlignment="1">
      <alignment vertical="top"/>
    </xf>
    <xf numFmtId="0" fontId="37" fillId="0" borderId="0" xfId="0" applyFont="1" applyBorder="1" applyAlignment="1">
      <alignment vertical="top"/>
    </xf>
    <xf numFmtId="0" fontId="36" fillId="0" borderId="0" xfId="0" applyFont="1" applyBorder="1" applyAlignment="1">
      <alignment horizontal="right" vertical="top"/>
    </xf>
    <xf numFmtId="0" fontId="36" fillId="0" borderId="23" xfId="0" applyFont="1" applyBorder="1" applyAlignment="1">
      <alignment horizontal="right" vertical="top"/>
    </xf>
    <xf numFmtId="0" fontId="36" fillId="0" borderId="24" xfId="0" applyFont="1" applyBorder="1" applyAlignment="1">
      <alignment horizontal="right" vertical="top"/>
    </xf>
    <xf numFmtId="0" fontId="37" fillId="0" borderId="0" xfId="0" applyFont="1" applyBorder="1" applyAlignment="1">
      <alignment horizontal="right" vertical="top"/>
    </xf>
    <xf numFmtId="0" fontId="38" fillId="0" borderId="0" xfId="0" applyFont="1"/>
    <xf numFmtId="169" fontId="26" fillId="0" borderId="9" xfId="18" applyFont="1" applyBorder="1"/>
    <xf numFmtId="169" fontId="26" fillId="0" borderId="0" xfId="18" applyFont="1"/>
    <xf numFmtId="169" fontId="26" fillId="0" borderId="0" xfId="18" applyFont="1" applyBorder="1"/>
    <xf numFmtId="169" fontId="39" fillId="0" borderId="8" xfId="18" applyFont="1" applyBorder="1"/>
    <xf numFmtId="0" fontId="0" fillId="0" borderId="0" xfId="0" applyFont="1" applyBorder="1"/>
    <xf numFmtId="0" fontId="38" fillId="0" borderId="0" xfId="0" applyFont="1" applyBorder="1"/>
    <xf numFmtId="0" fontId="40" fillId="0" borderId="9" xfId="0" applyFont="1" applyBorder="1"/>
    <xf numFmtId="169" fontId="39" fillId="0" borderId="9" xfId="18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horizontal="right"/>
    </xf>
    <xf numFmtId="169" fontId="17" fillId="0" borderId="0" xfId="18" applyFont="1" applyBorder="1"/>
    <xf numFmtId="169" fontId="39" fillId="0" borderId="0" xfId="18" applyFont="1" applyBorder="1"/>
    <xf numFmtId="169" fontId="14" fillId="0" borderId="7" xfId="18" applyFont="1" applyBorder="1"/>
    <xf numFmtId="169" fontId="39" fillId="0" borderId="7" xfId="18" applyFont="1" applyBorder="1"/>
    <xf numFmtId="181" fontId="0" fillId="0" borderId="0" xfId="0" applyNumberFormat="1"/>
    <xf numFmtId="181" fontId="0" fillId="0" borderId="0" xfId="0" applyNumberFormat="1" applyFont="1" applyBorder="1"/>
    <xf numFmtId="181" fontId="14" fillId="0" borderId="9" xfId="18" applyNumberFormat="1" applyFont="1" applyBorder="1"/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1" fontId="14" fillId="0" borderId="7" xfId="18" applyNumberFormat="1" applyFont="1" applyBorder="1"/>
    <xf numFmtId="181" fontId="14" fillId="0" borderId="0" xfId="18" applyNumberFormat="1" applyFont="1" applyBorder="1"/>
    <xf numFmtId="181" fontId="10" fillId="0" borderId="0" xfId="18" applyNumberFormat="1" applyFont="1" applyBorder="1"/>
    <xf numFmtId="181" fontId="14" fillId="0" borderId="8" xfId="18" applyNumberFormat="1" applyFont="1" applyBorder="1"/>
    <xf numFmtId="0" fontId="42" fillId="0" borderId="0" xfId="0" applyFont="1" applyFill="1" applyBorder="1"/>
    <xf numFmtId="0" fontId="43" fillId="0" borderId="0" xfId="0" applyFont="1"/>
    <xf numFmtId="0" fontId="44" fillId="0" borderId="0" xfId="0" applyFont="1"/>
    <xf numFmtId="0" fontId="44" fillId="0" borderId="0" xfId="0" applyFont="1" applyAlignment="1">
      <alignment horizontal="right"/>
    </xf>
    <xf numFmtId="181" fontId="2" fillId="0" borderId="9" xfId="0" applyNumberFormat="1" applyFont="1" applyBorder="1"/>
    <xf numFmtId="169" fontId="39" fillId="0" borderId="5" xfId="18" applyFont="1" applyBorder="1"/>
    <xf numFmtId="169" fontId="26" fillId="0" borderId="5" xfId="18" applyFont="1" applyBorder="1"/>
    <xf numFmtId="181" fontId="10" fillId="0" borderId="5" xfId="18" applyNumberFormat="1" applyFont="1" applyBorder="1"/>
    <xf numFmtId="181" fontId="0" fillId="0" borderId="0" xfId="0" applyNumberFormat="1" applyBorder="1"/>
    <xf numFmtId="169" fontId="26" fillId="0" borderId="0" xfId="18" applyFont="1" applyFill="1" applyBorder="1"/>
    <xf numFmtId="181" fontId="0" fillId="0" borderId="6" xfId="0" applyNumberFormat="1" applyBorder="1"/>
    <xf numFmtId="181" fontId="0" fillId="0" borderId="5" xfId="0" applyNumberFormat="1" applyBorder="1"/>
    <xf numFmtId="0" fontId="0" fillId="0" borderId="0" xfId="0" applyFont="1" applyFill="1" applyBorder="1"/>
    <xf numFmtId="14" fontId="8" fillId="0" borderId="0" xfId="28" applyNumberFormat="1" applyFont="1" applyFill="1" applyBorder="1" applyAlignment="1" applyProtection="1">
      <alignment horizontal="left" indent="1"/>
      <protection locked="0"/>
    </xf>
    <xf numFmtId="181" fontId="0" fillId="8" borderId="6" xfId="0" applyNumberFormat="1" applyFill="1" applyBorder="1"/>
    <xf numFmtId="181" fontId="0" fillId="8" borderId="0" xfId="0" applyNumberFormat="1" applyFill="1" applyBorder="1"/>
    <xf numFmtId="181" fontId="0" fillId="8" borderId="5" xfId="0" applyNumberFormat="1" applyFill="1" applyBorder="1"/>
    <xf numFmtId="169" fontId="45" fillId="0" borderId="0" xfId="18" applyFont="1"/>
    <xf numFmtId="0" fontId="0" fillId="8" borderId="0" xfId="0" applyFill="1"/>
    <xf numFmtId="0" fontId="35" fillId="8" borderId="0" xfId="0" applyFont="1" applyFill="1" applyAlignment="1">
      <alignment vertical="top"/>
    </xf>
    <xf numFmtId="0" fontId="41" fillId="8" borderId="0" xfId="0" applyFont="1" applyFill="1"/>
    <xf numFmtId="169" fontId="10" fillId="0" borderId="5" xfId="18" applyFont="1" applyFill="1" applyBorder="1"/>
    <xf numFmtId="169" fontId="26" fillId="0" borderId="5" xfId="18" applyFont="1" applyFill="1" applyBorder="1"/>
    <xf numFmtId="169" fontId="10" fillId="0" borderId="7" xfId="18" applyFont="1" applyBorder="1"/>
    <xf numFmtId="0" fontId="0" fillId="0" borderId="7" xfId="0" applyFont="1" applyBorder="1"/>
    <xf numFmtId="0" fontId="38" fillId="0" borderId="7" xfId="0" applyFont="1" applyBorder="1"/>
    <xf numFmtId="181" fontId="0" fillId="0" borderId="7" xfId="0" applyNumberFormat="1" applyFont="1" applyBorder="1"/>
    <xf numFmtId="169" fontId="46" fillId="0" borderId="0" xfId="18" applyFont="1"/>
    <xf numFmtId="169" fontId="26" fillId="0" borderId="1" xfId="18" applyFont="1" applyBorder="1"/>
    <xf numFmtId="9" fontId="26" fillId="0" borderId="0" xfId="1" applyFont="1"/>
    <xf numFmtId="0" fontId="47" fillId="0" borderId="0" xfId="18" applyNumberFormat="1" applyFont="1" applyBorder="1" applyAlignment="1">
      <alignment horizontal="right"/>
    </xf>
    <xf numFmtId="0" fontId="47" fillId="0" borderId="0" xfId="18" applyNumberFormat="1" applyFont="1" applyFill="1" applyBorder="1" applyAlignment="1">
      <alignment horizontal="right"/>
    </xf>
    <xf numFmtId="14" fontId="47" fillId="0" borderId="0" xfId="1" applyNumberFormat="1" applyFont="1"/>
    <xf numFmtId="0" fontId="2" fillId="0" borderId="28" xfId="0" applyFont="1" applyBorder="1"/>
    <xf numFmtId="14" fontId="3" fillId="0" borderId="26" xfId="0" applyNumberFormat="1" applyFont="1" applyBorder="1" applyAlignment="1">
      <alignment horizontal="right"/>
    </xf>
    <xf numFmtId="181" fontId="0" fillId="0" borderId="28" xfId="0" applyNumberFormat="1" applyFill="1" applyBorder="1"/>
    <xf numFmtId="181" fontId="0" fillId="0" borderId="24" xfId="0" applyNumberFormat="1" applyFill="1" applyBorder="1"/>
    <xf numFmtId="181" fontId="0" fillId="0" borderId="26" xfId="0" applyNumberFormat="1" applyFill="1" applyBorder="1"/>
    <xf numFmtId="169" fontId="46" fillId="0" borderId="0" xfId="18" applyFont="1" applyBorder="1"/>
    <xf numFmtId="173" fontId="14" fillId="0" borderId="15" xfId="22" applyNumberFormat="1" applyFont="1" applyBorder="1"/>
    <xf numFmtId="173" fontId="14" fillId="0" borderId="11" xfId="22" applyNumberFormat="1" applyFont="1" applyBorder="1"/>
    <xf numFmtId="0" fontId="14" fillId="0" borderId="16" xfId="0" applyNumberFormat="1" applyFont="1" applyBorder="1" applyAlignment="1">
      <alignment horizontal="right"/>
    </xf>
    <xf numFmtId="175" fontId="14" fillId="0" borderId="15" xfId="22" applyNumberFormat="1" applyFont="1" applyBorder="1"/>
    <xf numFmtId="181" fontId="0" fillId="8" borderId="25" xfId="0" applyNumberFormat="1" applyFill="1" applyBorder="1"/>
    <xf numFmtId="176" fontId="8" fillId="4" borderId="6" xfId="26" applyFont="1" applyFill="1" applyBorder="1" applyAlignment="1">
      <alignment horizontal="right" vertical="top"/>
    </xf>
    <xf numFmtId="169" fontId="10" fillId="8" borderId="0" xfId="18" applyFont="1" applyFill="1"/>
    <xf numFmtId="169" fontId="48" fillId="8" borderId="0" xfId="18" applyFont="1" applyFill="1"/>
    <xf numFmtId="176" fontId="13" fillId="8" borderId="0" xfId="26" applyFont="1" applyFill="1">
      <alignment vertical="top"/>
    </xf>
    <xf numFmtId="0" fontId="32" fillId="0" borderId="0" xfId="0" applyFont="1" applyFill="1" applyAlignment="1">
      <alignment vertical="top"/>
    </xf>
    <xf numFmtId="0" fontId="32" fillId="7" borderId="0" xfId="32" applyFont="1" applyFill="1">
      <alignment vertical="top"/>
    </xf>
    <xf numFmtId="176" fontId="8" fillId="9" borderId="0" xfId="26" applyFont="1" applyFill="1">
      <alignment vertical="top"/>
    </xf>
    <xf numFmtId="169" fontId="10" fillId="9" borderId="0" xfId="18" applyFont="1" applyFill="1"/>
    <xf numFmtId="168" fontId="10" fillId="0" borderId="11" xfId="1" applyNumberFormat="1" applyFont="1" applyFill="1" applyBorder="1"/>
    <xf numFmtId="0" fontId="31" fillId="0" borderId="6" xfId="0" applyFont="1" applyBorder="1" applyAlignment="1">
      <alignment vertical="top" wrapText="1"/>
    </xf>
    <xf numFmtId="164" fontId="32" fillId="0" borderId="0" xfId="0" applyNumberFormat="1" applyFont="1" applyAlignment="1">
      <alignment horizontal="right" vertical="top"/>
    </xf>
    <xf numFmtId="0" fontId="2" fillId="0" borderId="0" xfId="0" applyFont="1" applyBorder="1"/>
    <xf numFmtId="0" fontId="2" fillId="0" borderId="5" xfId="0" applyFont="1" applyBorder="1"/>
    <xf numFmtId="164" fontId="2" fillId="0" borderId="6" xfId="0" applyNumberFormat="1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182" fontId="32" fillId="0" borderId="0" xfId="0" applyNumberFormat="1" applyFont="1" applyAlignment="1">
      <alignment horizontal="right" vertical="top"/>
    </xf>
    <xf numFmtId="9" fontId="32" fillId="0" borderId="0" xfId="1" applyFont="1" applyAlignment="1">
      <alignment horizontal="right" vertical="top"/>
    </xf>
    <xf numFmtId="9" fontId="2" fillId="0" borderId="6" xfId="1" applyFont="1" applyBorder="1"/>
    <xf numFmtId="9" fontId="2" fillId="0" borderId="0" xfId="1" applyFont="1" applyBorder="1"/>
    <xf numFmtId="9" fontId="2" fillId="0" borderId="5" xfId="1" applyFont="1" applyBorder="1"/>
    <xf numFmtId="169" fontId="10" fillId="0" borderId="6" xfId="18" applyFont="1" applyBorder="1"/>
    <xf numFmtId="169" fontId="14" fillId="0" borderId="6" xfId="18" applyFont="1" applyBorder="1" applyAlignment="1">
      <alignment horizontal="right"/>
    </xf>
    <xf numFmtId="169" fontId="10" fillId="0" borderId="0" xfId="18" applyFont="1" applyBorder="1" applyAlignment="1">
      <alignment horizontal="right"/>
    </xf>
    <xf numFmtId="169" fontId="10" fillId="0" borderId="5" xfId="18" applyFont="1" applyBorder="1" applyAlignment="1">
      <alignment horizontal="right"/>
    </xf>
    <xf numFmtId="0" fontId="14" fillId="0" borderId="6" xfId="20" applyFont="1" applyFill="1" applyBorder="1" applyAlignment="1">
      <alignment vertical="center"/>
    </xf>
    <xf numFmtId="0" fontId="14" fillId="0" borderId="5" xfId="20" applyFont="1" applyFill="1" applyBorder="1" applyAlignment="1">
      <alignment vertical="center"/>
    </xf>
    <xf numFmtId="166" fontId="10" fillId="0" borderId="6" xfId="18" applyNumberFormat="1" applyFont="1" applyBorder="1" applyAlignment="1">
      <alignment horizontal="right"/>
    </xf>
    <xf numFmtId="0" fontId="10" fillId="0" borderId="6" xfId="20" applyFont="1" applyFill="1" applyBorder="1" applyAlignment="1">
      <alignment vertical="center"/>
    </xf>
    <xf numFmtId="0" fontId="10" fillId="0" borderId="0" xfId="20" applyFont="1" applyFill="1" applyBorder="1" applyAlignment="1">
      <alignment vertical="center"/>
    </xf>
    <xf numFmtId="0" fontId="14" fillId="0" borderId="9" xfId="20" applyFont="1" applyFill="1" applyBorder="1" applyAlignment="1">
      <alignment vertical="center"/>
    </xf>
    <xf numFmtId="169" fontId="14" fillId="0" borderId="9" xfId="18" applyFont="1" applyBorder="1" applyAlignment="1">
      <alignment horizontal="right"/>
    </xf>
    <xf numFmtId="0" fontId="10" fillId="0" borderId="5" xfId="20" applyFont="1" applyFill="1" applyBorder="1" applyAlignment="1">
      <alignment vertical="center"/>
    </xf>
    <xf numFmtId="176" fontId="8" fillId="0" borderId="0" xfId="28" applyNumberFormat="1" applyFont="1" applyFill="1" applyBorder="1" applyAlignment="1" applyProtection="1">
      <alignment horizontal="left"/>
      <protection locked="0"/>
    </xf>
    <xf numFmtId="169" fontId="14" fillId="0" borderId="5" xfId="18" applyFont="1" applyBorder="1" applyAlignment="1">
      <alignment horizontal="right"/>
    </xf>
    <xf numFmtId="9" fontId="8" fillId="7" borderId="17" xfId="28" applyNumberFormat="1" applyFont="1" applyFill="1" applyBorder="1" applyAlignment="1" applyProtection="1">
      <alignment horizontal="left"/>
      <protection locked="0"/>
    </xf>
    <xf numFmtId="168" fontId="8" fillId="7" borderId="17" xfId="28" applyNumberFormat="1" applyFont="1" applyFill="1" applyBorder="1" applyAlignment="1" applyProtection="1">
      <alignment horizontal="left"/>
      <protection locked="0"/>
    </xf>
    <xf numFmtId="171" fontId="10" fillId="0" borderId="13" xfId="1" applyNumberFormat="1" applyFont="1" applyFill="1" applyBorder="1"/>
    <xf numFmtId="168" fontId="10" fillId="0" borderId="15" xfId="1" applyNumberFormat="1" applyFont="1" applyFill="1" applyBorder="1"/>
    <xf numFmtId="168" fontId="10" fillId="0" borderId="0" xfId="1" applyNumberFormat="1" applyFont="1" applyFill="1"/>
    <xf numFmtId="168" fontId="14" fillId="0" borderId="0" xfId="1" applyNumberFormat="1" applyFont="1" applyFill="1"/>
    <xf numFmtId="176" fontId="8" fillId="0" borderId="17" xfId="28" applyNumberFormat="1" applyFont="1" applyFill="1" applyBorder="1" applyAlignment="1" applyProtection="1">
      <alignment horizontal="left"/>
      <protection locked="0"/>
    </xf>
    <xf numFmtId="0" fontId="49" fillId="0" borderId="0" xfId="0" applyFont="1" applyAlignment="1">
      <alignment vertical="top"/>
    </xf>
    <xf numFmtId="14" fontId="8" fillId="0" borderId="17" xfId="28" applyNumberFormat="1" applyFont="1" applyFill="1" applyBorder="1" applyAlignment="1" applyProtection="1">
      <alignment horizontal="left"/>
      <protection locked="0"/>
    </xf>
    <xf numFmtId="176" fontId="8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8" fillId="7" borderId="17" xfId="28" applyNumberFormat="1" applyFont="1" applyFill="1" applyBorder="1" applyAlignment="1" applyProtection="1">
      <alignment horizontal="left"/>
      <protection locked="0"/>
    </xf>
    <xf numFmtId="0" fontId="26" fillId="0" borderId="0" xfId="0" applyFont="1" applyAlignment="1">
      <alignment horizontal="left" vertical="top" indent="1"/>
    </xf>
    <xf numFmtId="14" fontId="47" fillId="7" borderId="0" xfId="1" applyNumberFormat="1" applyFont="1" applyFill="1"/>
    <xf numFmtId="168" fontId="18" fillId="0" borderId="0" xfId="1" applyNumberFormat="1" applyFont="1" applyFill="1"/>
    <xf numFmtId="168" fontId="18" fillId="0" borderId="9" xfId="1" applyNumberFormat="1" applyFont="1" applyFill="1" applyBorder="1"/>
    <xf numFmtId="169" fontId="10" fillId="0" borderId="9" xfId="18" applyFont="1" applyFill="1" applyBorder="1"/>
    <xf numFmtId="168" fontId="18" fillId="0" borderId="0" xfId="1" applyNumberFormat="1" applyFont="1" applyFill="1" applyBorder="1"/>
    <xf numFmtId="172" fontId="18" fillId="0" borderId="0" xfId="1" applyNumberFormat="1" applyFont="1" applyFill="1"/>
    <xf numFmtId="0" fontId="50" fillId="0" borderId="0" xfId="20" applyFont="1" applyFill="1" applyAlignment="1">
      <alignment vertical="center"/>
    </xf>
    <xf numFmtId="0" fontId="22" fillId="10" borderId="0" xfId="0" applyFont="1" applyFill="1"/>
    <xf numFmtId="0" fontId="0" fillId="10" borderId="0" xfId="0" applyFill="1"/>
    <xf numFmtId="169" fontId="13" fillId="10" borderId="0" xfId="18" applyFont="1" applyFill="1"/>
    <xf numFmtId="169" fontId="10" fillId="10" borderId="0" xfId="18" applyFont="1" applyFill="1"/>
    <xf numFmtId="169" fontId="10" fillId="0" borderId="29" xfId="18" applyFont="1" applyBorder="1"/>
    <xf numFmtId="170" fontId="10" fillId="0" borderId="30" xfId="18" applyNumberFormat="1" applyFont="1" applyFill="1" applyBorder="1"/>
    <xf numFmtId="169" fontId="10" fillId="0" borderId="31" xfId="18" applyFont="1" applyBorder="1"/>
    <xf numFmtId="168" fontId="10" fillId="0" borderId="32" xfId="1" applyNumberFormat="1" applyFont="1" applyFill="1" applyBorder="1"/>
    <xf numFmtId="169" fontId="10" fillId="0" borderId="33" xfId="18" applyFont="1" applyBorder="1"/>
    <xf numFmtId="168" fontId="10" fillId="0" borderId="34" xfId="1" applyNumberFormat="1" applyFont="1" applyBorder="1"/>
    <xf numFmtId="169" fontId="21" fillId="10" borderId="0" xfId="18" applyFont="1" applyFill="1"/>
    <xf numFmtId="177" fontId="13" fillId="10" borderId="0" xfId="26" applyNumberFormat="1" applyFont="1" applyFill="1" applyBorder="1">
      <alignment vertical="top"/>
    </xf>
    <xf numFmtId="176" fontId="13" fillId="10" borderId="0" xfId="26" applyFont="1" applyFill="1">
      <alignment vertical="top"/>
    </xf>
    <xf numFmtId="0" fontId="51" fillId="0" borderId="0" xfId="20" applyFont="1" applyFill="1" applyAlignment="1">
      <alignment vertical="center"/>
    </xf>
    <xf numFmtId="177" fontId="32" fillId="0" borderId="0" xfId="0" applyNumberFormat="1" applyFont="1" applyBorder="1" applyAlignment="1">
      <alignment horizontal="right" vertical="top"/>
    </xf>
    <xf numFmtId="0" fontId="32" fillId="0" borderId="0" xfId="0" applyFont="1" applyFill="1" applyBorder="1" applyAlignment="1">
      <alignment vertical="top"/>
    </xf>
    <xf numFmtId="0" fontId="32" fillId="7" borderId="0" xfId="32" applyFont="1" applyFill="1" applyBorder="1">
      <alignment vertical="top"/>
    </xf>
    <xf numFmtId="0" fontId="32" fillId="0" borderId="0" xfId="0" applyNumberFormat="1" applyFont="1" applyBorder="1" applyAlignment="1">
      <alignment vertical="top"/>
    </xf>
    <xf numFmtId="2" fontId="32" fillId="0" borderId="0" xfId="0" applyNumberFormat="1" applyFont="1" applyBorder="1" applyAlignment="1">
      <alignment horizontal="right" vertical="top"/>
    </xf>
    <xf numFmtId="9" fontId="52" fillId="8" borderId="0" xfId="0" applyNumberFormat="1" applyFont="1" applyFill="1" applyBorder="1" applyAlignment="1">
      <alignment horizontal="right" vertical="top"/>
    </xf>
    <xf numFmtId="0" fontId="8" fillId="8" borderId="0" xfId="0" applyFont="1" applyFill="1" applyAlignment="1">
      <alignment vertical="top"/>
    </xf>
    <xf numFmtId="183" fontId="53" fillId="11" borderId="35" xfId="28" applyNumberFormat="1" applyFont="1" applyFill="1" applyBorder="1" applyAlignment="1" applyProtection="1">
      <alignment horizontal="left"/>
      <protection locked="0"/>
    </xf>
    <xf numFmtId="183" fontId="54" fillId="12" borderId="36" xfId="28" applyNumberFormat="1" applyFont="1" applyFill="1" applyBorder="1" applyAlignment="1" applyProtection="1">
      <alignment horizontal="left"/>
      <protection locked="0"/>
    </xf>
    <xf numFmtId="183" fontId="55" fillId="13" borderId="37" xfId="28" applyNumberFormat="1" applyFont="1" applyFill="1" applyBorder="1" applyAlignment="1" applyProtection="1">
      <alignment horizontal="left"/>
      <protection locked="0"/>
    </xf>
    <xf numFmtId="183" fontId="56" fillId="14" borderId="38" xfId="28" applyNumberFormat="1" applyFont="1" applyFill="1" applyBorder="1" applyAlignment="1" applyProtection="1">
      <alignment horizontal="left"/>
      <protection locked="0"/>
    </xf>
    <xf numFmtId="176" fontId="57" fillId="15" borderId="39" xfId="26" applyFont="1" applyFill="1" applyBorder="1">
      <alignment vertical="top"/>
    </xf>
    <xf numFmtId="176" fontId="58" fillId="16" borderId="40" xfId="26" applyFont="1" applyFill="1" applyBorder="1">
      <alignment vertical="top"/>
    </xf>
    <xf numFmtId="0" fontId="59" fillId="17" borderId="41" xfId="26" applyFont="1" applyBorder="1" applyFill="1">
      <alignment vertical="top"/>
    </xf>
    <xf numFmtId="0" fontId="60" fillId="18" borderId="42" xfId="18" applyFont="1" applyFill="1" applyBorder="1">
      <alignment vertical="top"/>
    </xf>
    <xf numFmtId="0" fontId="61" fillId="19" borderId="43" xfId="26" applyNumberFormat="1" applyFont="1" applyBorder="1" applyFill="1">
      <alignment vertical="top"/>
    </xf>
    <xf numFmtId="0" fontId="62" fillId="20" borderId="44" xfId="18" applyFont="1" applyFill="1" applyBorder="1">
      <alignment vertical="top"/>
    </xf>
    <xf numFmtId="0" fontId="63" fillId="21" borderId="45" xfId="26" applyNumberFormat="1" applyFont="1" applyBorder="1" applyFill="1">
      <alignment vertical="top"/>
    </xf>
    <xf numFmtId="0" fontId="64" fillId="22" borderId="46" xfId="18" applyFont="1" applyFill="1" applyBorder="1">
      <alignment vertical="top"/>
    </xf>
    <xf numFmtId="0" fontId="65" fillId="23" borderId="47" xfId="26" applyNumberFormat="1" applyFont="1" applyBorder="1" applyFill="1">
      <alignment vertical="top"/>
    </xf>
    <xf numFmtId="0" fontId="66" fillId="24" borderId="48" xfId="18" applyFont="1" applyFill="1" applyBorder="1">
      <alignment vertical="top"/>
    </xf>
    <xf numFmtId="0" fontId="67" fillId="25" borderId="49" xfId="26" applyNumberFormat="1" applyFont="1" applyBorder="1" applyFill="1">
      <alignment vertical="top"/>
    </xf>
    <xf numFmtId="0" fontId="68" fillId="26" borderId="50" xfId="18" applyFont="1" applyFill="1" applyBorder="1">
      <alignment vertical="top"/>
    </xf>
    <xf numFmtId="0" fontId="69" fillId="27" borderId="51" xfId="26" applyNumberFormat="1" applyFont="1" applyBorder="1" applyFill="1">
      <alignment vertical="top"/>
    </xf>
    <xf numFmtId="0" fontId="70" fillId="28" borderId="52" xfId="18" applyFont="1" applyFill="1" applyBorder="1">
      <alignment vertical="top"/>
    </xf>
    <xf numFmtId="0" fontId="71" fillId="29" borderId="53" xfId="26" applyNumberFormat="1" applyFont="1" applyBorder="1" applyFill="1">
      <alignment vertical="top"/>
    </xf>
    <xf numFmtId="0" fontId="72" fillId="30" borderId="54" xfId="18" applyFont="1" applyFill="1" applyBorder="1">
      <alignment vertical="top"/>
    </xf>
    <xf numFmtId="2" fontId="73" fillId="31" borderId="55" xfId="26" applyNumberFormat="1" applyFont="1" applyBorder="1" applyFill="1">
      <alignment vertical="top" horizontal="right"/>
    </xf>
    <xf numFmtId="2" fontId="74" fillId="32" borderId="56" xfId="18" applyFont="1" applyFill="1" applyBorder="1">
      <alignment vertical="top" horizontal="right"/>
    </xf>
    <xf numFmtId="0" fontId="75" fillId="33" borderId="57" xfId="26" applyNumberFormat="1" applyFont="1" applyBorder="1" applyFill="1">
      <alignment vertical="top"/>
    </xf>
    <xf numFmtId="0" fontId="76" fillId="34" borderId="58" xfId="18" applyFont="1" applyFill="1" applyBorder="1">
      <alignment vertical="top"/>
    </xf>
    <xf numFmtId="177" fontId="77" fillId="35" borderId="59" xfId="26" applyNumberFormat="1" applyFont="1" applyBorder="1" applyFill="1">
      <alignment vertical="top" horizontal="right"/>
    </xf>
    <xf numFmtId="177" fontId="78" fillId="36" borderId="60" xfId="18" applyFont="1" applyFill="1" applyBorder="1">
      <alignment vertical="top" horizontal="right"/>
    </xf>
    <xf numFmtId="177" fontId="79" fillId="37" borderId="61" xfId="26" applyNumberFormat="1" applyFont="1" applyBorder="1" applyFill="1">
      <alignment vertical="top" horizontal="right"/>
    </xf>
    <xf numFmtId="177" fontId="80" fillId="38" borderId="62" xfId="18" applyFont="1" applyFill="1" applyBorder="1">
      <alignment vertical="top" horizontal="right"/>
    </xf>
    <xf numFmtId="2" fontId="81" fillId="39" borderId="63" xfId="26" applyNumberFormat="1" applyFont="1" applyBorder="1" applyFill="1">
      <alignment vertical="top" horizontal="right"/>
    </xf>
    <xf numFmtId="2" fontId="82" fillId="40" borderId="64" xfId="18" applyFont="1" applyFill="1" applyBorder="1">
      <alignment vertical="top" horizontal="right"/>
    </xf>
    <xf numFmtId="9" fontId="83" fillId="41" borderId="65" xfId="26" applyNumberFormat="1" applyFont="1" applyBorder="1" applyFill="1">
      <alignment vertical="top" horizontal="right"/>
    </xf>
    <xf numFmtId="9" fontId="84" fillId="42" borderId="66" xfId="18" applyFont="1" applyFill="1" applyBorder="1">
      <alignment vertical="top" horizontal="right"/>
    </xf>
    <xf numFmtId="9" fontId="85" fillId="43" borderId="67" xfId="26" applyNumberFormat="1" applyFont="1" applyBorder="1" applyFill="1">
      <alignment vertical="top" horizontal="right"/>
    </xf>
    <xf numFmtId="9" fontId="86" fillId="44" borderId="68" xfId="18" applyFont="1" applyFill="1" applyBorder="1">
      <alignment vertical="top" horizontal="right"/>
    </xf>
    <xf numFmtId="9" fontId="87" fillId="45" borderId="69" xfId="26" applyNumberFormat="1" applyFont="1" applyBorder="1" applyFill="1">
      <alignment vertical="top" horizontal="right"/>
    </xf>
    <xf numFmtId="9" fontId="88" fillId="46" borderId="70" xfId="18" applyFont="1" applyFill="1" applyBorder="1">
      <alignment vertical="top" horizontal="right"/>
    </xf>
    <xf numFmtId="2" fontId="89" fillId="47" borderId="71" xfId="26" applyNumberFormat="1" applyFont="1" applyBorder="1" applyFill="1">
      <alignment vertical="top" horizontal="right"/>
    </xf>
    <xf numFmtId="2" fontId="90" fillId="48" borderId="72" xfId="18" applyFont="1" applyFill="1" applyBorder="1">
      <alignment vertical="top" horizontal="right"/>
    </xf>
    <xf numFmtId="0" fontId="91" fillId="49" borderId="73" xfId="26" applyFont="1" applyFill="1" applyBorder="1">
      <alignment vertical="top"/>
    </xf>
    <xf numFmtId="0" fontId="92" fillId="50" borderId="74" xfId="18" applyFont="1" applyFill="1" applyBorder="1">
      <alignment vertical="top"/>
    </xf>
    <xf numFmtId="176" fontId="93" fillId="51" borderId="75" xfId="26" applyFont="1" applyFill="1" applyBorder="1">
      <alignment vertical="top"/>
    </xf>
    <xf numFmtId="0" fontId="94" fillId="52" borderId="76" xfId="26" applyFont="1" applyBorder="1" applyFill="1">
      <alignment vertical="top"/>
    </xf>
    <xf numFmtId="0" fontId="95" fillId="53" borderId="77" xfId="26" applyNumberFormat="1" applyFont="1" applyBorder="1" applyFill="1">
      <alignment vertical="top"/>
    </xf>
    <xf numFmtId="0" fontId="96" fillId="54" borderId="78" xfId="26" applyNumberFormat="1" applyFont="1" applyBorder="1" applyFill="1">
      <alignment vertical="top"/>
    </xf>
    <xf numFmtId="0" fontId="97" fillId="55" borderId="79" xfId="26" applyNumberFormat="1" applyFont="1" applyBorder="1" applyFill="1">
      <alignment vertical="top"/>
    </xf>
    <xf numFmtId="0" fontId="98" fillId="56" borderId="80" xfId="26" applyNumberFormat="1" applyFont="1" applyBorder="1" applyFill="1">
      <alignment vertical="top"/>
    </xf>
    <xf numFmtId="0" fontId="99" fillId="57" borderId="81" xfId="26" applyNumberFormat="1" applyFont="1" applyBorder="1" applyFill="1">
      <alignment vertical="top"/>
    </xf>
    <xf numFmtId="0" fontId="100" fillId="58" borderId="82" xfId="26" applyNumberFormat="1" applyFont="1" applyBorder="1" applyFill="1">
      <alignment vertical="top"/>
    </xf>
    <xf numFmtId="2" fontId="101" fillId="59" borderId="83" xfId="26" applyNumberFormat="1" applyFont="1" applyBorder="1" applyFill="1">
      <alignment vertical="top" horizontal="right"/>
    </xf>
    <xf numFmtId="0" fontId="102" fillId="60" borderId="84" xfId="26" applyNumberFormat="1" applyFont="1" applyBorder="1" applyFill="1">
      <alignment vertical="top"/>
    </xf>
    <xf numFmtId="177" fontId="103" fillId="61" borderId="85" xfId="26" applyNumberFormat="1" applyFont="1" applyBorder="1" applyFill="1">
      <alignment vertical="top" horizontal="right"/>
    </xf>
    <xf numFmtId="177" fontId="104" fillId="62" borderId="86" xfId="26" applyNumberFormat="1" applyFont="1" applyBorder="1" applyFill="1">
      <alignment vertical="top" horizontal="right"/>
    </xf>
    <xf numFmtId="2" fontId="105" fillId="63" borderId="87" xfId="26" applyNumberFormat="1" applyFont="1" applyBorder="1" applyFill="1">
      <alignment vertical="top" horizontal="right"/>
    </xf>
    <xf numFmtId="9" fontId="106" fillId="64" borderId="88" xfId="26" applyNumberFormat="1" applyFont="1" applyBorder="1" applyFill="1">
      <alignment vertical="top" horizontal="right"/>
    </xf>
    <xf numFmtId="9" fontId="107" fillId="65" borderId="89" xfId="26" applyNumberFormat="1" applyFont="1" applyBorder="1" applyFill="1">
      <alignment vertical="top" horizontal="right"/>
    </xf>
    <xf numFmtId="9" fontId="108" fillId="66" borderId="90" xfId="26" applyNumberFormat="1" applyFont="1" applyBorder="1" applyFill="1">
      <alignment vertical="top" horizontal="right"/>
    </xf>
    <xf numFmtId="2" fontId="109" fillId="67" borderId="91" xfId="26" applyNumberFormat="1" applyFont="1" applyBorder="1" applyFill="1">
      <alignment vertical="top" horizontal="right"/>
    </xf>
    <xf numFmtId="0" fontId="110" fillId="68" borderId="92" xfId="26" applyFont="1" applyFill="1" applyBorder="1">
      <alignment vertical="top"/>
    </xf>
    <xf numFmtId="176" fontId="111" fillId="69" borderId="93" xfId="26" applyFont="1" applyFill="1" applyBorder="1">
      <alignment vertical="top"/>
    </xf>
    <xf numFmtId="0" fontId="112" fillId="70" borderId="94" xfId="26" applyFont="1" applyBorder="1" applyFill="1">
      <alignment vertical="top"/>
    </xf>
    <xf numFmtId="0" fontId="113" fillId="71" borderId="95" xfId="26" applyNumberFormat="1" applyFont="1" applyBorder="1" applyFill="1">
      <alignment vertical="top"/>
    </xf>
    <xf numFmtId="0" fontId="114" fillId="72" borderId="96" xfId="26" applyNumberFormat="1" applyFont="1" applyBorder="1" applyFill="1">
      <alignment vertical="top"/>
    </xf>
    <xf numFmtId="0" fontId="115" fillId="73" borderId="97" xfId="26" applyNumberFormat="1" applyFont="1" applyBorder="1" applyFill="1">
      <alignment vertical="top"/>
    </xf>
    <xf numFmtId="0" fontId="116" fillId="74" borderId="98" xfId="26" applyNumberFormat="1" applyFont="1" applyBorder="1" applyFill="1">
      <alignment vertical="top"/>
    </xf>
    <xf numFmtId="0" fontId="117" fillId="75" borderId="99" xfId="26" applyNumberFormat="1" applyFont="1" applyBorder="1" applyFill="1">
      <alignment vertical="top"/>
    </xf>
    <xf numFmtId="0" fontId="118" fillId="76" borderId="100" xfId="26" applyNumberFormat="1" applyFont="1" applyBorder="1" applyFill="1">
      <alignment vertical="top"/>
    </xf>
    <xf numFmtId="2" fontId="119" fillId="77" borderId="101" xfId="26" applyNumberFormat="1" applyFont="1" applyBorder="1" applyFill="1">
      <alignment vertical="top" horizontal="right"/>
    </xf>
    <xf numFmtId="0" fontId="120" fillId="78" borderId="102" xfId="26" applyNumberFormat="1" applyFont="1" applyBorder="1" applyFill="1">
      <alignment vertical="top"/>
    </xf>
    <xf numFmtId="177" fontId="121" fillId="79" borderId="103" xfId="26" applyNumberFormat="1" applyFont="1" applyBorder="1" applyFill="1">
      <alignment vertical="top" horizontal="right"/>
    </xf>
    <xf numFmtId="177" fontId="122" fillId="80" borderId="104" xfId="26" applyNumberFormat="1" applyFont="1" applyBorder="1" applyFill="1">
      <alignment vertical="top" horizontal="right"/>
    </xf>
    <xf numFmtId="2" fontId="123" fillId="81" borderId="105" xfId="26" applyNumberFormat="1" applyFont="1" applyBorder="1" applyFill="1">
      <alignment vertical="top" horizontal="right"/>
    </xf>
    <xf numFmtId="9" fontId="124" fillId="82" borderId="106" xfId="26" applyNumberFormat="1" applyFont="1" applyBorder="1" applyFill="1">
      <alignment vertical="top" horizontal="right"/>
    </xf>
    <xf numFmtId="9" fontId="125" fillId="83" borderId="107" xfId="26" applyNumberFormat="1" applyFont="1" applyBorder="1" applyFill="1">
      <alignment vertical="top" horizontal="right"/>
    </xf>
    <xf numFmtId="9" fontId="126" fillId="84" borderId="108" xfId="26" applyNumberFormat="1" applyFont="1" applyBorder="1" applyFill="1">
      <alignment vertical="top" horizontal="right"/>
    </xf>
    <xf numFmtId="2" fontId="127" fillId="85" borderId="109" xfId="26" applyNumberFormat="1" applyFont="1" applyBorder="1" applyFill="1">
      <alignment vertical="top" horizontal="right"/>
    </xf>
    <xf numFmtId="0" fontId="128" fillId="86" borderId="110" xfId="0" applyFont="1" applyAlignment="1" applyFill="1" applyBorder="1">
      <alignment vertical="top"/>
    </xf>
    <xf numFmtId="176" fontId="129" fillId="87" borderId="111" xfId="26" applyFont="1" applyFill="1" applyBorder="1">
      <alignment vertical="top"/>
    </xf>
    <xf numFmtId="0" fontId="130" fillId="88" borderId="112" xfId="26" applyFont="1" applyBorder="1" applyFill="1">
      <alignment vertical="top"/>
    </xf>
    <xf numFmtId="0" fontId="131" fillId="89" borderId="113" xfId="26" applyNumberFormat="1" applyFont="1" applyBorder="1" applyFill="1">
      <alignment vertical="top"/>
    </xf>
    <xf numFmtId="0" fontId="132" fillId="90" borderId="114" xfId="26" applyNumberFormat="1" applyFont="1" applyBorder="1" applyFill="1">
      <alignment vertical="top"/>
    </xf>
    <xf numFmtId="0" fontId="133" fillId="91" borderId="115" xfId="26" applyNumberFormat="1" applyFont="1" applyBorder="1" applyFill="1">
      <alignment vertical="top"/>
    </xf>
    <xf numFmtId="0" fontId="134" fillId="92" borderId="116" xfId="26" applyNumberFormat="1" applyFont="1" applyBorder="1" applyFill="1">
      <alignment vertical="top"/>
    </xf>
    <xf numFmtId="0" fontId="135" fillId="93" borderId="117" xfId="26" applyNumberFormat="1" applyFont="1" applyBorder="1" applyFill="1">
      <alignment vertical="top"/>
    </xf>
    <xf numFmtId="0" fontId="136" fillId="94" borderId="118" xfId="26" applyNumberFormat="1" applyFont="1" applyBorder="1" applyFill="1">
      <alignment vertical="top"/>
    </xf>
    <xf numFmtId="2" fontId="137" fillId="95" borderId="119" xfId="26" applyNumberFormat="1" applyFont="1" applyBorder="1" applyFill="1">
      <alignment vertical="top" horizontal="right"/>
    </xf>
    <xf numFmtId="0" fontId="138" fillId="96" borderId="120" xfId="26" applyNumberFormat="1" applyFont="1" applyBorder="1" applyFill="1">
      <alignment vertical="top"/>
    </xf>
    <xf numFmtId="177" fontId="139" fillId="97" borderId="121" xfId="26" applyNumberFormat="1" applyFont="1" applyBorder="1" applyFill="1">
      <alignment vertical="top" horizontal="right"/>
    </xf>
    <xf numFmtId="177" fontId="140" fillId="98" borderId="122" xfId="26" applyNumberFormat="1" applyFont="1" applyBorder="1" applyFill="1">
      <alignment vertical="top" horizontal="right"/>
    </xf>
    <xf numFmtId="2" fontId="141" fillId="99" borderId="123" xfId="26" applyNumberFormat="1" applyFont="1" applyBorder="1" applyFill="1">
      <alignment vertical="top" horizontal="right"/>
    </xf>
    <xf numFmtId="9" fontId="142" fillId="100" borderId="124" xfId="26" applyNumberFormat="1" applyFont="1" applyBorder="1" applyFill="1">
      <alignment vertical="top" horizontal="right"/>
    </xf>
    <xf numFmtId="9" fontId="143" fillId="101" borderId="125" xfId="26" applyNumberFormat="1" applyFont="1" applyBorder="1" applyFill="1">
      <alignment vertical="top" horizontal="right"/>
    </xf>
    <xf numFmtId="9" fontId="144" fillId="102" borderId="126" xfId="26" applyNumberFormat="1" applyFont="1" applyBorder="1" applyFill="1">
      <alignment vertical="top" horizontal="right"/>
    </xf>
    <xf numFmtId="2" fontId="145" fillId="103" borderId="127" xfId="26" applyNumberFormat="1" applyFont="1" applyBorder="1" applyFill="1">
      <alignment vertical="top" horizontal="right"/>
    </xf>
    <xf numFmtId="0" fontId="146" fillId="104" borderId="128" xfId="0" applyFont="1" applyAlignment="1" applyFill="1" applyBorder="1">
      <alignment vertical="top"/>
    </xf>
    <xf numFmtId="176" fontId="147" fillId="105" borderId="129" xfId="26" applyFont="1" applyFill="1" applyBorder="1">
      <alignment vertical="top"/>
    </xf>
    <xf numFmtId="0" fontId="148" fillId="106" borderId="130" xfId="0" applyFont="1" applyFill="1" applyBorder="1" applyAlignment="1">
      <alignment vertical="top"/>
    </xf>
    <xf numFmtId="0" fontId="149" fillId="107" borderId="131" xfId="32" applyFont="1" applyFill="1" applyBorder="1">
      <alignment vertical="top"/>
    </xf>
    <xf numFmtId="0" fontId="150" fillId="108" borderId="132" xfId="0" applyNumberFormat="1" applyFont="1" applyBorder="1" applyAlignment="1" applyFill="1">
      <alignment vertical="top"/>
    </xf>
    <xf numFmtId="0" fontId="151" fillId="109" borderId="133" xfId="0" applyNumberFormat="1" applyFont="1" applyBorder="1" applyAlignment="1" applyFill="1">
      <alignment vertical="top"/>
    </xf>
    <xf numFmtId="0" fontId="152" fillId="110" borderId="134" xfId="0" applyNumberFormat="1" applyFont="1" applyBorder="1" applyAlignment="1" applyFill="1">
      <alignment vertical="top"/>
    </xf>
    <xf numFmtId="0" fontId="153" fillId="111" borderId="135" xfId="0" applyNumberFormat="1" applyFont="1" applyBorder="1" applyAlignment="1" applyFill="1">
      <alignment vertical="top"/>
    </xf>
    <xf numFmtId="0" fontId="154" fillId="112" borderId="136" xfId="0" applyNumberFormat="1" applyFont="1" applyBorder="1" applyAlignment="1" applyFill="1">
      <alignment vertical="top"/>
    </xf>
    <xf numFmtId="2" fontId="155" fillId="113" borderId="137" xfId="0" applyNumberFormat="1" applyFont="1" applyBorder="1" applyAlignment="1" applyFill="1">
      <alignment horizontal="right" vertical="top"/>
    </xf>
    <xf numFmtId="0" fontId="156" fillId="114" borderId="138" xfId="0" applyNumberFormat="1" applyFont="1" applyBorder="1" applyAlignment="1" applyFill="1">
      <alignment vertical="top"/>
    </xf>
    <xf numFmtId="177" fontId="157" fillId="115" borderId="139" xfId="0" applyNumberFormat="1" applyFont="1" applyBorder="1" applyAlignment="1" applyFill="1">
      <alignment horizontal="right" vertical="top"/>
    </xf>
    <xf numFmtId="177" fontId="158" fillId="116" borderId="140" xfId="0" applyNumberFormat="1" applyFont="1" applyBorder="1" applyAlignment="1" applyFill="1">
      <alignment horizontal="right" vertical="top"/>
    </xf>
    <xf numFmtId="2" fontId="159" fillId="117" borderId="141" xfId="0" applyNumberFormat="1" applyFont="1" applyBorder="1" applyAlignment="1" applyFill="1">
      <alignment horizontal="right" vertical="top"/>
    </xf>
    <xf numFmtId="9" fontId="160" fillId="118" borderId="142" xfId="0" applyNumberFormat="1" applyFont="1" applyFill="1" applyBorder="1" applyAlignment="1">
      <alignment horizontal="right" vertical="top"/>
    </xf>
    <xf numFmtId="9" fontId="161" fillId="119" borderId="143" xfId="0" applyNumberFormat="1" applyFont="1" applyFill="1" applyBorder="1" applyAlignment="1">
      <alignment horizontal="right" vertical="top"/>
    </xf>
    <xf numFmtId="9" fontId="162" fillId="120" borderId="144" xfId="0" applyNumberFormat="1" applyFont="1" applyFill="1" applyBorder="1" applyAlignment="1">
      <alignment horizontal="right" vertical="top"/>
    </xf>
    <xf numFmtId="2" fontId="163" fillId="121" borderId="145" xfId="0" applyNumberFormat="1" applyFont="1" applyFill="1" applyBorder="1" applyAlignment="1">
      <alignment horizontal="right" vertical="top"/>
    </xf>
    <xf numFmtId="0" fontId="164" fillId="122" borderId="146" xfId="0" applyFont="1" applyAlignment="1" applyFill="1" applyBorder="1">
      <alignment vertical="top"/>
    </xf>
    <xf numFmtId="176" fontId="165" fillId="123" borderId="147" xfId="26" applyFont="1" applyFill="1" applyBorder="1">
      <alignment vertical="top"/>
    </xf>
    <xf numFmtId="0" fontId="166" fillId="124" borderId="148" xfId="0" applyFont="1" applyFill="1" applyBorder="1" applyAlignment="1">
      <alignment vertical="top"/>
    </xf>
    <xf numFmtId="0" fontId="167" fillId="125" borderId="149" xfId="32" applyFont="1" applyFill="1" applyBorder="1">
      <alignment vertical="top"/>
    </xf>
    <xf numFmtId="0" fontId="168" fillId="126" borderId="150" xfId="0" applyNumberFormat="1" applyFont="1" applyBorder="1" applyAlignment="1" applyFill="1">
      <alignment vertical="top"/>
    </xf>
    <xf numFmtId="0" fontId="169" fillId="127" borderId="151" xfId="0" applyNumberFormat="1" applyFont="1" applyBorder="1" applyAlignment="1" applyFill="1">
      <alignment vertical="top"/>
    </xf>
    <xf numFmtId="0" fontId="170" fillId="128" borderId="152" xfId="0" applyNumberFormat="1" applyFont="1" applyBorder="1" applyAlignment="1" applyFill="1">
      <alignment vertical="top"/>
    </xf>
    <xf numFmtId="0" fontId="171" fillId="129" borderId="153" xfId="0" applyNumberFormat="1" applyFont="1" applyBorder="1" applyAlignment="1" applyFill="1">
      <alignment vertical="top"/>
    </xf>
    <xf numFmtId="0" fontId="172" fillId="130" borderId="154" xfId="0" applyNumberFormat="1" applyFont="1" applyBorder="1" applyAlignment="1" applyFill="1">
      <alignment vertical="top"/>
    </xf>
    <xf numFmtId="2" fontId="173" fillId="131" borderId="155" xfId="0" applyNumberFormat="1" applyFont="1" applyBorder="1" applyAlignment="1" applyFill="1">
      <alignment horizontal="right" vertical="top"/>
    </xf>
    <xf numFmtId="0" fontId="174" fillId="132" borderId="156" xfId="0" applyNumberFormat="1" applyFont="1" applyBorder="1" applyAlignment="1" applyFill="1">
      <alignment vertical="top"/>
    </xf>
    <xf numFmtId="177" fontId="175" fillId="133" borderId="157" xfId="0" applyNumberFormat="1" applyFont="1" applyBorder="1" applyAlignment="1" applyFill="1">
      <alignment horizontal="right" vertical="top"/>
    </xf>
    <xf numFmtId="177" fontId="176" fillId="134" borderId="158" xfId="0" applyNumberFormat="1" applyFont="1" applyBorder="1" applyAlignment="1" applyFill="1">
      <alignment horizontal="right" vertical="top"/>
    </xf>
    <xf numFmtId="2" fontId="177" fillId="135" borderId="159" xfId="0" applyNumberFormat="1" applyFont="1" applyBorder="1" applyAlignment="1" applyFill="1">
      <alignment horizontal="right" vertical="top"/>
    </xf>
    <xf numFmtId="9" fontId="178" fillId="136" borderId="160" xfId="0" applyNumberFormat="1" applyFont="1" applyFill="1" applyBorder="1" applyAlignment="1">
      <alignment horizontal="right" vertical="top"/>
    </xf>
    <xf numFmtId="9" fontId="179" fillId="137" borderId="161" xfId="0" applyNumberFormat="1" applyFont="1" applyFill="1" applyBorder="1" applyAlignment="1">
      <alignment horizontal="right" vertical="top"/>
    </xf>
    <xf numFmtId="9" fontId="180" fillId="138" borderId="162" xfId="0" applyNumberFormat="1" applyFont="1" applyFill="1" applyBorder="1" applyAlignment="1">
      <alignment horizontal="right" vertical="top"/>
    </xf>
    <xf numFmtId="2" fontId="181" fillId="139" borderId="163" xfId="0" applyNumberFormat="1" applyFont="1" applyFill="1" applyBorder="1" applyAlignment="1">
      <alignment horizontal="right" vertical="top"/>
    </xf>
    <xf numFmtId="0" fontId="182" fillId="140" borderId="164" xfId="0" applyFont="1" applyAlignment="1" applyFill="1" applyBorder="1">
      <alignment vertical="top"/>
    </xf>
    <xf numFmtId="176" fontId="183" fillId="141" borderId="165" xfId="26" applyFont="1" applyFill="1" applyBorder="1">
      <alignment vertical="top"/>
    </xf>
    <xf numFmtId="0" fontId="184" fillId="142" borderId="166" xfId="26" applyFont="1" applyFill="1" applyBorder="1">
      <alignment vertical="top"/>
    </xf>
    <xf numFmtId="0" fontId="185" fillId="143" borderId="167" xfId="26" applyFont="1" applyFill="1" applyBorder="1">
      <alignment vertical="top"/>
    </xf>
    <xf numFmtId="0" fontId="186" fillId="144" borderId="168" xfId="26" applyFont="1" applyFill="1" applyBorder="1">
      <alignment vertical="top"/>
    </xf>
    <xf numFmtId="0" fontId="187" fillId="145" borderId="169" xfId="26" applyFont="1" applyFill="1" applyBorder="1">
      <alignment vertical="top"/>
    </xf>
    <xf numFmtId="0" fontId="188" fillId="146" borderId="170" xfId="26" applyFont="1" applyFill="1" applyBorder="1">
      <alignment vertical="top"/>
    </xf>
    <xf numFmtId="0" fontId="189" fillId="147" borderId="171" xfId="26" applyFont="1" applyFill="1" applyBorder="1">
      <alignment vertical="top"/>
    </xf>
    <xf numFmtId="0" fontId="190" fillId="148" borderId="172" xfId="26" applyFont="1" applyFill="1" applyBorder="1">
      <alignment vertical="top"/>
    </xf>
    <xf numFmtId="2" fontId="191" fillId="149" borderId="173" xfId="26" applyFont="1" applyFill="1" applyBorder="1">
      <alignment vertical="top" horizontal="right"/>
    </xf>
    <xf numFmtId="0" fontId="192" fillId="150" borderId="174" xfId="26" applyFont="1" applyFill="1" applyBorder="1">
      <alignment vertical="top"/>
    </xf>
    <xf numFmtId="177" fontId="193" fillId="151" borderId="175" xfId="26" applyFont="1" applyFill="1" applyBorder="1">
      <alignment vertical="top" horizontal="right"/>
    </xf>
    <xf numFmtId="177" fontId="194" fillId="152" borderId="176" xfId="26" applyFont="1" applyFill="1" applyBorder="1">
      <alignment vertical="top" horizontal="right"/>
    </xf>
    <xf numFmtId="2" fontId="195" fillId="153" borderId="177" xfId="26" applyFont="1" applyFill="1" applyBorder="1">
      <alignment vertical="top" horizontal="right"/>
    </xf>
    <xf numFmtId="9" fontId="196" fillId="154" borderId="178" xfId="26" applyFont="1" applyFill="1" applyBorder="1">
      <alignment vertical="top" horizontal="right"/>
    </xf>
    <xf numFmtId="9" fontId="197" fillId="155" borderId="179" xfId="26" applyFont="1" applyFill="1" applyBorder="1">
      <alignment vertical="top" horizontal="right"/>
    </xf>
    <xf numFmtId="9" fontId="198" fillId="156" borderId="180" xfId="26" applyFont="1" applyFill="1" applyBorder="1">
      <alignment vertical="top" horizontal="right"/>
    </xf>
    <xf numFmtId="2" fontId="199" fillId="157" borderId="181" xfId="26" applyFont="1" applyFill="1" applyBorder="1">
      <alignment vertical="top" horizontal="right"/>
    </xf>
    <xf numFmtId="0" fontId="200" fillId="158" borderId="182" xfId="26" applyFont="1" applyFill="1" applyBorder="1">
      <alignment vertical="top"/>
    </xf>
    <xf numFmtId="176" fontId="201" fillId="159" borderId="183" xfId="26" applyFont="1" applyFill="1" applyBorder="1">
      <alignment vertical="top"/>
    </xf>
    <xf numFmtId="0" fontId="202" fillId="160" borderId="184" xfId="26" applyFont="1" applyFill="1" applyBorder="1">
      <alignment vertical="top"/>
    </xf>
    <xf numFmtId="0" fontId="203" fillId="161" borderId="185" xfId="26" applyFont="1" applyFill="1" applyBorder="1">
      <alignment vertical="top"/>
    </xf>
    <xf numFmtId="0" fontId="204" fillId="162" borderId="186" xfId="26" applyFont="1" applyFill="1" applyBorder="1">
      <alignment vertical="top"/>
    </xf>
    <xf numFmtId="0" fontId="205" fillId="163" borderId="187" xfId="26" applyFont="1" applyFill="1" applyBorder="1">
      <alignment vertical="top"/>
    </xf>
    <xf numFmtId="0" fontId="206" fillId="164" borderId="188" xfId="26" applyFont="1" applyFill="1" applyBorder="1">
      <alignment vertical="top"/>
    </xf>
    <xf numFmtId="0" fontId="207" fillId="165" borderId="189" xfId="26" applyFont="1" applyFill="1" applyBorder="1">
      <alignment vertical="top"/>
    </xf>
    <xf numFmtId="0" fontId="208" fillId="166" borderId="190" xfId="26" applyFont="1" applyFill="1" applyBorder="1">
      <alignment vertical="top"/>
    </xf>
    <xf numFmtId="2" fontId="209" fillId="167" borderId="191" xfId="26" applyFont="1" applyFill="1" applyBorder="1">
      <alignment vertical="top" horizontal="right"/>
    </xf>
    <xf numFmtId="0" fontId="210" fillId="168" borderId="192" xfId="26" applyFont="1" applyFill="1" applyBorder="1">
      <alignment vertical="top"/>
    </xf>
    <xf numFmtId="177" fontId="211" fillId="169" borderId="193" xfId="26" applyFont="1" applyFill="1" applyBorder="1">
      <alignment vertical="top" horizontal="right"/>
    </xf>
    <xf numFmtId="177" fontId="212" fillId="170" borderId="194" xfId="26" applyFont="1" applyFill="1" applyBorder="1">
      <alignment vertical="top" horizontal="right"/>
    </xf>
    <xf numFmtId="2" fontId="213" fillId="171" borderId="195" xfId="26" applyFont="1" applyFill="1" applyBorder="1">
      <alignment vertical="top" horizontal="right"/>
    </xf>
    <xf numFmtId="9" fontId="214" fillId="172" borderId="196" xfId="26" applyFont="1" applyFill="1" applyBorder="1">
      <alignment vertical="top" horizontal="right"/>
    </xf>
    <xf numFmtId="9" fontId="215" fillId="173" borderId="197" xfId="26" applyFont="1" applyFill="1" applyBorder="1">
      <alignment vertical="top" horizontal="right"/>
    </xf>
    <xf numFmtId="9" fontId="216" fillId="174" borderId="198" xfId="26" applyFont="1" applyFill="1" applyBorder="1">
      <alignment vertical="top" horizontal="right"/>
    </xf>
    <xf numFmtId="2" fontId="217" fillId="175" borderId="199" xfId="26" applyFont="1" applyFill="1" applyBorder="1">
      <alignment vertical="top" horizontal="right"/>
    </xf>
    <xf numFmtId="0" fontId="218" fillId="176" borderId="200" xfId="26" applyFont="1" applyFill="1" applyBorder="1">
      <alignment vertical="top"/>
    </xf>
    <xf numFmtId="176" fontId="219" fillId="177" borderId="201" xfId="26" applyFont="1" applyFill="1" applyBorder="1">
      <alignment vertical="top"/>
    </xf>
    <xf numFmtId="0" fontId="220" fillId="178" borderId="202" xfId="26" applyFont="1" applyFill="1" applyBorder="1">
      <alignment vertical="top"/>
    </xf>
    <xf numFmtId="0" fontId="221" fillId="179" borderId="203" xfId="26" applyFont="1" applyFill="1" applyBorder="1">
      <alignment vertical="top"/>
    </xf>
    <xf numFmtId="0" fontId="222" fillId="180" borderId="204" xfId="26" applyFont="1" applyFill="1" applyBorder="1">
      <alignment vertical="top"/>
    </xf>
    <xf numFmtId="0" fontId="223" fillId="181" borderId="205" xfId="26" applyFont="1" applyFill="1" applyBorder="1">
      <alignment vertical="top"/>
    </xf>
    <xf numFmtId="0" fontId="224" fillId="182" borderId="206" xfId="26" applyFont="1" applyFill="1" applyBorder="1">
      <alignment vertical="top"/>
    </xf>
    <xf numFmtId="0" fontId="225" fillId="183" borderId="207" xfId="26" applyFont="1" applyFill="1" applyBorder="1">
      <alignment vertical="top"/>
    </xf>
    <xf numFmtId="0" fontId="226" fillId="184" borderId="208" xfId="26" applyFont="1" applyFill="1" applyBorder="1">
      <alignment vertical="top"/>
    </xf>
    <xf numFmtId="2" fontId="227" fillId="185" borderId="209" xfId="26" applyFont="1" applyFill="1" applyBorder="1">
      <alignment vertical="top" horizontal="right"/>
    </xf>
    <xf numFmtId="0" fontId="228" fillId="186" borderId="210" xfId="26" applyFont="1" applyFill="1" applyBorder="1">
      <alignment vertical="top"/>
    </xf>
    <xf numFmtId="177" fontId="229" fillId="187" borderId="211" xfId="26" applyFont="1" applyFill="1" applyBorder="1">
      <alignment vertical="top" horizontal="right"/>
    </xf>
    <xf numFmtId="177" fontId="230" fillId="188" borderId="212" xfId="26" applyFont="1" applyFill="1" applyBorder="1">
      <alignment vertical="top" horizontal="right"/>
    </xf>
    <xf numFmtId="2" fontId="231" fillId="189" borderId="213" xfId="26" applyFont="1" applyFill="1" applyBorder="1">
      <alignment vertical="top" horizontal="right"/>
    </xf>
    <xf numFmtId="9" fontId="232" fillId="190" borderId="214" xfId="26" applyFont="1" applyFill="1" applyBorder="1">
      <alignment vertical="top" horizontal="right"/>
    </xf>
    <xf numFmtId="9" fontId="233" fillId="191" borderId="215" xfId="26" applyFont="1" applyFill="1" applyBorder="1">
      <alignment vertical="top" horizontal="right"/>
    </xf>
    <xf numFmtId="9" fontId="234" fillId="192" borderId="216" xfId="26" applyFont="1" applyFill="1" applyBorder="1">
      <alignment vertical="top" horizontal="right"/>
    </xf>
    <xf numFmtId="2" fontId="235" fillId="193" borderId="217" xfId="26" applyFont="1" applyFill="1" applyBorder="1">
      <alignment vertical="top" horizontal="right"/>
    </xf>
    <xf numFmtId="0" fontId="236" fillId="194" borderId="218" xfId="26" applyFont="1" applyFill="1" applyBorder="1">
      <alignment vertical="top"/>
    </xf>
    <xf numFmtId="176" fontId="237" fillId="195" borderId="219" xfId="26" applyFont="1" applyFill="1" applyBorder="1">
      <alignment vertical="top"/>
    </xf>
    <xf numFmtId="0" fontId="238" fillId="196" borderId="220" xfId="26" applyFont="1" applyFill="1" applyBorder="1">
      <alignment vertical="top"/>
    </xf>
    <xf numFmtId="0" fontId="239" fillId="197" borderId="221" xfId="26" applyFont="1" applyFill="1" applyBorder="1">
      <alignment vertical="top"/>
    </xf>
    <xf numFmtId="0" fontId="240" fillId="198" borderId="222" xfId="26" applyFont="1" applyFill="1" applyBorder="1">
      <alignment vertical="top"/>
    </xf>
    <xf numFmtId="0" fontId="241" fillId="199" borderId="223" xfId="26" applyFont="1" applyFill="1" applyBorder="1">
      <alignment vertical="top"/>
    </xf>
    <xf numFmtId="0" fontId="242" fillId="200" borderId="224" xfId="26" applyFont="1" applyFill="1" applyBorder="1">
      <alignment vertical="top"/>
    </xf>
    <xf numFmtId="0" fontId="243" fillId="201" borderId="225" xfId="26" applyFont="1" applyFill="1" applyBorder="1">
      <alignment vertical="top"/>
    </xf>
    <xf numFmtId="0" fontId="244" fillId="202" borderId="226" xfId="26" applyFont="1" applyFill="1" applyBorder="1">
      <alignment vertical="top"/>
    </xf>
    <xf numFmtId="2" fontId="245" fillId="203" borderId="227" xfId="26" applyFont="1" applyFill="1" applyBorder="1">
      <alignment vertical="top" horizontal="right"/>
    </xf>
    <xf numFmtId="0" fontId="246" fillId="204" borderId="228" xfId="26" applyFont="1" applyFill="1" applyBorder="1">
      <alignment vertical="top"/>
    </xf>
    <xf numFmtId="177" fontId="247" fillId="205" borderId="229" xfId="26" applyFont="1" applyFill="1" applyBorder="1">
      <alignment vertical="top" horizontal="right"/>
    </xf>
    <xf numFmtId="177" fontId="248" fillId="206" borderId="230" xfId="26" applyFont="1" applyFill="1" applyBorder="1">
      <alignment vertical="top" horizontal="right"/>
    </xf>
    <xf numFmtId="2" fontId="249" fillId="207" borderId="231" xfId="26" applyFont="1" applyFill="1" applyBorder="1">
      <alignment vertical="top" horizontal="right"/>
    </xf>
    <xf numFmtId="9" fontId="250" fillId="208" borderId="232" xfId="26" applyFont="1" applyFill="1" applyBorder="1">
      <alignment vertical="top" horizontal="right"/>
    </xf>
    <xf numFmtId="9" fontId="251" fillId="209" borderId="233" xfId="26" applyFont="1" applyFill="1" applyBorder="1">
      <alignment vertical="top" horizontal="right"/>
    </xf>
    <xf numFmtId="9" fontId="252" fillId="210" borderId="234" xfId="26" applyFont="1" applyFill="1" applyBorder="1">
      <alignment vertical="top" horizontal="right"/>
    </xf>
    <xf numFmtId="2" fontId="253" fillId="211" borderId="235" xfId="26" applyFont="1" applyFill="1" applyBorder="1">
      <alignment vertical="top" horizontal="right"/>
    </xf>
    <xf numFmtId="0" fontId="254" fillId="212" borderId="236" xfId="26" applyFont="1" applyFill="1" applyBorder="1">
      <alignment vertical="top"/>
    </xf>
    <xf numFmtId="176" fontId="255" fillId="213" borderId="237" xfId="26" applyFont="1" applyFill="1" applyBorder="1">
      <alignment vertical="top"/>
    </xf>
    <xf numFmtId="176" fontId="256" fillId="214" borderId="238" xfId="26" applyFont="1" applyFill="1" applyBorder="1">
      <alignment vertical="top"/>
    </xf>
    <xf numFmtId="177" fontId="257" fillId="215" borderId="239" xfId="26" applyFont="1" applyFill="1" applyBorder="1">
      <alignment vertical="top"/>
    </xf>
    <xf numFmtId="177" fontId="258" fillId="216" borderId="240" xfId="26" applyFont="1" applyFill="1" applyBorder="1">
      <alignment vertical="top"/>
    </xf>
    <xf numFmtId="177" fontId="259" fillId="217" borderId="241" xfId="26" applyFont="1" applyFill="1" applyBorder="1">
      <alignment vertical="top"/>
    </xf>
    <xf numFmtId="177" fontId="260" fillId="218" borderId="242" xfId="26" applyFont="1" applyFill="1" applyBorder="1">
      <alignment vertical="top"/>
    </xf>
    <xf numFmtId="177" fontId="261" fillId="219" borderId="243" xfId="26" applyFont="1" applyFill="1" applyBorder="1">
      <alignment vertical="top"/>
    </xf>
    <xf numFmtId="177" fontId="262" fillId="220" borderId="244" xfId="26" applyFont="1" applyFill="1" applyBorder="1">
      <alignment vertical="top"/>
    </xf>
    <xf numFmtId="177" fontId="263" fillId="221" borderId="245" xfId="26" applyFont="1" applyFill="1" applyBorder="1">
      <alignment vertical="top"/>
    </xf>
    <xf numFmtId="177" fontId="264" fillId="222" borderId="246" xfId="26" applyFont="1" applyFill="1" applyBorder="1">
      <alignment vertical="top"/>
    </xf>
    <xf numFmtId="177" fontId="265" fillId="223" borderId="247" xfId="26" applyFont="1" applyFill="1" applyBorder="1">
      <alignment vertical="top"/>
    </xf>
    <xf numFmtId="177" fontId="266" fillId="224" borderId="248" xfId="26" applyFont="1" applyFill="1" applyBorder="1">
      <alignment vertical="top"/>
    </xf>
    <xf numFmtId="177" fontId="267" fillId="225" borderId="249" xfId="26" applyFont="1" applyFill="1" applyBorder="1">
      <alignment vertical="top"/>
    </xf>
    <xf numFmtId="177" fontId="268" fillId="226" borderId="250" xfId="26" applyFont="1" applyFill="1" applyBorder="1">
      <alignment vertical="top"/>
    </xf>
    <xf numFmtId="177" fontId="269" fillId="227" borderId="251" xfId="26" applyFont="1" applyFill="1" applyBorder="1">
      <alignment vertical="top"/>
    </xf>
    <xf numFmtId="177" fontId="270" fillId="228" borderId="252" xfId="26" applyFont="1" applyFill="1" applyBorder="1">
      <alignment vertical="top"/>
    </xf>
    <xf numFmtId="177" fontId="271" fillId="229" borderId="253" xfId="26" applyFont="1" applyFill="1" applyBorder="1">
      <alignment vertical="top"/>
    </xf>
    <xf numFmtId="0" fontId="272" fillId="230" borderId="254" xfId="26" applyFont="1" applyFill="1" applyBorder="1">
      <alignment vertical="top"/>
    </xf>
    <xf numFmtId="176" fontId="273" fillId="231" borderId="255" xfId="26" applyFont="1" applyFill="1" applyBorder="1">
      <alignment vertical="top"/>
    </xf>
    <xf numFmtId="176" fontId="274" fillId="232" borderId="256" xfId="26" applyFont="1" applyFill="1" applyBorder="1">
      <alignment vertical="top"/>
    </xf>
    <xf numFmtId="177" fontId="275" fillId="233" borderId="257" xfId="26" applyFont="1" applyFill="1" applyBorder="1">
      <alignment vertical="top"/>
    </xf>
    <xf numFmtId="177" fontId="276" fillId="234" borderId="258" xfId="26" applyFont="1" applyFill="1" applyBorder="1">
      <alignment vertical="top"/>
    </xf>
    <xf numFmtId="177" fontId="277" fillId="235" borderId="259" xfId="26" applyFont="1" applyFill="1" applyBorder="1">
      <alignment vertical="top"/>
    </xf>
    <xf numFmtId="177" fontId="278" fillId="236" borderId="260" xfId="26" applyFont="1" applyFill="1" applyBorder="1">
      <alignment vertical="top"/>
    </xf>
    <xf numFmtId="177" fontId="279" fillId="237" borderId="261" xfId="26" applyFont="1" applyFill="1" applyBorder="1">
      <alignment vertical="top"/>
    </xf>
    <xf numFmtId="177" fontId="280" fillId="238" borderId="262" xfId="26" applyFont="1" applyFill="1" applyBorder="1">
      <alignment vertical="top"/>
    </xf>
    <xf numFmtId="177" fontId="281" fillId="239" borderId="263" xfId="26" applyFont="1" applyFill="1" applyBorder="1">
      <alignment vertical="top"/>
    </xf>
    <xf numFmtId="177" fontId="282" fillId="240" borderId="264" xfId="26" applyFont="1" applyFill="1" applyBorder="1">
      <alignment vertical="top"/>
    </xf>
    <xf numFmtId="177" fontId="283" fillId="241" borderId="265" xfId="26" applyFont="1" applyFill="1" applyBorder="1">
      <alignment vertical="top"/>
    </xf>
    <xf numFmtId="177" fontId="284" fillId="242" borderId="266" xfId="26" applyFont="1" applyFill="1" applyBorder="1">
      <alignment vertical="top"/>
    </xf>
    <xf numFmtId="177" fontId="285" fillId="243" borderId="267" xfId="26" applyFont="1" applyFill="1" applyBorder="1">
      <alignment vertical="top"/>
    </xf>
    <xf numFmtId="177" fontId="286" fillId="244" borderId="268" xfId="26" applyFont="1" applyFill="1" applyBorder="1">
      <alignment vertical="top"/>
    </xf>
    <xf numFmtId="177" fontId="287" fillId="245" borderId="269" xfId="26" applyFont="1" applyFill="1" applyBorder="1">
      <alignment vertical="top"/>
    </xf>
    <xf numFmtId="177" fontId="288" fillId="246" borderId="270" xfId="26" applyFont="1" applyFill="1" applyBorder="1">
      <alignment vertical="top"/>
    </xf>
    <xf numFmtId="177" fontId="289" fillId="247" borderId="271" xfId="26" applyFont="1" applyFill="1" applyBorder="1">
      <alignment vertical="top"/>
    </xf>
    <xf numFmtId="0" fontId="290" fillId="248" borderId="272" xfId="26" applyFont="1" applyFill="1" applyBorder="1">
      <alignment vertical="top"/>
    </xf>
    <xf numFmtId="176" fontId="291" fillId="249" borderId="273" xfId="26" applyFont="1" applyFill="1" applyBorder="1">
      <alignment vertical="top"/>
    </xf>
    <xf numFmtId="176" fontId="292" fillId="250" borderId="274" xfId="26" applyFont="1" applyFill="1" applyBorder="1">
      <alignment vertical="top"/>
    </xf>
    <xf numFmtId="177" fontId="293" fillId="251" borderId="275" xfId="26" applyFont="1" applyFill="1" applyBorder="1">
      <alignment vertical="top"/>
    </xf>
    <xf numFmtId="177" fontId="294" fillId="252" borderId="276" xfId="26" applyFont="1" applyFill="1" applyBorder="1">
      <alignment vertical="top"/>
    </xf>
    <xf numFmtId="177" fontId="295" fillId="253" borderId="277" xfId="26" applyFont="1" applyFill="1" applyBorder="1">
      <alignment vertical="top"/>
    </xf>
    <xf numFmtId="177" fontId="296" fillId="254" borderId="278" xfId="26" applyFont="1" applyFill="1" applyBorder="1">
      <alignment vertical="top"/>
    </xf>
    <xf numFmtId="177" fontId="297" fillId="255" borderId="279" xfId="26" applyFont="1" applyFill="1" applyBorder="1">
      <alignment vertical="top"/>
    </xf>
    <xf numFmtId="177" fontId="298" fillId="256" borderId="280" xfId="26" applyFont="1" applyFill="1" applyBorder="1">
      <alignment vertical="top"/>
    </xf>
    <xf numFmtId="177" fontId="299" fillId="257" borderId="281" xfId="26" applyFont="1" applyFill="1" applyBorder="1">
      <alignment vertical="top"/>
    </xf>
    <xf numFmtId="177" fontId="300" fillId="258" borderId="282" xfId="26" applyFont="1" applyFill="1" applyBorder="1">
      <alignment vertical="top"/>
    </xf>
    <xf numFmtId="177" fontId="301" fillId="259" borderId="283" xfId="26" applyFont="1" applyFill="1" applyBorder="1">
      <alignment vertical="top"/>
    </xf>
    <xf numFmtId="177" fontId="302" fillId="260" borderId="284" xfId="26" applyFont="1" applyFill="1" applyBorder="1">
      <alignment vertical="top"/>
    </xf>
    <xf numFmtId="177" fontId="303" fillId="261" borderId="285" xfId="26" applyFont="1" applyFill="1" applyBorder="1">
      <alignment vertical="top"/>
    </xf>
    <xf numFmtId="177" fontId="304" fillId="262" borderId="286" xfId="26" applyFont="1" applyFill="1" applyBorder="1">
      <alignment vertical="top"/>
    </xf>
    <xf numFmtId="177" fontId="305" fillId="263" borderId="287" xfId="26" applyFont="1" applyFill="1" applyBorder="1">
      <alignment vertical="top"/>
    </xf>
    <xf numFmtId="177" fontId="306" fillId="264" borderId="288" xfId="26" applyFont="1" applyFill="1" applyBorder="1">
      <alignment vertical="top"/>
    </xf>
    <xf numFmtId="177" fontId="307" fillId="265" borderId="289" xfId="26" applyFont="1" applyFill="1" applyBorder="1">
      <alignment vertical="top"/>
    </xf>
    <xf numFmtId="176" fontId="308" fillId="266" borderId="290" xfId="26" applyFont="1" applyFill="1" applyBorder="1">
      <alignment vertical="top"/>
    </xf>
    <xf numFmtId="176" fontId="309" fillId="267" borderId="291" xfId="26" applyFont="1" applyFill="1" applyBorder="1">
      <alignment vertical="top"/>
    </xf>
    <xf numFmtId="176" fontId="310" fillId="268" borderId="292" xfId="26" applyFont="1" applyFill="1" applyBorder="1">
      <alignment vertical="top"/>
    </xf>
    <xf numFmtId="177" fontId="311" fillId="269" borderId="293" xfId="26" applyFont="1" applyFill="1" applyBorder="1">
      <alignment vertical="top"/>
    </xf>
    <xf numFmtId="177" fontId="312" fillId="270" borderId="294" xfId="26" applyFont="1" applyFill="1" applyBorder="1">
      <alignment vertical="top"/>
    </xf>
    <xf numFmtId="177" fontId="313" fillId="271" borderId="295" xfId="26" applyFont="1" applyFill="1" applyBorder="1">
      <alignment vertical="top"/>
    </xf>
    <xf numFmtId="177" fontId="314" fillId="272" borderId="296" xfId="26" applyFont="1" applyFill="1" applyBorder="1">
      <alignment vertical="top"/>
    </xf>
    <xf numFmtId="177" fontId="315" fillId="273" borderId="297" xfId="26" applyFont="1" applyFill="1" applyBorder="1">
      <alignment vertical="top"/>
    </xf>
    <xf numFmtId="177" fontId="316" fillId="274" borderId="298" xfId="26" applyFont="1" applyFill="1" applyBorder="1">
      <alignment vertical="top"/>
    </xf>
    <xf numFmtId="177" fontId="317" fillId="275" borderId="299" xfId="26" applyFont="1" applyFill="1" applyBorder="1">
      <alignment vertical="top"/>
    </xf>
    <xf numFmtId="177" fontId="318" fillId="276" borderId="300" xfId="26" applyFont="1" applyFill="1" applyBorder="1">
      <alignment vertical="top"/>
    </xf>
    <xf numFmtId="177" fontId="319" fillId="277" borderId="301" xfId="26" applyFont="1" applyFill="1" applyBorder="1">
      <alignment vertical="top"/>
    </xf>
    <xf numFmtId="177" fontId="320" fillId="278" borderId="302" xfId="26" applyFont="1" applyFill="1" applyBorder="1">
      <alignment vertical="top"/>
    </xf>
    <xf numFmtId="177" fontId="321" fillId="279" borderId="303" xfId="26" applyFont="1" applyFill="1" applyBorder="1">
      <alignment vertical="top"/>
    </xf>
    <xf numFmtId="177" fontId="322" fillId="280" borderId="304" xfId="26" applyFont="1" applyFill="1" applyBorder="1">
      <alignment vertical="top"/>
    </xf>
    <xf numFmtId="177" fontId="323" fillId="281" borderId="305" xfId="26" applyFont="1" applyFill="1" applyBorder="1">
      <alignment vertical="top"/>
    </xf>
    <xf numFmtId="177" fontId="324" fillId="282" borderId="306" xfId="26" applyFont="1" applyFill="1" applyBorder="1">
      <alignment vertical="top"/>
    </xf>
    <xf numFmtId="177" fontId="325" fillId="283" borderId="307" xfId="26" applyFont="1" applyFill="1" applyBorder="1">
      <alignment vertical="top"/>
    </xf>
    <xf numFmtId="176" fontId="326" fillId="284" borderId="308" xfId="26" applyFont="1" applyFill="1" applyBorder="1">
      <alignment vertical="top"/>
    </xf>
    <xf numFmtId="169" fontId="327" fillId="285" borderId="309" xfId="18" applyFont="1" applyFill="1" applyBorder="1"/>
    <xf numFmtId="169" fontId="328" fillId="286" borderId="310" xfId="18" applyFont="1" applyFill="1" applyBorder="1"/>
    <xf numFmtId="0" fontId="329" fillId="287" borderId="311" xfId="0" applyFont="1" applyBorder="1" applyFill="1">
      <alignment vertical="top"/>
    </xf>
    <xf numFmtId="0" fontId="330" fillId="288" borderId="312" xfId="18" applyFont="1" applyFill="1" applyBorder="1">
      <alignment vertical="top"/>
    </xf>
    <xf numFmtId="0" fontId="331" fillId="289" borderId="313" xfId="0" applyFont="1" applyBorder="1" applyFill="1">
      <alignment vertical="top"/>
    </xf>
    <xf numFmtId="0" fontId="332" fillId="290" borderId="314" xfId="18" applyFont="1" applyFill="1" applyBorder="1">
      <alignment vertical="top"/>
    </xf>
    <xf numFmtId="164" fontId="333" fillId="291" borderId="315" xfId="0" applyNumberFormat="1" applyFont="1" applyBorder="1" applyFill="1">
      <alignment horizontal="right" vertical="top"/>
    </xf>
    <xf numFmtId="164" fontId="334" fillId="292" borderId="316" xfId="18" applyFont="1" applyFill="1" applyBorder="1">
      <alignment horizontal="right" vertical="top"/>
    </xf>
    <xf fontId="335" fillId="293" borderId="317" applyFont="1" applyFill="1" applyBorder="1" numFmtId="0"/>
    <xf numFmtId="0" fontId="336" fillId="294" borderId="318" xfId="18" applyFont="1" applyFill="1" applyBorder="1"/>
    <xf numFmtId="182" fontId="337" fillId="295" borderId="319" xfId="0" applyNumberFormat="1" applyFont="1" applyBorder="1" applyFill="1">
      <alignment horizontal="right" vertical="top"/>
    </xf>
    <xf numFmtId="182" fontId="338" fillId="296" borderId="320" xfId="18" applyFont="1" applyFill="1" applyBorder="1">
      <alignment horizontal="right" vertical="top"/>
    </xf>
    <xf numFmtId="182" fontId="339" fillId="297" borderId="321" xfId="0" applyNumberFormat="1" applyFont="1" applyBorder="1" applyFill="1">
      <alignment horizontal="right" vertical="top"/>
    </xf>
    <xf numFmtId="182" fontId="340" fillId="298" borderId="322" xfId="18" applyFont="1" applyFill="1" applyBorder="1">
      <alignment horizontal="right" vertical="top"/>
    </xf>
    <xf numFmtId="9" fontId="341" fillId="299" borderId="323" xfId="1" applyFont="1" applyBorder="1" applyFill="1">
      <alignment horizontal="right" vertical="top"/>
    </xf>
    <xf numFmtId="9" fontId="342" fillId="300" borderId="324" xfId="18" applyFont="1" applyFill="1" applyBorder="1">
      <alignment horizontal="right" vertical="top"/>
    </xf>
    <xf fontId="343" fillId="301" borderId="325" applyFont="1" applyFill="1" applyBorder="1" numFmtId="0"/>
    <xf fontId="344" fillId="302" borderId="326" applyFont="1" applyFill="1" applyBorder="1" numFmtId="0"/>
    <xf numFmtId="169" fontId="345" fillId="303" borderId="327" xfId="18" applyFont="1" applyFill="1" applyBorder="1"/>
    <xf numFmtId="0" fontId="346" fillId="304" borderId="328" xfId="0" applyFont="1" applyBorder="1" applyFill="1">
      <alignment vertical="top"/>
    </xf>
    <xf numFmtId="0" fontId="347" fillId="305" borderId="329" xfId="0" applyFont="1" applyBorder="1" applyFill="1">
      <alignment vertical="top"/>
    </xf>
    <xf numFmtId="164" fontId="348" fillId="306" borderId="330" xfId="0" applyNumberFormat="1" applyFont="1" applyBorder="1" applyFill="1">
      <alignment horizontal="right" vertical="top"/>
    </xf>
    <xf fontId="349" fillId="307" borderId="331" applyFont="1" applyFill="1" applyBorder="1" numFmtId="0"/>
    <xf numFmtId="182" fontId="350" fillId="308" borderId="332" xfId="0" applyNumberFormat="1" applyFont="1" applyBorder="1" applyFill="1">
      <alignment horizontal="right" vertical="top"/>
    </xf>
    <xf numFmtId="182" fontId="351" fillId="309" borderId="333" xfId="0" applyNumberFormat="1" applyFont="1" applyBorder="1" applyFill="1">
      <alignment horizontal="right" vertical="top"/>
    </xf>
    <xf numFmtId="9" fontId="352" fillId="310" borderId="334" xfId="1" applyFont="1" applyBorder="1" applyFill="1">
      <alignment horizontal="right" vertical="top"/>
    </xf>
    <xf fontId="353" fillId="311" borderId="335" applyFont="1" applyFill="1" applyBorder="1" numFmtId="0"/>
    <xf numFmtId="169" fontId="354" fillId="312" borderId="336" xfId="18" applyFont="1" applyFill="1" applyBorder="1"/>
    <xf numFmtId="0" fontId="355" fillId="313" borderId="337" xfId="0" applyFont="1" applyBorder="1" applyFill="1">
      <alignment vertical="top"/>
    </xf>
    <xf numFmtId="0" fontId="356" fillId="314" borderId="338" xfId="0" applyFont="1" applyBorder="1" applyFill="1">
      <alignment vertical="top"/>
    </xf>
    <xf numFmtId="164" fontId="357" fillId="315" borderId="339" xfId="0" applyNumberFormat="1" applyFont="1" applyBorder="1" applyFill="1">
      <alignment horizontal="right" vertical="top"/>
    </xf>
    <xf fontId="358" fillId="316" borderId="340" applyFont="1" applyFill="1" applyBorder="1" numFmtId="0"/>
    <xf numFmtId="182" fontId="359" fillId="317" borderId="341" xfId="0" applyNumberFormat="1" applyFont="1" applyBorder="1" applyFill="1">
      <alignment horizontal="right" vertical="top"/>
    </xf>
    <xf numFmtId="182" fontId="360" fillId="318" borderId="342" xfId="0" applyNumberFormat="1" applyFont="1" applyBorder="1" applyFill="1">
      <alignment horizontal="right" vertical="top"/>
    </xf>
    <xf numFmtId="9" fontId="361" fillId="319" borderId="343" xfId="1" applyFont="1" applyBorder="1" applyFill="1">
      <alignment horizontal="right" vertical="top"/>
    </xf>
    <xf fontId="362" fillId="320" borderId="344" applyFont="1" applyFill="1" applyBorder="1" numFmtId="0"/>
    <xf numFmtId="169" fontId="363" fillId="321" borderId="345" xfId="18" applyFont="1" applyFill="1" applyBorder="1"/>
    <xf numFmtId="0" fontId="364" fillId="322" borderId="346" xfId="0" applyFont="1" applyBorder="1" applyFill="1">
      <alignment vertical="top"/>
    </xf>
    <xf numFmtId="0" fontId="365" fillId="323" borderId="347" xfId="0" applyFont="1" applyBorder="1" applyFill="1">
      <alignment vertical="top"/>
    </xf>
    <xf numFmtId="164" fontId="366" fillId="324" borderId="348" xfId="0" applyNumberFormat="1" applyFont="1" applyBorder="1" applyFill="1">
      <alignment horizontal="right" vertical="top"/>
    </xf>
    <xf fontId="367" fillId="325" borderId="349" applyFont="1" applyFill="1" applyBorder="1" numFmtId="0"/>
    <xf numFmtId="182" fontId="368" fillId="326" borderId="350" xfId="0" applyNumberFormat="1" applyFont="1" applyBorder="1" applyFill="1">
      <alignment horizontal="right" vertical="top"/>
    </xf>
    <xf numFmtId="182" fontId="369" fillId="327" borderId="351" xfId="0" applyNumberFormat="1" applyFont="1" applyBorder="1" applyFill="1">
      <alignment horizontal="right" vertical="top"/>
    </xf>
    <xf numFmtId="9" fontId="370" fillId="328" borderId="352" xfId="1" applyFont="1" applyBorder="1" applyFill="1">
      <alignment horizontal="right" vertical="top"/>
    </xf>
    <xf fontId="371" fillId="329" borderId="353" applyFont="1" applyFill="1" applyBorder="1" numFmtId="0"/>
    <xf numFmtId="169" fontId="372" fillId="330" borderId="354" xfId="18" applyFont="1" applyFill="1" applyBorder="1"/>
    <xf numFmtId="0" fontId="373" fillId="331" borderId="355" xfId="0" applyFont="1" applyFill="1" applyAlignment="1" applyBorder="1">
      <alignment vertical="top"/>
    </xf>
    <xf numFmtId="0" fontId="374" fillId="332" borderId="356" xfId="32" applyFont="1" applyFill="1" applyBorder="1">
      <alignment vertical="top"/>
    </xf>
    <xf numFmtId="164" fontId="375" fillId="333" borderId="357" xfId="0" applyNumberFormat="1" applyFont="1" applyAlignment="1" applyFill="1" applyBorder="1">
      <alignment horizontal="right" vertical="top"/>
    </xf>
    <xf fontId="376" fillId="334" borderId="358" applyFont="1" applyFill="1" applyBorder="1" numFmtId="0"/>
    <xf numFmtId="182" fontId="377" fillId="335" borderId="359" xfId="0" applyNumberFormat="1" applyFont="1" applyAlignment="1" applyFill="1" applyBorder="1">
      <alignment horizontal="right" vertical="top"/>
    </xf>
    <xf numFmtId="182" fontId="378" fillId="336" borderId="360" xfId="0" applyNumberFormat="1" applyFont="1" applyAlignment="1" applyFill="1" applyBorder="1">
      <alignment horizontal="right" vertical="top"/>
    </xf>
    <xf numFmtId="9" fontId="379" fillId="337" borderId="361" xfId="1" applyFont="1" applyAlignment="1" applyFill="1" applyBorder="1">
      <alignment horizontal="right" vertical="top"/>
    </xf>
    <xf fontId="380" fillId="338" borderId="362" applyFont="1" applyFill="1" applyBorder="1" numFmtId="0"/>
    <xf numFmtId="169" fontId="381" fillId="339" borderId="363" xfId="18" applyFont="1" applyFill="1" applyBorder="1"/>
    <xf numFmtId="0" fontId="382" fillId="340" borderId="364" xfId="0" applyFont="1" applyFill="1" applyAlignment="1" applyBorder="1">
      <alignment vertical="top"/>
    </xf>
    <xf numFmtId="0" fontId="383" fillId="341" borderId="365" xfId="32" applyFont="1" applyFill="1" applyBorder="1">
      <alignment vertical="top"/>
    </xf>
    <xf numFmtId="164" fontId="384" fillId="342" borderId="366" xfId="0" applyNumberFormat="1" applyFont="1" applyAlignment="1" applyFill="1" applyBorder="1">
      <alignment horizontal="right" vertical="top"/>
    </xf>
    <xf fontId="385" fillId="343" borderId="367" applyFont="1" applyFill="1" applyBorder="1"/>
    <xf numFmtId="182" fontId="386" fillId="344" borderId="368" xfId="0" applyNumberFormat="1" applyFont="1" applyAlignment="1" applyFill="1" applyBorder="1">
      <alignment horizontal="right" vertical="top"/>
    </xf>
    <xf numFmtId="182" fontId="387" fillId="345" borderId="369" xfId="0" applyNumberFormat="1" applyFont="1" applyAlignment="1" applyFill="1" applyBorder="1">
      <alignment horizontal="right" vertical="top"/>
    </xf>
    <xf numFmtId="9" fontId="388" fillId="346" borderId="370" xfId="1" applyFont="1" applyAlignment="1" applyFill="1" applyBorder="1">
      <alignment horizontal="right" vertical="top"/>
    </xf>
    <xf fontId="389" fillId="347" borderId="371" applyFont="1" applyFill="1" applyBorder="1"/>
    <xf numFmtId="169" fontId="390" fillId="348" borderId="372" xfId="18" applyFont="1" applyFill="1" applyBorder="1"/>
    <xf fontId="391" fillId="349" borderId="373" applyFont="1" applyFill="1" applyBorder="1" numFmtId="0">
      <alignment vertical="top"/>
    </xf>
    <xf fontId="392" fillId="350" borderId="374" applyFont="1" applyFill="1" applyBorder="1" numFmtId="0">
      <alignment vertical="top"/>
    </xf>
    <xf fontId="393" fillId="351" borderId="375" applyFont="1" applyFill="1" applyBorder="1" numFmtId="164">
      <alignment horizontal="right" vertical="top"/>
    </xf>
    <xf fontId="394" fillId="352" borderId="376" applyFont="1" applyFill="1" applyBorder="1" numFmtId="0"/>
    <xf fontId="395" fillId="353" borderId="377" applyFont="1" applyFill="1" applyBorder="1" numFmtId="182">
      <alignment horizontal="right" vertical="top"/>
    </xf>
    <xf fontId="396" fillId="354" borderId="378" applyFont="1" applyFill="1" applyBorder="1" numFmtId="182">
      <alignment horizontal="right" vertical="top"/>
    </xf>
    <xf fontId="397" fillId="355" borderId="379" applyFont="1" applyFill="1" applyBorder="1" numFmtId="9">
      <alignment horizontal="right" vertical="top"/>
    </xf>
    <xf fontId="398" fillId="356" borderId="380" applyFont="1" applyFill="1" applyBorder="1" numFmtId="0"/>
    <xf numFmtId="169" fontId="399" fillId="357" borderId="381" xfId="18" applyFont="1" applyFill="1" applyBorder="1"/>
    <xf fontId="400" fillId="358" borderId="382" applyFont="1" applyFill="1" applyBorder="1" numFmtId="0">
      <alignment vertical="top"/>
    </xf>
    <xf fontId="401" fillId="359" borderId="383" applyFont="1" applyFill="1" applyBorder="1" numFmtId="0">
      <alignment vertical="top"/>
    </xf>
    <xf fontId="402" fillId="360" borderId="384" applyFont="1" applyFill="1" applyBorder="1" numFmtId="164">
      <alignment horizontal="right" vertical="top"/>
    </xf>
    <xf fontId="403" fillId="361" borderId="385" applyFont="1" applyFill="1" applyBorder="1" numFmtId="0"/>
    <xf fontId="404" fillId="362" borderId="386" applyFont="1" applyFill="1" applyBorder="1" numFmtId="182">
      <alignment horizontal="right" vertical="top"/>
    </xf>
    <xf fontId="405" fillId="363" borderId="387" applyFont="1" applyFill="1" applyBorder="1" numFmtId="182">
      <alignment horizontal="right" vertical="top"/>
    </xf>
    <xf fontId="406" fillId="364" borderId="388" applyFont="1" applyFill="1" applyBorder="1" numFmtId="9">
      <alignment horizontal="right" vertical="top"/>
    </xf>
    <xf fontId="407" fillId="365" borderId="389" applyFont="1" applyFill="1" applyBorder="1" numFmtId="0"/>
    <xf numFmtId="169" fontId="408" fillId="366" borderId="390" xfId="18" applyFont="1" applyFill="1" applyBorder="1"/>
    <xf fontId="409" fillId="367" borderId="391" applyFont="1" applyFill="1" applyBorder="1" numFmtId="0">
      <alignment vertical="top"/>
    </xf>
    <xf fontId="410" fillId="368" borderId="392" applyFont="1" applyFill="1" applyBorder="1" numFmtId="0">
      <alignment vertical="top"/>
    </xf>
    <xf fontId="411" fillId="369" borderId="393" applyFont="1" applyFill="1" applyBorder="1" numFmtId="164">
      <alignment horizontal="right" vertical="top"/>
    </xf>
    <xf fontId="412" fillId="370" borderId="394" applyFont="1" applyFill="1" applyBorder="1" numFmtId="0"/>
    <xf fontId="413" fillId="371" borderId="395" applyFont="1" applyFill="1" applyBorder="1" numFmtId="182">
      <alignment horizontal="right" vertical="top"/>
    </xf>
    <xf fontId="414" fillId="372" borderId="396" applyFont="1" applyFill="1" applyBorder="1" numFmtId="182">
      <alignment horizontal="right" vertical="top"/>
    </xf>
    <xf fontId="415" fillId="373" borderId="397" applyFont="1" applyFill="1" applyBorder="1" numFmtId="9">
      <alignment horizontal="right" vertical="top"/>
    </xf>
    <xf fontId="416" fillId="374" borderId="398" applyFont="1" applyFill="1" applyBorder="1" numFmtId="0"/>
    <xf numFmtId="169" fontId="417" fillId="375" borderId="399" xfId="18" applyFont="1" applyFill="1" applyBorder="1"/>
    <xf fontId="418" fillId="376" borderId="400" applyFont="1" applyFill="1" applyBorder="1" numFmtId="0">
      <alignment vertical="top"/>
    </xf>
    <xf fontId="419" fillId="377" borderId="401" applyFont="1" applyFill="1" applyBorder="1" numFmtId="0">
      <alignment vertical="top"/>
    </xf>
    <xf fontId="420" fillId="378" borderId="402" applyFont="1" applyFill="1" applyBorder="1" numFmtId="164">
      <alignment horizontal="right" vertical="top"/>
    </xf>
    <xf fontId="421" fillId="379" borderId="403" applyFont="1" applyFill="1" applyBorder="1" numFmtId="0"/>
    <xf fontId="422" fillId="380" borderId="404" applyFont="1" applyFill="1" applyBorder="1" numFmtId="182">
      <alignment horizontal="right" vertical="top"/>
    </xf>
    <xf fontId="423" fillId="381" borderId="405" applyFont="1" applyFill="1" applyBorder="1" numFmtId="182">
      <alignment horizontal="right" vertical="top"/>
    </xf>
    <xf fontId="424" fillId="382" borderId="406" applyFont="1" applyFill="1" applyBorder="1" numFmtId="9">
      <alignment horizontal="right" vertical="top"/>
    </xf>
    <xf fontId="425" fillId="383" borderId="407" applyFont="1" applyFill="1" applyBorder="1" numFmtId="0"/>
    <xf numFmtId="169" fontId="426" fillId="384" borderId="408" xfId="18" applyFont="1" applyFill="1" applyBorder="1"/>
    <xf fontId="427" fillId="385" borderId="409" applyFont="1" applyFill="1" applyBorder="1" numFmtId="0"/>
    <xf fontId="428" fillId="386" borderId="410" applyFont="1" applyFill="1" applyBorder="1" numFmtId="0"/>
    <xf fontId="429" fillId="387" borderId="411" applyFont="1" applyFill="1" applyBorder="1" numFmtId="164"/>
    <xf fontId="430" fillId="388" borderId="412" applyFont="1" applyFill="1" applyBorder="1" numFmtId="0"/>
    <xf fontId="431" fillId="389" borderId="413" applyFont="1" applyFill="1" applyBorder="1" numFmtId="164"/>
    <xf fontId="432" fillId="390" borderId="414" applyFont="1" applyFill="1" applyBorder="1" numFmtId="164"/>
    <xf fontId="433" fillId="391" borderId="415" applyFont="1" applyFill="1" applyBorder="1" numFmtId="9"/>
    <xf fontId="434" fillId="392" borderId="416" applyFont="1" applyFill="1" applyBorder="1" numFmtId="0"/>
    <xf numFmtId="169" fontId="435" fillId="393" borderId="417" xfId="18" applyFont="1" applyFill="1" applyBorder="1"/>
    <xf fontId="436" fillId="394" borderId="418" applyFont="1" applyFill="1" applyBorder="1" numFmtId="0"/>
    <xf fontId="437" fillId="395" borderId="419" applyFont="1" applyFill="1" applyBorder="1" numFmtId="0"/>
    <xf fontId="438" fillId="396" borderId="420" applyFont="1" applyFill="1" applyBorder="1" numFmtId="164"/>
    <xf fontId="439" fillId="397" borderId="421" applyFont="1" applyFill="1" applyBorder="1" numFmtId="0"/>
    <xf fontId="440" fillId="398" borderId="422" applyFont="1" applyFill="1" applyBorder="1" numFmtId="164"/>
    <xf fontId="441" fillId="399" borderId="423" applyFont="1" applyFill="1" applyBorder="1" numFmtId="164"/>
    <xf fontId="442" fillId="400" borderId="424" applyFont="1" applyFill="1" applyBorder="1" numFmtId="9"/>
    <xf fontId="443" fillId="401" borderId="425" applyFont="1" applyFill="1" applyBorder="1" numFmtId="0"/>
    <xf numFmtId="169" fontId="444" fillId="402" borderId="426" xfId="18" applyFont="1" applyFill="1" applyBorder="1"/>
    <xf fontId="445" fillId="403" borderId="427" applyFont="1" applyFill="1" applyBorder="1" numFmtId="0"/>
    <xf fontId="446" fillId="404" borderId="428" applyFont="1" applyFill="1" applyBorder="1" numFmtId="0"/>
    <xf fontId="447" fillId="405" borderId="429" applyFont="1" applyFill="1" applyBorder="1" numFmtId="164"/>
    <xf fontId="448" fillId="406" borderId="430" applyFont="1" applyFill="1" applyBorder="1" numFmtId="0"/>
    <xf fontId="449" fillId="407" borderId="431" applyFont="1" applyFill="1" applyBorder="1" numFmtId="164"/>
    <xf fontId="450" fillId="408" borderId="432" applyFont="1" applyFill="1" applyBorder="1" numFmtId="164"/>
    <xf fontId="451" fillId="409" borderId="433" applyFont="1" applyFill="1" applyBorder="1" numFmtId="9"/>
    <xf fontId="452" fillId="410" borderId="434" applyFont="1" applyFill="1" applyBorder="1" numFmtId="0"/>
    <xf numFmtId="169" fontId="453" fillId="411" borderId="435" xfId="18" applyFont="1" applyFill="1" applyBorder="1"/>
    <xf fontId="454" fillId="412" borderId="436" applyFont="1" applyFill="1" applyBorder="1" numFmtId="0"/>
    <xf fontId="455" fillId="413" borderId="437" applyFont="1" applyFill="1" applyBorder="1" numFmtId="0"/>
    <xf fontId="456" fillId="414" borderId="438" applyFont="1" applyFill="1" applyBorder="1" numFmtId="164"/>
    <xf fontId="457" fillId="415" borderId="439" applyFont="1" applyFill="1" applyBorder="1" numFmtId="0"/>
    <xf fontId="458" fillId="416" borderId="440" applyFont="1" applyFill="1" applyBorder="1" numFmtId="164"/>
    <xf fontId="459" fillId="417" borderId="441" applyFont="1" applyFill="1" applyBorder="1" numFmtId="164"/>
    <xf fontId="460" fillId="418" borderId="442" applyFont="1" applyFill="1" applyBorder="1" numFmtId="9"/>
    <xf fontId="461" fillId="419" borderId="443" applyFont="1" applyFill="1" applyBorder="1" numFmtId="0"/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sheetPr/>
  <sheetViews>
    <sheetView showGridLines="0" zoomScale="85" zoomScaleNormal="85" workbookViewId="0">
      <selection activeCell="B22" sqref="B22"/>
    </sheetView>
  </sheetViews>
  <sheetFormatPr defaultRowHeight="14.6" x14ac:dyDescent="0.4"/>
  <cols>
    <col min="1" max="1" width="2.69140625" style="10" customWidth="1"/>
    <col min="2" max="2" width="28.07421875" customWidth="1"/>
    <col min="3" max="3" width="15.4609375" customWidth="1"/>
    <col min="4" max="4" width="20.765625" customWidth="1"/>
    <col min="5" max="6" width="13.07421875" customWidth="1"/>
    <col min="7" max="8" width="15.84375" customWidth="1"/>
    <col min="9" max="9" width="12.15234375" customWidth="1"/>
    <col min="18" max="18" width="10.84375" bestFit="1" customWidth="1"/>
  </cols>
  <sheetData>
    <row r="1" spans="1:8" s="7" customFormat="1" x14ac:dyDescent="0.4">
      <c r="A1" s="6"/>
      <c r="B1" s="6"/>
    </row>
    <row r="2" spans="1:8" s="7" customFormat="1" ht="16.75" x14ac:dyDescent="0.4">
      <c r="A2" s="8"/>
      <c r="B2" t="s" s="266">
        <v>323</v>
      </c>
    </row>
    <row r="3" spans="1:8" s="7" customFormat="1" x14ac:dyDescent="0.4">
      <c r="A3" s="8"/>
      <c r="B3" t="s" s="252">
        <v>76</v>
      </c>
    </row>
    <row r="4" spans="1:8" s="7" customFormat="1" x14ac:dyDescent="0.4">
      <c r="A4" s="8"/>
      <c r="B4" t="s" s="252">
        <v>324</v>
      </c>
    </row>
    <row r="5" spans="1:8" s="7" customFormat="1" x14ac:dyDescent="0.4">
      <c r="A5" s="8"/>
      <c r="B5" s="9"/>
    </row>
    <row r="6" spans="1:8" s="7" customFormat="1" x14ac:dyDescent="0.4">
      <c r="A6" s="8"/>
      <c r="B6" t="s" s="253">
        <v>76</v>
      </c>
      <c r="C6" s="254"/>
      <c r="D6" s="254"/>
    </row>
    <row r="7" spans="1:8" s="7" customFormat="1" x14ac:dyDescent="0.4">
      <c r="A7" s="8"/>
      <c r="B7" s="9"/>
    </row>
    <row r="8" spans="1:8" x14ac:dyDescent="0.4">
      <c r="B8" t="s" s="240">
        <v>268</v>
      </c>
      <c r="C8" s="50"/>
      <c r="D8" s="72"/>
      <c r="E8" s="7"/>
      <c r="F8" s="7"/>
      <c r="G8" s="7"/>
      <c r="H8" s="7"/>
    </row>
    <row r="9" spans="1:8" x14ac:dyDescent="0.4">
      <c r="B9" t="s" s="72">
        <v>271</v>
      </c>
      <c r="C9" s="50"/>
      <c r="D9" t="s" s="244">
        <v>325</v>
      </c>
      <c r="E9" s="7"/>
      <c r="F9" s="7"/>
      <c r="G9" s="7"/>
      <c r="H9" s="7"/>
    </row>
    <row r="10" spans="1:8" x14ac:dyDescent="0.4">
      <c r="B10" t="s" s="72">
        <v>241</v>
      </c>
      <c r="C10" s="50"/>
      <c r="D10" s="274">
        <v>43087</v>
      </c>
      <c r="E10" s="7"/>
      <c r="F10" s="7"/>
      <c r="G10" s="7"/>
      <c r="H10" s="7"/>
    </row>
    <row r="11" spans="1:8" x14ac:dyDescent="0.4">
      <c r="B11" t="s" s="72">
        <v>14</v>
      </c>
      <c r="C11" s="50"/>
      <c r="D11" t="s" s="107">
        <v>326</v>
      </c>
      <c r="E11" s="7"/>
      <c r="F11" s="7"/>
      <c r="G11" s="7"/>
      <c r="H11" s="7"/>
    </row>
    <row r="12" spans="1:8" x14ac:dyDescent="0.4">
      <c r="B12" s="72"/>
      <c r="C12" s="50"/>
      <c r="D12" s="50"/>
      <c r="E12" s="167"/>
    </row>
    <row r="13" spans="1:8" x14ac:dyDescent="0.4">
      <c r="B13" t="s" s="240">
        <v>284</v>
      </c>
      <c r="C13" s="50"/>
      <c r="D13" s="50"/>
      <c r="E13" s="167"/>
    </row>
    <row r="14" spans="1:8" x14ac:dyDescent="0.4">
      <c r="B14" t="s" s="72">
        <v>286</v>
      </c>
      <c r="D14" s="276">
        <v>42735</v>
      </c>
      <c r="E14" s="110"/>
      <c r="F14" s="72"/>
    </row>
    <row r="15" spans="1:8" x14ac:dyDescent="0.4">
      <c r="B15" t="s" s="72">
        <v>283</v>
      </c>
      <c r="C15" s="50"/>
      <c r="D15" t="s" s="107">
        <v>327</v>
      </c>
      <c r="E15" s="113"/>
      <c r="F15" s="72"/>
    </row>
    <row r="16" spans="1:8" x14ac:dyDescent="0.4">
      <c r="B16" t="s" s="72">
        <v>38</v>
      </c>
      <c r="C16" s="50"/>
      <c r="D16" t="s" s="107">
        <v>328</v>
      </c>
      <c r="E16" s="115"/>
      <c r="F16" s="72"/>
    </row>
    <row r="17" spans="2:6" x14ac:dyDescent="0.4">
      <c r="B17" t="s" s="72">
        <v>16</v>
      </c>
      <c r="C17" s="50"/>
      <c r="D17" t="s" s="107">
        <v>329</v>
      </c>
      <c r="E17" s="77"/>
      <c r="F17" s="72"/>
    </row>
    <row r="18" spans="2:6" x14ac:dyDescent="0.4">
      <c r="E18" s="72"/>
      <c r="F18" s="72"/>
    </row>
    <row r="19" spans="2:6" x14ac:dyDescent="0.4">
      <c r="B19" t="s" s="240">
        <v>285</v>
      </c>
      <c r="E19" s="72"/>
      <c r="F19" s="72"/>
    </row>
    <row r="20" spans="2:6" x14ac:dyDescent="0.4">
      <c r="B20" t="s" s="7">
        <v>209</v>
      </c>
      <c r="C20" s="7"/>
      <c r="D20" t="s" s="107">
        <v>211</v>
      </c>
      <c r="E20" t="s" s="245">
        <v>210</v>
      </c>
      <c r="F20" t="s" s="245">
        <v>211</v>
      </c>
    </row>
    <row r="21" spans="2:6" x14ac:dyDescent="0.4">
      <c r="B21" t="s" s="72">
        <v>292</v>
      </c>
      <c r="C21" s="50"/>
      <c r="D21" s="108">
        <v>43087</v>
      </c>
      <c r="E21" s="167"/>
    </row>
    <row r="22" spans="2:6" x14ac:dyDescent="0.4">
      <c r="B22" t="s" s="72">
        <v>272</v>
      </c>
      <c r="C22" s="50"/>
      <c r="D22" s="277">
        <v>43465</v>
      </c>
      <c r="E22" s="167"/>
    </row>
    <row r="23" spans="2:6" x14ac:dyDescent="0.4">
      <c r="B23" t="s" s="72">
        <v>242</v>
      </c>
      <c r="C23" s="50"/>
      <c r="D23" s="233">
        <v>0.02</v>
      </c>
      <c r="E23" s="167"/>
    </row>
    <row r="25" spans="2:6" x14ac:dyDescent="0.4">
      <c r="B25" t="s" s="240">
        <v>67</v>
      </c>
      <c r="C25" s="50"/>
      <c r="D25" s="50"/>
      <c r="E25" s="167"/>
    </row>
    <row r="26" spans="2:6" x14ac:dyDescent="0.4">
      <c r="B26" t="s" s="72">
        <v>273</v>
      </c>
      <c r="C26" s="50"/>
      <c r="D26" t="s" s="234">
        <v>330</v>
      </c>
      <c r="E26" t="s" s="111">
        <v>274</v>
      </c>
    </row>
    <row r="27" spans="2:6" x14ac:dyDescent="0.4">
      <c r="B27" t="s" s="72">
        <v>0</v>
      </c>
      <c r="C27" s="50"/>
      <c r="D27" s="234">
        <v>0.018000000000000002</v>
      </c>
      <c r="E27" s="167"/>
    </row>
    <row r="28" spans="2:6" x14ac:dyDescent="0.4">
      <c r="B28" t="s" s="72">
        <v>269</v>
      </c>
      <c r="C28" s="50"/>
      <c r="D28" s="234">
        <v>0.055</v>
      </c>
      <c r="E28" s="167"/>
    </row>
    <row r="29" spans="2:6" x14ac:dyDescent="0.4">
      <c r="B29" t="s" s="72">
        <v>10</v>
      </c>
      <c r="C29" s="50"/>
      <c r="D29" s="234">
        <v>0.06</v>
      </c>
      <c r="E29" s="167"/>
    </row>
    <row r="30" spans="2:6" x14ac:dyDescent="0.4">
      <c r="B30" t="s" s="72">
        <v>270</v>
      </c>
      <c r="C30" s="50"/>
      <c r="D30" s="234">
        <v>0.3</v>
      </c>
      <c r="E30" s="167"/>
    </row>
    <row r="31" spans="2:6" x14ac:dyDescent="0.4">
      <c r="B31" t="s" s="72">
        <v>55</v>
      </c>
      <c r="C31" s="50"/>
      <c r="D31" s="233">
        <v>0.25</v>
      </c>
      <c r="E31" s="167"/>
    </row>
    <row r="32" spans="2:6" x14ac:dyDescent="0.4">
      <c r="B32" s="72"/>
      <c r="C32" s="50"/>
      <c r="D32" s="50"/>
      <c r="E32" s="167"/>
    </row>
    <row r="33" spans="2:6" x14ac:dyDescent="0.4">
      <c r="B33" t="s" s="240">
        <v>74</v>
      </c>
      <c r="C33" s="50"/>
      <c r="D33" s="72"/>
      <c r="E33" s="72"/>
      <c r="F33" s="72"/>
    </row>
    <row r="34" spans="2:6" x14ac:dyDescent="0.4">
      <c r="B34" t="s" s="72">
        <v>37</v>
      </c>
      <c r="C34" s="50"/>
      <c r="D34" s="275">
        <v>43800</v>
      </c>
      <c r="E34" s="112"/>
      <c r="F34" s="78"/>
    </row>
    <row r="35" spans="2:6" x14ac:dyDescent="0.4">
      <c r="B35" t="s" s="72">
        <v>32</v>
      </c>
      <c r="C35" s="50"/>
      <c r="D35" t="s" s="107">
        <v>201</v>
      </c>
      <c r="E35" t="s" s="245">
        <v>33</v>
      </c>
      <c r="F35" t="s" s="245">
        <v>34</v>
      </c>
    </row>
    <row r="36" spans="2:6" x14ac:dyDescent="0.4">
      <c r="B36" t="s" s="72">
        <v>41</v>
      </c>
      <c r="C36" s="50"/>
      <c r="D36" t="s" s="107">
        <v>290</v>
      </c>
      <c r="E36" s="113"/>
      <c r="F36" s="72"/>
    </row>
    <row r="37" spans="2:6" x14ac:dyDescent="0.4">
      <c r="B37" t="s" s="72">
        <v>275</v>
      </c>
      <c r="C37" s="50"/>
      <c r="D37" t="s" s="107">
        <v>331</v>
      </c>
      <c r="E37" s="113"/>
      <c r="F37" s="72"/>
    </row>
    <row r="38" spans="2:6" x14ac:dyDescent="0.4">
      <c r="B38" t="s" s="72">
        <v>276</v>
      </c>
      <c r="C38" s="50"/>
      <c r="D38" t="s" s="107">
        <v>332</v>
      </c>
      <c r="E38" s="113"/>
      <c r="F38" s="72"/>
    </row>
    <row r="39" spans="2:6" x14ac:dyDescent="0.4">
      <c r="B39" s="72"/>
      <c r="C39" s="50"/>
      <c r="D39" s="50"/>
      <c r="E39" s="167"/>
    </row>
  </sheetData>
  <dataValidations count="4">
    <dataValidation type="list" allowBlank="1" showInputMessage="1" showErrorMessage="1" sqref="D16" xr:uid="{5406099E-438D-429E-94D2-B85C2A8D75D5}">
      <formula1>"P,F"</formula1>
    </dataValidation>
    <dataValidation type="list" allowBlank="1" showInputMessage="1" showErrorMessage="1" sqref="D20" xr:uid="{7B704DD2-4C7A-4F89-9DBF-0345CDF9086D}">
      <formula1>"Yes, No"</formula1>
    </dataValidation>
    <dataValidation type="list" allowBlank="1" showInputMessage="1" showErrorMessage="1" sqref="D17" xr:uid="{8FEECCD0-F4C3-4E9E-84F8-333E478DF84F}">
      <formula1>"C, H"</formula1>
    </dataValidation>
    <dataValidation type="list" allowBlank="1" showInputMessage="1" showErrorMessage="1" sqref="D35" xr:uid="{F46C7D24-8BA9-43BD-8E9A-45A4DCB7FF2D}">
      <formula1>"Gross Debt, Net Debt"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>
    <row r="2">
      <c r="B2" t="s">
        <v>323</v>
      </c>
    </row>
    <row r="4">
      <c r="B4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03D5-99AB-4CAE-80AA-D6779D29694E}">
  <sheetPr/>
  <sheetViews>
    <sheetView workbookViewId="0"/>
  </sheetViews>
  <sheetFormatPr defaultRowHeight="14.6" x14ac:dyDescent="0.4"/>
  <sheetData>
    <row r="1" spans="1:31" x14ac:dyDescent="0.4">
      <c r="A1">
        <v>31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</row>
    <row r="2">
      <c r="B2" t="s">
        <v>323</v>
      </c>
    </row>
    <row r="4">
      <c r="B4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sheetViews>
    <sheetView showGridLines="0" tabSelected="1" topLeftCell="A7" zoomScale="85" zoomScaleNormal="85" workbookViewId="0">
      <selection activeCell="G21" sqref="G21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18.53515625" style="7" customWidth="1"/>
    <col min="4" max="9" width="11.69140625" style="7" customWidth="1"/>
    <col min="10" max="16384" width="9.84375" style="7"/>
  </cols>
  <sheetData>
    <row r="1" spans="1:9" x14ac:dyDescent="0.4">
      <c r="A1" s="6"/>
      <c r="B1" s="6"/>
    </row>
    <row r="2" spans="1:9" ht="16.75" x14ac:dyDescent="0.4">
      <c r="A2" s="8"/>
      <c r="B2" t="s" s="266">
        <v>323</v>
      </c>
    </row>
    <row r="3" spans="1:9" x14ac:dyDescent="0.4">
      <c r="A3" s="8"/>
      <c r="B3" t="s" s="252">
        <v>73</v>
      </c>
    </row>
    <row r="4" spans="1:9" x14ac:dyDescent="0.4">
      <c r="A4" s="8"/>
      <c r="B4" t="s" s="252">
        <v>324</v>
      </c>
    </row>
    <row r="5" spans="1:9" x14ac:dyDescent="0.4">
      <c r="A5" s="8"/>
      <c r="B5" s="9"/>
      <c r="H5" s="10"/>
      <c r="I5" s="10"/>
    </row>
    <row r="6" spans="1:9" x14ac:dyDescent="0.4">
      <c r="A6" s="8"/>
      <c r="B6" t="s" s="255">
        <v>238</v>
      </c>
      <c r="C6" s="256"/>
      <c r="E6" s="21"/>
      <c r="H6" s="10"/>
      <c r="I6" s="10"/>
    </row>
    <row r="7" spans="1:9" ht="15" thickBot="1" x14ac:dyDescent="0.45">
      <c r="A7" s="8"/>
      <c r="B7" s="9"/>
      <c r="E7" s="21"/>
      <c r="H7" s="10"/>
      <c r="I7" s="10"/>
    </row>
    <row r="8" spans="1:9" x14ac:dyDescent="0.4">
      <c r="A8" s="8"/>
      <c r="B8" t="s" s="257">
        <v>241</v>
      </c>
      <c r="C8" s="258">
        <f>Assumptions!$D$10</f>
      </c>
      <c r="E8" s="21"/>
      <c r="H8" s="10"/>
      <c r="I8" s="10"/>
    </row>
    <row r="9" spans="1:9" x14ac:dyDescent="0.4">
      <c r="B9" t="s" s="259">
        <v>242</v>
      </c>
      <c r="C9" s="260">
        <f>Assumptions!$D$23</f>
      </c>
      <c r="E9" s="21"/>
    </row>
    <row r="10" spans="1:9" x14ac:dyDescent="0.4">
      <c r="B10" t="s" s="259">
        <v>55</v>
      </c>
      <c r="C10" s="260">
        <f>Assumptions!$D$31</f>
      </c>
      <c r="E10" s="21"/>
    </row>
    <row r="11" spans="1:9" ht="15" thickBot="1" x14ac:dyDescent="0.45">
      <c r="B11" t="s" s="261">
        <v>67</v>
      </c>
      <c r="C11" s="262">
        <f>IF(OR(ISBLANK(Assumptions!D26),Assumptions!D26=""),'Discount rate'!C26,Assumptions!D26)</f>
      </c>
      <c r="D11" s="40"/>
    </row>
    <row r="12" spans="1:9" x14ac:dyDescent="0.4">
      <c r="C12" s="17"/>
    </row>
    <row r="13" spans="1:9" x14ac:dyDescent="0.4">
      <c r="B13" t="s" s="26">
        <v>202</v>
      </c>
      <c r="C13" s="194">
        <f>SUM($49:$49)</f>
      </c>
    </row>
    <row r="14" spans="1:9" x14ac:dyDescent="0.4">
      <c r="B14" t="s" s="24">
        <v>70</v>
      </c>
      <c r="C14" s="27">
        <f>Comps!D25</f>
      </c>
      <c r="D14" s="30"/>
    </row>
    <row r="15" spans="1:9" s="10" customFormat="1" x14ac:dyDescent="0.4">
      <c r="B15" t="s" s="84">
        <v>71</v>
      </c>
      <c r="C15" s="85">
        <f>Comps!D26</f>
      </c>
      <c r="D15" s="38"/>
    </row>
    <row r="16" spans="1:9" x14ac:dyDescent="0.4">
      <c r="B16" t="s" s="33">
        <v>240</v>
      </c>
      <c r="C16" s="193">
        <f>SUM($C$13:$C$15)</f>
      </c>
      <c r="D16" s="30"/>
    </row>
    <row r="17" spans="2:10" x14ac:dyDescent="0.4">
      <c r="C17" s="17"/>
    </row>
    <row r="18" spans="2:10" x14ac:dyDescent="0.4">
      <c r="B18" t="s" s="39">
        <v>4</v>
      </c>
      <c r="C18" s="28">
        <f>C13</f>
      </c>
    </row>
    <row r="19" spans="2:10" x14ac:dyDescent="0.4">
      <c r="B19" t="s" s="24">
        <v>2</v>
      </c>
      <c cm="1" r="C19" s="29">
        <f t="array" ref="C19">_xll.ciqfunctions.udf.CIQ(IS!$D$9,"IQ_EBITDA",IS!$D$10,$C$8,IS!$D$12,IS!$D$13,IS!$D$15,IS!$D$16)</f>
      </c>
    </row>
    <row r="20" spans="2:10" x14ac:dyDescent="0.4">
      <c r="B20" t="s" s="33">
        <v>239</v>
      </c>
      <c r="C20" s="196">
        <f>C18/C19</f>
      </c>
    </row>
    <row r="21" spans="2:10" x14ac:dyDescent="0.4">
      <c r="B21" s="12"/>
      <c r="C21" s="12"/>
    </row>
    <row r="22" spans="2:10" x14ac:dyDescent="0.4">
      <c r="F22" s="23"/>
      <c r="G22" s="23"/>
    </row>
    <row r="23" spans="2:10" x14ac:dyDescent="0.4">
      <c r="B23" t="s" s="255">
        <v>243</v>
      </c>
      <c r="C23" s="255"/>
      <c r="D23" s="255"/>
      <c r="E23" s="255"/>
      <c r="F23" s="255"/>
      <c r="G23" s="255"/>
      <c r="H23" s="255"/>
      <c r="I23" s="255"/>
      <c r="J23" t="s" s="7">
        <v>287</v>
      </c>
    </row>
    <row r="24" spans="2:10" ht="15" thickBot="1" x14ac:dyDescent="0.45">
      <c r="B24" s="14"/>
      <c r="D24" s="186">
        <f>DATE(YEAR($F$24)+COLUMN(D24)-COLUMN($F$24),MONTH($F$24),DAY($F$24))</f>
      </c>
      <c r="E24" s="186">
        <f>DATE(YEAR($F$24)+COLUMN(E24)-COLUMN($F$24),MONTH($F$24),DAY($F$24))</f>
      </c>
      <c r="F24" s="246">
        <f>forecastStart</f>
      </c>
      <c r="G24" s="186">
        <f>DATE(YEAR($F$24)+COLUMN(G24)-COLUMN($F$24),MONTH($F$24),DAY($F$24))</f>
      </c>
      <c r="H24" s="186">
        <f>DATE(YEAR($F$24)+COLUMN(H24)-COLUMN($F$24),MONTH($F$24),DAY($F$24))</f>
      </c>
      <c r="I24" s="186">
        <f t="shared" ref="I24" si="0">DATE(YEAR($F$24)+COLUMN(I24)-COLUMN($F$24),MONTH($F$24),DAY($F$24))</f>
      </c>
      <c r="J24" t="s" s="7">
        <v>287</v>
      </c>
    </row>
    <row r="25" spans="2:10" ht="15" thickBot="1" x14ac:dyDescent="0.45">
      <c r="B25" s="87">
        <f>curr+" million"</f>
      </c>
      <c r="C25" s="70"/>
      <c r="D25" s="71">
        <f>YEAR(D24)</f>
      </c>
      <c r="E25" s="71">
        <f t="shared" ref="E25:H25" si="1">YEAR(E24)</f>
      </c>
      <c r="F25" s="71">
        <f t="shared" si="1"/>
      </c>
      <c r="G25" s="71">
        <f t="shared" si="1"/>
      </c>
      <c r="H25" s="71">
        <f t="shared" si="1"/>
      </c>
      <c r="I25" t="s" s="195">
        <v>288</v>
      </c>
      <c r="J25" t="s" s="7">
        <v>287</v>
      </c>
    </row>
    <row r="26" spans="2:10" x14ac:dyDescent="0.4">
      <c r="B26" s="14"/>
      <c r="C26" s="142"/>
      <c r="D26" t="s" s="184">
        <v>5</v>
      </c>
      <c r="E26" t="s" s="184">
        <v>5</v>
      </c>
      <c r="F26" t="s" s="184">
        <v>6</v>
      </c>
      <c r="G26" t="s" s="184">
        <v>6</v>
      </c>
      <c r="H26" t="s" s="184">
        <v>6</v>
      </c>
      <c r="I26" t="s" s="185">
        <v>17</v>
      </c>
      <c r="J26" t="s" s="7">
        <v>287</v>
      </c>
    </row>
    <row r="27" spans="2:10" x14ac:dyDescent="0.4">
      <c r="B27" t="s" s="11">
        <v>3</v>
      </c>
      <c r="C27" s="132"/>
      <c r="D27" s="10">
        <f>INDEX(IS!$21:$21,MATCH(D$25,IS!$19:$19,0))</f>
      </c>
      <c r="E27" s="10">
        <f>INDEX(IS!$21:$21,MATCH(E$25,IS!$19:$19,0))</f>
      </c>
      <c r="F27" s="10">
        <f>INDEX(Forecasts!$13:$13,MATCH(F$25,Forecasts!$11:$11,0))</f>
      </c>
      <c r="G27" s="10">
        <f>INDEX(Forecasts!$13:$13,MATCH(G$25,Forecasts!$11:$11,0))</f>
      </c>
      <c r="H27" s="10">
        <f>INDEX(Forecasts!$13:$13,MATCH(H$25,Forecasts!$11:$11,0))</f>
      </c>
      <c r="J27" t="s" s="7">
        <v>287</v>
      </c>
    </row>
    <row r="28" spans="2:10" x14ac:dyDescent="0.4">
      <c r="B28" s="30"/>
      <c r="C28" t="s" s="181">
        <v>225</v>
      </c>
      <c r="D28" s="10"/>
      <c r="E28" s="247"/>
      <c r="F28" s="247">
        <f ca="1">F27/OFFSET(F27,0,-1)-1</f>
      </c>
      <c r="G28" s="247">
        <f ca="1" t="shared" ref="G28:H28" si="2">G27/OFFSET(G27,0,-1)-1</f>
      </c>
      <c r="H28" s="247">
        <f ca="1" t="shared" si="2"/>
      </c>
      <c r="I28" s="22">
        <f>$C$9</f>
      </c>
      <c r="J28" t="s" s="7">
        <v>287</v>
      </c>
    </row>
    <row r="29" spans="2:10" x14ac:dyDescent="0.4">
      <c r="B29" t="s" s="11">
        <v>254</v>
      </c>
      <c r="C29" s="132"/>
      <c r="D29" s="10">
        <f>INDEX(IS!$27:$27,MATCH(D$25,IS!$19:$19,0))</f>
      </c>
      <c r="E29" s="10">
        <f>INDEX(IS!$27:$27,MATCH(E$25,IS!$19:$19,0))</f>
      </c>
      <c r="F29" s="10">
        <f>INDEX(Forecasts!$14:$14,MATCH(F$25,Forecasts!$11:$11,0))</f>
      </c>
      <c r="G29" s="10">
        <f>INDEX(Forecasts!$14:$14,MATCH(G$25,Forecasts!$11:$11,0))</f>
      </c>
      <c r="H29" s="10">
        <f>INDEX(Forecasts!$14:$14,MATCH(H$25,Forecasts!$11:$11,0))</f>
      </c>
      <c r="J29" t="s" s="7">
        <v>287</v>
      </c>
    </row>
    <row r="30" spans="2:10" x14ac:dyDescent="0.4">
      <c r="B30" s="11"/>
      <c r="C30" t="s" s="181">
        <v>68</v>
      </c>
      <c r="D30" s="10"/>
      <c r="E30" s="10"/>
      <c r="F30" s="247">
        <f>F31/F27</f>
      </c>
      <c r="G30" s="247">
        <f t="shared" ref="G30:H30" si="3">G31/G27</f>
      </c>
      <c r="H30" s="247">
        <f t="shared" si="3"/>
      </c>
      <c r="J30" t="s" s="7">
        <v>287</v>
      </c>
    </row>
    <row r="31" spans="2:10" x14ac:dyDescent="0.4">
      <c r="B31" t="s" s="15">
        <v>1</v>
      </c>
      <c r="C31" s="182"/>
      <c r="D31" s="42"/>
      <c r="E31" s="42">
        <f>E27+E29</f>
      </c>
      <c r="F31" s="42">
        <f t="shared" ref="F31:H31" si="4">F27+F29</f>
      </c>
      <c r="G31" s="42">
        <f t="shared" si="4"/>
      </c>
      <c r="H31" s="42">
        <f t="shared" si="4"/>
      </c>
      <c r="I31" s="16"/>
      <c r="J31" t="s" s="7">
        <v>287</v>
      </c>
    </row>
    <row r="32" spans="2:10" x14ac:dyDescent="0.4">
      <c r="B32" s="11"/>
      <c r="C32" t="s" s="181">
        <v>55</v>
      </c>
      <c r="D32" s="10"/>
      <c r="E32" s="248">
        <f>$C$10</f>
      </c>
      <c r="F32" s="248">
        <f t="shared" ref="F32:H32" si="5">$C$10</f>
      </c>
      <c r="G32" s="248">
        <f t="shared" si="5"/>
      </c>
      <c r="H32" s="248">
        <f t="shared" si="5"/>
      </c>
      <c r="J32" t="s" s="7">
        <v>287</v>
      </c>
    </row>
    <row r="33" spans="2:10" x14ac:dyDescent="0.4">
      <c r="B33" t="s" s="7">
        <v>72</v>
      </c>
      <c r="C33" s="183"/>
      <c r="D33" s="10">
        <f>INDEX(IS!$37:$37,MATCH(D$25,IS!$19:$19,0))</f>
      </c>
      <c r="E33" s="10">
        <f>INDEX(IS!$37:$37,MATCH(E$25,IS!$19:$19,0))</f>
      </c>
      <c r="F33" s="10">
        <f t="shared" ref="F33:H33" si="6">-F31*F$32</f>
      </c>
      <c r="G33" s="10">
        <f t="shared" si="6"/>
      </c>
      <c r="H33" s="10">
        <f t="shared" si="6"/>
      </c>
      <c r="J33" t="s" s="7">
        <v>287</v>
      </c>
    </row>
    <row r="34" spans="2:10" x14ac:dyDescent="0.4">
      <c r="B34" t="s" s="7">
        <v>251</v>
      </c>
      <c r="C34" s="132"/>
      <c r="D34" s="10">
        <f>-INDEX(IS!$29:$29,MATCH(D$25,IS!$19:$19,0))</f>
      </c>
      <c r="E34" s="10">
        <f>-INDEX(IS!$29:$29,MATCH(E$25,IS!$19:$19,0))</f>
      </c>
      <c r="F34" s="10">
        <f>-INDEX(Forecasts!$21:$21,MATCH(F$25,Forecasts!$11:$11,0))</f>
      </c>
      <c r="G34" s="10">
        <f>-INDEX(Forecasts!$21:$21,MATCH(G$25,Forecasts!$11:$11,0))</f>
      </c>
      <c r="H34" s="10">
        <f>-INDEX(Forecasts!$21:$21,MATCH(H$25,Forecasts!$11:$11,0))</f>
      </c>
      <c r="J34" t="s" s="7">
        <v>287</v>
      </c>
    </row>
    <row r="35" spans="2:10" x14ac:dyDescent="0.4">
      <c r="B35" t="s" s="12">
        <v>252</v>
      </c>
      <c r="C35" s="133"/>
      <c r="D35" s="34">
        <f>INDEX(CFS!$25:$25,MATCH(D$25,CFS!$19:$19,0))</f>
      </c>
      <c r="E35" s="34">
        <f>INDEX(CFS!$25:$25,MATCH(E$25,CFS!$19:$19,0))</f>
      </c>
      <c r="F35" s="10">
        <f>INDEX(Forecasts!$22:$22,MATCH(F$25,Forecasts!$11:$11,0))</f>
      </c>
      <c r="G35" s="10">
        <f>INDEX(Forecasts!$22:$22,MATCH(G$25,Forecasts!$11:$11,0))</f>
      </c>
      <c r="H35" s="10">
        <f>INDEX(Forecasts!$22:$22,MATCH(H$25,Forecasts!$11:$11,0))</f>
      </c>
      <c r="I35" s="12"/>
      <c r="J35" t="s" s="7">
        <v>287</v>
      </c>
    </row>
    <row r="36" spans="2:10" x14ac:dyDescent="0.4">
      <c r="B36" t="s" s="12">
        <v>253</v>
      </c>
      <c r="C36" s="133"/>
      <c r="D36" s="34"/>
      <c r="E36" s="34">
        <f>D38-E38</f>
      </c>
      <c r="F36" s="34">
        <f>-(INDEX(Forecasts!$69:$69,MATCH(F$25,Forecasts!$57:$57,0))-INDEX(Forecasts!$69:$69,MATCH(F$25-1,Forecasts!$57:$57,0)))</f>
      </c>
      <c r="G36" s="34">
        <f>-(INDEX(Forecasts!$69:$69,MATCH(G$25,Forecasts!$57:$57,0))-INDEX(Forecasts!$69:$69,MATCH(G$25-1,Forecasts!$57:$57,0)))</f>
      </c>
      <c r="H36" s="34">
        <f>-(INDEX(Forecasts!$69:$69,MATCH(H$25,Forecasts!$57:$57,0))-INDEX(Forecasts!$69:$69,MATCH(H$25-1,Forecasts!$57:$57,0)))</f>
      </c>
      <c r="I36" s="12"/>
      <c r="J36" t="s" s="7">
        <v>287</v>
      </c>
    </row>
    <row r="37" spans="2:10" x14ac:dyDescent="0.4">
      <c r="B37" s="16"/>
      <c r="C37" s="182"/>
      <c r="D37" s="42"/>
      <c r="E37" s="42"/>
      <c r="F37" s="42"/>
      <c r="G37" s="42"/>
      <c r="H37" s="42"/>
      <c r="I37" s="16"/>
      <c r="J37" t="s" s="7">
        <v>287</v>
      </c>
    </row>
    <row r="38" spans="2:10" x14ac:dyDescent="0.4">
      <c r="B38" t="s" s="43">
        <v>232</v>
      </c>
      <c r="C38" s="131"/>
      <c r="D38" s="249">
        <f>SUM(D39:D40)</f>
      </c>
      <c r="E38" s="249">
        <f>SUM(E39:E40)</f>
      </c>
      <c r="F38" s="249">
        <f ca="1">OFFSET(F38,0,-1)-F36</f>
      </c>
      <c r="G38" s="249">
        <f ca="1" t="shared" ref="G38:H38" si="7">OFFSET(G38,0,-1)-G36</f>
      </c>
      <c r="H38" s="249">
        <f ca="1" t="shared" si="7"/>
      </c>
      <c r="I38" s="43"/>
      <c r="J38" t="s" s="7">
        <v>287</v>
      </c>
    </row>
    <row r="39" spans="2:10" x14ac:dyDescent="0.4">
      <c r="B39" t="s" s="12">
        <v>250</v>
      </c>
      <c r="C39" s="133"/>
      <c r="D39" s="34">
        <f>INDEX(BS!$29:$29,MATCH(D$25,BS!$19:$19,0))-INDEX(BS!$22:$22,MATCH(D$25,BS!$19:$19,0))</f>
      </c>
      <c r="E39" s="34">
        <f>INDEX(BS!$29:$29,MATCH(E$25,BS!$19:$19,0))-INDEX(BS!$22:$22,MATCH(E$25,BS!$19:$19,0))</f>
      </c>
      <c r="F39" s="34"/>
      <c r="G39" s="34"/>
      <c r="H39" s="34"/>
      <c r="I39" s="12"/>
      <c r="J39" t="s" s="7">
        <v>287</v>
      </c>
    </row>
    <row r="40" spans="2:10" x14ac:dyDescent="0.4">
      <c r="B40" t="s" s="12">
        <v>249</v>
      </c>
      <c r="C40" s="133"/>
      <c r="D40" s="34">
        <f>-INDEX(BS!$46:$46,MATCH(D$25,BS!$19:$19,0))</f>
      </c>
      <c r="E40" s="34">
        <f>-INDEX(BS!$46:$46,MATCH(E$25,BS!$19:$19,0))</f>
      </c>
      <c r="F40" s="34"/>
      <c r="G40" s="34"/>
      <c r="H40" s="34"/>
      <c r="I40" s="12"/>
      <c r="J40" t="s" s="7">
        <v>287</v>
      </c>
    </row>
    <row r="41" spans="2:10" x14ac:dyDescent="0.4">
      <c r="B41" s="12"/>
      <c r="C41" t="s" s="192">
        <v>226</v>
      </c>
      <c r="D41" s="34"/>
      <c r="E41" s="250">
        <f>IF(E38/E27&lt;0, "n/a", E38/E27)</f>
      </c>
      <c r="F41" s="250">
        <f ca="1">IF(F38/F27&lt;0, "NM", F38/F27)</f>
      </c>
      <c r="G41" s="250">
        <f ca="1">IF(G38/G27&lt;0, "NM", G38/G27)</f>
      </c>
      <c r="H41" s="250">
        <f ca="1">IF(H38/H27&lt;0, "NM", H38/H27)</f>
      </c>
      <c r="I41" s="12"/>
      <c r="J41" t="s" s="7">
        <v>287</v>
      </c>
    </row>
    <row r="42" spans="2:10" x14ac:dyDescent="0.4">
      <c r="B42" t="s" s="12">
        <v>234</v>
      </c>
      <c r="C42" t="s" s="192">
        <v>235</v>
      </c>
      <c r="D42" s="34">
        <f t="shared" ref="D42:H42" si="8">D31+D33</f>
      </c>
      <c r="E42" s="34">
        <f t="shared" si="8"/>
      </c>
      <c r="F42" s="34">
        <f t="shared" si="8"/>
      </c>
      <c r="G42" s="34">
        <f t="shared" si="8"/>
      </c>
      <c r="H42" s="34">
        <f t="shared" si="8"/>
      </c>
      <c r="I42" s="12"/>
      <c r="J42" t="s" s="7">
        <v>287</v>
      </c>
    </row>
    <row r="43" spans="2:10" x14ac:dyDescent="0.4">
      <c r="B43" t="s" s="12">
        <v>248</v>
      </c>
      <c r="C43" t="s" s="192">
        <v>236</v>
      </c>
      <c r="D43" s="34"/>
      <c r="E43" s="34">
        <f ca="1" t="shared" ref="E43:H43" si="9">E42-OFFSET(E42,0,-1)</f>
      </c>
      <c r="F43" s="34">
        <f ca="1" t="shared" si="9"/>
      </c>
      <c r="G43" s="34">
        <f ca="1" t="shared" si="9"/>
      </c>
      <c r="H43" s="34">
        <f ca="1" t="shared" si="9"/>
      </c>
      <c r="I43" s="12"/>
      <c r="J43" t="s" s="7">
        <v>287</v>
      </c>
    </row>
    <row r="44" spans="2:10" x14ac:dyDescent="0.4">
      <c r="B44" t="s" s="12">
        <v>247</v>
      </c>
      <c r="C44" t="s" s="192">
        <v>237</v>
      </c>
      <c r="D44" s="34"/>
      <c r="E44" s="34">
        <f t="shared" ref="E44:H44" si="10">-(E35-E34)</f>
      </c>
      <c r="F44" s="34">
        <f t="shared" si="10"/>
      </c>
      <c r="G44" s="34">
        <f t="shared" si="10"/>
      </c>
      <c r="H44" s="34">
        <f t="shared" si="10"/>
      </c>
      <c r="I44" s="12"/>
      <c r="J44" t="s" s="7">
        <v>287</v>
      </c>
    </row>
    <row r="45" spans="2:10" x14ac:dyDescent="0.4">
      <c r="B45" s="12"/>
      <c r="C45" s="192"/>
      <c r="D45" s="12"/>
      <c r="E45" s="41"/>
      <c r="F45" s="41"/>
      <c r="G45" s="41"/>
      <c r="H45" s="41"/>
      <c r="I45" s="12"/>
      <c r="J45" t="s" s="7">
        <v>287</v>
      </c>
    </row>
    <row r="46" spans="2:10" x14ac:dyDescent="0.4">
      <c r="B46" t="s" s="141">
        <v>246</v>
      </c>
      <c r="C46" s="142"/>
      <c r="D46" s="13"/>
      <c r="E46" s="13">
        <f>E31+SUM(E33:E36)</f>
      </c>
      <c r="F46" s="13">
        <f>F31+SUM(F33:F36)</f>
      </c>
      <c r="G46" s="13">
        <f>G31+SUM(G33:G36)</f>
      </c>
      <c r="H46" s="13">
        <f>H31+SUM(H33:H36)</f>
      </c>
      <c r="I46" s="13">
        <f>H46*(1+$C$9)/($C$11-$C$9)</f>
      </c>
      <c r="J46" t="s" s="7">
        <v>287</v>
      </c>
    </row>
    <row r="47" spans="2:10" x14ac:dyDescent="0.4">
      <c r="C47" t="s" s="181">
        <v>227</v>
      </c>
      <c r="F47" s="251">
        <f ca="1" t="shared" ref="F47:H47" si="11">F46/OFFSET(F46,0,-1)-1</f>
      </c>
      <c r="G47" s="251">
        <f ca="1" t="shared" si="11"/>
      </c>
      <c r="H47" s="251">
        <f ca="1" t="shared" si="11"/>
      </c>
      <c r="J47" t="s" s="7">
        <v>287</v>
      </c>
    </row>
    <row r="48" spans="2:10" x14ac:dyDescent="0.4">
      <c r="B48" t="s" s="7">
        <v>245</v>
      </c>
      <c r="C48" s="132"/>
      <c r="E48" s="18">
        <f t="shared" ref="E48:F48" si="12">IF(E24&lt;INT($C$8),1,1/(1+$C$11)^(YEARFRAC(E24,$C$8)))</f>
      </c>
      <c r="F48" s="18">
        <f t="shared" si="12"/>
      </c>
      <c r="G48" s="18">
        <f>IF(G24&lt;INT($C$8),1,1/(1+$C$11)^(YEARFRAC(G24,$C$8)))</f>
      </c>
      <c r="H48" s="18">
        <f t="shared" ref="H48" si="13">IF(H24&lt;INT($C$8),1,1/(1+$C$11)^(YEARFRAC(H24,$C$8)))</f>
      </c>
      <c r="I48" s="18">
        <f>H48</f>
      </c>
      <c r="J48" t="s" s="7">
        <v>287</v>
      </c>
    </row>
    <row r="49" spans="2:10" ht="15" thickBot="1" x14ac:dyDescent="0.45">
      <c r="B49" t="s" s="20">
        <v>244</v>
      </c>
      <c r="C49" s="159"/>
      <c r="D49" s="20"/>
      <c r="E49" s="20"/>
      <c r="F49" s="20">
        <f>F46*F48</f>
      </c>
      <c r="G49" s="20">
        <f t="shared" ref="G49:I49" si="14">G46*G48</f>
      </c>
      <c r="H49" s="20">
        <f t="shared" si="14"/>
      </c>
      <c r="I49" s="20">
        <f t="shared" si="14"/>
      </c>
      <c r="J49" t="s" s="7">
        <v>287</v>
      </c>
    </row>
    <row r="50" spans="2:10" x14ac:dyDescent="0.4">
      <c r="D50" s="10"/>
      <c r="E50" s="10"/>
      <c r="F50" s="10"/>
      <c r="G50" s="205"/>
      <c r="H50" s="10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sheetPr/>
  <sheetViews>
    <sheetView showGridLines="0" zoomScale="85" zoomScaleNormal="85" workbookViewId="0">
      <selection activeCell="D29" sqref="D29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20.69140625" style="7" customWidth="1"/>
    <col min="4" max="4" width="13.53515625" style="7" customWidth="1"/>
    <col min="5" max="18" width="11.53515625" style="7" customWidth="1"/>
    <col min="19" max="20" width="10.69140625" style="7" customWidth="1"/>
    <col min="21" max="23" width="11.53515625" style="7" customWidth="1"/>
    <col min="24" max="16384" width="9.84375" style="7"/>
  </cols>
  <sheetData>
    <row r="1" spans="1:20" x14ac:dyDescent="0.4">
      <c r="A1" s="6"/>
      <c r="B1" s="6"/>
    </row>
    <row r="2" spans="1:20" ht="16.75" x14ac:dyDescent="0.4">
      <c r="A2" s="8"/>
      <c r="B2" t="s" s="266">
        <v>323</v>
      </c>
    </row>
    <row r="3" spans="1:20" x14ac:dyDescent="0.4">
      <c r="A3" s="8"/>
      <c r="B3" t="s" s="252">
        <v>67</v>
      </c>
    </row>
    <row r="4" spans="1:20" x14ac:dyDescent="0.4">
      <c r="A4" s="8"/>
      <c r="B4" t="s" s="252">
        <v>324</v>
      </c>
    </row>
    <row r="5" spans="1:20" x14ac:dyDescent="0.4">
      <c r="A5" s="8"/>
      <c r="B5" s="9"/>
    </row>
    <row r="6" spans="1:20" x14ac:dyDescent="0.4">
      <c r="B6" t="s" s="255">
        <v>67</v>
      </c>
      <c r="C6" s="26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4">
      <c r="E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4">
      <c r="B8" t="s" s="39">
        <v>18</v>
      </c>
      <c r="C8" s="206">
        <f>Assumptions!D27</f>
      </c>
      <c r="E8" s="30"/>
      <c r="I8" s="13"/>
      <c r="J8" s="12"/>
      <c r="K8" s="12"/>
      <c r="L8" s="12"/>
      <c r="M8" s="12"/>
      <c r="N8" s="12"/>
      <c r="O8" s="12"/>
      <c r="P8" s="12"/>
      <c r="Q8" s="12"/>
      <c r="R8" s="12"/>
      <c r="S8" s="13"/>
      <c r="T8" s="12"/>
    </row>
    <row r="9" spans="1:20" x14ac:dyDescent="0.4">
      <c r="B9" t="s" s="24">
        <v>19</v>
      </c>
      <c r="C9" s="235">
        <f>Beta!$D$12</f>
      </c>
      <c r="E9" s="3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4">
      <c r="B10" t="s" s="25">
        <v>289</v>
      </c>
      <c r="C10" s="236">
        <f>Assumptions!D28</f>
      </c>
      <c r="E10" s="30"/>
      <c r="I10" s="13"/>
      <c r="J10" s="13"/>
      <c r="K10" s="13"/>
      <c r="L10" s="13"/>
      <c r="M10" s="13"/>
      <c r="N10" s="12"/>
      <c r="O10" s="13"/>
      <c r="P10" s="12"/>
      <c r="Q10" s="13"/>
      <c r="R10" s="12"/>
      <c r="S10" s="12"/>
      <c r="T10" s="12"/>
    </row>
    <row r="11" spans="1:20" x14ac:dyDescent="0.4">
      <c r="C11" s="237"/>
      <c r="E11" s="30"/>
      <c r="I11" s="12"/>
      <c r="J11" s="40"/>
      <c r="K11" s="44"/>
      <c r="L11" s="44"/>
      <c r="M11" s="45"/>
      <c r="N11" s="12"/>
      <c r="O11" s="46"/>
      <c r="P11" s="12"/>
      <c r="Q11" s="44"/>
      <c r="R11" s="12"/>
      <c r="S11" s="12"/>
      <c r="T11" s="12"/>
    </row>
    <row r="12" spans="1:20" x14ac:dyDescent="0.4">
      <c r="B12" t="s" s="11">
        <v>20</v>
      </c>
      <c r="C12" s="238">
        <f>C8+(C9*C10)</f>
      </c>
      <c r="E12" s="30"/>
      <c r="I12" s="12"/>
      <c r="J12" s="40"/>
      <c r="K12" s="44"/>
      <c r="L12" s="44"/>
      <c r="M12" s="45"/>
      <c r="N12" s="12"/>
      <c r="O12" s="46"/>
      <c r="P12" s="12"/>
      <c r="Q12" s="44"/>
      <c r="R12" s="12"/>
      <c r="S12" s="12"/>
      <c r="T12" s="12"/>
    </row>
    <row r="13" spans="1:20" x14ac:dyDescent="0.4">
      <c r="C13" s="237"/>
      <c r="E13" s="30"/>
      <c r="I13" s="12"/>
      <c r="J13" s="40"/>
      <c r="K13" s="44"/>
      <c r="L13" s="44"/>
      <c r="M13" s="45"/>
      <c r="N13" s="12"/>
      <c r="O13" s="46"/>
      <c r="P13" s="12"/>
      <c r="Q13" s="44"/>
      <c r="R13" s="12"/>
      <c r="S13" s="12"/>
      <c r="T13" s="12"/>
    </row>
    <row r="14" spans="1:20" x14ac:dyDescent="0.4">
      <c r="B14" t="s" s="39">
        <v>231</v>
      </c>
      <c r="C14" s="206">
        <f>Assumptions!D29</f>
      </c>
      <c r="E14" s="30"/>
      <c r="I14" s="12"/>
      <c r="J14" s="40"/>
      <c r="K14" s="44"/>
      <c r="L14" s="44"/>
      <c r="M14" s="45"/>
      <c r="N14" s="12"/>
      <c r="O14" s="46"/>
      <c r="P14" s="12"/>
      <c r="Q14" s="44"/>
      <c r="R14" s="12"/>
      <c r="S14" s="12"/>
      <c r="T14" s="12"/>
    </row>
    <row r="15" spans="1:20" x14ac:dyDescent="0.4">
      <c r="B15" t="s" s="25">
        <v>21</v>
      </c>
      <c r="C15" s="236">
        <f>DCF!$C$10</f>
      </c>
      <c r="E15" s="30"/>
      <c r="I15" s="12"/>
      <c r="J15" s="40"/>
      <c r="K15" s="44"/>
      <c r="L15" s="44"/>
      <c r="M15" s="45"/>
      <c r="N15" s="12"/>
      <c r="O15" s="46"/>
      <c r="P15" s="12"/>
      <c r="Q15" s="44"/>
      <c r="R15" s="12"/>
      <c r="S15" s="12"/>
      <c r="T15" s="12"/>
    </row>
    <row r="16" spans="1:20" x14ac:dyDescent="0.4">
      <c r="C16" s="237"/>
      <c r="E16" s="30"/>
      <c r="I16" s="12"/>
      <c r="J16" s="40"/>
      <c r="K16" s="44"/>
      <c r="L16" s="44"/>
      <c r="M16" s="45"/>
      <c r="N16" s="12"/>
      <c r="O16" s="46"/>
      <c r="P16" s="12"/>
      <c r="Q16" s="44"/>
      <c r="R16" s="12"/>
      <c r="S16" s="12"/>
      <c r="T16" s="12"/>
    </row>
    <row r="17" spans="2:20" x14ac:dyDescent="0.4">
      <c r="B17" t="s" s="13">
        <v>22</v>
      </c>
      <c r="C17" s="238">
        <f>C14*(1-C15)</f>
      </c>
      <c r="E17" s="3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2:20" x14ac:dyDescent="0.4">
      <c r="C18" s="237"/>
      <c r="E18" s="30"/>
      <c r="I18" s="12"/>
      <c r="J18" s="40"/>
      <c r="K18" s="12"/>
      <c r="L18" s="12"/>
      <c r="M18" s="12"/>
      <c r="N18" s="12"/>
      <c r="O18" s="12"/>
      <c r="P18" s="12"/>
      <c r="Q18" s="44"/>
      <c r="R18" s="12"/>
      <c r="S18" s="12"/>
      <c r="T18" s="12"/>
    </row>
    <row r="19" spans="2:20" x14ac:dyDescent="0.4">
      <c r="B19" t="s" s="39">
        <v>23</v>
      </c>
      <c r="C19" s="206">
        <f>1-C22</f>
      </c>
      <c r="E19" s="30"/>
      <c r="I19" s="12"/>
      <c r="J19" s="12"/>
      <c r="K19" s="12"/>
      <c r="L19" s="12"/>
      <c r="M19" s="12"/>
      <c r="N19" s="44"/>
      <c r="O19" s="12"/>
      <c r="P19" s="12"/>
      <c r="Q19" s="12"/>
      <c r="R19" s="12"/>
      <c r="S19" s="12"/>
      <c r="T19" s="12"/>
    </row>
    <row r="20" spans="2:20" x14ac:dyDescent="0.4">
      <c r="B20" t="s" s="24">
        <v>20</v>
      </c>
      <c r="C20" s="32">
        <f>C12</f>
      </c>
      <c r="E20" s="30"/>
      <c r="J20" s="12"/>
      <c r="K20" s="12"/>
      <c r="L20" s="12"/>
      <c r="M20" s="12"/>
      <c r="N20" s="12"/>
      <c r="O20" s="12"/>
    </row>
    <row r="21" spans="2:20" x14ac:dyDescent="0.4">
      <c r="B21" s="24"/>
      <c r="C21" s="32"/>
      <c r="E21" s="35"/>
      <c r="F21" s="12"/>
      <c r="G21" s="12"/>
      <c r="J21" s="12"/>
      <c r="K21" s="12"/>
      <c r="L21" s="12"/>
      <c r="M21" s="12"/>
      <c r="N21" s="12"/>
      <c r="O21" s="12"/>
    </row>
    <row r="22" spans="2:20" x14ac:dyDescent="0.4">
      <c r="B22" t="s" s="24">
        <v>24</v>
      </c>
      <c r="C22" s="32">
        <f>Assumptions!D30</f>
      </c>
      <c r="E22" s="30"/>
      <c r="F22" s="12"/>
      <c r="G22" s="12"/>
      <c r="J22" s="12"/>
      <c r="K22" s="12"/>
      <c r="L22" s="40"/>
      <c r="M22" s="40"/>
      <c r="N22" s="12"/>
      <c r="O22" s="12"/>
    </row>
    <row r="23" spans="2:20" x14ac:dyDescent="0.4">
      <c r="B23" t="s" s="90">
        <v>25</v>
      </c>
      <c r="C23" s="91">
        <f>C14</f>
      </c>
      <c r="E23" s="30"/>
      <c r="F23" s="12"/>
      <c r="G23" s="12"/>
      <c r="J23" s="12"/>
      <c r="K23" s="12"/>
      <c r="L23" s="12"/>
      <c r="M23" s="47"/>
      <c r="N23" s="12"/>
      <c r="O23" s="12"/>
    </row>
    <row r="24" spans="2:20" x14ac:dyDescent="0.4">
      <c r="B24" s="12"/>
      <c r="C24" s="12"/>
      <c r="E24" s="30"/>
      <c r="G24" s="12"/>
      <c r="J24" s="12"/>
      <c r="K24" s="12"/>
      <c r="L24" s="12"/>
      <c r="M24" s="40"/>
      <c r="N24" s="12"/>
      <c r="O24" s="12"/>
    </row>
    <row r="25" spans="2:20" x14ac:dyDescent="0.4">
      <c r="B25" t="s" s="13">
        <v>26</v>
      </c>
      <c r="C25" s="49">
        <f>C19*C20+C22*C23</f>
      </c>
      <c r="D25" s="40"/>
      <c r="E25" s="30"/>
      <c r="G25" s="12"/>
      <c r="J25" s="12"/>
      <c r="K25" s="12"/>
      <c r="L25" s="12"/>
      <c r="M25" s="40"/>
      <c r="N25" s="12"/>
      <c r="O25" s="12"/>
    </row>
    <row r="26" spans="2:20" ht="15" thickBot="1" x14ac:dyDescent="0.45">
      <c r="B26" t="s" s="13">
        <v>69</v>
      </c>
      <c r="C26" s="48">
        <f>MROUND($C$25, 0.005)</f>
      </c>
      <c r="E26" s="30"/>
      <c r="J26" s="12"/>
      <c r="K26" s="12"/>
      <c r="L26" s="12"/>
      <c r="M26" s="40"/>
      <c r="N26" s="12"/>
      <c r="O26" s="12"/>
    </row>
    <row r="27" spans="2:20" ht="15" thickTop="1" x14ac:dyDescent="0.4">
      <c r="E27" s="30"/>
      <c r="J27" s="12"/>
      <c r="K27" s="12"/>
      <c r="L27" s="12"/>
      <c r="M27" s="40"/>
      <c r="N27" s="12"/>
      <c r="O27" s="12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sheetViews>
    <sheetView showGridLines="0" topLeftCell="A25" zoomScale="85" zoomScaleNormal="85" zoomScalePageLayoutView="70" workbookViewId="0">
      <selection activeCell="F65" sqref="F65"/>
    </sheetView>
  </sheetViews>
  <sheetFormatPr defaultColWidth="9.15234375" defaultRowHeight="14.6" x14ac:dyDescent="0.4"/>
  <cols>
    <col min="1" max="1" width="2.69140625" style="50" customWidth="1"/>
    <col min="2" max="2" width="30" style="50" customWidth="1"/>
    <col min="3" max="3" width="14.3828125" style="50" customWidth="1"/>
    <col min="4" max="4" width="14.3828125" style="50" customWidth="1"/>
    <col min="5" max="5" width="14.3828125" style="50" customWidth="1"/>
    <col min="6" max="6" width="14.3828125" style="50" customWidth="1"/>
    <col min="7" max="7" width="14.3828125" style="50" customWidth="1"/>
    <col min="8" max="8" width="14.3828125" style="50" customWidth="1"/>
    <col min="9" max="9" width="14.3828125" style="50" customWidth="1"/>
    <col min="10" max="10" width="14.3828125" style="50" customWidth="1"/>
    <col min="11" max="11" width="14.3828125" style="50" customWidth="1"/>
    <col min="12" max="12" width="14.3828125" style="50" customWidth="1"/>
    <col min="13" max="13" width="14.3828125" style="50" customWidth="1"/>
    <col min="14" max="14" width="14.3828125" style="50" customWidth="1"/>
    <col min="15" max="15" width="14.3828125" style="50" customWidth="1"/>
    <col min="16" max="16" width="14.3828125" style="50" customWidth="1"/>
    <col min="17" max="17" width="14.3828125" style="50" customWidth="1"/>
    <col min="18" max="18" width="14.3828125" style="50" customWidth="1"/>
    <col min="19" max="29" width="9.3828125" style="50" bestFit="1" customWidth="1"/>
    <col min="30" max="97" width="9.3046875" style="50" bestFit="1" customWidth="1"/>
    <col min="98" max="119" width="9.53515625" style="50" bestFit="1" customWidth="1"/>
    <col min="120" max="158" width="9.3046875" style="50" bestFit="1" customWidth="1"/>
    <col min="159" max="180" width="9.84375" style="50" bestFit="1" customWidth="1"/>
    <col min="181" max="250" width="9.3046875" style="50" bestFit="1" customWidth="1"/>
    <col min="251" max="272" width="9.3828125" style="50" bestFit="1" customWidth="1"/>
    <col min="273" max="342" width="9.3046875" style="50" bestFit="1" customWidth="1"/>
    <col min="343" max="363" width="9.53515625" style="50" bestFit="1" customWidth="1"/>
    <col min="364" max="372" width="9.3046875" style="50" bestFit="1" customWidth="1"/>
    <col min="373" max="394" width="9.3828125" style="50" bestFit="1" customWidth="1"/>
    <col min="395" max="462" width="9.3046875" style="50" bestFit="1" customWidth="1"/>
    <col min="463" max="484" width="9.53515625" style="50" bestFit="1" customWidth="1"/>
    <col min="485" max="523" width="9.3046875" style="50" bestFit="1" customWidth="1"/>
    <col min="524" max="545" width="9.84375" style="50" bestFit="1" customWidth="1"/>
    <col min="546" max="615" width="9.3046875" style="50" bestFit="1" customWidth="1"/>
    <col min="616" max="637" width="9.3828125" style="50" bestFit="1" customWidth="1"/>
    <col min="638" max="707" width="9.3046875" style="50" bestFit="1" customWidth="1"/>
    <col min="708" max="728" width="9.53515625" style="50" bestFit="1" customWidth="1"/>
    <col min="729" max="729" width="9.3046875" style="50" bestFit="1" customWidth="1"/>
    <col min="730" max="16384" width="9.15234375" style="50"/>
  </cols>
  <sheetData>
    <row r="1" spans="1:13" x14ac:dyDescent="0.4">
      <c r="A1" s="6"/>
      <c r="B1" s="6"/>
      <c r="C1" s="7"/>
    </row>
    <row r="2" spans="1:13" s="7" customFormat="1" ht="16.75" x14ac:dyDescent="0.4">
      <c r="A2" s="8"/>
      <c r="B2" t="s" s="266">
        <v>323</v>
      </c>
    </row>
    <row r="3" spans="1:13" s="7" customFormat="1" x14ac:dyDescent="0.4">
      <c r="A3" s="8"/>
      <c r="B3" t="s" s="252">
        <v>74</v>
      </c>
    </row>
    <row r="4" spans="1:13" s="7" customFormat="1" x14ac:dyDescent="0.4">
      <c r="A4" s="8"/>
      <c r="B4" t="s" s="252">
        <v>324</v>
      </c>
    </row>
    <row r="5" spans="1:13" s="7" customFormat="1" x14ac:dyDescent="0.4">
      <c r="A5" s="8"/>
      <c r="B5" s="9"/>
    </row>
    <row r="6" spans="1:13" s="60" customFormat="1" x14ac:dyDescent="0.4">
      <c r="B6" t="s" s="264">
        <v>255</v>
      </c>
      <c r="C6" s="264"/>
      <c r="D6" s="265"/>
      <c r="E6" s="7"/>
      <c r="F6" t="s" s="200">
        <v>256</v>
      </c>
      <c r="G6" s="199"/>
      <c r="H6" s="199"/>
      <c r="I6" s="199"/>
      <c r="J6" s="201"/>
      <c r="K6" s="201"/>
      <c r="M6" s="7"/>
    </row>
    <row r="7" spans="1:13" ht="15" thickBot="1" x14ac:dyDescent="0.45">
      <c r="E7" s="7"/>
      <c r="F7" s="7"/>
      <c r="G7" s="7"/>
      <c r="H7" s="7"/>
      <c r="I7" s="7"/>
      <c r="M7" s="7"/>
    </row>
    <row r="8" spans="1:13" ht="15" thickBot="1" x14ac:dyDescent="0.45">
      <c r="B8" t="s" s="69">
        <v>27</v>
      </c>
      <c r="C8" s="69"/>
      <c r="D8" s="69"/>
      <c r="E8" s="7"/>
      <c r="F8" s="7"/>
      <c r="G8" s="7"/>
      <c r="H8" s="7"/>
      <c r="I8" s="7"/>
      <c r="M8" s="7"/>
    </row>
    <row r="9" spans="1:13" x14ac:dyDescent="0.4">
      <c r="B9" s="51"/>
      <c r="C9" t="s" s="98">
        <v>28</v>
      </c>
      <c r="D9" t="s" s="198">
        <v>29</v>
      </c>
      <c r="E9" s="7"/>
      <c r="F9" s="7"/>
      <c r="G9" s="7"/>
      <c r="H9" s="7"/>
      <c r="I9" s="7"/>
      <c r="M9" s="7"/>
    </row>
    <row r="10" spans="1:13" x14ac:dyDescent="0.4">
      <c r="B10" s="104"/>
      <c r="C10" t="s" s="99">
        <v>80</v>
      </c>
      <c r="D10" t="s" s="99">
        <v>80</v>
      </c>
      <c r="E10" s="7"/>
      <c r="F10" s="7"/>
      <c r="G10" s="7"/>
      <c r="H10" s="7"/>
      <c r="I10" s="7"/>
      <c r="M10" s="7"/>
    </row>
    <row r="11" spans="1:13" x14ac:dyDescent="0.4">
      <c r="B11" t="s" s="61">
        <v>12</v>
      </c>
      <c r="C11" s="100">
        <f>Q62</f>
      </c>
      <c r="D11" s="100">
        <f>C$11*(1+(1-t)*$D$14)</f>
      </c>
      <c r="E11" s="7"/>
      <c r="F11" s="7"/>
      <c r="G11" s="7"/>
      <c r="H11" s="7"/>
      <c r="I11" s="7"/>
      <c r="M11" s="7"/>
    </row>
    <row r="12" spans="1:13" ht="15" thickBot="1" x14ac:dyDescent="0.45">
      <c r="B12" t="s" s="105">
        <v>13</v>
      </c>
      <c r="C12" s="106">
        <f>Q61</f>
      </c>
      <c r="D12" s="106">
        <f>C$12*(1+(1-t)*$D$14)</f>
      </c>
      <c r="E12" s="7"/>
      <c r="F12" s="7"/>
      <c r="G12" s="7"/>
      <c r="H12" s="7"/>
      <c r="I12" s="7"/>
    </row>
    <row r="13" spans="1:13" x14ac:dyDescent="0.4">
      <c r="E13" s="7"/>
      <c r="F13" s="7"/>
      <c r="G13" s="7"/>
      <c r="H13" s="7"/>
      <c r="I13" s="7"/>
    </row>
    <row r="14" spans="1:13" x14ac:dyDescent="0.4">
      <c r="B14" t="s" s="65">
        <v>30</v>
      </c>
      <c r="C14" s="55"/>
      <c r="D14" s="56">
        <f>'Discount rate'!$C$22/'Discount rate'!$C$19</f>
      </c>
      <c r="E14" s="7"/>
      <c r="F14" s="7"/>
      <c r="G14" s="7"/>
      <c r="H14" s="7"/>
      <c r="I14" s="7"/>
    </row>
    <row r="15" spans="1:13" x14ac:dyDescent="0.4">
      <c r="B15" s="86"/>
      <c r="E15" s="7"/>
      <c r="F15" s="7"/>
      <c r="G15" s="7"/>
      <c r="H15" s="7"/>
      <c r="I15" s="7"/>
    </row>
    <row r="17" spans="2:18" s="60" customFormat="1" x14ac:dyDescent="0.4">
      <c r="B17" t="s" s="264">
        <v>31</v>
      </c>
      <c r="C17" s="264"/>
      <c r="D17" s="265"/>
      <c r="E17" s="265"/>
      <c r="F17" s="265"/>
      <c r="G17" s="265"/>
      <c r="H17" s="265"/>
      <c r="I17" s="265"/>
      <c r="J17" s="265"/>
      <c r="K17" s="265"/>
      <c r="L17" s="265"/>
      <c r="M17" s="265"/>
      <c r="N17" s="265"/>
      <c r="O17" s="265"/>
      <c r="P17" s="265"/>
      <c r="Q17" s="265"/>
      <c r="R17" s="265"/>
    </row>
    <row r="19" spans="2:18" x14ac:dyDescent="0.4">
      <c r="B19" t="s" s="97">
        <v>76</v>
      </c>
    </row>
    <row r="20" spans="2:18" x14ac:dyDescent="0.4">
      <c r="B20" t="s" s="76">
        <v>77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</row>
    <row r="21" spans="2:18" x14ac:dyDescent="0.4">
      <c r="B21" t="s" s="72">
        <v>32</v>
      </c>
      <c r="D21" s="239">
        <f>Assumptions!D35</f>
      </c>
      <c r="E21" t="s" s="80">
        <v>33</v>
      </c>
      <c r="F21" t="s" s="80">
        <v>34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</row>
    <row r="22" spans="2:18" x14ac:dyDescent="0.4">
      <c r="B22" s="79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</row>
    <row r="23" spans="2:18" x14ac:dyDescent="0.4">
      <c r="B23" t="s" s="76">
        <v>78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</row>
    <row r="24" spans="2:18" x14ac:dyDescent="0.4">
      <c r="B24" t="s" s="72">
        <v>35</v>
      </c>
      <c r="D24" s="239"/>
      <c r="E24" t="s" s="79">
        <v>36</v>
      </c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2:18" x14ac:dyDescent="0.4">
      <c r="B25" t="s" s="72">
        <v>37</v>
      </c>
      <c r="D25" s="241">
        <f>Assumptions!D34</f>
      </c>
      <c r="E25" s="62"/>
      <c r="F25" s="78"/>
      <c r="G25" s="78"/>
      <c r="H25" s="78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2:18" x14ac:dyDescent="0.4">
      <c r="B26" t="s" s="72">
        <v>283</v>
      </c>
      <c r="D26" s="239">
        <f>Assumptions!D15</f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</row>
    <row r="27" spans="2:18" x14ac:dyDescent="0.4">
      <c r="B27" t="s" s="72">
        <v>38</v>
      </c>
      <c r="D27" s="239">
        <f>Assumptions!D16</f>
      </c>
      <c r="E27" t="s" s="77">
        <v>75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</row>
    <row r="28" spans="2:18" x14ac:dyDescent="0.4">
      <c r="B28" t="s" s="72">
        <v>14</v>
      </c>
      <c r="D28" s="239">
        <f>Assumptions!D11</f>
      </c>
      <c r="E28" s="77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</row>
    <row r="29" spans="2:18" x14ac:dyDescent="0.4">
      <c r="B29" t="s" s="72">
        <v>16</v>
      </c>
      <c r="D29" s="239">
        <f>Assumptions!D17</f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</row>
    <row r="30" spans="2:18" x14ac:dyDescent="0.4">
      <c r="B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</row>
    <row r="31" spans="2:18" x14ac:dyDescent="0.4">
      <c r="B31" t="s" s="76">
        <v>79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</row>
    <row r="32" spans="2:18" x14ac:dyDescent="0.4">
      <c r="B32" t="s" s="72">
        <v>37</v>
      </c>
      <c r="D32" s="241">
        <f>Assumptions!D34</f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</row>
    <row r="33" spans="1:18" x14ac:dyDescent="0.4">
      <c r="B33" t="s" s="72">
        <v>14</v>
      </c>
      <c r="D33" s="241">
        <f>Assumptions!D11</f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1:18" x14ac:dyDescent="0.4">
      <c r="B34" t="s" s="72">
        <v>16</v>
      </c>
      <c r="D34" s="241">
        <f>Assumptions!D17</f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1:18" x14ac:dyDescent="0.4">
      <c r="B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1:18" x14ac:dyDescent="0.4">
      <c r="B36" t="s" s="76">
        <v>74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</row>
    <row r="37" spans="1:18" x14ac:dyDescent="0.4">
      <c r="B37" t="s" s="72">
        <v>39</v>
      </c>
      <c r="D37" s="241">
        <f>DATE(YEAR(D38)-2,MONTH(D38),DAY(D38))</f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1:18" x14ac:dyDescent="0.4">
      <c r="B38" t="s" s="72">
        <v>40</v>
      </c>
      <c r="D38" s="241">
        <f>D25</f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</row>
    <row r="39" spans="1:18" x14ac:dyDescent="0.4">
      <c r="B39" t="s" s="72">
        <v>41</v>
      </c>
      <c r="D39" s="239">
        <f>Assumptions!D36</f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</row>
    <row r="40" spans="1:18" x14ac:dyDescent="0.4">
      <c r="B40" t="s" s="72">
        <v>42</v>
      </c>
      <c r="D40" s="239">
        <f>Assumptions!D38</f>
      </c>
      <c r="E40" t="s" s="75">
        <v>43</v>
      </c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</row>
    <row r="41" spans="1:18" x14ac:dyDescent="0.4">
      <c r="B41" t="s" s="63">
        <v>14</v>
      </c>
      <c r="D41" s="242">
        <f>Assumptions!D11</f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</row>
    <row r="42" spans="1:18" x14ac:dyDescent="0.4">
      <c r="B42" t="s" s="63">
        <v>16</v>
      </c>
      <c r="D42" s="242">
        <f>Assumptions!D17</f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t="s" s="200">
        <v>291</v>
      </c>
      <c r="P42" s="273"/>
      <c r="Q42" s="273"/>
    </row>
    <row r="43" spans="1:18" x14ac:dyDescent="0.4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</row>
    <row r="44" spans="1:18" ht="15" thickBot="1" x14ac:dyDescent="0.45">
      <c r="B44" s="73"/>
      <c r="C44" s="64"/>
      <c r="D44" s="64"/>
      <c r="E44" s="64"/>
      <c r="F44" s="64"/>
      <c r="G44" s="64"/>
      <c r="H44" s="64"/>
      <c r="I44" s="64"/>
      <c r="J44" s="66"/>
      <c r="K44" s="67"/>
      <c r="L44" s="67"/>
      <c r="M44" s="66"/>
      <c r="N44" s="66"/>
      <c r="O44" s="66"/>
      <c r="P44" s="66"/>
      <c r="Q44" s="66"/>
      <c r="R44" s="72"/>
    </row>
    <row r="45" spans="1:18" ht="43.75" x14ac:dyDescent="0.4">
      <c r="B45" t="s" s="207">
        <v>45</v>
      </c>
      <c r="C45" t="s" s="207">
        <v>44</v>
      </c>
      <c r="D45" t="s" s="207">
        <v>46</v>
      </c>
      <c r="E45" s="207"/>
      <c r="F45" t="s" s="94">
        <v>47</v>
      </c>
      <c r="G45" t="s" s="94">
        <v>48</v>
      </c>
      <c r="H45" t="s" s="94">
        <v>49</v>
      </c>
      <c r="I45" t="s" s="94">
        <v>50</v>
      </c>
      <c r="J45" t="s" s="94">
        <v>51</v>
      </c>
      <c r="K45" t="s" s="94">
        <v>57</v>
      </c>
      <c r="L45" t="s" s="94">
        <v>58</v>
      </c>
      <c r="M45" t="s" s="94">
        <v>52</v>
      </c>
      <c r="N45" t="s" s="95">
        <v>53</v>
      </c>
      <c r="O45" t="s" s="94">
        <v>54</v>
      </c>
      <c r="P45" t="s" s="94">
        <v>55</v>
      </c>
      <c r="Q45" t="s" s="96">
        <v>56</v>
      </c>
      <c r="R45" s="72"/>
    </row>
    <row r="46" spans="1:18" s="68" customFormat="1" x14ac:dyDescent="0.4">
      <c r="B46" s="124">
        <f>"IQ_COMPANY_NAME"</f>
      </c>
      <c r="C46" s="125"/>
      <c r="D46" s="124">
        <f>"IQ_BUSINESS_DESCRIPTION"</f>
      </c>
      <c r="E46" s="124"/>
      <c r="F46" s="126">
        <f>"IQ_CASH_EQUIV"</f>
      </c>
      <c r="G46" t="s" s="126">
        <v>59</v>
      </c>
      <c r="H46" t="s" s="126">
        <v>60</v>
      </c>
      <c r="I46" s="126"/>
      <c r="J46" t="s" s="126">
        <v>61</v>
      </c>
      <c r="K46" t="s" s="129">
        <v>64</v>
      </c>
      <c r="L46" t="s" s="129">
        <v>65</v>
      </c>
      <c r="M46" t="s" s="126">
        <v>62</v>
      </c>
      <c r="N46" s="127"/>
      <c r="O46" s="126"/>
      <c r="P46" s="126"/>
      <c r="Q46" t="s" s="128">
        <v>63</v>
      </c>
      <c r="R46" s="72"/>
    </row>
    <row r="47" spans="1:18" ht="15" thickBot="1" x14ac:dyDescent="0.45">
      <c r="B47" s="82"/>
      <c r="C47" s="81"/>
      <c r="D47" s="82"/>
      <c r="E47" s="82"/>
      <c r="F47" t="s" s="83">
        <v>15</v>
      </c>
      <c r="G47" t="s" s="83">
        <v>15</v>
      </c>
      <c r="H47" t="s" s="83">
        <v>15</v>
      </c>
      <c r="I47" t="s" s="83">
        <v>15</v>
      </c>
      <c r="J47" t="s" s="83">
        <v>15</v>
      </c>
      <c r="K47" t="s" s="83">
        <v>66</v>
      </c>
      <c r="L47" s="83"/>
      <c r="M47" s="83"/>
      <c r="N47" s="92"/>
      <c r="O47" s="83"/>
      <c r="P47" s="83"/>
      <c r="Q47" s="93"/>
      <c r="R47" s="72"/>
    </row>
    <row r="48" spans="1:18" x14ac:dyDescent="0.4">
      <c r="A48" s="386"/>
      <c cm="1" r="B48" s="387">
        <f t="array" ref="B48">_xll.ciqfunctions.udf.CIQ($C48,B$46)</f>
      </c>
      <c r="C48" t="s" s="388">
        <v>333</v>
      </c>
      <c cm="1" r="D48" s="389">
        <f t="array" ref="D48">_xll.ciqfunctions.udf.CIQ($C48,D$46,$D$24,$D$25,$D$26,$D$27,$D$28,$D$29)</f>
      </c>
      <c r="E48" s="390"/>
      <c cm="1" r="F48" s="391">
        <f t="array" ref="F48">_xll.ciqfunctions.udf.CIQ($C48,F$46,$D$24,$D$25,$D$26,$D$27,$D$28,$D$29)</f>
      </c>
      <c cm="1" r="G48" s="392">
        <f t="array" ref="G48">_xll.ciqfunctions.udf.CIQ($C48,G$46,$D$24,$D$25,$D$26,$D$27,$D$28,$D$29)</f>
      </c>
      <c cm="1" r="H48" s="393">
        <f t="array" ref="H48">_xll.ciqfunctions.udf.CIQ($C48,H$46,$D$24,$D$25,$D$26,$D$27,$D$28,$D$29)</f>
      </c>
      <c r="I48" s="394">
        <f t="shared" ref="I48" si="0">SUM(G48:H48)</f>
      </c>
      <c cm="1" r="J48" s="395">
        <f t="array" ref="J48">_xll.ciqfunctions.udf.CIQ($C48,J$46,$D$32,$D$33,$D$34)</f>
      </c>
      <c cm="1" r="K48" s="396">
        <f t="array" ref="K48">_xll.ciqfunctions.udf.CIQ($C48,K$46,$D$24,$D$25,$D$26,$D$27,$D$28,$D$29)</f>
      </c>
      <c cm="1" r="L48" s="397">
        <f t="array" ref="L48">_xll.ciqfunctions.udf.CIQAVG($C48,L$46,$D$37,$D$38)</f>
      </c>
      <c cm="1" r="M48" s="398">
        <f t="array" ref="M48">_xll.ciqfunctions.udf.CIQ($C48,M$46,$D$37,$D$38,$D$39,$D$40,$D$41,$D$42)</f>
      </c>
      <c r="N48" s="399">
        <f>MAX((I48-F48)/(SUM(J48)),0)</f>
      </c>
      <c r="O48" s="400">
        <f>MAX(I48/SUM(J48),0)</f>
      </c>
      <c r="P48" s="401">
        <v>0.25</v>
      </c>
      <c r="Q48" s="402">
        <f>IF($D$21=$F$21,M48/(1+(1-P48)*N48),M48/(1+(1-P48)*O48))</f>
      </c>
      <c r="R48" s="403"/>
    </row>
    <row r="49" spans="1:18" ht="15" thickBot="1" x14ac:dyDescent="0.45">
      <c r="A49" s="368"/>
      <c r="B49" s="369">
        <f>_xll.ciqfunctions.udf.CIQ($C49,B$46)</f>
      </c>
      <c r="C49" t="s" s="370">
        <v>334</v>
      </c>
      <c r="D49" s="371">
        <f>_xll.ciqfunctions.udf.CIQ($C49,D$46,$D$24,$D$25,$D$26,$D$27,$D$28,$D$29)</f>
      </c>
      <c r="E49" s="372"/>
      <c r="F49" s="373">
        <f>_xll.ciqfunctions.udf.CIQ($C49,F$46,$D$24,$D$25,$D$26,$D$27,$D$28,$D$29)</f>
      </c>
      <c r="G49" s="374">
        <f>_xll.ciqfunctions.udf.CIQ($C49,G$46,$D$24,$D$25,$D$26,$D$27,$D$28,$D$29)</f>
      </c>
      <c r="H49" s="375">
        <f>_xll.ciqfunctions.udf.CIQ($C49,H$46,$D$24,$D$25,$D$26,$D$27,$D$28,$D$29)</f>
      </c>
      <c r="I49" s="376">
        <f>SUM(G49:H49)</f>
      </c>
      <c r="J49" s="377">
        <f>_xll.ciqfunctions.udf.CIQ($C49,J$46,$D$32,$D$33,$D$34)</f>
      </c>
      <c r="K49" s="378">
        <f>_xll.ciqfunctions.udf.CIQ($C49,K$46,$D$24,$D$25,$D$26,$D$27,$D$28,$D$29)</f>
      </c>
      <c r="L49" s="379">
        <f>_xll.ciqfunctions.udf.CIQAVG($C49,L$46,$D$37,$D$38)</f>
      </c>
      <c r="M49" s="380">
        <f>_xll.ciqfunctions.udf.CIQ($C49,M$46,$D$37,$D$38,$D$39,$D$40,$D$41,$D$42)</f>
      </c>
      <c r="N49" s="381">
        <f>MAX((I49-F49)/(SUM(J49)),0)</f>
      </c>
      <c r="O49" s="382">
        <f>MAX(I49/SUM(J49),0)</f>
      </c>
      <c r="P49" s="383">
        <v>0.25</v>
      </c>
      <c r="Q49" s="384">
        <f>IF($D$21=$F$21,M49/(1+(1-P49)*N49),M49/(1+(1-P49)*O49))</f>
      </c>
      <c r="R49" s="385"/>
    </row>
    <row r="50" spans="1:18" x14ac:dyDescent="0.4">
      <c r="A50" s="350"/>
      <c r="B50" s="351">
        <f>_xll.ciqfunctions.udf.CIQ($C50,B$46)</f>
      </c>
      <c r="C50" t="s" s="352">
        <v>335</v>
      </c>
      <c r="D50" s="353">
        <f>_xll.ciqfunctions.udf.CIQ($C50,D$46,$D$24,$D$25,$D$26,$D$27,$D$28,$D$29)</f>
      </c>
      <c r="E50" s="354"/>
      <c r="F50" s="355">
        <f>_xll.ciqfunctions.udf.CIQ($C50,F$46,$D$24,$D$25,$D$26,$D$27,$D$28,$D$29)</f>
      </c>
      <c r="G50" s="356">
        <f>_xll.ciqfunctions.udf.CIQ($C50,G$46,$D$24,$D$25,$D$26,$D$27,$D$28,$D$29)</f>
      </c>
      <c r="H50" s="357">
        <f>_xll.ciqfunctions.udf.CIQ($C50,H$46,$D$24,$D$25,$D$26,$D$27,$D$28,$D$29)</f>
      </c>
      <c r="I50" s="358">
        <f>SUM(G50:H50)</f>
      </c>
      <c r="J50" s="359">
        <f>_xll.ciqfunctions.udf.CIQ($C50,J$46,$D$32,$D$33,$D$34)</f>
      </c>
      <c r="K50" s="360">
        <f>_xll.ciqfunctions.udf.CIQ($C50,K$46,$D$24,$D$25,$D$26,$D$27,$D$28,$D$29)</f>
      </c>
      <c r="L50" s="361">
        <f>_xll.ciqfunctions.udf.CIQAVG($C50,L$46,$D$37,$D$38)</f>
      </c>
      <c r="M50" s="362">
        <f>_xll.ciqfunctions.udf.CIQ($C50,M$46,$D$37,$D$38,$D$39,$D$40,$D$41,$D$42)</f>
      </c>
      <c r="N50" s="363">
        <f>MAX((I50-F50)/(SUM(J50)),0)</f>
      </c>
      <c r="O50" s="364">
        <f>MAX(I50/SUM(J50),0)</f>
      </c>
      <c r="P50" s="365">
        <v>0.25</v>
      </c>
      <c r="Q50" s="366">
        <f>IF($D$21=$F$21,M50/(1+(1-P50)*N50),M50/(1+(1-P50)*O50))</f>
      </c>
      <c r="R50" s="367"/>
    </row>
    <row r="51" spans="1:18" x14ac:dyDescent="0.4">
      <c r="A51" s="332"/>
      <c r="B51" s="333">
        <f>_xll.ciqfunctions.udf.CIQ($C51,B$46)</f>
      </c>
      <c r="C51" t="s" s="334">
        <v>336</v>
      </c>
      <c r="D51" s="335">
        <f>_xll.ciqfunctions.udf.CIQ($C51,D$46,$D$24,$D$25,$D$26,$D$27,$D$28,$D$29)</f>
      </c>
      <c r="E51" s="336"/>
      <c r="F51" s="337">
        <f>_xll.ciqfunctions.udf.CIQ($C51,F$46,$D$24,$D$25,$D$26,$D$27,$D$28,$D$29)</f>
      </c>
      <c r="G51" s="338">
        <f>_xll.ciqfunctions.udf.CIQ($C51,G$46,$D$24,$D$25,$D$26,$D$27,$D$28,$D$29)</f>
      </c>
      <c r="H51" s="339">
        <f>_xll.ciqfunctions.udf.CIQ($C51,H$46,$D$24,$D$25,$D$26,$D$27,$D$28,$D$29)</f>
      </c>
      <c r="I51" s="340">
        <f>SUM(G51:H51)</f>
      </c>
      <c r="J51" s="341">
        <f>_xll.ciqfunctions.udf.CIQ($C51,J$46,$D$32,$D$33,$D$34)</f>
      </c>
      <c r="K51" s="342">
        <f>_xll.ciqfunctions.udf.CIQ($C51,K$46,$D$24,$D$25,$D$26,$D$27,$D$28,$D$29)</f>
      </c>
      <c r="L51" s="343">
        <f>_xll.ciqfunctions.udf.CIQAVG($C51,L$46,$D$37,$D$38)</f>
      </c>
      <c r="M51" s="344">
        <f>_xll.ciqfunctions.udf.CIQ($C51,M$46,$D$37,$D$38,$D$39,$D$40,$D$41,$D$42)</f>
      </c>
      <c r="N51" s="345">
        <f>MAX((I51-F51)/(SUM(J51)),0)</f>
      </c>
      <c r="O51" s="346">
        <f>MAX(I51/SUM(J51),0)</f>
      </c>
      <c r="P51" s="347">
        <v>0.25</v>
      </c>
      <c r="Q51" s="348">
        <f>IF($D$21=$F$21,M51/(1+(1-P51)*N51),M51/(1+(1-P51)*O51))</f>
      </c>
      <c r="R51" s="349"/>
    </row>
    <row r="52" spans="1:18" x14ac:dyDescent="0.4">
      <c r="A52" s="314"/>
      <c r="B52" s="315">
        <f>_xll.ciqfunctions.udf.CIQ($C52,B$46)</f>
      </c>
      <c r="C52" t="s" s="316">
        <v>337</v>
      </c>
      <c r="D52" s="317">
        <f>_xll.ciqfunctions.udf.CIQ($C52,D$46,$D$24,$D$25,$D$26,$D$27,$D$28,$D$29)</f>
      </c>
      <c r="E52" s="318"/>
      <c r="F52" s="319">
        <f>_xll.ciqfunctions.udf.CIQ($C52,F$46,$D$24,$D$25,$D$26,$D$27,$D$28,$D$29)</f>
      </c>
      <c r="G52" s="320">
        <f>_xll.ciqfunctions.udf.CIQ($C52,G$46,$D$24,$D$25,$D$26,$D$27,$D$28,$D$29)</f>
      </c>
      <c r="H52" s="321">
        <f>_xll.ciqfunctions.udf.CIQ($C52,H$46,$D$24,$D$25,$D$26,$D$27,$D$28,$D$29)</f>
      </c>
      <c r="I52" s="322">
        <f>SUM(G52:H52)</f>
      </c>
      <c r="J52" s="323">
        <f>_xll.ciqfunctions.udf.CIQ($C52,J$46,$D$32,$D$33,$D$34)</f>
      </c>
      <c r="K52" s="324">
        <f>_xll.ciqfunctions.udf.CIQ($C52,K$46,$D$24,$D$25,$D$26,$D$27,$D$28,$D$29)</f>
      </c>
      <c r="L52" s="325">
        <f>_xll.ciqfunctions.udf.CIQAVG($C52,L$46,$D$37,$D$38)</f>
      </c>
      <c r="M52" s="326">
        <f>_xll.ciqfunctions.udf.CIQ($C52,M$46,$D$37,$D$38,$D$39,$D$40,$D$41,$D$42)</f>
      </c>
      <c r="N52" s="327">
        <f>MAX((I52-F52)/(SUM(J52)),0)</f>
      </c>
      <c r="O52" s="328">
        <f>MAX(I52/SUM(J52),0)</f>
      </c>
      <c r="P52" s="329">
        <v>0.25</v>
      </c>
      <c r="Q52" s="330">
        <f>IF($D$21=$F$21,M52/(1+(1-P52)*N52),M52/(1+(1-P52)*O52))</f>
      </c>
      <c r="R52" s="331"/>
    </row>
    <row r="53" spans="1:18" ht="15" thickBot="1" x14ac:dyDescent="0.45">
      <c r="A53" s="278"/>
      <c r="B53" s="280">
        <f>_xll.ciqfunctions.udf.CIQ($C53,B$46)</f>
      </c>
      <c r="C53" t="s" s="282">
        <v>338</v>
      </c>
      <c r="D53" s="284">
        <f>_xll.ciqfunctions.udf.CIQ($C53,D$46,$D$24,$D$25,$D$26,$D$27,$D$28,$D$29)</f>
      </c>
      <c r="E53" s="286"/>
      <c r="F53" s="288">
        <f>_xll.ciqfunctions.udf.CIQ($C53,F$46,$D$24,$D$25,$D$26,$D$27,$D$28,$D$29)</f>
      </c>
      <c r="G53" s="290">
        <f>_xll.ciqfunctions.udf.CIQ($C53,G$46,$D$24,$D$25,$D$26,$D$27,$D$28,$D$29)</f>
      </c>
      <c r="H53" s="292">
        <f>_xll.ciqfunctions.udf.CIQ($C53,H$46,$D$24,$D$25,$D$26,$D$27,$D$28,$D$29)</f>
      </c>
      <c r="I53" s="294">
        <f>SUM(G53:H53)</f>
      </c>
      <c r="J53" s="296">
        <f>_xll.ciqfunctions.udf.CIQ($C53,J$46,$D$32,$D$33,$D$34)</f>
      </c>
      <c r="K53" s="298">
        <f>_xll.ciqfunctions.udf.CIQ($C53,K$46,$D$24,$D$25,$D$26,$D$27,$D$28,$D$29)</f>
      </c>
      <c r="L53" s="300">
        <f>_xll.ciqfunctions.udf.CIQAVG($C53,L$46,$D$37,$D$38)</f>
      </c>
      <c r="M53" s="302">
        <f>_xll.ciqfunctions.udf.CIQ($C53,M$46,$D$37,$D$38,$D$39,$D$40,$D$41,$D$42)</f>
      </c>
      <c r="N53" s="304">
        <f>MAX((I53-F53)/(SUM(J53)),0)</f>
      </c>
      <c r="O53" s="306">
        <f>MAX(I53/SUM(J53),0)</f>
      </c>
      <c r="P53" s="308">
        <v>0.25</v>
      </c>
      <c r="Q53" s="310">
        <f>IF($D$21=$F$21,M53/(1+(1-P53)*N53),M53/(1+(1-P53)*O53))</f>
      </c>
      <c r="R53" s="312"/>
    </row>
    <row r="54" spans="1:18" x14ac:dyDescent="0.4">
      <c r="A54" s="279"/>
      <c r="B54" s="281">
        <f>_xll.ciqfunctions.udf.CIQ($C54,B$46)</f>
      </c>
      <c r="C54" t="s" s="283">
        <v>339</v>
      </c>
      <c r="D54" s="285">
        <f>_xll.ciqfunctions.udf.CIQ($C54,D$46,$D$24,$D$25,$D$26,$D$27,$D$28,$D$29)</f>
      </c>
      <c r="E54" s="287"/>
      <c r="F54" s="289">
        <f>_xll.ciqfunctions.udf.CIQ($C54,F$46,$D$24,$D$25,$D$26,$D$27,$D$28,$D$29)</f>
      </c>
      <c r="G54" s="291">
        <f>_xll.ciqfunctions.udf.CIQ($C54,G$46,$D$24,$D$25,$D$26,$D$27,$D$28,$D$29)</f>
      </c>
      <c r="H54" s="293">
        <f>_xll.ciqfunctions.udf.CIQ($C54,H$46,$D$24,$D$25,$D$26,$D$27,$D$28,$D$29)</f>
      </c>
      <c r="I54" s="295">
        <f>SUM(G54:H54)</f>
      </c>
      <c r="J54" s="297">
        <f>_xll.ciqfunctions.udf.CIQ($C54,J$46,$D$32,$D$33,$D$34)</f>
      </c>
      <c r="K54" s="299">
        <f>_xll.ciqfunctions.udf.CIQ($C54,K$46,$D$24,$D$25,$D$26,$D$27,$D$28,$D$29)</f>
      </c>
      <c r="L54" s="301">
        <f>_xll.ciqfunctions.udf.CIQAVG($C54,L$46,$D$37,$D$38)</f>
      </c>
      <c r="M54" s="303">
        <f>_xll.ciqfunctions.udf.CIQ($C54,M$46,$D$37,$D$38,$D$39,$D$40,$D$41,$D$42)</f>
      </c>
      <c r="N54" s="305">
        <f>MAX((I54-F54)/(SUM(J54)),0)</f>
      </c>
      <c r="O54" s="307">
        <f>MAX(I54/SUM(J54),0)</f>
      </c>
      <c r="P54" s="309">
        <v>0.25</v>
      </c>
      <c r="Q54" s="311">
        <f>IF($D$21=$F$21,M54/(1+(1-P54)*N54),M54/(1+(1-P54)*O54))</f>
      </c>
      <c r="R54" s="313"/>
    </row>
    <row r="55">
      <c r="A55" s="404"/>
      <c r="B55" s="405">
        <f>_xll.ciqfunctions.udf.CIQ($C55,B$46)</f>
      </c>
      <c r="C55" t="s" s="406">
        <v>340</v>
      </c>
      <c r="D55" s="407">
        <f>_xll.ciqfunctions.udf.CIQ($C55,D$46,$D$24,$D$25,$D$26,$D$27,$D$28,$D$29)</f>
      </c>
      <c r="E55" s="408"/>
      <c r="F55" s="409">
        <f>_xll.ciqfunctions.udf.CIQ($C55,F$46,$D$24,$D$25,$D$26,$D$27,$D$28,$D$29)</f>
      </c>
      <c r="G55" s="410">
        <f>_xll.ciqfunctions.udf.CIQ($C55,G$46,$D$24,$D$25,$D$26,$D$27,$D$28,$D$29)</f>
      </c>
      <c r="H55" s="411">
        <f>_xll.ciqfunctions.udf.CIQ($C55,H$46,$D$24,$D$25,$D$26,$D$27,$D$28,$D$29)</f>
      </c>
      <c r="I55" s="412">
        <f>SUM(G55:H55)</f>
      </c>
      <c r="J55" s="413">
        <f>_xll.ciqfunctions.udf.CIQ($C55,J$46,$D$32,$D$33,$D$34)</f>
      </c>
      <c r="K55" s="414">
        <f>_xll.ciqfunctions.udf.CIQ($C55,K$46,$D$24,$D$25,$D$26,$D$27,$D$28,$D$29)</f>
      </c>
      <c r="L55" s="415">
        <f>_xll.ciqfunctions.udf.CIQAVG($C55,L$46,$D$37,$D$38)</f>
      </c>
      <c r="M55" s="416">
        <f>_xll.ciqfunctions.udf.CIQ($C55,M$46,$D$37,$D$38,$D$39,$D$40,$D$41,$D$42)</f>
      </c>
      <c r="N55" s="417">
        <f>MAX((I55-F55)/(SUM(J55)),0)</f>
      </c>
      <c r="O55" s="418">
        <f>MAX(I55/SUM(J55),0)</f>
      </c>
      <c r="P55" s="419">
        <v>0.25</v>
      </c>
      <c r="Q55" s="420">
        <f>IF($D$21=$F$21,M55/(1+(1-P55)*N55),M55/(1+(1-P55)*O55))</f>
      </c>
      <c r="R55" s="421"/>
    </row>
    <row r="56">
      <c r="A56" s="422"/>
      <c r="B56" s="423">
        <f>_xll.ciqfunctions.udf.CIQ($C56,B$46)</f>
      </c>
      <c r="C56" t="s" s="424">
        <v>341</v>
      </c>
      <c r="D56" s="425">
        <f>_xll.ciqfunctions.udf.CIQ($C56,D$46,$D$24,$D$25,$D$26,$D$27,$D$28,$D$29)</f>
      </c>
      <c r="E56" s="426"/>
      <c r="F56" s="427">
        <f>_xll.ciqfunctions.udf.CIQ($C56,F$46,$D$24,$D$25,$D$26,$D$27,$D$28,$D$29)</f>
      </c>
      <c r="G56" s="428">
        <f>_xll.ciqfunctions.udf.CIQ($C56,G$46,$D$24,$D$25,$D$26,$D$27,$D$28,$D$29)</f>
      </c>
      <c r="H56" s="429">
        <f>_xll.ciqfunctions.udf.CIQ($C56,H$46,$D$24,$D$25,$D$26,$D$27,$D$28,$D$29)</f>
      </c>
      <c r="I56" s="430">
        <f>SUM(G56:H56)</f>
      </c>
      <c r="J56" s="431">
        <f>_xll.ciqfunctions.udf.CIQ($C56,J$46,$D$32,$D$33,$D$34)</f>
      </c>
      <c r="K56" s="432">
        <f>_xll.ciqfunctions.udf.CIQ($C56,K$46,$D$24,$D$25,$D$26,$D$27,$D$28,$D$29)</f>
      </c>
      <c r="L56" s="433">
        <f>_xll.ciqfunctions.udf.CIQAVG($C56,L$46,$D$37,$D$38)</f>
      </c>
      <c r="M56" s="434">
        <f>_xll.ciqfunctions.udf.CIQ($C56,M$46,$D$37,$D$38,$D$39,$D$40,$D$41,$D$42)</f>
      </c>
      <c r="N56" s="435">
        <f>MAX((I56-F56)/(SUM(J56)),0)</f>
      </c>
      <c r="O56" s="436">
        <f>MAX(I56/SUM(J56),0)</f>
      </c>
      <c r="P56" s="437">
        <v>0.25</v>
      </c>
      <c r="Q56" s="438">
        <f>IF($D$21=$F$21,M56/(1+(1-P56)*N56),M56/(1+(1-P56)*O56))</f>
      </c>
      <c r="R56" s="439"/>
    </row>
    <row r="57">
      <c r="A57" s="440"/>
      <c r="B57" s="441">
        <f>_xll.ciqfunctions.udf.CIQ($C57,B$46)</f>
      </c>
      <c r="C57" t="s" s="442">
        <v>342</v>
      </c>
      <c r="D57" s="443">
        <f>_xll.ciqfunctions.udf.CIQ($C57,D$46,$D$24,$D$25,$D$26,$D$27,$D$28,$D$29)</f>
      </c>
      <c r="E57" s="444"/>
      <c r="F57" s="445">
        <f>_xll.ciqfunctions.udf.CIQ($C57,F$46,$D$24,$D$25,$D$26,$D$27,$D$28,$D$29)</f>
      </c>
      <c r="G57" s="446">
        <f>_xll.ciqfunctions.udf.CIQ($C57,G$46,$D$24,$D$25,$D$26,$D$27,$D$28,$D$29)</f>
      </c>
      <c r="H57" s="447">
        <f>_xll.ciqfunctions.udf.CIQ($C57,H$46,$D$24,$D$25,$D$26,$D$27,$D$28,$D$29)</f>
      </c>
      <c r="I57" s="448">
        <f>SUM(G57:H57)</f>
      </c>
      <c r="J57" s="449">
        <f>_xll.ciqfunctions.udf.CIQ($C57,J$46,$D$32,$D$33,$D$34)</f>
      </c>
      <c r="K57" s="450">
        <f>_xll.ciqfunctions.udf.CIQ($C57,K$46,$D$24,$D$25,$D$26,$D$27,$D$28,$D$29)</f>
      </c>
      <c r="L57" s="451">
        <f>_xll.ciqfunctions.udf.CIQAVG($C57,L$46,$D$37,$D$38)</f>
      </c>
      <c r="M57" s="452">
        <f>_xll.ciqfunctions.udf.CIQ($C57,M$46,$D$37,$D$38,$D$39,$D$40,$D$41,$D$42)</f>
      </c>
      <c r="N57" s="453">
        <f>MAX((I57-F57)/(SUM(J57)),0)</f>
      </c>
      <c r="O57" s="454">
        <f>MAX(I57/SUM(J57),0)</f>
      </c>
      <c r="P57" s="455">
        <v>0.25</v>
      </c>
      <c r="Q57" s="456">
        <f>IF($D$21=$F$21,M57/(1+(1-P57)*N57),M57/(1+(1-P57)*O57))</f>
      </c>
      <c r="R57" s="457"/>
    </row>
    <row r="58">
      <c r="A58" s="458"/>
      <c r="B58" s="459"/>
      <c r="C58" s="460"/>
      <c r="D58" s="461"/>
      <c r="E58" s="462"/>
      <c r="F58" s="463"/>
      <c r="G58" s="464"/>
      <c r="H58" s="465"/>
      <c r="I58" s="466"/>
      <c r="J58" s="467"/>
      <c r="K58" s="468"/>
      <c r="L58" s="469"/>
      <c r="M58" s="470"/>
      <c r="N58" s="471"/>
      <c r="O58" s="472"/>
      <c r="P58" s="473"/>
      <c r="Q58" s="474"/>
      <c r="R58" s="475"/>
    </row>
    <row r="59">
      <c r="A59" s="476"/>
      <c r="B59" t="s" s="477">
        <v>8</v>
      </c>
      <c r="C59" s="478"/>
      <c r="D59" s="479"/>
      <c r="E59" s="480"/>
      <c r="F59" s="481"/>
      <c r="G59" s="482"/>
      <c r="H59" s="483"/>
      <c r="I59" s="484"/>
      <c r="J59" s="485"/>
      <c r="K59" s="486"/>
      <c r="L59" s="487"/>
      <c r="M59" s="488"/>
      <c r="N59" s="489"/>
      <c r="O59" s="490"/>
      <c r="P59" s="491"/>
      <c r="Q59" s="492">
        <f>MIN($Q$48:Q58)</f>
      </c>
      <c r="R59" s="493"/>
    </row>
    <row r="60">
      <c r="A60" s="494"/>
      <c r="B60" t="s" s="495">
        <v>9</v>
      </c>
      <c r="C60" s="496"/>
      <c r="D60" s="497"/>
      <c r="E60" s="498"/>
      <c r="F60" s="499"/>
      <c r="G60" s="500"/>
      <c r="H60" s="501"/>
      <c r="I60" s="502"/>
      <c r="J60" s="503"/>
      <c r="K60" s="504"/>
      <c r="L60" s="505"/>
      <c r="M60" s="506"/>
      <c r="N60" s="507"/>
      <c r="O60" s="508"/>
      <c r="P60" s="509"/>
      <c r="Q60" s="510">
        <f>MAX($Q$48:Q58)</f>
      </c>
      <c r="R60" s="511"/>
    </row>
    <row r="61">
      <c r="A61" s="512"/>
      <c r="B61" t="s" s="513">
        <v>13</v>
      </c>
      <c r="C61" s="514"/>
      <c r="D61" s="515"/>
      <c r="E61" s="516"/>
      <c r="F61" s="517"/>
      <c r="G61" s="518"/>
      <c r="H61" s="519"/>
      <c r="I61" s="520"/>
      <c r="J61" s="521"/>
      <c r="K61" s="522"/>
      <c r="L61" s="523"/>
      <c r="M61" s="524"/>
      <c r="N61" s="525"/>
      <c r="O61" s="526"/>
      <c r="P61" s="527"/>
      <c r="Q61" s="528">
        <f>AVERAGE($Q$48:Q58)</f>
      </c>
      <c r="R61" s="529"/>
    </row>
    <row r="62">
      <c r="A62" s="530"/>
      <c r="B62" t="s" s="531">
        <v>12</v>
      </c>
      <c r="C62" s="532"/>
      <c r="D62" s="533"/>
      <c r="E62" s="534"/>
      <c r="F62" s="535"/>
      <c r="G62" s="536"/>
      <c r="H62" s="537"/>
      <c r="I62" s="538"/>
      <c r="J62" s="539"/>
      <c r="K62" s="540"/>
      <c r="L62" s="541"/>
      <c r="M62" s="542"/>
      <c r="N62" s="543"/>
      <c r="O62" s="544"/>
      <c r="P62" s="545"/>
      <c r="Q62" s="546">
        <f>MEDIAN($Q$48:Q58)</f>
      </c>
      <c r="R62" s="547"/>
    </row>
    <row r="63">
      <c r="A63" t="s" s="50">
        <v>330</v>
      </c>
      <c r="B63" t="s" s="50">
        <v>330</v>
      </c>
      <c r="C63" t="s" s="50">
        <v>330</v>
      </c>
      <c r="D63" t="s" s="50">
        <v>330</v>
      </c>
      <c r="E63" t="s" s="50">
        <v>330</v>
      </c>
      <c r="F63" t="s" s="50">
        <v>330</v>
      </c>
      <c r="G63" t="s" s="50">
        <v>330</v>
      </c>
      <c r="H63" t="s" s="50">
        <v>330</v>
      </c>
      <c r="I63" t="s" s="50">
        <v>330</v>
      </c>
      <c r="J63" t="s" s="50">
        <v>330</v>
      </c>
      <c r="K63" t="s" s="50">
        <v>330</v>
      </c>
      <c r="L63" t="s" s="50">
        <v>330</v>
      </c>
      <c r="M63" t="s" s="50">
        <v>330</v>
      </c>
      <c r="N63" t="s" s="50">
        <v>330</v>
      </c>
      <c r="O63" t="s" s="50">
        <v>330</v>
      </c>
      <c r="P63" t="s" s="50">
        <v>330</v>
      </c>
      <c r="Q63" t="s" s="50">
        <v>330</v>
      </c>
      <c r="R63" t="s" s="50">
        <v>330</v>
      </c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sheetViews>
    <sheetView showGridLines="0" topLeftCell="A1048576" workbookViewId="0">
      <selection activeCell="F46" sqref="A1:XFD1048576"/>
    </sheetView>
  </sheetViews>
  <sheetFormatPr defaultRowHeight="14.6" zeroHeight="1" x14ac:dyDescent="0.4"/>
  <sheetData>
    <row r="2">
      <c r="B2" t="s">
        <v>323</v>
      </c>
    </row>
    <row r="4">
      <c r="B4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sheetPr/>
  <sheetViews>
    <sheetView showGridLines="0" zoomScale="85" zoomScaleNormal="85" workbookViewId="0">
      <selection activeCell="K38" sqref="K38"/>
    </sheetView>
  </sheetViews>
  <sheetFormatPr defaultRowHeight="14.6" x14ac:dyDescent="0.4"/>
  <cols>
    <col min="1" max="1" width="2.69140625" style="10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6" width="15.84375" customWidth="1"/>
    <col min="7" max="7" width="15.84375" customWidth="1"/>
    <col min="8" max="8" width="15.84375" customWidth="1"/>
    <col min="9" max="9" width="12.15234375" customWidth="1"/>
    <col min="18" max="18" width="10.84375" bestFit="1" customWidth="1"/>
  </cols>
  <sheetData>
    <row r="1" spans="1:9" s="7" customFormat="1" x14ac:dyDescent="0.4">
      <c r="A1" s="6"/>
      <c r="B1" s="6"/>
    </row>
    <row r="2" spans="1:9" s="7" customFormat="1" ht="16.75" x14ac:dyDescent="0.4">
      <c r="A2" s="8"/>
      <c r="B2" t="s" s="266">
        <v>323</v>
      </c>
    </row>
    <row r="3" spans="1:9" s="7" customFormat="1" x14ac:dyDescent="0.4">
      <c r="A3" s="8"/>
      <c r="B3" t="s" s="252">
        <v>279</v>
      </c>
    </row>
    <row r="4" spans="1:9" s="7" customFormat="1" x14ac:dyDescent="0.4">
      <c r="A4" s="8"/>
      <c r="B4" t="s" s="252">
        <v>324</v>
      </c>
      <c r="I4"/>
    </row>
    <row r="5" spans="1:9" s="7" customFormat="1" x14ac:dyDescent="0.4">
      <c r="A5" s="8"/>
      <c r="B5" s="9"/>
      <c r="I5"/>
    </row>
    <row r="6" spans="1:9" s="7" customFormat="1" x14ac:dyDescent="0.4">
      <c r="A6" s="8"/>
      <c r="B6" t="s" s="253">
        <v>238</v>
      </c>
      <c r="C6" s="254"/>
      <c r="D6" s="254"/>
      <c r="E6" s="254"/>
      <c r="F6" s="254"/>
      <c r="G6" s="254"/>
      <c r="H6" s="254"/>
      <c r="I6"/>
    </row>
    <row r="7" spans="1:9" s="7" customFormat="1" x14ac:dyDescent="0.4">
      <c r="A7" s="8"/>
      <c r="B7" s="9"/>
      <c r="I7"/>
    </row>
    <row r="8" spans="1:9" x14ac:dyDescent="0.4">
      <c r="B8" t="s" s="116">
        <v>76</v>
      </c>
      <c r="C8" s="50"/>
      <c r="D8" s="72"/>
      <c r="E8" s="110"/>
    </row>
    <row r="9" spans="1:9" x14ac:dyDescent="0.4">
      <c r="B9" t="s" s="72">
        <v>241</v>
      </c>
      <c r="C9" s="50"/>
      <c r="D9" s="241">
        <f>Assumptions!D10</f>
      </c>
      <c r="E9" s="112"/>
    </row>
    <row r="10" spans="1:9" x14ac:dyDescent="0.4">
      <c r="B10" t="s" s="72">
        <v>35</v>
      </c>
      <c r="C10" s="50"/>
      <c r="D10" t="s" s="239">
        <v>258</v>
      </c>
      <c r="E10" s="111"/>
    </row>
    <row r="11" spans="1:9" x14ac:dyDescent="0.4">
      <c r="B11" s="72"/>
      <c r="C11" s="50"/>
      <c r="D11" s="231"/>
      <c r="E11" s="111"/>
    </row>
    <row r="12" spans="1:9" x14ac:dyDescent="0.4">
      <c r="B12" t="s" s="72">
        <v>91</v>
      </c>
      <c r="C12" s="50"/>
      <c r="D12" s="239">
        <f>Assumptions!D9</f>
      </c>
      <c r="E12" s="110"/>
    </row>
    <row r="13" spans="1:9" x14ac:dyDescent="0.4">
      <c r="B13" t="s" s="72">
        <v>35</v>
      </c>
      <c r="C13" s="50"/>
      <c r="D13" s="239"/>
      <c r="E13" t="s" s="111">
        <v>36</v>
      </c>
    </row>
    <row r="14" spans="1:9" x14ac:dyDescent="0.4">
      <c r="B14" t="s" s="72">
        <v>283</v>
      </c>
      <c r="C14" s="50"/>
      <c r="D14" s="239">
        <f>Assumptions!D15</f>
      </c>
      <c r="E14" s="110"/>
    </row>
    <row r="15" spans="1:9" x14ac:dyDescent="0.4">
      <c r="B15" t="s" s="72">
        <v>38</v>
      </c>
      <c r="C15" s="50"/>
      <c r="D15" s="239">
        <f>Assumptions!D16</f>
      </c>
      <c r="E15" t="s" s="113">
        <v>90</v>
      </c>
    </row>
    <row r="16" spans="1:9" x14ac:dyDescent="0.4">
      <c r="D16" s="243"/>
      <c r="E16" t="s" s="115">
        <v>89</v>
      </c>
    </row>
    <row r="17" spans="1:9" x14ac:dyDescent="0.4">
      <c r="B17" t="s" s="72">
        <v>14</v>
      </c>
      <c r="C17" s="50"/>
      <c r="D17" s="239">
        <f>Assumptions!D11</f>
      </c>
      <c r="E17" s="113"/>
    </row>
    <row r="18" spans="1:9" x14ac:dyDescent="0.4">
      <c r="B18" t="s" s="72">
        <v>16</v>
      </c>
      <c r="C18" s="50"/>
      <c r="D18" s="239">
        <f>Assumptions!D17</f>
      </c>
      <c r="E18" s="110"/>
    </row>
    <row r="19" spans="1:9" x14ac:dyDescent="0.4">
      <c r="E19" s="114"/>
    </row>
    <row r="20" spans="1:9" ht="15" thickBot="1" x14ac:dyDescent="0.45">
      <c r="B20" t="s" s="116">
        <v>267</v>
      </c>
      <c r="E20" s="114"/>
    </row>
    <row r="21" spans="1:9" s="7" customFormat="1" ht="15" thickBot="1" x14ac:dyDescent="0.45">
      <c r="A21" s="8"/>
      <c r="B21" s="223"/>
      <c r="C21" s="219"/>
      <c r="D21" t="s" s="220">
        <v>12</v>
      </c>
      <c r="I21"/>
    </row>
    <row r="22" spans="1:9" s="7" customFormat="1" x14ac:dyDescent="0.4">
      <c r="A22" s="8"/>
      <c r="B22" t="s" s="226">
        <v>259</v>
      </c>
      <c r="C22" s="219"/>
      <c r="D22" s="225">
        <f>D49</f>
      </c>
      <c r="I22"/>
    </row>
    <row r="23" spans="1:9" s="7" customFormat="1" x14ac:dyDescent="0.4">
      <c r="A23" s="8"/>
      <c r="B23" t="s" s="227">
        <v>264</v>
      </c>
      <c r="C23" s="88"/>
      <c r="D23" s="221">
        <f>_xll.ciqfunctions.udf.CIQ($D$12, "IQ_EBITDA", $D$10, $D$9, $D$14, $D$15, $D$17, $D$17)</f>
      </c>
      <c r="I23"/>
    </row>
    <row r="24" spans="1:9" s="7" customFormat="1" x14ac:dyDescent="0.4">
      <c r="A24" s="8"/>
      <c r="B24" t="s" s="228">
        <v>265</v>
      </c>
      <c r="C24" s="43"/>
      <c r="D24" s="229">
        <f>D22*D23</f>
      </c>
      <c r="I24"/>
    </row>
    <row r="25" spans="1:9" s="7" customFormat="1" x14ac:dyDescent="0.4">
      <c r="A25" s="8"/>
      <c r="B25" t="s" s="227">
        <v>70</v>
      </c>
      <c r="C25" s="88"/>
      <c cm="1" r="D25" s="221">
        <f t="array" ref="D25">-_xll.ciqfunctions.udf.CIQ($D$12,"IQ_ST_DEBT",$D$13,$D$9,$D$14,$D$15,$D$17,$D$18)-_xll.ciqfunctions.udf.CIQ($D$12,"IQ_LT_DEBT",$D$13,$D$9,$D$14,$D$15,$D$17,$D$18)</f>
      </c>
      <c r="I25"/>
    </row>
    <row r="26" spans="1:9" s="7" customFormat="1" ht="15" thickBot="1" x14ac:dyDescent="0.45">
      <c r="A26" s="8"/>
      <c r="B26" t="s" s="230">
        <v>71</v>
      </c>
      <c r="C26" s="89"/>
      <c cm="1" r="D26" s="222">
        <f t="array" ref="D26">_xll.ciqfunctions.udf.CIQ($D$12,"IQ_CASH_EQUIV",$D$13,$D$9,$D$14,$D$15,$D$17,$D$18)</f>
      </c>
      <c r="I26"/>
    </row>
    <row r="27" spans="1:9" s="7" customFormat="1" ht="15" thickBot="1" x14ac:dyDescent="0.45">
      <c r="A27" s="8"/>
      <c r="B27" t="s" s="224">
        <v>266</v>
      </c>
      <c r="C27" s="19"/>
      <c r="D27" s="232">
        <f>SUM(D24:D26)</f>
      </c>
      <c r="I27"/>
    </row>
    <row r="28" spans="1:9" s="7" customFormat="1" x14ac:dyDescent="0.4">
      <c r="A28" s="8"/>
      <c r="B28" s="9"/>
      <c r="I28"/>
    </row>
    <row r="29" spans="1:9" s="7" customFormat="1" x14ac:dyDescent="0.4">
      <c r="A29" s="8"/>
      <c r="B29" s="9"/>
      <c r="I29"/>
    </row>
    <row r="30" spans="1:9" s="7" customFormat="1" x14ac:dyDescent="0.4">
      <c r="A30" s="8"/>
      <c r="B30" t="s" s="253">
        <v>257</v>
      </c>
      <c r="C30" s="254"/>
      <c r="D30" s="254"/>
      <c r="E30" s="254"/>
      <c r="F30" s="254"/>
      <c r="G30" s="254"/>
      <c r="H30" s="254"/>
      <c r="I30"/>
    </row>
    <row r="31" spans="1:9" s="7" customFormat="1" x14ac:dyDescent="0.4">
      <c r="A31" s="8"/>
      <c r="B31" s="9"/>
      <c r="I31"/>
    </row>
    <row r="32" spans="1:9" ht="15" thickBot="1" x14ac:dyDescent="0.45">
      <c r="B32" t="s" s="1">
        <v>259</v>
      </c>
      <c r="E32" s="114"/>
      <c r="F32" t="s" s="1">
        <v>263</v>
      </c>
    </row>
    <row r="33" spans="1:8" x14ac:dyDescent="0.4">
      <c r="B33" t="s" s="207">
        <v>45</v>
      </c>
      <c r="C33" t="s" s="207">
        <v>44</v>
      </c>
      <c r="D33" t="s" s="94">
        <v>259</v>
      </c>
      <c r="F33" t="s" s="94">
        <v>232</v>
      </c>
      <c r="G33" t="s" s="94">
        <v>3</v>
      </c>
      <c r="H33" t="s" s="94">
        <v>261</v>
      </c>
    </row>
    <row r="34" spans="1:8" x14ac:dyDescent="0.4">
      <c r="B34" s="124">
        <f>"IQ_COMPANY_NAME"</f>
      </c>
      <c r="C34" s="125"/>
      <c r="D34" t="s" s="126">
        <v>260</v>
      </c>
      <c r="F34" t="s" s="126">
        <v>262</v>
      </c>
      <c r="G34" t="s" s="126">
        <v>94</v>
      </c>
      <c r="H34" s="126"/>
    </row>
    <row r="35" spans="1:8" ht="15" thickBot="1" x14ac:dyDescent="0.45">
      <c r="B35" s="82"/>
      <c r="C35" s="81"/>
      <c r="D35" s="83"/>
      <c r="F35" s="83"/>
      <c r="G35" s="83"/>
      <c r="H35" s="83"/>
    </row>
    <row r="36" spans="1:8" x14ac:dyDescent="0.4">
      <c r="A36" s="602"/>
      <c cm="1" r="B36" s="603">
        <f t="array" ref="B36">_xll.ciqfunctions.udf.CIQ($C36,$B$34)</f>
      </c>
      <c r="C36" t="s" s="604">
        <v>333</v>
      </c>
      <c r="D36" s="605">
        <f>_xll.ciqfunctions.udf.CIQ($C36, D$34, $D$10, $D$9)</f>
      </c>
      <c r="E36" s="606"/>
      <c r="F36" s="607">
        <f>_xll.ciqfunctions.udf.CIQ($C36, F$34, $D$10, $D$9)</f>
      </c>
      <c r="G36" s="608">
        <f>_xll.ciqfunctions.udf.CIQ($C36, G$34, $D$10, $D$9)</f>
      </c>
      <c r="H36" s="609">
        <f>IFERROR(F36/G36,"NM")</f>
      </c>
      <c r="I36" s="610"/>
    </row>
    <row r="37" spans="1:8" ht="15" thickBot="1" x14ac:dyDescent="0.45">
      <c r="A37" s="593"/>
      <c r="B37" s="594">
        <f>_xll.ciqfunctions.udf.CIQ($C37,$B$34)</f>
      </c>
      <c r="C37" t="s" s="595">
        <v>334</v>
      </c>
      <c r="D37" s="596">
        <f>_xll.ciqfunctions.udf.CIQ($C37, D$34, $D$10, $D$9)</f>
      </c>
      <c r="E37" s="597"/>
      <c r="F37" s="598">
        <f>_xll.ciqfunctions.udf.CIQ($C37, F$34, $D$10, $D$9)</f>
      </c>
      <c r="G37" s="599">
        <f>_xll.ciqfunctions.udf.CIQ($C37, G$34, $D$10, $D$9)</f>
      </c>
      <c r="H37" s="600">
        <f>IFERROR(F37/G37,"NM")</f>
      </c>
      <c r="I37" s="601"/>
    </row>
    <row r="38" spans="1:8" x14ac:dyDescent="0.4">
      <c r="A38" s="584"/>
      <c r="B38" s="585">
        <f>_xll.ciqfunctions.udf.CIQ($C38,$B$34)</f>
      </c>
      <c r="C38" t="s" s="586">
        <v>335</v>
      </c>
      <c r="D38" s="587">
        <f>_xll.ciqfunctions.udf.CIQ($C38, D$34, $D$10, $D$9)</f>
      </c>
      <c r="E38" s="588"/>
      <c r="F38" s="589">
        <f>_xll.ciqfunctions.udf.CIQ($C38, F$34, $D$10, $D$9)</f>
      </c>
      <c r="G38" s="590">
        <f>_xll.ciqfunctions.udf.CIQ($C38, G$34, $D$10, $D$9)</f>
      </c>
      <c r="H38" s="591">
        <f>IFERROR(F38/G38,"NM")</f>
      </c>
      <c r="I38" s="592"/>
    </row>
    <row r="39" spans="1:8" x14ac:dyDescent="0.4">
      <c r="A39" s="575"/>
      <c r="B39" s="576">
        <f>_xll.ciqfunctions.udf.CIQ($C39,$B$34)</f>
      </c>
      <c r="C39" t="s" s="577">
        <v>336</v>
      </c>
      <c r="D39" s="578">
        <f>_xll.ciqfunctions.udf.CIQ($C39, D$34, $D$10, $D$9)</f>
      </c>
      <c r="E39" s="579"/>
      <c r="F39" s="580">
        <f>_xll.ciqfunctions.udf.CIQ($C39, F$34, $D$10, $D$9)</f>
      </c>
      <c r="G39" s="581">
        <f>_xll.ciqfunctions.udf.CIQ($C39, G$34, $D$10, $D$9)</f>
      </c>
      <c r="H39" s="582">
        <f>IFERROR(F39/G39,"NM")</f>
      </c>
      <c r="I39" s="583"/>
    </row>
    <row r="40" spans="1:8" x14ac:dyDescent="0.4">
      <c r="A40" s="566"/>
      <c r="B40" s="567">
        <f>_xll.ciqfunctions.udf.CIQ($C40,$B$34)</f>
      </c>
      <c r="C40" t="s" s="568">
        <v>337</v>
      </c>
      <c r="D40" s="569">
        <f>_xll.ciqfunctions.udf.CIQ($C40, D$34, $D$10, $D$9)</f>
      </c>
      <c r="E40" s="570"/>
      <c r="F40" s="571">
        <f>_xll.ciqfunctions.udf.CIQ($C40, F$34, $D$10, $D$9)</f>
      </c>
      <c r="G40" s="572">
        <f>_xll.ciqfunctions.udf.CIQ($C40, G$34, $D$10, $D$9)</f>
      </c>
      <c r="H40" s="573">
        <f>IFERROR(F40/G40,"NM")</f>
      </c>
      <c r="I40" s="574"/>
    </row>
    <row r="41" spans="1:8" ht="15" thickBot="1" x14ac:dyDescent="0.45">
      <c r="A41" s="548"/>
      <c r="B41" s="550">
        <f>_xll.ciqfunctions.udf.CIQ($C41,$B$34)</f>
      </c>
      <c r="C41" t="s" s="552">
        <v>338</v>
      </c>
      <c r="D41" s="554">
        <f>_xll.ciqfunctions.udf.CIQ($C41, D$34, $D$10, $D$9)</f>
      </c>
      <c r="E41" s="556"/>
      <c r="F41" s="558">
        <f>_xll.ciqfunctions.udf.CIQ($C41, F$34, $D$10, $D$9)</f>
      </c>
      <c r="G41" s="560">
        <f>_xll.ciqfunctions.udf.CIQ($C41, G$34, $D$10, $D$9)</f>
      </c>
      <c r="H41" s="562">
        <f>IFERROR(F41/G41,"NM")</f>
      </c>
      <c r="I41" s="564"/>
    </row>
    <row r="42" spans="1:8" x14ac:dyDescent="0.4">
      <c r="A42" s="549"/>
      <c r="B42" s="551">
        <f>_xll.ciqfunctions.udf.CIQ($C42,$B$34)</f>
      </c>
      <c r="C42" t="s" s="553">
        <v>339</v>
      </c>
      <c r="D42" s="555">
        <f>_xll.ciqfunctions.udf.CIQ($C42, D$34, $D$10, $D$9)</f>
      </c>
      <c r="E42" s="557"/>
      <c r="F42" s="559">
        <f>_xll.ciqfunctions.udf.CIQ($C42, F$34, $D$10, $D$9)</f>
      </c>
      <c r="G42" s="561">
        <f>_xll.ciqfunctions.udf.CIQ($C42, G$34, $D$10, $D$9)</f>
      </c>
      <c r="H42" s="563">
        <f>IFERROR(F42/G42,"NM")</f>
      </c>
      <c r="I42" s="565"/>
    </row>
    <row r="43">
      <c r="A43" s="611"/>
      <c r="B43" s="612">
        <f>_xll.ciqfunctions.udf.CIQ($C43,$B$34)</f>
      </c>
      <c r="C43" t="s" s="613">
        <v>340</v>
      </c>
      <c r="D43" s="614">
        <f>_xll.ciqfunctions.udf.CIQ($C43, D$34, $D$10, $D$9)</f>
      </c>
      <c r="E43" s="615"/>
      <c r="F43" s="616">
        <f>_xll.ciqfunctions.udf.CIQ($C43, F$34, $D$10, $D$9)</f>
      </c>
      <c r="G43" s="617">
        <f>_xll.ciqfunctions.udf.CIQ($C43, G$34, $D$10, $D$9)</f>
      </c>
      <c r="H43" s="618">
        <f>IFERROR(F43/G43,"NM")</f>
      </c>
      <c r="I43" s="619"/>
    </row>
    <row r="44">
      <c r="A44" s="620"/>
      <c r="B44" s="621">
        <f>_xll.ciqfunctions.udf.CIQ($C44,$B$34)</f>
      </c>
      <c r="C44" t="s" s="622">
        <v>341</v>
      </c>
      <c r="D44" s="623">
        <f>_xll.ciqfunctions.udf.CIQ($C44, D$34, $D$10, $D$9)</f>
      </c>
      <c r="E44" s="624"/>
      <c r="F44" s="625">
        <f>_xll.ciqfunctions.udf.CIQ($C44, F$34, $D$10, $D$9)</f>
      </c>
      <c r="G44" s="626">
        <f>_xll.ciqfunctions.udf.CIQ($C44, G$34, $D$10, $D$9)</f>
      </c>
      <c r="H44" s="627">
        <f>IFERROR(F44/G44,"NM")</f>
      </c>
      <c r="I44" s="628"/>
    </row>
    <row r="45">
      <c r="A45" s="629"/>
      <c r="B45" s="630">
        <f>_xll.ciqfunctions.udf.CIQ($C45,$B$34)</f>
      </c>
      <c r="C45" t="s" s="631">
        <v>342</v>
      </c>
      <c r="D45" s="632">
        <f>_xll.ciqfunctions.udf.CIQ($C45, D$34, $D$10, $D$9)</f>
      </c>
      <c r="E45" s="633"/>
      <c r="F45" s="634">
        <f>_xll.ciqfunctions.udf.CIQ($C45, F$34, $D$10, $D$9)</f>
      </c>
      <c r="G45" s="635">
        <f>_xll.ciqfunctions.udf.CIQ($C45, G$34, $D$10, $D$9)</f>
      </c>
      <c r="H45" s="636">
        <f>IFERROR(F45/G45,"NM")</f>
      </c>
      <c r="I45" s="637"/>
    </row>
    <row r="46">
      <c r="A46" s="638"/>
      <c r="B46" s="639"/>
      <c r="C46" s="640"/>
      <c r="D46" s="641"/>
      <c r="E46" s="642"/>
      <c r="F46" s="643"/>
      <c r="G46" s="644"/>
      <c r="H46" s="645"/>
      <c r="I46" s="646"/>
    </row>
    <row r="47">
      <c r="A47" s="647"/>
      <c r="B47" t="s" s="648">
        <v>8</v>
      </c>
      <c r="C47" s="649"/>
      <c r="D47" s="650">
        <f>MIN($D$36:D46)</f>
      </c>
      <c r="E47" s="651"/>
      <c r="F47" s="652"/>
      <c r="G47" s="653"/>
      <c r="H47" s="654">
        <f>MIN($H$36:H46)</f>
      </c>
      <c r="I47" s="655"/>
    </row>
    <row r="48">
      <c r="A48" s="656"/>
      <c r="B48" t="s" s="657">
        <v>9</v>
      </c>
      <c r="C48" s="658"/>
      <c r="D48" s="659">
        <f>MAX($D$36:D46)</f>
      </c>
      <c r="E48" s="660"/>
      <c r="F48" s="661"/>
      <c r="G48" s="662"/>
      <c r="H48" s="663">
        <f>MAX($H$36:H46)</f>
      </c>
      <c r="I48" s="664"/>
    </row>
    <row r="49">
      <c r="A49" s="665"/>
      <c r="B49" t="s" s="666">
        <v>12</v>
      </c>
      <c r="C49" s="667"/>
      <c r="D49" s="668">
        <f>MEDIAN($D$36:D46)</f>
      </c>
      <c r="E49" s="669"/>
      <c r="F49" s="670"/>
      <c r="G49" s="671"/>
      <c r="H49" s="672">
        <f>MEDIAN($H$36:H46)</f>
      </c>
      <c r="I49" s="673"/>
    </row>
    <row r="50">
      <c r="A50" s="674"/>
      <c r="B50" t="s" s="675">
        <v>13</v>
      </c>
      <c r="C50" s="676"/>
      <c r="D50" s="677">
        <f>AVERAGE($D$36:D46)</f>
      </c>
      <c r="E50" s="678"/>
      <c r="F50" s="679"/>
      <c r="G50" s="680"/>
      <c r="H50" s="681">
        <f>AVERAGE($H$36:H46)</f>
      </c>
      <c r="I50" s="682"/>
    </row>
    <row r="51">
      <c r="A51" t="s" s="10">
        <v>330</v>
      </c>
      <c r="B51" t="s">
        <v>330</v>
      </c>
      <c r="C51" t="s">
        <v>330</v>
      </c>
      <c r="D51" t="s">
        <v>330</v>
      </c>
      <c r="E51" t="s">
        <v>330</v>
      </c>
      <c r="F51" t="s">
        <v>330</v>
      </c>
      <c r="G51" t="s">
        <v>330</v>
      </c>
      <c r="H51" t="s">
        <v>330</v>
      </c>
      <c r="I51" t="s">
        <v>330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sheetViews>
    <sheetView showGridLines="0" topLeftCell="A1048576" workbookViewId="0">
      <selection sqref="A1:XFD1048576"/>
    </sheetView>
  </sheetViews>
  <sheetFormatPr defaultRowHeight="14.6" zeroHeight="1" x14ac:dyDescent="0.4"/>
  <sheetData>
    <row r="2">
      <c r="B2" t="s">
        <v>323</v>
      </c>
    </row>
    <row r="4">
      <c r="B4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sheetPr>
    <tabColor rgb="FFFFFF00"/>
  </sheetPr>
  <sheetViews>
    <sheetView showGridLines="0" zoomScale="85" zoomScaleNormal="85" workbookViewId="0">
      <selection activeCell="H14" sqref="H14"/>
    </sheetView>
  </sheetViews>
  <sheetFormatPr defaultRowHeight="14.6" x14ac:dyDescent="0.4"/>
  <cols>
    <col min="1" max="1" width="2.69140625" style="10" customWidth="1"/>
    <col min="2" max="2" width="27.23046875" customWidth="1"/>
    <col min="3" max="3" width="9.921875" customWidth="1"/>
    <col min="4" max="4" width="20.765625" customWidth="1"/>
    <col min="5" max="7" width="15.84375" customWidth="1"/>
  </cols>
  <sheetData>
    <row r="1" spans="1:7" s="7" customFormat="1" x14ac:dyDescent="0.4">
      <c r="A1" s="6"/>
      <c r="B1" s="6"/>
      <c r="G1" s="205"/>
    </row>
    <row r="2" spans="1:7" s="7" customFormat="1" ht="16.75" x14ac:dyDescent="0.4">
      <c r="A2" s="8"/>
      <c r="B2" t="s" s="266">
        <v>323</v>
      </c>
    </row>
    <row r="3" spans="1:7" s="7" customFormat="1" x14ac:dyDescent="0.4">
      <c r="A3" s="8"/>
      <c r="B3" t="s" s="252">
        <v>205</v>
      </c>
    </row>
    <row r="4" spans="1:7" s="7" customFormat="1" x14ac:dyDescent="0.4">
      <c r="A4" s="8"/>
      <c r="B4" t="s" s="252">
        <v>324</v>
      </c>
    </row>
    <row r="5" spans="1:7" s="7" customFormat="1" x14ac:dyDescent="0.4">
      <c r="A5" s="8"/>
      <c r="B5" s="9"/>
    </row>
    <row r="6" spans="1:7" s="7" customFormat="1" x14ac:dyDescent="0.4">
      <c r="A6" s="8"/>
      <c r="B6" t="s" s="253">
        <v>207</v>
      </c>
      <c r="C6" s="254"/>
      <c r="D6" s="254"/>
      <c r="E6" s="254"/>
      <c r="F6" s="254"/>
      <c r="G6" s="254"/>
    </row>
    <row r="7" spans="1:7" s="7" customFormat="1" x14ac:dyDescent="0.4">
      <c r="A7" s="8"/>
      <c r="B7" s="9"/>
    </row>
    <row r="8" spans="1:7" s="7" customFormat="1" x14ac:dyDescent="0.4">
      <c r="A8" s="8"/>
      <c r="B8" t="s" s="7">
        <v>209</v>
      </c>
      <c r="D8" s="239">
        <f>Assumptions!D20</f>
      </c>
      <c r="E8" t="s" s="171">
        <v>210</v>
      </c>
      <c r="F8" t="s" s="171">
        <v>211</v>
      </c>
    </row>
    <row r="9" spans="1:7" s="7" customFormat="1" x14ac:dyDescent="0.4">
      <c r="A9" s="8"/>
    </row>
    <row r="10" spans="1:7" s="7" customFormat="1" ht="15" thickBot="1" x14ac:dyDescent="0.45">
      <c r="A10" s="8"/>
      <c r="B10" t="s" s="116">
        <v>208</v>
      </c>
      <c r="C10"/>
      <c r="D10"/>
      <c r="E10"/>
      <c r="F10"/>
      <c r="G10"/>
    </row>
    <row r="11" spans="1:7" s="7" customFormat="1" x14ac:dyDescent="0.4">
      <c r="A11" s="8"/>
      <c r="B11" t="s" s="117">
        <v>82</v>
      </c>
      <c r="C11" s="118"/>
      <c r="D11" s="118"/>
      <c r="E11" s="119">
        <f>YEAR($D$32)</f>
      </c>
      <c r="F11" s="120">
        <f>$E$11+COLUMN(F11)-COLUMN($E$11)</f>
      </c>
      <c r="G11" s="120">
        <f t="shared" ref="G11" si="0">$E$11+COLUMN(G11)-COLUMN($E$11)</f>
      </c>
    </row>
    <row r="12" spans="1:7" s="7" customFormat="1" ht="15" thickBot="1" x14ac:dyDescent="0.45">
      <c r="A12" s="8"/>
      <c r="B12" s="121"/>
      <c r="C12" s="20"/>
      <c r="D12" s="20"/>
      <c r="E12" s="123">
        <f>"FY"&amp;E11</f>
      </c>
      <c r="F12" s="123">
        <f t="shared" ref="F12" si="1">"FY"&amp;F11</f>
      </c>
      <c r="G12" s="123">
        <f t="shared" ref="G12" si="2">"FY"&amp;G11</f>
      </c>
    </row>
    <row r="13" spans="1:7" s="7" customFormat="1" x14ac:dyDescent="0.4">
      <c r="A13" s="8"/>
      <c r="B13" t="s" s="7">
        <v>3</v>
      </c>
      <c r="C13"/>
      <c r="D13" s="130"/>
      <c r="E13" s="164">
        <f>IF($D$8=$E$8,IF(NOT(E42=0),E42,E59),E59)</f>
      </c>
      <c r="F13" s="164">
        <f>IF($D$8=$E$8,IF(NOT(F42=0),F42,F59),F59)</f>
      </c>
      <c r="G13" s="164">
        <f>IF($D$8=$E$8,IF(NOT(G42=0),G42,G59),G59)</f>
      </c>
    </row>
    <row r="14" spans="1:7" s="7" customFormat="1" x14ac:dyDescent="0.4">
      <c r="A14" s="8"/>
      <c r="B14" t="s" s="7">
        <v>230</v>
      </c>
      <c r="C14"/>
      <c r="D14" s="130"/>
      <c r="E14" s="162">
        <f>E60</f>
      </c>
      <c r="F14" s="162">
        <f t="shared" ref="F14" si="3">F60</f>
      </c>
      <c r="G14" s="162">
        <f t="shared" ref="G14" si="4">G60</f>
      </c>
    </row>
    <row r="15" spans="1:7" s="7" customFormat="1" x14ac:dyDescent="0.4">
      <c r="A15" s="8"/>
      <c r="B15" t="s" s="7">
        <v>2</v>
      </c>
      <c r="C15"/>
      <c r="D15" s="130"/>
      <c r="E15" s="162">
        <f t="shared" ref="E15:F22" si="5">IF($D$8=$E$8,IF(NOT(E43=0),E43,E61),E61)</f>
      </c>
      <c r="F15" s="162">
        <f t="shared" si="5"/>
      </c>
      <c r="G15" s="162">
        <f t="shared" ref="G15" si="6">IF($D$8=$E$8,IF(NOT(G43=0),G43,G61),G61)</f>
      </c>
    </row>
    <row r="16" spans="1:7" s="7" customFormat="1" x14ac:dyDescent="0.4">
      <c r="A16" s="8"/>
      <c r="B16" t="s" s="12">
        <v>1</v>
      </c>
      <c r="C16" s="12"/>
      <c r="D16" s="130"/>
      <c r="E16" s="162">
        <f t="shared" si="5"/>
      </c>
      <c r="F16" s="162">
        <f t="shared" si="5"/>
      </c>
      <c r="G16" s="162">
        <f t="shared" ref="G16" si="7">IF($D$8=$E$8,IF(NOT(G44=0),G44,G62),G62)</f>
      </c>
    </row>
    <row r="17" spans="1:8" s="7" customFormat="1" x14ac:dyDescent="0.4">
      <c r="A17" s="8"/>
      <c r="B17" t="s" s="12">
        <v>86</v>
      </c>
      <c r="C17" s="12"/>
      <c r="D17" s="130"/>
      <c r="E17" s="162">
        <f t="shared" si="5"/>
      </c>
      <c r="F17" s="162">
        <f t="shared" si="5"/>
      </c>
      <c r="G17" s="162">
        <f t="shared" ref="G17" si="8">IF($D$8=$E$8,IF(NOT(G45=0),G45,G63),G63)</f>
      </c>
    </row>
    <row r="18" spans="1:8" s="7" customFormat="1" x14ac:dyDescent="0.4">
      <c r="A18" s="8"/>
      <c r="B18" t="s" s="12">
        <v>195</v>
      </c>
      <c r="C18" s="12"/>
      <c r="D18" s="133"/>
      <c r="E18" s="162">
        <f t="shared" si="5"/>
      </c>
      <c r="F18" s="162">
        <f t="shared" si="5"/>
      </c>
      <c r="G18" s="162">
        <f t="shared" ref="G18" si="9">IF($D$8=$E$8,IF(NOT(G46=0),G46,G64),G64)</f>
      </c>
    </row>
    <row r="19" spans="1:8" s="7" customFormat="1" x14ac:dyDescent="0.4">
      <c r="A19" s="8"/>
      <c r="B19" t="s" s="12">
        <v>88</v>
      </c>
      <c r="C19" s="12"/>
      <c r="D19" s="133"/>
      <c r="E19" s="162">
        <f t="shared" si="5"/>
      </c>
      <c r="F19" s="162">
        <f t="shared" si="5"/>
      </c>
      <c r="G19" s="162">
        <f t="shared" ref="G19" si="10">IF($D$8=$E$8,IF(NOT(G47=0),G47,G65),G65)</f>
      </c>
    </row>
    <row r="20" spans="1:8" s="7" customFormat="1" x14ac:dyDescent="0.4">
      <c r="A20" s="8"/>
      <c r="B20" t="s" s="166">
        <v>201</v>
      </c>
      <c r="C20" s="2"/>
      <c r="D20" s="133"/>
      <c r="E20" s="162">
        <f t="shared" si="5"/>
      </c>
      <c r="F20" s="162">
        <f t="shared" si="5"/>
      </c>
      <c r="G20" s="162">
        <f t="shared" ref="G20" si="11">IF($D$8=$E$8,IF(NOT(G48=0),G48,G66),G66)</f>
      </c>
    </row>
    <row r="21" spans="1:8" s="7" customFormat="1" x14ac:dyDescent="0.4">
      <c r="A21" s="8"/>
      <c r="B21" t="s" s="34">
        <v>85</v>
      </c>
      <c r="C21" s="2"/>
      <c r="D21" s="163"/>
      <c r="E21" s="162">
        <f t="shared" si="5"/>
      </c>
      <c r="F21" s="162">
        <f t="shared" si="5"/>
      </c>
      <c r="G21" s="162">
        <f t="shared" ref="G21" si="12">IF($D$8=$E$8,IF(NOT(G49=0),G49,G67),G67)</f>
      </c>
    </row>
    <row r="22" spans="1:8" s="7" customFormat="1" x14ac:dyDescent="0.4">
      <c r="A22" s="8"/>
      <c r="B22" t="s" s="34">
        <v>7</v>
      </c>
      <c r="C22" s="2"/>
      <c r="D22" s="163"/>
      <c r="E22" s="162">
        <f t="shared" si="5"/>
      </c>
      <c r="F22" s="162">
        <f t="shared" si="5"/>
      </c>
      <c r="G22" s="162">
        <f t="shared" ref="G22" si="13">IF($D$8=$E$8,IF(NOT(G50=0),G50,G68),G68)</f>
      </c>
    </row>
    <row r="23" spans="1:8" s="7" customFormat="1" ht="15" thickBot="1" x14ac:dyDescent="0.45">
      <c r="A23" s="8"/>
      <c r="B23" t="s" s="175">
        <v>232</v>
      </c>
      <c r="C23" s="4"/>
      <c r="D23" s="176"/>
      <c r="E23" s="165">
        <f>E69</f>
      </c>
      <c r="F23" s="165">
        <f t="shared" ref="F23" si="14">F69</f>
      </c>
      <c r="G23" s="165">
        <f t="shared" ref="G23" si="15">G69</f>
      </c>
    </row>
    <row r="24" spans="1:8" s="7" customFormat="1" x14ac:dyDescent="0.4">
      <c r="A24" s="8"/>
      <c r="B24" s="9"/>
    </row>
    <row r="25" spans="1:8" s="7" customFormat="1" x14ac:dyDescent="0.4">
      <c r="A25" s="8"/>
      <c r="B25" s="9"/>
    </row>
    <row r="26" spans="1:8" x14ac:dyDescent="0.4">
      <c r="B26" t="s" s="253">
        <v>189</v>
      </c>
      <c r="C26" s="254"/>
      <c r="D26" s="254"/>
      <c r="E26" s="254"/>
      <c r="F26" s="254"/>
      <c r="G26" s="254"/>
      <c r="H26" s="254"/>
    </row>
    <row r="28" spans="1:8" x14ac:dyDescent="0.4">
      <c r="B28" t="s" s="116">
        <v>76</v>
      </c>
      <c r="C28" s="50"/>
      <c r="D28" s="72"/>
      <c r="E28" s="110"/>
    </row>
    <row r="29" spans="1:8" x14ac:dyDescent="0.4">
      <c r="B29" t="s" s="72">
        <v>91</v>
      </c>
      <c r="C29" s="50"/>
      <c r="D29" s="239">
        <f>Assumptions!D9</f>
      </c>
      <c r="E29" s="110"/>
    </row>
    <row r="30" spans="1:8" x14ac:dyDescent="0.4">
      <c r="B30" t="s" s="72">
        <v>35</v>
      </c>
      <c r="C30" s="50"/>
      <c r="D30" s="239"/>
      <c r="E30" t="s" s="111">
        <v>36</v>
      </c>
    </row>
    <row r="31" spans="1:8" x14ac:dyDescent="0.4">
      <c r="B31" t="s" s="72">
        <v>191</v>
      </c>
      <c r="C31" s="50"/>
      <c r="D31" s="241">
        <f>Assumptions!D21</f>
      </c>
      <c r="E31" s="112"/>
    </row>
    <row r="32" spans="1:8" x14ac:dyDescent="0.4">
      <c r="B32" t="s" s="72">
        <v>203</v>
      </c>
      <c r="C32" s="50"/>
      <c r="D32" s="241">
        <f>Assumptions!D22</f>
      </c>
      <c r="E32" s="167"/>
    </row>
    <row r="33" spans="2:7" x14ac:dyDescent="0.4">
      <c r="B33" t="s" s="72">
        <v>283</v>
      </c>
      <c r="C33" s="50"/>
      <c r="D33" s="239">
        <f>Assumptions!D15</f>
      </c>
      <c r="E33" s="110"/>
    </row>
    <row r="34" spans="2:7" x14ac:dyDescent="0.4">
      <c r="B34" t="s" s="72">
        <v>38</v>
      </c>
      <c r="C34" s="50"/>
      <c r="D34" s="239">
        <f>Assumptions!D16</f>
      </c>
      <c r="E34" t="s" s="113">
        <v>90</v>
      </c>
    </row>
    <row r="35" spans="2:7" x14ac:dyDescent="0.4">
      <c r="D35" s="243"/>
      <c r="E35" t="s" s="115">
        <v>89</v>
      </c>
    </row>
    <row r="36" spans="2:7" x14ac:dyDescent="0.4">
      <c r="B36" t="s" s="72">
        <v>14</v>
      </c>
      <c r="C36" s="50"/>
      <c r="D36" s="239">
        <f>Assumptions!D11</f>
      </c>
      <c r="E36" s="113"/>
    </row>
    <row r="37" spans="2:7" x14ac:dyDescent="0.4">
      <c r="B37" t="s" s="72">
        <v>16</v>
      </c>
      <c r="C37" s="50"/>
      <c r="D37" s="239">
        <f>Assumptions!D17</f>
      </c>
      <c r="E37" s="110"/>
    </row>
    <row r="38" spans="2:7" x14ac:dyDescent="0.4">
      <c r="E38" s="114"/>
    </row>
    <row r="39" spans="2:7" ht="15" thickBot="1" x14ac:dyDescent="0.45">
      <c r="B39" t="s" s="116">
        <v>204</v>
      </c>
    </row>
    <row r="40" spans="2:7" x14ac:dyDescent="0.4">
      <c r="B40" t="s" s="117">
        <v>82</v>
      </c>
      <c r="C40" s="118"/>
      <c r="D40" s="118"/>
      <c r="E40" s="119">
        <f>YEAR($D$32)</f>
      </c>
      <c r="F40" s="120">
        <f>$E$40+COLUMN(F40)-COLUMN($E$40)</f>
      </c>
      <c r="G40" s="120">
        <f t="shared" ref="G40" si="16">$E$40+COLUMN(G40)-COLUMN($E$40)</f>
      </c>
    </row>
    <row r="41" spans="2:7" ht="15" thickBot="1" x14ac:dyDescent="0.45">
      <c r="B41" s="121"/>
      <c r="C41" s="20"/>
      <c r="D41" s="20"/>
      <c r="E41" s="123">
        <f>"FY"&amp;E40</f>
      </c>
      <c r="F41" s="123">
        <f t="shared" ref="F41" si="17">"FY"&amp;F40</f>
      </c>
      <c r="G41" s="123">
        <f t="shared" ref="G41" si="18">"FY"&amp;G40</f>
      </c>
    </row>
    <row r="42" spans="2:7" x14ac:dyDescent="0.4">
      <c r="B42" t="s" s="7">
        <v>3</v>
      </c>
      <c r="D42" t="s" s="130">
        <v>190</v>
      </c>
      <c r="E42" s="164">
        <f>_xll.ciqfunctions.udf.CIQ($D$29, $D42, E$41, $D$31, , $D$34, $D$36, $D$37)</f>
      </c>
      <c r="F42" s="164">
        <f>_xll.ciqfunctions.udf.CIQ($D$29, $D42, F$41, $D$31, , $D$34, $D$36, $D$37)</f>
      </c>
      <c r="G42" s="164">
        <f>_xll.ciqfunctions.udf.CIQ($D$29, $D42, G$41, $D$31, , $D$34, $D$36, $D$37)</f>
      </c>
    </row>
    <row r="43" spans="2:7" x14ac:dyDescent="0.4">
      <c r="B43" t="s" s="7">
        <v>2</v>
      </c>
      <c r="D43" t="s" s="130">
        <v>192</v>
      </c>
      <c r="E43" s="162">
        <f>_xll.ciqfunctions.udf.CIQ($D$29, $D43, E$41, $D$31, , $D$34, $D$36, $D$37)</f>
      </c>
      <c r="F43" s="162">
        <f>_xll.ciqfunctions.udf.CIQ($D$29, $D43, F$41, $D$31, , $D$34, $D$36, $D$37)</f>
      </c>
      <c r="G43" s="162">
        <f>_xll.ciqfunctions.udf.CIQ($D$29, $D43, G$41, $D$31, , $D$34, $D$36, $D$37)</f>
      </c>
    </row>
    <row r="44" spans="2:7" x14ac:dyDescent="0.4">
      <c r="B44" t="s" s="12">
        <v>1</v>
      </c>
      <c r="C44" s="12"/>
      <c r="D44" t="s" s="130">
        <v>193</v>
      </c>
      <c r="E44" s="162">
        <f>_xll.ciqfunctions.udf.CIQ($D$29, $D44, E$41, $D$31, , $D$34, $D$36, $D$37)</f>
      </c>
      <c r="F44" s="162">
        <f>_xll.ciqfunctions.udf.CIQ($D$29, $D44, F$41, $D$31, , $D$34, $D$36, $D$37)</f>
      </c>
      <c r="G44" s="162">
        <f>_xll.ciqfunctions.udf.CIQ($D$29, $D44, G$41, $D$31, , $D$34, $D$36, $D$37)</f>
      </c>
    </row>
    <row r="45" spans="2:7" x14ac:dyDescent="0.4">
      <c r="B45" t="s" s="12">
        <v>86</v>
      </c>
      <c r="C45" s="12"/>
      <c r="D45" t="s" s="130">
        <v>194</v>
      </c>
      <c r="E45" s="162">
        <f>_xll.ciqfunctions.udf.CIQ($D$29, $D45, E$41, $D$31, , $D$34, $D$36, $D$37)</f>
      </c>
      <c r="F45" s="162">
        <f>_xll.ciqfunctions.udf.CIQ($D$29, $D45, F$41, $D$31, , $D$34, $D$36, $D$37)</f>
      </c>
      <c r="G45" s="162">
        <f>_xll.ciqfunctions.udf.CIQ($D$29, $D45, G$41, $D$31, , $D$34, $D$36, $D$37)</f>
      </c>
    </row>
    <row r="46" spans="2:7" x14ac:dyDescent="0.4">
      <c r="B46" t="s" s="12">
        <v>195</v>
      </c>
      <c r="C46" s="12"/>
      <c r="D46" t="s" s="133">
        <v>196</v>
      </c>
      <c r="E46" s="162">
        <f>_xll.ciqfunctions.udf.CIQ($D$29, $D46, E$41, $D$31, , $D$34, $D$36, $D$37)</f>
      </c>
      <c r="F46" s="162">
        <f>_xll.ciqfunctions.udf.CIQ($D$29, $D46, F$41, $D$31, , $D$34, $D$36, $D$37)</f>
      </c>
      <c r="G46" s="162">
        <f>_xll.ciqfunctions.udf.CIQ($D$29, $D46, G$41, $D$31, , $D$34, $D$36, $D$37)</f>
      </c>
    </row>
    <row r="47" spans="2:7" x14ac:dyDescent="0.4">
      <c r="B47" t="s" s="12">
        <v>88</v>
      </c>
      <c r="C47" s="12"/>
      <c r="D47" t="s" s="133">
        <v>197</v>
      </c>
      <c r="E47" s="162">
        <f>_xll.ciqfunctions.udf.CIQ($D$29, $D47, E$41, $D$31, , $D$34, $D$36, $D$37)</f>
      </c>
      <c r="F47" s="162">
        <f>_xll.ciqfunctions.udf.CIQ($D$29, $D47, F$41, $D$31, , $D$34, $D$36, $D$37)</f>
      </c>
      <c r="G47" s="162">
        <f>_xll.ciqfunctions.udf.CIQ($D$29, $D47, G$41, $D$31, , $D$34, $D$36, $D$37)</f>
      </c>
    </row>
    <row r="48" spans="2:7" x14ac:dyDescent="0.4">
      <c r="B48" t="s" s="166">
        <v>201</v>
      </c>
      <c r="C48" s="2"/>
      <c r="D48" t="s" s="133">
        <v>198</v>
      </c>
      <c r="E48" s="162">
        <f>_xll.ciqfunctions.udf.CIQ($D$29, $D48, E$41, $D$31, , $D$34, $D$36, $D$37)</f>
      </c>
      <c r="F48" s="162">
        <f>_xll.ciqfunctions.udf.CIQ($D$29, $D48, F$41, $D$31, , $D$34, $D$36, $D$37)</f>
      </c>
      <c r="G48" s="162">
        <f>_xll.ciqfunctions.udf.CIQ($D$29, $D48, G$41, $D$31, , $D$34, $D$36, $D$37)</f>
      </c>
    </row>
    <row r="49" spans="2:8" x14ac:dyDescent="0.4">
      <c r="B49" t="s" s="34">
        <v>85</v>
      </c>
      <c r="C49" s="2"/>
      <c r="D49" t="s" s="163">
        <v>199</v>
      </c>
      <c r="E49" s="162">
        <f>-_xll.ciqfunctions.udf.CIQ($D$29, $D49, E$41, $D$31, , $D$34, $D$36, $D$37)</f>
      </c>
      <c r="F49" s="162">
        <f>-_xll.ciqfunctions.udf.CIQ($D$29, $D49, F$41, $D$31, , $D$34, $D$36, $D$37)</f>
      </c>
      <c r="G49" s="162">
        <f>-_xll.ciqfunctions.udf.CIQ($D$29, $D49, G$41, $D$31, , $D$34, $D$36, $D$37)</f>
      </c>
    </row>
    <row r="50" spans="2:8" ht="15" thickBot="1" x14ac:dyDescent="0.45">
      <c r="B50" t="s" s="175">
        <v>7</v>
      </c>
      <c r="C50" s="4"/>
      <c r="D50" t="s" s="176">
        <v>200</v>
      </c>
      <c r="E50" s="165">
        <f>_xll.ciqfunctions.udf.CIQ($D$29, $D50, E$41, $D$31, , $D$34, $D$36, $D$37)</f>
      </c>
      <c r="F50" s="165">
        <f>_xll.ciqfunctions.udf.CIQ($D$29, $D50, F$41, $D$31, , $D$34, $D$36, $D$37)</f>
      </c>
      <c r="G50" s="165">
        <f>_xll.ciqfunctions.udf.CIQ($D$29, $D50, G$41, $D$31, , $D$34, $D$36, $D$37)</f>
      </c>
    </row>
    <row r="51" spans="2:8" x14ac:dyDescent="0.4">
      <c r="B51" s="3"/>
    </row>
    <row r="52" spans="2:8" x14ac:dyDescent="0.4">
      <c r="B52" s="3"/>
    </row>
    <row r="53" spans="2:8" x14ac:dyDescent="0.4">
      <c r="B53" t="s" s="253">
        <v>228</v>
      </c>
      <c r="C53" s="254"/>
      <c r="D53" s="254"/>
      <c r="E53" s="254"/>
      <c r="F53" s="254"/>
      <c r="G53" s="254"/>
      <c r="H53" s="254"/>
    </row>
    <row r="54" spans="2:8" x14ac:dyDescent="0.4">
      <c r="B54" s="3"/>
    </row>
    <row r="55" spans="2:8" x14ac:dyDescent="0.4">
      <c r="B55" t="s" s="116">
        <v>206</v>
      </c>
    </row>
    <row r="56" spans="2:8" ht="15" thickBot="1" x14ac:dyDescent="0.45">
      <c r="B56" t="s" s="173">
        <v>229</v>
      </c>
      <c r="C56" s="174"/>
      <c r="D56" s="174"/>
      <c r="E56" s="174"/>
      <c r="F56" s="174"/>
      <c r="G56" s="174"/>
    </row>
    <row r="57" spans="2:8" x14ac:dyDescent="0.4">
      <c r="B57" t="s" s="117">
        <v>82</v>
      </c>
      <c r="C57" s="118"/>
      <c r="D57" s="187">
        <f>$E$57+COLUMN(D57)-COLUMN($E$57)</f>
      </c>
      <c r="E57" s="119">
        <f>YEAR($D$32)</f>
      </c>
      <c r="F57" s="120">
        <f>$E$57+COLUMN(F57)-COLUMN($E$57)</f>
      </c>
      <c r="G57" s="120">
        <f t="shared" ref="G57" si="19">$E$57+COLUMN(G57)-COLUMN($E$57)</f>
      </c>
    </row>
    <row r="58" spans="2:8" ht="15" thickBot="1" x14ac:dyDescent="0.45">
      <c r="B58" s="121"/>
      <c r="C58" s="20"/>
      <c r="D58" s="188">
        <f>"FY"&amp;D57</f>
      </c>
      <c r="E58" s="123">
        <f>"FY"&amp;E57</f>
      </c>
      <c r="F58" s="123">
        <f t="shared" ref="F58" si="20">"FY"&amp;F57</f>
      </c>
      <c r="G58" s="123">
        <f t="shared" ref="G58" si="21">"FY"&amp;G57</f>
      </c>
    </row>
    <row r="59" spans="2:8" x14ac:dyDescent="0.4">
      <c r="B59" t="s" s="7">
        <v>3</v>
      </c>
      <c r="D59" s="189">
        <f>IS!F21</f>
      </c>
      <c r="E59" s="168">
        <f>IS!F21*(1+DCF!$C$9)</f>
      </c>
      <c r="F59" s="168">
        <f>$E59*(1+DCF!$C$9)^(COLUMN(F59)-COLUMN($E59))</f>
      </c>
      <c r="G59" s="168">
        <f>$E59*(1+DCF!$C$9)^(COLUMN(G59)-COLUMN($E59))</f>
      </c>
    </row>
    <row r="60" spans="2:8" x14ac:dyDescent="0.4">
      <c r="B60" t="s" s="7">
        <v>230</v>
      </c>
      <c r="D60" s="190">
        <f>IS!F22+IS!F27</f>
      </c>
      <c r="E60" s="169">
        <f>(IS!F22+IS!F27)*(1+DCF!$C$9)</f>
      </c>
      <c r="F60" s="169">
        <f>$E60*(1+DCF!$C$9)^(COLUMN(F60)-COLUMN($E60))</f>
      </c>
      <c r="G60" s="169">
        <f>$E60*(1+DCF!$C$9)^(COLUMN(G60)-COLUMN($E60))</f>
      </c>
    </row>
    <row r="61" spans="2:8" x14ac:dyDescent="0.4">
      <c r="B61" t="s" s="7">
        <v>2</v>
      </c>
      <c r="D61" s="190">
        <f>IS!F28</f>
      </c>
      <c r="E61" s="169">
        <f>IS!F28*(1+DCF!$C$9)</f>
      </c>
      <c r="F61" s="169">
        <f>$E61*(1+DCF!$C$9)^(COLUMN(F61)-COLUMN($E61))</f>
      </c>
      <c r="G61" s="169">
        <f>$E61*(1+DCF!$C$9)^(COLUMN(G61)-COLUMN($E61))</f>
      </c>
    </row>
    <row r="62" spans="2:8" x14ac:dyDescent="0.4">
      <c r="B62" t="s" s="12">
        <v>1</v>
      </c>
      <c r="C62" s="12"/>
      <c r="D62" s="190">
        <f>IS!F30</f>
      </c>
      <c r="E62" s="169">
        <f>IS!F30*(1+DCF!$C$9)</f>
      </c>
      <c r="F62" s="169">
        <f>$E62*(1+DCF!$C$9)^(COLUMN(F62)-COLUMN($E62))</f>
      </c>
      <c r="G62" s="169">
        <f>$E62*(1+DCF!$C$9)^(COLUMN(G62)-COLUMN($E62))</f>
      </c>
    </row>
    <row r="63" spans="2:8" x14ac:dyDescent="0.4">
      <c r="B63" t="s" s="12">
        <v>86</v>
      </c>
      <c r="C63" s="12"/>
      <c r="D63" s="190">
        <f>IS!F31</f>
      </c>
      <c r="E63" s="169">
        <f>IS!F31*(1+DCF!$C$9)</f>
      </c>
      <c r="F63" s="169">
        <f>$E63*(1+DCF!$C$9)^(COLUMN(F63)-COLUMN($E63))</f>
      </c>
      <c r="G63" s="169">
        <f>$E63*(1+DCF!$C$9)^(COLUMN(G63)-COLUMN($E63))</f>
      </c>
    </row>
    <row r="64" spans="2:8" x14ac:dyDescent="0.4">
      <c r="B64" t="s" s="12">
        <v>195</v>
      </c>
      <c r="C64" s="12"/>
      <c r="D64" s="190">
        <f>(IS!F36-IS!F35)</f>
      </c>
      <c r="E64" s="169">
        <f>(IS!F36-IS!F35)*(1+DCF!$C$9)</f>
      </c>
      <c r="F64" s="169">
        <f>$E64*(1+DCF!$C$9)^(COLUMN(F64)-COLUMN($E64))</f>
      </c>
      <c r="G64" s="169">
        <f>$E64*(1+DCF!$C$9)^(COLUMN(G64)-COLUMN($E64))</f>
      </c>
    </row>
    <row r="65" spans="2:7" x14ac:dyDescent="0.4">
      <c r="B65" t="s" s="12">
        <v>88</v>
      </c>
      <c r="C65" s="12"/>
      <c r="D65" s="190">
        <f>IS!F39</f>
      </c>
      <c r="E65" s="169">
        <f>IS!F39*(1+DCF!$C$9)</f>
      </c>
      <c r="F65" s="169">
        <f>$E65*(1+DCF!$C$9)^(COLUMN(F65)-COLUMN($E65))</f>
      </c>
      <c r="G65" s="169">
        <f>$E65*(1+DCF!$C$9)^(COLUMN(G65)-COLUMN($E65))</f>
      </c>
    </row>
    <row r="66" spans="2:7" x14ac:dyDescent="0.4">
      <c r="B66" t="s" s="166">
        <v>201</v>
      </c>
      <c r="C66" s="2"/>
      <c r="D66" s="190">
        <f>(BS!E41+BS!E47-BS!E22)</f>
      </c>
      <c r="E66" s="169">
        <f>(BS!E41+BS!E47-BS!E22)*(1+DCF!$C$9)</f>
      </c>
      <c r="F66" s="169">
        <f>$E66*(1+DCF!$C$9)^(COLUMN(F66)-COLUMN($E66))</f>
      </c>
      <c r="G66" s="169">
        <f>$E66*(1+DCF!$C$9)^(COLUMN(G66)-COLUMN($E66))</f>
      </c>
    </row>
    <row r="67" spans="2:7" x14ac:dyDescent="0.4">
      <c r="B67" t="s" s="34">
        <v>85</v>
      </c>
      <c r="C67" s="2"/>
      <c r="D67" s="190">
        <f>IS!F29</f>
      </c>
      <c r="E67" s="169">
        <f>IS!F29*(1+DCF!$C$9)</f>
      </c>
      <c r="F67" s="169">
        <f>$E67*(1+DCF!$C$9)^(COLUMN(F67)-COLUMN($E67))</f>
      </c>
      <c r="G67" s="169">
        <f>$E67*(1+DCF!$C$9)^(COLUMN(G67)-COLUMN($E67))</f>
      </c>
    </row>
    <row r="68" spans="2:7" x14ac:dyDescent="0.4">
      <c r="B68" t="s" s="34">
        <v>7</v>
      </c>
      <c r="C68" s="2"/>
      <c r="D68" s="190">
        <f>CFS!F25</f>
      </c>
      <c r="E68" s="169">
        <f>CFS!F25*(1+DCF!$C$9)</f>
      </c>
      <c r="F68" s="169">
        <f>$E68*(1+DCF!$C$9)^(COLUMN(F68)-COLUMN($E68))</f>
      </c>
      <c r="G68" s="169">
        <f>$E68*(1+DCF!$C$9)^(COLUMN(G68)-COLUMN($E68))</f>
      </c>
    </row>
    <row r="69" spans="2:7" ht="15" thickBot="1" x14ac:dyDescent="0.45">
      <c r="B69" t="s" s="4">
        <v>232</v>
      </c>
      <c r="C69" s="4"/>
      <c r="D69" s="191">
        <f>(BS!F29-BS!F46)</f>
      </c>
      <c r="E69" s="197">
        <f>$D$69/$D$59*E59</f>
      </c>
      <c r="F69" s="170">
        <f>$E69*(1+DCF!$C$9)^(COLUMN(F69)-COLUMN($E69))</f>
      </c>
      <c r="G69" s="170">
        <f>$E69*(1+DCF!$C$9)^(COLUMN(G69)-COLUMN($E69))</f>
      </c>
    </row>
    <row r="70" spans="2:7" x14ac:dyDescent="0.4">
      <c r="B70" t="s" s="173">
        <v>233</v>
      </c>
      <c r="C70" s="172"/>
      <c r="D70" s="172"/>
      <c r="E70" s="172"/>
      <c r="F70" s="172"/>
      <c r="G70" s="172"/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sheetPr/>
  <sheetViews>
    <sheetView showGridLines="0" zoomScale="85" zoomScaleNormal="85" workbookViewId="0">
      <selection activeCell="B2" sqref="B2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205"/>
    </row>
    <row r="2" spans="1:14" s="7" customFormat="1" ht="16.75" x14ac:dyDescent="0.4">
      <c r="A2" s="8"/>
      <c r="B2" t="s" s="266">
        <v>323</v>
      </c>
    </row>
    <row r="3" spans="1:14" s="7" customFormat="1" x14ac:dyDescent="0.4">
      <c r="A3" s="8"/>
      <c r="B3" t="s" s="252">
        <v>280</v>
      </c>
    </row>
    <row r="4" spans="1:14" s="7" customFormat="1" x14ac:dyDescent="0.4">
      <c r="A4" s="8"/>
      <c r="B4" t="s" s="252">
        <v>324</v>
      </c>
    </row>
    <row r="5" spans="1:14" s="7" customFormat="1" x14ac:dyDescent="0.4">
      <c r="A5" s="8"/>
      <c r="B5" s="9"/>
    </row>
    <row r="6" spans="1:14" x14ac:dyDescent="0.4">
      <c r="B6" t="s" s="253">
        <v>81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</row>
    <row r="8" spans="1:14" x14ac:dyDescent="0.4">
      <c r="B8" t="s" s="116">
        <v>76</v>
      </c>
      <c r="C8" s="50"/>
      <c r="D8" s="74"/>
      <c r="E8" s="110"/>
    </row>
    <row r="9" spans="1:14" x14ac:dyDescent="0.4">
      <c r="B9" t="s" s="72">
        <v>91</v>
      </c>
      <c r="C9" s="50"/>
      <c r="D9" s="239">
        <f>Assumptions!D9</f>
      </c>
      <c r="E9" s="110"/>
    </row>
    <row r="10" spans="1:14" x14ac:dyDescent="0.4">
      <c r="B10" t="s" s="72">
        <v>35</v>
      </c>
      <c r="C10" s="50"/>
      <c r="D10" s="239"/>
      <c r="E10" t="s" s="111">
        <v>36</v>
      </c>
    </row>
    <row r="11" spans="1:14" x14ac:dyDescent="0.4">
      <c r="B11" t="s" s="72">
        <v>203</v>
      </c>
      <c r="C11" s="50"/>
      <c r="D11" s="241">
        <f>Assumptions!D14</f>
      </c>
      <c r="E11" s="112"/>
    </row>
    <row r="12" spans="1:14" x14ac:dyDescent="0.4">
      <c r="B12" t="s" s="72">
        <v>283</v>
      </c>
      <c r="C12" s="50"/>
      <c r="D12" s="239">
        <f>Assumptions!D15</f>
      </c>
      <c r="E12" s="110"/>
    </row>
    <row r="13" spans="1:14" x14ac:dyDescent="0.4">
      <c r="B13" t="s" s="72">
        <v>38</v>
      </c>
      <c r="C13" s="50"/>
      <c r="D13" s="239">
        <f>Assumptions!D16</f>
      </c>
      <c r="E13" t="s" s="113">
        <v>90</v>
      </c>
    </row>
    <row r="14" spans="1:14" x14ac:dyDescent="0.4">
      <c r="D14" s="243"/>
      <c r="E14" t="s" s="115">
        <v>89</v>
      </c>
    </row>
    <row r="15" spans="1:14" x14ac:dyDescent="0.4">
      <c r="B15" t="s" s="72">
        <v>14</v>
      </c>
      <c r="C15" s="50"/>
      <c r="D15" s="239">
        <f>Assumptions!D11</f>
      </c>
      <c r="E15" s="113"/>
    </row>
    <row r="16" spans="1:14" x14ac:dyDescent="0.4">
      <c r="B16" t="s" s="72">
        <v>16</v>
      </c>
      <c r="C16" s="50"/>
      <c r="D16" s="239">
        <f>Assumptions!D17</f>
      </c>
      <c r="E16" s="110"/>
    </row>
    <row r="17" spans="2:11" x14ac:dyDescent="0.4">
      <c r="D17" s="243"/>
      <c r="E17" s="114"/>
    </row>
    <row r="18" spans="2:11" ht="15" thickBot="1" x14ac:dyDescent="0.45">
      <c r="K18" s="37"/>
    </row>
    <row r="19" spans="2:11" x14ac:dyDescent="0.4">
      <c r="B19" t="s" s="117">
        <v>82</v>
      </c>
      <c r="C19" s="118"/>
      <c r="D19" s="118"/>
      <c r="E19" s="119">
        <f>YEAR(E20)</f>
      </c>
      <c r="F19" s="119">
        <f t="shared" ref="F19:G19" si="0">YEAR(F20)</f>
      </c>
      <c r="G19" s="119">
        <f t="shared" si="0"/>
      </c>
      <c r="K19" s="7"/>
    </row>
    <row r="20" spans="2:11" ht="15" thickBot="1" x14ac:dyDescent="0.45">
      <c r="B20" s="121"/>
      <c r="C20" s="20"/>
      <c r="D20" s="20"/>
      <c r="E20" s="122">
        <f>$D$11</f>
      </c>
      <c r="F20" s="123">
        <f>DATE(YEAR($E$20)+COLUMN(F20)-COLUMN($E$20),MONTH($E$20),DAY($E$20))</f>
      </c>
      <c r="G20" s="123">
        <f>DATE(YEAR($E$20)+COLUMN(G20)-COLUMN($E$20),MONTH($E$20),DAY($E$20))</f>
      </c>
      <c r="K20" s="7"/>
    </row>
    <row r="21" spans="2:11" x14ac:dyDescent="0.4">
      <c r="B21" t="s" s="7">
        <v>3</v>
      </c>
      <c r="D21" t="s" s="130">
        <v>94</v>
      </c>
      <c cm="1" r="E21" s="145">
        <f t="array" ref="E21">_xll.ciqfunctions.udf.CIQ($D$9,$D21,$D$10,E$20,$D$12,$D$13,$D$15,$D$16)</f>
      </c>
      <c cm="1" r="F21" s="145">
        <f t="array" ref="F21">_xll.ciqfunctions.udf.CIQ($D$9,$D21,$D$10,F$20,$D$12,$D$13,$D$15,$D$16)</f>
      </c>
      <c cm="1" r="G21" s="145">
        <f t="array" ref="G21">_xll.ciqfunctions.udf.CIQ($D$9,$D21,$D$10,G$20,$D$12,$D$13,$D$15,$D$16)</f>
      </c>
      <c r="K21" s="7"/>
    </row>
    <row r="22" spans="2:11" x14ac:dyDescent="0.4">
      <c r="B22" t="s" s="7">
        <v>83</v>
      </c>
      <c r="D22" t="s" s="130">
        <v>93</v>
      </c>
      <c cm="1" r="E22" s="145">
        <f t="array" ref="E22">-_xll.ciqfunctions.udf.CIQ($D$9,$D22,$D$10,E$20,$D$12,$D$13,$D$15,$D$16)</f>
      </c>
      <c cm="1" r="F22" s="145">
        <f t="array" ref="F22">-_xll.ciqfunctions.udf.CIQ($D$9,$D22,$D$10,F$20,$D$12,$D$13,$D$15,$D$16)</f>
      </c>
      <c cm="1" r="G22" s="145">
        <f t="array" ref="G22">-_xll.ciqfunctions.udf.CIQ($D$9,$D22,$D$10,G$20,$D$12,$D$13,$D$15,$D$16)</f>
      </c>
      <c r="K22" s="7"/>
    </row>
    <row r="23" spans="2:11" x14ac:dyDescent="0.4">
      <c r="B23" t="s" s="36">
        <v>84</v>
      </c>
      <c r="C23" s="31"/>
      <c r="D23" s="137"/>
      <c r="E23" s="158">
        <f>SUM(E21:E22)</f>
      </c>
      <c r="F23" s="158">
        <f t="shared" ref="F23:G23" si="1">SUM(F21:F22)</f>
      </c>
      <c r="G23" s="158">
        <f t="shared" si="1"/>
      </c>
      <c r="K23" s="7"/>
    </row>
    <row r="24" spans="2:11" x14ac:dyDescent="0.4">
      <c r="B24" t="s" s="12">
        <v>95</v>
      </c>
      <c r="C24" s="135"/>
      <c r="D24" t="s" s="136">
        <v>98</v>
      </c>
      <c cm="1" r="E24" s="146">
        <f t="array" ref="E24">-_xll.ciqfunctions.udf.CIQ($D$9,$D24,$D$10,E$20,$D$12,$D$13,$D$15,$D$16)</f>
      </c>
      <c cm="1" r="F24" s="146">
        <f t="array" ref="F24">-_xll.ciqfunctions.udf.CIQ($D$9,$D24,$D$10,F$20,$D$12,$D$13,$D$15,$D$16)</f>
      </c>
      <c cm="1" r="G24" s="146">
        <f t="array" ref="G24">-_xll.ciqfunctions.udf.CIQ($D$9,$D24,$D$10,G$20,$D$12,$D$13,$D$15,$D$16)</f>
      </c>
      <c r="K24" s="7"/>
    </row>
    <row r="25" spans="2:11" x14ac:dyDescent="0.4">
      <c r="B25" t="s" s="12">
        <v>96</v>
      </c>
      <c r="C25" s="135"/>
      <c r="D25" t="s" s="136">
        <v>99</v>
      </c>
      <c cm="1" r="E25" s="146">
        <f t="array" ref="E25">-_xll.ciqfunctions.udf.CIQ($D$9,$D25,$D$10,E$20,$D$12,$D$13,$D$15,$D$16)</f>
      </c>
      <c cm="1" r="F25" s="146">
        <f t="array" ref="F25">-_xll.ciqfunctions.udf.CIQ($D$9,$D25,$D$10,F$20,$D$12,$D$13,$D$15,$D$16)</f>
      </c>
      <c cm="1" r="G25" s="146">
        <f t="array" ref="G25">-_xll.ciqfunctions.udf.CIQ($D$9,$D25,$D$10,G$20,$D$12,$D$13,$D$15,$D$16)</f>
      </c>
      <c r="K25" s="7"/>
    </row>
    <row r="26" spans="2:11" x14ac:dyDescent="0.4">
      <c r="B26" t="s" s="12">
        <v>97</v>
      </c>
      <c r="C26" s="135"/>
      <c r="D26" t="s" s="136">
        <v>100</v>
      </c>
      <c cm="1" r="E26" s="146">
        <f t="array" ref="E26">-_xll.ciqfunctions.udf.CIQ($D$9,$D26,$D$10,E$20,$D$12,$D$13,$D$15,$D$16)</f>
      </c>
      <c cm="1" r="F26" s="146">
        <f t="array" ref="F26">-_xll.ciqfunctions.udf.CIQ($D$9,$D26,$D$10,F$20,$D$12,$D$13,$D$15,$D$16)</f>
      </c>
      <c cm="1" r="G26" s="146">
        <f t="array" ref="G26">-_xll.ciqfunctions.udf.CIQ($D$9,$D26,$D$10,G$20,$D$12,$D$13,$D$15,$D$16)</f>
      </c>
      <c r="K26" s="7"/>
    </row>
    <row r="27" spans="2:11" x14ac:dyDescent="0.4">
      <c r="B27" t="s" s="177">
        <v>224</v>
      </c>
      <c r="C27" s="178"/>
      <c r="D27" s="179"/>
      <c r="E27" s="180">
        <f>SUM(E24:E26)</f>
      </c>
      <c r="F27" s="180">
        <f t="shared" ref="F27:G27" si="2">SUM(F24:F26)</f>
      </c>
      <c r="G27" s="180">
        <f t="shared" si="2"/>
      </c>
      <c r="K27" s="7"/>
    </row>
    <row r="28" spans="2:11" x14ac:dyDescent="0.4">
      <c r="B28" t="s" s="36">
        <v>2</v>
      </c>
      <c r="C28" s="36"/>
      <c r="D28" s="138"/>
      <c r="E28" s="147">
        <f>E23+E27</f>
      </c>
      <c r="F28" s="147">
        <f t="shared" ref="F28:G28" si="3">F23+F27</f>
      </c>
      <c r="G28" s="147">
        <f t="shared" si="3"/>
      </c>
      <c r="K28" s="7"/>
    </row>
    <row r="29" spans="2:11" x14ac:dyDescent="0.4">
      <c r="B29" t="s" s="7">
        <v>85</v>
      </c>
      <c r="C29" s="7"/>
      <c r="D29" t="s" s="132">
        <v>101</v>
      </c>
      <c cm="1" r="E29" s="148">
        <f t="array" ref="E29">-_xll.ciqfunctions.udf.CIQ($D$9,$D29,$D$10,E$20,$D$12,$D$13,$D$15,$D$16)</f>
      </c>
      <c cm="1" r="F29" s="149">
        <f t="array" ref="F29">-_xll.ciqfunctions.udf.CIQ($D$9,$D29,$D$10,F$20,$D$12,$D$13,$D$15,$D$16)</f>
      </c>
      <c cm="1" r="G29" s="149">
        <f t="array" ref="G29">-_xll.ciqfunctions.udf.CIQ($D$9,$D29,$D$10,G$20,$D$12,$D$13,$D$15,$D$16)</f>
      </c>
    </row>
    <row r="30" spans="2:11" x14ac:dyDescent="0.4">
      <c r="B30" t="s" s="36">
        <v>1</v>
      </c>
      <c r="C30" s="36"/>
      <c r="D30" s="138"/>
      <c r="E30" s="147">
        <f>SUM(E28:E29)</f>
      </c>
      <c r="F30" s="147">
        <f t="shared" ref="F30:G30" si="4">SUM(F28:F29)</f>
      </c>
      <c r="G30" s="147">
        <f t="shared" si="4"/>
      </c>
    </row>
    <row r="31" spans="2:11" x14ac:dyDescent="0.4">
      <c r="B31" t="s" s="12">
        <v>86</v>
      </c>
      <c r="C31" s="12"/>
      <c r="D31" t="s" s="133">
        <v>109</v>
      </c>
      <c cm="1" r="E31" s="152">
        <f t="array" ref="E31">_xll.ciqfunctions.udf.CIQ($D$9,$D31,$D$10,E$20,$D$12,$D$13,$D$15,$D$16)</f>
      </c>
      <c cm="1" r="F31" s="152">
        <f t="array" ref="F31">_xll.ciqfunctions.udf.CIQ($D$9,$D31,$D$10,F$20,$D$12,$D$13,$D$15,$D$16)</f>
      </c>
      <c cm="1" r="G31" s="152">
        <f t="array" ref="G31">_xll.ciqfunctions.udf.CIQ($D$9,$D31,$D$10,G$20,$D$12,$D$13,$D$15,$D$16)</f>
      </c>
    </row>
    <row r="32" spans="2:11" x14ac:dyDescent="0.4">
      <c r="B32" t="s" s="12">
        <v>102</v>
      </c>
      <c r="C32" s="12"/>
      <c r="D32" t="s" s="133">
        <v>108</v>
      </c>
      <c cm="1" r="E32" s="152">
        <f t="array" ref="E32">_xll.ciqfunctions.udf.CIQ($D$9,$D32,$D$10,E$20,$D$12,$D$13,$D$15,$D$16)</f>
      </c>
      <c cm="1" r="F32" s="152">
        <f t="array" ref="F32">_xll.ciqfunctions.udf.CIQ($D$9,$D32,$D$10,F$20,$D$12,$D$13,$D$15,$D$16)</f>
      </c>
      <c cm="1" r="G32" s="152">
        <f t="array" ref="G32">_xll.ciqfunctions.udf.CIQ($D$9,$D32,$D$10,G$20,$D$12,$D$13,$D$15,$D$16)</f>
      </c>
    </row>
    <row r="33" spans="2:7" x14ac:dyDescent="0.4">
      <c r="B33" t="s" s="12">
        <v>103</v>
      </c>
      <c r="C33" s="12"/>
      <c r="D33" t="s" s="133">
        <v>110</v>
      </c>
      <c cm="1" r="E33" s="152">
        <f t="array" ref="E33">_xll.ciqfunctions.udf.CIQ($D$9,$D33,$D$10,E$20,$D$12,$D$13,$D$15,$D$16)</f>
      </c>
      <c cm="1" r="F33" s="152">
        <f t="array" ref="F33">_xll.ciqfunctions.udf.CIQ($D$9,$D33,$D$10,F$20,$D$12,$D$13,$D$15,$D$16)</f>
      </c>
      <c cm="1" r="G33" s="152">
        <f t="array" ref="G33">_xll.ciqfunctions.udf.CIQ($D$9,$D33,$D$10,G$20,$D$12,$D$13,$D$15,$D$16)</f>
      </c>
    </row>
    <row r="34" spans="2:7" x14ac:dyDescent="0.4">
      <c r="B34" t="s" s="12">
        <v>104</v>
      </c>
      <c r="C34" s="12"/>
      <c r="D34" t="s" s="133">
        <v>111</v>
      </c>
      <c cm="1" r="E34" s="152">
        <f t="array" ref="E34">_xll.ciqfunctions.udf.CIQ($D$9,$D34,$D$10,E$20,$D$12,$D$13,$D$15,$D$16)</f>
      </c>
      <c cm="1" r="F34" s="152">
        <f t="array" ref="F34">_xll.ciqfunctions.udf.CIQ($D$9,$D34,$D$10,F$20,$D$12,$D$13,$D$15,$D$16)</f>
      </c>
      <c cm="1" r="G34" s="152">
        <f t="array" ref="G34">_xll.ciqfunctions.udf.CIQ($D$9,$D34,$D$10,G$20,$D$12,$D$13,$D$15,$D$16)</f>
      </c>
    </row>
    <row r="35" spans="2:7" x14ac:dyDescent="0.4">
      <c r="B35" t="s" s="12">
        <v>105</v>
      </c>
      <c r="C35" s="12"/>
      <c r="D35" s="133"/>
      <c r="E35" s="152">
        <f>E36-SUM(E30:E34)</f>
      </c>
      <c r="F35" s="152">
        <f t="shared" ref="F35:G35" si="5">F36-SUM(F30:F34)</f>
      </c>
      <c r="G35" s="152">
        <f t="shared" si="5"/>
      </c>
    </row>
    <row r="36" spans="2:7" x14ac:dyDescent="0.4">
      <c r="B36" t="s" s="36">
        <v>87</v>
      </c>
      <c r="C36" s="36"/>
      <c r="D36" t="s" s="131">
        <v>112</v>
      </c>
      <c cm="1" r="E36" s="147">
        <f t="array" ref="E36">_xll.ciqfunctions.udf.CIQ($D$9,$D36,$D$10,E$20,$D$12,$D$13,$D$15,$D$16)</f>
      </c>
      <c cm="1" r="F36" s="147">
        <f t="array" ref="F36">_xll.ciqfunctions.udf.CIQ($D$9,$D36,$D$10,F$20,$D$12,$D$13,$D$15,$D$16)</f>
      </c>
      <c cm="1" r="G36" s="147">
        <f t="array" ref="G36">_xll.ciqfunctions.udf.CIQ($D$9,$D36,$D$10,G$20,$D$12,$D$13,$D$15,$D$16)</f>
      </c>
    </row>
    <row r="37" spans="2:7" x14ac:dyDescent="0.4">
      <c r="B37" t="s" s="12">
        <v>107</v>
      </c>
      <c r="C37" s="12"/>
      <c r="D37" t="s" s="133">
        <v>113</v>
      </c>
      <c cm="1" r="E37" s="152">
        <f t="array" ref="E37">-_xll.ciqfunctions.udf.CIQ($D$9,$D37,$D$10,E$20,$D$12,$D$13,$D$15,$D$16)</f>
      </c>
      <c cm="1" r="F37" s="152">
        <f t="array" ref="F37">-_xll.ciqfunctions.udf.CIQ($D$9,$D37,$D$10,F$20,$D$12,$D$13,$D$15,$D$16)</f>
      </c>
      <c cm="1" r="G37" s="152">
        <f t="array" ref="G37">-_xll.ciqfunctions.udf.CIQ($D$9,$D37,$D$10,G$20,$D$12,$D$13,$D$15,$D$16)</f>
      </c>
    </row>
    <row r="38" spans="2:7" x14ac:dyDescent="0.4">
      <c r="B38" t="s" s="12">
        <v>106</v>
      </c>
      <c r="C38" s="12"/>
      <c r="D38" s="133"/>
      <c r="E38" s="152">
        <f>E39-SUM(E36:E37)</f>
      </c>
      <c r="F38" s="152">
        <f t="shared" ref="F38:G38" si="6">F39-SUM(F36:F37)</f>
      </c>
      <c r="G38" s="152">
        <f t="shared" si="6"/>
      </c>
    </row>
    <row r="39" spans="2:7" ht="15" thickBot="1" x14ac:dyDescent="0.45">
      <c r="B39" t="s" s="109">
        <v>88</v>
      </c>
      <c r="C39" s="109"/>
      <c r="D39" t="s" s="134">
        <v>114</v>
      </c>
      <c cm="1" r="E39" s="153">
        <f t="array" ref="E39">_xll.ciqfunctions.udf.CIQ($D$9,$D39,$D$10,E$20,$D$12,$D$13,$D$15,$D$16)</f>
      </c>
      <c cm="1" r="F39" s="153">
        <f t="array" ref="F39">_xll.ciqfunctions.udf.CIQ($D$9,$D39,$D$10,F$20,$D$12,$D$13,$D$15,$D$16)</f>
      </c>
      <c cm="1" r="G39" s="153">
        <f t="array" ref="G39">_xll.ciqfunctions.udf.CIQ($D$9,$D39,$D$10,G$20,$D$12,$D$13,$D$15,$D$16)</f>
      </c>
    </row>
    <row r="40" spans="2:7" x14ac:dyDescent="0.4">
      <c r="B40" s="5"/>
    </row>
    <row r="41" spans="2:7" x14ac:dyDescent="0.4">
      <c r="B41" s="3"/>
    </row>
    <row r="42" spans="2:7" x14ac:dyDescent="0.4">
      <c r="B42" s="3"/>
    </row>
    <row r="43" spans="2:7" x14ac:dyDescent="0.4">
      <c r="B43" s="3"/>
    </row>
    <row r="44" spans="2:7" x14ac:dyDescent="0.4">
      <c r="B44" s="3"/>
    </row>
    <row r="45" spans="2:7" x14ac:dyDescent="0.4">
      <c r="B45" s="3"/>
    </row>
  </sheetData>
  <dataValidations count="1">
    <dataValidation type="list" allowBlank="1" showInputMessage="1" showErrorMessage="1" sqref="D13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sheetPr/>
  <sheetViews>
    <sheetView showGridLines="0" zoomScale="85" zoomScaleNormal="85" workbookViewId="0">
      <selection activeCell="G15" sqref="G15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205"/>
    </row>
    <row r="2" spans="1:14" s="7" customFormat="1" ht="16.75" x14ac:dyDescent="0.4">
      <c r="A2" s="8"/>
      <c r="B2" t="s" s="266">
        <v>323</v>
      </c>
    </row>
    <row r="3" spans="1:14" s="7" customFormat="1" x14ac:dyDescent="0.4">
      <c r="A3" s="8"/>
      <c r="B3" t="s" s="252">
        <v>281</v>
      </c>
    </row>
    <row r="4" spans="1:14" s="7" customFormat="1" x14ac:dyDescent="0.4">
      <c r="A4" s="8"/>
      <c r="B4" t="s" s="252">
        <v>324</v>
      </c>
    </row>
    <row r="5" spans="1:14" s="7" customFormat="1" x14ac:dyDescent="0.4">
      <c r="A5" s="8"/>
      <c r="B5" s="9"/>
    </row>
    <row r="6" spans="1:14" x14ac:dyDescent="0.4">
      <c r="B6" t="s" s="253">
        <v>115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</row>
    <row r="8" spans="1:14" x14ac:dyDescent="0.4">
      <c r="B8" t="s" s="116">
        <v>76</v>
      </c>
      <c r="C8" s="50"/>
      <c r="D8" s="72"/>
      <c r="E8" s="110"/>
    </row>
    <row r="9" spans="1:14" x14ac:dyDescent="0.4">
      <c r="B9" t="s" s="72">
        <v>91</v>
      </c>
      <c r="C9" s="50"/>
      <c r="D9" s="239">
        <f>Assumptions!D9</f>
      </c>
      <c r="E9" s="110"/>
    </row>
    <row r="10" spans="1:14" x14ac:dyDescent="0.4">
      <c r="B10" t="s" s="72">
        <v>35</v>
      </c>
      <c r="C10" s="50"/>
      <c r="D10" s="239"/>
      <c r="E10" t="s" s="111">
        <v>36</v>
      </c>
    </row>
    <row r="11" spans="1:14" x14ac:dyDescent="0.4">
      <c r="B11" t="s" s="72">
        <v>92</v>
      </c>
      <c r="C11" s="50"/>
      <c r="D11" s="241">
        <f>Assumptions!D14</f>
      </c>
      <c r="E11" s="112"/>
    </row>
    <row r="12" spans="1:14" x14ac:dyDescent="0.4">
      <c r="B12" t="s" s="72">
        <v>283</v>
      </c>
      <c r="C12" s="50"/>
      <c r="D12" s="239">
        <f>Assumptions!D15</f>
      </c>
      <c r="E12" s="110"/>
    </row>
    <row r="13" spans="1:14" x14ac:dyDescent="0.4">
      <c r="B13" t="s" s="72">
        <v>38</v>
      </c>
      <c r="C13" s="50"/>
      <c r="D13" s="239">
        <f>Assumptions!D16</f>
      </c>
      <c r="E13" t="s" s="113">
        <v>90</v>
      </c>
    </row>
    <row r="14" spans="1:14" x14ac:dyDescent="0.4">
      <c r="D14" s="243"/>
      <c r="E14" t="s" s="115">
        <v>89</v>
      </c>
    </row>
    <row r="15" spans="1:14" x14ac:dyDescent="0.4">
      <c r="B15" t="s" s="72">
        <v>14</v>
      </c>
      <c r="C15" s="50"/>
      <c r="D15" s="239">
        <f>Assumptions!D11</f>
      </c>
      <c r="E15" s="113"/>
    </row>
    <row r="16" spans="1:14" x14ac:dyDescent="0.4">
      <c r="B16" t="s" s="72">
        <v>16</v>
      </c>
      <c r="C16" s="50"/>
      <c r="D16" s="239">
        <f>Assumptions!D17</f>
      </c>
      <c r="E16" s="110"/>
    </row>
    <row r="17" spans="2:11" x14ac:dyDescent="0.4">
      <c r="E17" s="114"/>
    </row>
    <row r="18" spans="2:11" ht="15" thickBot="1" x14ac:dyDescent="0.45">
      <c r="K18" s="37"/>
    </row>
    <row r="19" spans="2:11" x14ac:dyDescent="0.4">
      <c r="B19" t="s" s="117">
        <v>82</v>
      </c>
      <c r="C19" s="118"/>
      <c r="D19" s="118"/>
      <c r="E19" s="119">
        <f>YEAR(E20)</f>
      </c>
      <c r="F19" s="119">
        <f t="shared" ref="F19:G19" si="0">YEAR(F20)</f>
      </c>
      <c r="G19" s="119">
        <f t="shared" si="0"/>
      </c>
      <c r="K19" s="7"/>
    </row>
    <row r="20" spans="2:11" ht="15" thickBot="1" x14ac:dyDescent="0.45">
      <c r="B20" s="121"/>
      <c r="C20" s="20"/>
      <c r="D20" s="20"/>
      <c r="E20" s="122">
        <f>$D$11</f>
      </c>
      <c r="F20" s="123">
        <f>DATE(YEAR($E$20)+COLUMN(F20)-COLUMN($E$20),MONTH($E$20),DAY($E$20))</f>
      </c>
      <c r="G20" s="123">
        <f>DATE(YEAR($E$20)+COLUMN(G20)-COLUMN($E$20),MONTH($E$20),DAY($E$20))</f>
      </c>
      <c r="K20" s="7"/>
    </row>
    <row r="21" spans="2:11" x14ac:dyDescent="0.4">
      <c r="B21" t="s" s="141">
        <v>116</v>
      </c>
      <c r="C21" s="13"/>
      <c r="D21" s="13"/>
      <c r="E21" s="139"/>
      <c r="F21" s="140"/>
      <c r="G21" s="140"/>
      <c r="K21" s="7"/>
    </row>
    <row r="22" spans="2:11" x14ac:dyDescent="0.4">
      <c r="B22" t="s" s="7">
        <v>119</v>
      </c>
      <c r="D22" t="s" s="130">
        <v>130</v>
      </c>
      <c cm="1" r="E22" s="145">
        <f t="array" ref="E22">_xll.ciqfunctions.udf.CIQ($D$9,$D22,$D$10,E$20,$D$12,$D$13,$D$15,$D$16)</f>
      </c>
      <c cm="1" r="F22" s="145">
        <f t="array" ref="F22">_xll.ciqfunctions.udf.CIQ($D$9,$D22,$D$10,F$20,$D$12,$D$13,$D$15,$D$16)</f>
      </c>
      <c cm="1" r="G22" s="145">
        <f t="array" ref="G22">_xll.ciqfunctions.udf.CIQ($D$9,$D22,$D$10,G$20,$D$12,$D$13,$D$15,$D$16)</f>
      </c>
      <c r="K22" s="7"/>
    </row>
    <row r="23" spans="2:11" x14ac:dyDescent="0.4">
      <c r="B23" t="s" s="7">
        <v>135</v>
      </c>
      <c r="D23" t="s" s="130">
        <v>136</v>
      </c>
      <c cm="1" r="E23" s="145">
        <f t="array" ref="E23">_xll.ciqfunctions.udf.CIQ($D$9,$D23,$D$10,E$20,$D$12,$D$13,$D$15,$D$16)</f>
      </c>
      <c cm="1" r="F23" s="145">
        <f t="array" ref="F23">_xll.ciqfunctions.udf.CIQ($D$9,$D23,$D$10,F$20,$D$12,$D$13,$D$15,$D$16)</f>
      </c>
      <c cm="1" r="G23" s="145">
        <f t="array" ref="G23">_xll.ciqfunctions.udf.CIQ($D$9,$D23,$D$10,G$20,$D$12,$D$13,$D$15,$D$16)</f>
      </c>
      <c r="K23" s="7"/>
    </row>
    <row r="24" spans="2:11" x14ac:dyDescent="0.4">
      <c r="B24" t="s" s="7">
        <v>120</v>
      </c>
      <c r="D24" t="s" s="130">
        <v>131</v>
      </c>
      <c cm="1" r="E24" s="145">
        <f t="array" ref="E24">_xll.ciqfunctions.udf.CIQ($D$9,$D24,$D$10,E$20,$D$12,$D$13,$D$15,$D$16)</f>
      </c>
      <c cm="1" r="F24" s="145">
        <f t="array" ref="F24">_xll.ciqfunctions.udf.CIQ($D$9,$D24,$D$10,F$20,$D$12,$D$13,$D$15,$D$16)</f>
      </c>
      <c cm="1" r="G24" s="145">
        <f t="array" ref="G24">_xll.ciqfunctions.udf.CIQ($D$9,$D24,$D$10,G$20,$D$12,$D$13,$D$15,$D$16)</f>
      </c>
      <c r="K24" s="7"/>
    </row>
    <row r="25" spans="2:11" x14ac:dyDescent="0.4">
      <c r="B25" t="s" s="12">
        <v>121</v>
      </c>
      <c r="C25" s="135"/>
      <c r="D25" t="s" s="130">
        <v>132</v>
      </c>
      <c cm="1" r="E25" s="145">
        <f t="array" ref="E25">_xll.ciqfunctions.udf.CIQ($D$9,$D25,$D$10,E$20,$D$12,$D$13,$D$15,$D$16)</f>
      </c>
      <c cm="1" r="F25" s="145">
        <f t="array" ref="F25">_xll.ciqfunctions.udf.CIQ($D$9,$D25,$D$10,F$20,$D$12,$D$13,$D$15,$D$16)</f>
      </c>
      <c cm="1" r="G25" s="145">
        <f t="array" ref="G25">_xll.ciqfunctions.udf.CIQ($D$9,$D25,$D$10,G$20,$D$12,$D$13,$D$15,$D$16)</f>
      </c>
      <c r="K25" s="7"/>
    </row>
    <row r="26" spans="2:11" x14ac:dyDescent="0.4">
      <c r="B26" t="s" s="12">
        <v>122</v>
      </c>
      <c r="C26" s="135"/>
      <c r="D26" t="s" s="130">
        <v>133</v>
      </c>
      <c cm="1" r="E26" s="145">
        <f t="array" ref="E26">_xll.ciqfunctions.udf.CIQ($D$9,$D26,$D$10,E$20,$D$12,$D$13,$D$15,$D$16)</f>
      </c>
      <c cm="1" r="F26" s="145">
        <f t="array" ref="F26">_xll.ciqfunctions.udf.CIQ($D$9,$D26,$D$10,F$20,$D$12,$D$13,$D$15,$D$16)</f>
      </c>
      <c cm="1" r="G26" s="145">
        <f t="array" ref="G26">_xll.ciqfunctions.udf.CIQ($D$9,$D26,$D$10,G$20,$D$12,$D$13,$D$15,$D$16)</f>
      </c>
      <c r="K26" s="7"/>
    </row>
    <row r="27" spans="2:11" x14ac:dyDescent="0.4">
      <c r="B27" t="s" s="12">
        <v>11</v>
      </c>
      <c r="C27" s="135"/>
      <c r="D27" t="s" s="130">
        <v>179</v>
      </c>
      <c cm="1" r="E27" s="145">
        <f t="array" ref="E27">_xll.ciqfunctions.udf.CIQ($D$9,$D27,$D$10,E$20,$D$12,$D$13,$D$15,$D$16)</f>
      </c>
      <c cm="1" r="F27" s="145">
        <f t="array" ref="F27">_xll.ciqfunctions.udf.CIQ($D$9,$D27,$D$10,F$20,$D$12,$D$13,$D$15,$D$16)</f>
      </c>
      <c cm="1" r="G27" s="145">
        <f t="array" ref="G27">_xll.ciqfunctions.udf.CIQ($D$9,$D27,$D$10,G$20,$D$12,$D$13,$D$15,$D$16)</f>
      </c>
      <c r="K27" s="7"/>
    </row>
    <row r="28" spans="2:11" x14ac:dyDescent="0.4">
      <c r="B28" t="s" s="12">
        <v>123</v>
      </c>
      <c r="C28" s="135"/>
      <c r="D28" s="136"/>
      <c r="E28" s="145">
        <f>E29-SUM(E22:E27)</f>
      </c>
      <c r="F28" s="145">
        <f t="shared" ref="F28:G28" si="1">F29-SUM(F22:F27)</f>
      </c>
      <c r="G28" s="145">
        <f t="shared" si="1"/>
      </c>
      <c r="K28" s="7"/>
    </row>
    <row r="29" spans="2:11" x14ac:dyDescent="0.4">
      <c r="B29" t="s" s="36">
        <v>124</v>
      </c>
      <c r="C29" s="36"/>
      <c r="D29" t="s" s="138">
        <v>134</v>
      </c>
      <c cm="1" r="E29" s="147">
        <f t="array" ref="E29">_xll.ciqfunctions.udf.CIQ($D$9,$D29,$D$10,E$20,$D$12,$D$13,$D$15,$D$16)</f>
      </c>
      <c cm="1" r="F29" s="147">
        <f t="array" ref="F29">_xll.ciqfunctions.udf.CIQ($D$9,$D29,$D$10,F$20,$D$12,$D$13,$D$15,$D$16)</f>
      </c>
      <c cm="1" r="G29" s="147">
        <f t="array" ref="G29">_xll.ciqfunctions.udf.CIQ($D$9,$D29,$D$10,G$20,$D$12,$D$13,$D$15,$D$16)</f>
      </c>
      <c r="K29" s="7"/>
    </row>
    <row r="30" spans="2:11" x14ac:dyDescent="0.4">
      <c r="B30" t="s" s="7">
        <v>125</v>
      </c>
      <c r="C30" s="7"/>
      <c r="D30" t="s" s="132">
        <v>138</v>
      </c>
      <c cm="1" r="E30" s="148">
        <f t="array" ref="E30">_xll.ciqfunctions.udf.CIQ($D$9,$D30,$D$10,E$20,$D$12,$D$13,$D$15,$D$16)</f>
      </c>
      <c cm="1" r="F30" s="149">
        <f t="array" ref="F30">_xll.ciqfunctions.udf.CIQ($D$9,$D30,$D$10,F$20,$D$12,$D$13,$D$15,$D$16)</f>
      </c>
      <c cm="1" r="G30" s="149">
        <f t="array" ref="G30">_xll.ciqfunctions.udf.CIQ($D$9,$D30,$D$10,G$20,$D$12,$D$13,$D$15,$D$16)</f>
      </c>
    </row>
    <row r="31" spans="2:11" x14ac:dyDescent="0.4">
      <c r="B31" t="s" s="7">
        <v>126</v>
      </c>
      <c r="C31" s="7"/>
      <c r="D31" t="s" s="132">
        <v>139</v>
      </c>
      <c cm="1" r="E31" s="148">
        <f t="array" ref="E31">_xll.ciqfunctions.udf.CIQ($D$9,$D31,$D$10,E$20,$D$12,$D$13,$D$15,$D$16)</f>
      </c>
      <c cm="1" r="F31" s="149">
        <f t="array" ref="F31">_xll.ciqfunctions.udf.CIQ($D$9,$D31,$D$10,F$20,$D$12,$D$13,$D$15,$D$16)</f>
      </c>
      <c cm="1" r="G31" s="149">
        <f t="array" ref="G31">_xll.ciqfunctions.udf.CIQ($D$9,$D31,$D$10,G$20,$D$12,$D$13,$D$15,$D$16)</f>
      </c>
    </row>
    <row r="32" spans="2:11" x14ac:dyDescent="0.4">
      <c r="B32" t="s" s="7">
        <v>140</v>
      </c>
      <c r="C32" s="7"/>
      <c r="D32" t="s" s="132">
        <v>141</v>
      </c>
      <c cm="1" r="E32" s="148">
        <f t="array" ref="E32">_xll.ciqfunctions.udf.CIQ($D$9,$D32,$D$10,E$20,$D$12,$D$13,$D$15,$D$16)</f>
      </c>
      <c cm="1" r="F32" s="149">
        <f t="array" ref="F32">_xll.ciqfunctions.udf.CIQ($D$9,$D32,$D$10,F$20,$D$12,$D$13,$D$15,$D$16)</f>
      </c>
      <c cm="1" r="G32" s="149">
        <f t="array" ref="G32">_xll.ciqfunctions.udf.CIQ($D$9,$D32,$D$10,G$20,$D$12,$D$13,$D$15,$D$16)</f>
      </c>
    </row>
    <row r="33" spans="2:7" x14ac:dyDescent="0.4">
      <c r="B33" t="s" s="7">
        <v>137</v>
      </c>
      <c r="C33" s="7"/>
      <c r="D33" t="s" s="130">
        <v>142</v>
      </c>
      <c cm="1" r="E33" s="148">
        <f t="array" ref="E33">_xll.ciqfunctions.udf.CIQ($D$9,$D33,$D$10,E$20,$D$12,$D$13,$D$15,$D$16)</f>
      </c>
      <c cm="1" r="F33" s="149">
        <f t="array" ref="F33">_xll.ciqfunctions.udf.CIQ($D$9,$D33,$D$10,F$20,$D$12,$D$13,$D$15,$D$16)</f>
      </c>
      <c cm="1" r="G33" s="149">
        <f t="array" ref="G33">_xll.ciqfunctions.udf.CIQ($D$9,$D33,$D$10,G$20,$D$12,$D$13,$D$15,$D$16)</f>
      </c>
    </row>
    <row r="34" spans="2:7" x14ac:dyDescent="0.4">
      <c r="B34" t="s" s="7">
        <v>127</v>
      </c>
      <c r="C34" s="7"/>
      <c r="D34" s="132"/>
      <c r="E34" s="148">
        <f>E35-SUM(E30:E33)</f>
      </c>
      <c r="F34" s="148">
        <f t="shared" ref="F34:G34" si="2">F35-SUM(F30:F33)</f>
      </c>
      <c r="G34" s="148">
        <f t="shared" si="2"/>
      </c>
    </row>
    <row r="35" spans="2:7" x14ac:dyDescent="0.4">
      <c r="B35" t="s" s="36">
        <v>128</v>
      </c>
      <c r="C35" s="36"/>
      <c r="D35" s="138"/>
      <c r="E35" s="147">
        <f>E36-E29</f>
      </c>
      <c r="F35" s="147">
        <f t="shared" ref="F35:G35" si="3">F36-F29</f>
      </c>
      <c r="G35" s="147">
        <f t="shared" si="3"/>
      </c>
    </row>
    <row r="36" spans="2:7" x14ac:dyDescent="0.4">
      <c r="B36" t="s" s="143">
        <v>129</v>
      </c>
      <c r="C36" s="143"/>
      <c r="D36" t="s" s="144">
        <v>180</v>
      </c>
      <c cm="1" r="E36" s="150">
        <f t="array" ref="E36">_xll.ciqfunctions.udf.CIQ($D$9,$D36,$D$10,E$20,$D$12,$D$13,$D$15,$D$16)</f>
      </c>
      <c cm="1" r="F36" s="150">
        <f t="array" ref="F36">_xll.ciqfunctions.udf.CIQ($D$9,$D36,$D$10,F$20,$D$12,$D$13,$D$15,$D$16)</f>
      </c>
      <c cm="1" r="G36" s="150">
        <f t="array" ref="G36">_xll.ciqfunctions.udf.CIQ($D$9,$D36,$D$10,G$20,$D$12,$D$13,$D$15,$D$16)</f>
      </c>
    </row>
    <row r="37" spans="2:7" x14ac:dyDescent="0.4">
      <c r="B37" s="13"/>
      <c r="C37" s="13"/>
      <c r="D37" s="142"/>
      <c r="E37" s="151"/>
      <c r="F37" s="151"/>
      <c r="G37" s="151"/>
    </row>
    <row r="38" spans="2:7" x14ac:dyDescent="0.4">
      <c r="B38" t="s" s="141">
        <v>117</v>
      </c>
      <c r="C38" s="13"/>
      <c r="D38" s="142"/>
      <c r="E38" s="151"/>
      <c r="F38" s="151"/>
      <c r="G38" s="151"/>
    </row>
    <row r="39" spans="2:7" x14ac:dyDescent="0.4">
      <c r="B39" t="s" s="12">
        <v>143</v>
      </c>
      <c r="C39" s="12"/>
      <c r="D39" t="s" s="133">
        <v>149</v>
      </c>
      <c cm="1" r="E39" s="152">
        <f t="array" ref="E39">_xll.ciqfunctions.udf.CIQ($D$9,$D39,$D$10,E$20,$D$12,$D$13,$D$15,$D$16)</f>
      </c>
      <c cm="1" r="F39" s="152">
        <f t="array" ref="F39">_xll.ciqfunctions.udf.CIQ($D$9,$D39,$D$10,F$20,$D$12,$D$13,$D$15,$D$16)</f>
      </c>
      <c cm="1" r="G39" s="152">
        <f t="array" ref="G39">_xll.ciqfunctions.udf.CIQ($D$9,$D39,$D$10,G$20,$D$12,$D$13,$D$15,$D$16)</f>
      </c>
    </row>
    <row r="40" spans="2:7" x14ac:dyDescent="0.4">
      <c r="B40" t="s" s="12">
        <v>175</v>
      </c>
      <c r="C40" s="12"/>
      <c r="D40" t="s" s="133">
        <v>176</v>
      </c>
      <c cm="1" r="E40" s="152">
        <f t="array" ref="E40">_xll.ciqfunctions.udf.CIQ($D$9,$D40,$D$10,E$20,$D$12,$D$13,$D$15,$D$16)</f>
      </c>
      <c cm="1" r="F40" s="152">
        <f t="array" ref="F40">_xll.ciqfunctions.udf.CIQ($D$9,$D40,$D$10,F$20,$D$12,$D$13,$D$15,$D$16)</f>
      </c>
      <c cm="1" r="G40" s="152">
        <f t="array" ref="G40">_xll.ciqfunctions.udf.CIQ($D$9,$D40,$D$10,G$20,$D$12,$D$13,$D$15,$D$16)</f>
      </c>
    </row>
    <row r="41" spans="2:7" x14ac:dyDescent="0.4">
      <c r="B41" t="s" s="12">
        <v>144</v>
      </c>
      <c r="C41" s="12"/>
      <c r="D41" t="s" s="133">
        <v>150</v>
      </c>
      <c cm="1" r="E41" s="152">
        <f t="array" ref="E41">_xll.ciqfunctions.udf.CIQ($D$9,$D41,$D$10,E$20,$D$12,$D$13,$D$15,$D$16)</f>
      </c>
      <c cm="1" r="F41" s="152">
        <f t="array" ref="F41">_xll.ciqfunctions.udf.CIQ($D$9,$D41,$D$10,F$20,$D$12,$D$13,$D$15,$D$16)</f>
      </c>
      <c cm="1" r="G41" s="152">
        <f t="array" ref="G41">_xll.ciqfunctions.udf.CIQ($D$9,$D41,$D$10,G$20,$D$12,$D$13,$D$15,$D$16)</f>
      </c>
    </row>
    <row r="42" spans="2:7" x14ac:dyDescent="0.4">
      <c r="B42" t="s" s="12">
        <v>145</v>
      </c>
      <c r="C42" s="12"/>
      <c r="D42" t="s" s="133">
        <v>151</v>
      </c>
      <c cm="1" r="E42" s="152">
        <f t="array" ref="E42">_xll.ciqfunctions.udf.CIQ($D$9,$D42,$D$10,E$20,$D$12,$D$13,$D$15,$D$16)</f>
      </c>
      <c cm="1" r="F42" s="152">
        <f t="array" ref="F42">_xll.ciqfunctions.udf.CIQ($D$9,$D42,$D$10,F$20,$D$12,$D$13,$D$15,$D$16)</f>
      </c>
      <c cm="1" r="G42" s="152">
        <f t="array" ref="G42">_xll.ciqfunctions.udf.CIQ($D$9,$D42,$D$10,G$20,$D$12,$D$13,$D$15,$D$16)</f>
      </c>
    </row>
    <row r="43" spans="2:7" x14ac:dyDescent="0.4">
      <c r="B43" t="s" s="12">
        <v>146</v>
      </c>
      <c r="C43" s="12"/>
      <c r="D43" t="s" s="133">
        <v>152</v>
      </c>
      <c cm="1" r="E43" s="152">
        <f t="array" ref="E43">_xll.ciqfunctions.udf.CIQ($D$9,$D43,$D$10,E$20,$D$12,$D$13,$D$15,$D$16)</f>
      </c>
      <c cm="1" r="F43" s="152">
        <f t="array" ref="F43">_xll.ciqfunctions.udf.CIQ($D$9,$D43,$D$10,F$20,$D$12,$D$13,$D$15,$D$16)</f>
      </c>
      <c cm="1" r="G43" s="152">
        <f t="array" ref="G43">_xll.ciqfunctions.udf.CIQ($D$9,$D43,$D$10,G$20,$D$12,$D$13,$D$15,$D$16)</f>
      </c>
    </row>
    <row r="44" spans="2:7" x14ac:dyDescent="0.4">
      <c r="B44" t="s" s="12">
        <v>188</v>
      </c>
      <c r="C44" s="12"/>
      <c r="D44" t="s" s="133">
        <v>153</v>
      </c>
      <c cm="1" r="E44" s="152">
        <f t="array" ref="E44">_xll.ciqfunctions.udf.CIQ($D$9,$D44,$D$10,E$20,$D$12,$D$13,$D$15,$D$16)</f>
      </c>
      <c cm="1" r="F44" s="152">
        <f t="array" ref="F44">_xll.ciqfunctions.udf.CIQ($D$9,$D44,$D$10,F$20,$D$12,$D$13,$D$15,$D$16)</f>
      </c>
      <c cm="1" r="G44" s="152">
        <f t="array" ref="G44">_xll.ciqfunctions.udf.CIQ($D$9,$D44,$D$10,G$20,$D$12,$D$13,$D$15,$D$16)</f>
      </c>
    </row>
    <row r="45" spans="2:7" x14ac:dyDescent="0.4">
      <c r="B45" t="s" s="12">
        <v>147</v>
      </c>
      <c r="C45" s="12"/>
      <c r="D45" s="133"/>
      <c r="E45" s="152">
        <f>E46-SUM(E39:E44)</f>
      </c>
      <c r="F45" s="152">
        <f t="shared" ref="F45:G45" si="4">F46-SUM(F39:F44)</f>
      </c>
      <c r="G45" s="152">
        <f t="shared" si="4"/>
      </c>
    </row>
    <row r="46" spans="2:7" x14ac:dyDescent="0.4">
      <c r="B46" t="s" s="36">
        <v>148</v>
      </c>
      <c r="C46" s="36"/>
      <c r="D46" t="s" s="138">
        <v>181</v>
      </c>
      <c cm="1" r="E46" s="147">
        <f t="array" ref="E46">_xll.ciqfunctions.udf.CIQ($D$9,$D46,$D$10,E$20,$D$12,$D$13,$D$15,$D$16)</f>
      </c>
      <c cm="1" r="F46" s="147">
        <f t="array" ref="F46">_xll.ciqfunctions.udf.CIQ($D$9,$D46,$D$10,F$20,$D$12,$D$13,$D$15,$D$16)</f>
      </c>
      <c cm="1" r="G46" s="147">
        <f t="array" ref="G46">_xll.ciqfunctions.udf.CIQ($D$9,$D46,$D$10,G$20,$D$12,$D$13,$D$15,$D$16)</f>
      </c>
    </row>
    <row r="47" spans="2:7" x14ac:dyDescent="0.4">
      <c r="B47" t="s" s="12">
        <v>155</v>
      </c>
      <c r="C47" s="12"/>
      <c r="D47" t="s" s="133">
        <v>154</v>
      </c>
      <c cm="1" r="E47" s="152">
        <f t="array" ref="E47">_xll.ciqfunctions.udf.CIQ($D$9,$D47,$D$10,E$20,$D$12,$D$13,$D$15,$D$16)</f>
      </c>
      <c cm="1" r="F47" s="152">
        <f t="array" ref="F47">_xll.ciqfunctions.udf.CIQ($D$9,$D47,$D$10,F$20,$D$12,$D$13,$D$15,$D$16)</f>
      </c>
      <c cm="1" r="G47" s="152">
        <f t="array" ref="G47">_xll.ciqfunctions.udf.CIQ($D$9,$D47,$D$10,G$20,$D$12,$D$13,$D$15,$D$16)</f>
      </c>
    </row>
    <row r="48" spans="2:7" x14ac:dyDescent="0.4">
      <c r="B48" t="s" s="12">
        <v>156</v>
      </c>
      <c r="C48" s="12"/>
      <c r="D48" t="s" s="133">
        <v>162</v>
      </c>
      <c cm="1" r="E48" s="152">
        <f t="array" ref="E48">_xll.ciqfunctions.udf.CIQ($D$9,$D48,$D$10,E$20,$D$12,$D$13,$D$15,$D$16)</f>
      </c>
      <c cm="1" r="F48" s="152">
        <f t="array" ref="F48">_xll.ciqfunctions.udf.CIQ($D$9,$D48,$D$10,F$20,$D$12,$D$13,$D$15,$D$16)</f>
      </c>
      <c cm="1" r="G48" s="152">
        <f t="array" ref="G48">_xll.ciqfunctions.udf.CIQ($D$9,$D48,$D$10,G$20,$D$12,$D$13,$D$15,$D$16)</f>
      </c>
    </row>
    <row r="49" spans="2:7" x14ac:dyDescent="0.4">
      <c r="B49" t="s" s="12">
        <v>157</v>
      </c>
      <c r="C49" s="12"/>
      <c r="D49" t="s" s="133">
        <v>160</v>
      </c>
      <c cm="1" r="E49" s="152">
        <f t="array" ref="E49">_xll.ciqfunctions.udf.CIQ($D$9,$D49,$D$10,E$20,$D$12,$D$13,$D$15,$D$16)</f>
      </c>
      <c cm="1" r="F49" s="152">
        <f t="array" ref="F49">_xll.ciqfunctions.udf.CIQ($D$9,$D49,$D$10,F$20,$D$12,$D$13,$D$15,$D$16)</f>
      </c>
      <c cm="1" r="G49" s="152">
        <f t="array" ref="G49">_xll.ciqfunctions.udf.CIQ($D$9,$D49,$D$10,G$20,$D$12,$D$13,$D$15,$D$16)</f>
      </c>
    </row>
    <row r="50" spans="2:7" x14ac:dyDescent="0.4">
      <c r="B50" t="s" s="12">
        <v>158</v>
      </c>
      <c r="C50" s="12"/>
      <c r="D50" t="s" s="133">
        <v>161</v>
      </c>
      <c cm="1" r="E50" s="152">
        <f t="array" ref="E50">_xll.ciqfunctions.udf.CIQ($D$9,$D50,$D$10,E$20,$D$12,$D$13,$D$15,$D$16)</f>
      </c>
      <c cm="1" r="F50" s="152">
        <f t="array" ref="F50">_xll.ciqfunctions.udf.CIQ($D$9,$D50,$D$10,F$20,$D$12,$D$13,$D$15,$D$16)</f>
      </c>
      <c cm="1" r="G50" s="152">
        <f t="array" ref="G50">_xll.ciqfunctions.udf.CIQ($D$9,$D50,$D$10,G$20,$D$12,$D$13,$D$15,$D$16)</f>
      </c>
    </row>
    <row r="51" spans="2:7" x14ac:dyDescent="0.4">
      <c r="B51" t="s" s="12">
        <v>159</v>
      </c>
      <c r="C51" s="12"/>
      <c r="D51" s="133"/>
      <c r="E51" s="152">
        <f>E52-SUM(E47:E50)</f>
      </c>
      <c r="F51" s="152">
        <f t="shared" ref="F51:G51" si="5">F52-SUM(F47:F50)</f>
      </c>
      <c r="G51" s="152">
        <f t="shared" si="5"/>
      </c>
    </row>
    <row r="52" spans="2:7" x14ac:dyDescent="0.4">
      <c r="B52" t="s" s="36">
        <v>163</v>
      </c>
      <c r="C52" s="36"/>
      <c r="D52" s="131"/>
      <c r="E52" s="147">
        <f>E53-E46</f>
      </c>
      <c r="F52" s="147">
        <f t="shared" ref="F52:G52" si="6">F53-F46</f>
      </c>
      <c r="G52" s="147">
        <f t="shared" si="6"/>
      </c>
    </row>
    <row r="53" spans="2:7" x14ac:dyDescent="0.4">
      <c r="B53" t="s" s="143">
        <v>164</v>
      </c>
      <c r="C53" s="143"/>
      <c r="D53" t="s" s="144">
        <v>182</v>
      </c>
      <c cm="1" r="E53" s="150">
        <f t="array" ref="E53">_xll.ciqfunctions.udf.CIQ($D$9,$D53,$D$10,E$20,$D$12,$D$13,$D$15,$D$16)</f>
      </c>
      <c cm="1" r="F53" s="150">
        <f t="array" ref="F53">_xll.ciqfunctions.udf.CIQ($D$9,$D53,$D$10,F$20,$D$12,$D$13,$D$15,$D$16)</f>
      </c>
      <c cm="1" r="G53" s="150">
        <f t="array" ref="G53">_xll.ciqfunctions.udf.CIQ($D$9,$D53,$D$10,G$20,$D$12,$D$13,$D$15,$D$16)</f>
      </c>
    </row>
    <row r="54" spans="2:7" x14ac:dyDescent="0.4">
      <c r="B54" s="13"/>
      <c r="C54" s="13"/>
      <c r="D54" s="133"/>
      <c r="E54" s="151"/>
      <c r="F54" s="151"/>
      <c r="G54" s="151"/>
    </row>
    <row r="55" spans="2:7" x14ac:dyDescent="0.4">
      <c r="B55" t="s" s="141">
        <v>118</v>
      </c>
      <c r="C55" s="13"/>
      <c r="D55" s="133"/>
      <c r="E55" s="151"/>
      <c r="F55" s="151"/>
      <c r="G55" s="151"/>
    </row>
    <row r="56" spans="2:7" x14ac:dyDescent="0.4">
      <c r="B56" t="s" s="12">
        <v>165</v>
      </c>
      <c r="C56" s="12"/>
      <c r="D56" t="s" s="133">
        <v>169</v>
      </c>
      <c cm="1" r="E56" s="152">
        <f t="array" ref="E56">_xll.ciqfunctions.udf.CIQ($D$9,$D56,$D$10,E$20,$D$12,$D$13,$D$15,$D$16)</f>
      </c>
      <c cm="1" r="F56" s="152">
        <f t="array" ref="F56">_xll.ciqfunctions.udf.CIQ($D$9,$D56,$D$10,F$20,$D$12,$D$13,$D$15,$D$16)</f>
      </c>
      <c cm="1" r="G56" s="152">
        <f t="array" ref="G56">_xll.ciqfunctions.udf.CIQ($D$9,$D56,$D$10,G$20,$D$12,$D$13,$D$15,$D$16)</f>
      </c>
    </row>
    <row r="57" spans="2:7" x14ac:dyDescent="0.4">
      <c r="B57" t="s" s="12">
        <v>166</v>
      </c>
      <c r="C57" s="12"/>
      <c r="D57" t="s" s="133">
        <v>170</v>
      </c>
      <c cm="1" r="E57" s="152">
        <f t="array" ref="E57">_xll.ciqfunctions.udf.CIQ($D$9,$D57,$D$10,E$20,$D$12,$D$13,$D$15,$D$16)</f>
      </c>
      <c cm="1" r="F57" s="152">
        <f t="array" ref="F57">_xll.ciqfunctions.udf.CIQ($D$9,$D57,$D$10,F$20,$D$12,$D$13,$D$15,$D$16)</f>
      </c>
      <c cm="1" r="G57" s="152">
        <f t="array" ref="G57">_xll.ciqfunctions.udf.CIQ($D$9,$D57,$D$10,G$20,$D$12,$D$13,$D$15,$D$16)</f>
      </c>
    </row>
    <row r="58" spans="2:7" x14ac:dyDescent="0.4">
      <c r="B58" t="s" s="12">
        <v>168</v>
      </c>
      <c r="C58" s="12"/>
      <c r="D58" t="s" s="133">
        <v>171</v>
      </c>
      <c cm="1" r="E58" s="152">
        <f t="array" ref="E58">_xll.ciqfunctions.udf.CIQ($D$9,$D58,$D$10,E$20,$D$12,$D$13,$D$15,$D$16)</f>
      </c>
      <c cm="1" r="F58" s="152">
        <f t="array" ref="F58">_xll.ciqfunctions.udf.CIQ($D$9,$D58,$D$10,F$20,$D$12,$D$13,$D$15,$D$16)</f>
      </c>
      <c cm="1" r="G58" s="152">
        <f t="array" ref="G58">_xll.ciqfunctions.udf.CIQ($D$9,$D58,$D$10,G$20,$D$12,$D$13,$D$15,$D$16)</f>
      </c>
    </row>
    <row r="59" spans="2:7" x14ac:dyDescent="0.4">
      <c r="B59" t="s" s="12">
        <v>167</v>
      </c>
      <c r="C59" s="12"/>
      <c r="D59" t="s" s="133">
        <v>172</v>
      </c>
      <c cm="1" r="E59" s="152">
        <f t="array" ref="E59">_xll.ciqfunctions.udf.CIQ($D$9,$D59,$D$10,E$20,$D$12,$D$13,$D$15,$D$16)</f>
      </c>
      <c cm="1" r="F59" s="152">
        <f t="array" ref="F59">_xll.ciqfunctions.udf.CIQ($D$9,$D59,$D$10,F$20,$D$12,$D$13,$D$15,$D$16)</f>
      </c>
      <c cm="1" r="G59" s="152">
        <f t="array" ref="G59">_xll.ciqfunctions.udf.CIQ($D$9,$D59,$D$10,G$20,$D$12,$D$13,$D$15,$D$16)</f>
      </c>
    </row>
    <row r="60" spans="2:7" x14ac:dyDescent="0.4">
      <c r="B60" t="s" s="12">
        <v>186</v>
      </c>
      <c r="C60" s="12"/>
      <c r="D60" t="s" s="133">
        <v>173</v>
      </c>
      <c cm="1" r="E60" s="152">
        <f t="array" ref="E60">_xll.ciqfunctions.udf.CIQ($D$9,$D60,$D$10,E$20,$D$12,$D$13,$D$15,$D$16)</f>
      </c>
      <c cm="1" r="F60" s="152">
        <f t="array" ref="F60">_xll.ciqfunctions.udf.CIQ($D$9,$D60,$D$10,F$20,$D$12,$D$13,$D$15,$D$16)</f>
      </c>
      <c cm="1" r="G60" s="152">
        <f t="array" ref="G60">_xll.ciqfunctions.udf.CIQ($D$9,$D60,$D$10,G$20,$D$12,$D$13,$D$15,$D$16)</f>
      </c>
    </row>
    <row r="61" spans="2:7" x14ac:dyDescent="0.4">
      <c r="B61" t="s" s="12">
        <v>184</v>
      </c>
      <c r="C61" s="12"/>
      <c r="D61" t="s" s="133">
        <v>60</v>
      </c>
      <c cm="1" r="E61" s="152">
        <f t="array" ref="E61">_xll.ciqfunctions.udf.CIQ($D$9,$D61,$D$10,E$20,$D$12,$D$13,$D$15,$D$16)</f>
      </c>
      <c cm="1" r="F61" s="152">
        <f t="array" ref="F61">_xll.ciqfunctions.udf.CIQ($D$9,$D61,$D$10,F$20,$D$12,$D$13,$D$15,$D$16)</f>
      </c>
      <c cm="1" r="G61" s="152">
        <f t="array" ref="G61">_xll.ciqfunctions.udf.CIQ($D$9,$D61,$D$10,G$20,$D$12,$D$13,$D$15,$D$16)</f>
      </c>
    </row>
    <row r="62" spans="2:7" x14ac:dyDescent="0.4">
      <c r="B62" t="s" s="12">
        <v>185</v>
      </c>
      <c r="C62" s="12"/>
      <c r="D62" t="s" s="133">
        <v>187</v>
      </c>
      <c cm="1" r="E62" s="152">
        <f t="array" ref="E62">_xll.ciqfunctions.udf.CIQ($D$9,$D62,$D$10,E$20,$D$12,$D$13,$D$15,$D$16)</f>
      </c>
      <c cm="1" r="F62" s="152">
        <f t="array" ref="F62">_xll.ciqfunctions.udf.CIQ($D$9,$D62,$D$10,F$20,$D$12,$D$13,$D$15,$D$16)</f>
      </c>
      <c cm="1" r="G62" s="152">
        <f t="array" ref="G62">_xll.ciqfunctions.udf.CIQ($D$9,$D62,$D$10,G$20,$D$12,$D$13,$D$15,$D$16)</f>
      </c>
    </row>
    <row r="63" spans="2:7" ht="15" thickBot="1" x14ac:dyDescent="0.45">
      <c r="B63" t="s" s="109">
        <v>174</v>
      </c>
      <c r="C63" s="109"/>
      <c r="D63" t="s" s="134">
        <v>183</v>
      </c>
      <c cm="1" r="E63" s="153">
        <f t="array" ref="E63">_xll.ciqfunctions.udf.CIQ($D$9,$D63,$D$10,E$20,$D$12,$D$13,$D$15,$D$16)</f>
      </c>
      <c cm="1" r="F63" s="153">
        <f t="array" ref="F63">_xll.ciqfunctions.udf.CIQ($D$9,$D63,$D$10,F$20,$D$12,$D$13,$D$15,$D$16)</f>
      </c>
      <c cm="1" r="G63" s="153">
        <f t="array" ref="G63">_xll.ciqfunctions.udf.CIQ($D$9,$D63,$D$10,G$20,$D$12,$D$13,$D$15,$D$16)</f>
      </c>
    </row>
    <row r="64" spans="2:7" x14ac:dyDescent="0.4">
      <c r="B64" s="5"/>
    </row>
    <row r="65" spans="2:7" x14ac:dyDescent="0.4">
      <c r="B65" t="s" s="154">
        <v>177</v>
      </c>
      <c r="C65" s="155"/>
      <c r="D65" s="155"/>
      <c r="E65" s="155"/>
      <c r="F65" s="155"/>
      <c r="G65" s="155"/>
    </row>
    <row r="66" spans="2:7" x14ac:dyDescent="0.4">
      <c r="B66" t="s" s="156">
        <v>178</v>
      </c>
      <c r="C66" s="155"/>
      <c r="D66" s="155"/>
      <c r="E66" s="157">
        <f>E36-E53=E63</f>
      </c>
      <c r="F66" s="157">
        <f>F36-F53=F63</f>
      </c>
      <c r="G66" s="157">
        <f>G36-G53=G63</f>
      </c>
    </row>
    <row r="67" spans="2:7" x14ac:dyDescent="0.4">
      <c r="B67" t="s" s="156">
        <v>174</v>
      </c>
      <c r="E67" s="157">
        <f>E63=SUM(E56:E62)</f>
      </c>
      <c r="F67" s="157">
        <f t="shared" ref="F67:G67" si="7">F63=SUM(F56:F62)</f>
      </c>
      <c r="G67" s="157">
        <f t="shared" si="7"/>
      </c>
    </row>
    <row r="68" spans="2:7" x14ac:dyDescent="0.4">
      <c r="B68" s="3"/>
    </row>
    <row r="69" spans="2:7" x14ac:dyDescent="0.4">
      <c r="B69" s="3"/>
    </row>
    <row r="70" spans="2:7" x14ac:dyDescent="0.4">
      <c r="B70" s="3"/>
    </row>
  </sheetData>
  <dataValidations count="1">
    <dataValidation type="list" allowBlank="1" showInputMessage="1" showErrorMessage="1" sqref="D13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sheetPr/>
  <sheetViews>
    <sheetView showGridLines="0" zoomScale="85" zoomScaleNormal="85" workbookViewId="0">
      <selection activeCell="B2" sqref="B2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205"/>
    </row>
    <row r="2" spans="1:14" s="7" customFormat="1" ht="16.75" x14ac:dyDescent="0.4">
      <c r="A2" s="8"/>
      <c r="B2" t="s" s="266">
        <v>323</v>
      </c>
    </row>
    <row r="3" spans="1:14" s="7" customFormat="1" x14ac:dyDescent="0.4">
      <c r="A3" s="8"/>
      <c r="B3" t="s" s="252">
        <v>282</v>
      </c>
    </row>
    <row r="4" spans="1:14" s="7" customFormat="1" x14ac:dyDescent="0.4">
      <c r="A4" s="8"/>
      <c r="B4" t="s" s="252">
        <v>324</v>
      </c>
    </row>
    <row r="5" spans="1:14" s="7" customFormat="1" x14ac:dyDescent="0.4">
      <c r="A5" s="8"/>
      <c r="B5" s="9"/>
    </row>
    <row r="6" spans="1:14" x14ac:dyDescent="0.4">
      <c r="B6" t="s" s="253">
        <v>212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</row>
    <row r="8" spans="1:14" x14ac:dyDescent="0.4">
      <c r="B8" t="s" s="116">
        <v>76</v>
      </c>
      <c r="C8" s="50"/>
      <c r="D8" s="74"/>
      <c r="E8" s="110"/>
    </row>
    <row r="9" spans="1:14" x14ac:dyDescent="0.4">
      <c r="B9" t="s" s="72">
        <v>91</v>
      </c>
      <c r="C9" s="50"/>
      <c r="D9" s="239">
        <f>Assumptions!D9</f>
      </c>
      <c r="E9" s="110"/>
    </row>
    <row r="10" spans="1:14" x14ac:dyDescent="0.4">
      <c r="B10" t="s" s="72">
        <v>35</v>
      </c>
      <c r="C10" s="50"/>
      <c r="D10" s="239"/>
      <c r="E10" t="s" s="111">
        <v>36</v>
      </c>
    </row>
    <row r="11" spans="1:14" x14ac:dyDescent="0.4">
      <c r="B11" t="s" s="72">
        <v>203</v>
      </c>
      <c r="C11" s="50"/>
      <c r="D11" s="241">
        <f>Assumptions!D14</f>
      </c>
      <c r="E11" s="112"/>
    </row>
    <row r="12" spans="1:14" x14ac:dyDescent="0.4">
      <c r="B12" t="s" s="72">
        <v>283</v>
      </c>
      <c r="C12" s="50"/>
      <c r="D12" s="239">
        <f>Assumptions!D15</f>
      </c>
      <c r="E12" s="110"/>
    </row>
    <row r="13" spans="1:14" x14ac:dyDescent="0.4">
      <c r="B13" t="s" s="72">
        <v>38</v>
      </c>
      <c r="C13" s="50"/>
      <c r="D13" s="239">
        <f>Assumptions!D16</f>
      </c>
      <c r="E13" t="s" s="113">
        <v>90</v>
      </c>
    </row>
    <row r="14" spans="1:14" x14ac:dyDescent="0.4">
      <c r="D14" s="243"/>
      <c r="E14" t="s" s="115">
        <v>89</v>
      </c>
    </row>
    <row r="15" spans="1:14" x14ac:dyDescent="0.4">
      <c r="B15" t="s" s="72">
        <v>14</v>
      </c>
      <c r="C15" s="50"/>
      <c r="D15" s="239">
        <f>Assumptions!D11</f>
      </c>
      <c r="E15" s="113"/>
    </row>
    <row r="16" spans="1:14" x14ac:dyDescent="0.4">
      <c r="B16" t="s" s="72">
        <v>16</v>
      </c>
      <c r="C16" s="50"/>
      <c r="D16" s="239">
        <f>Assumptions!D17</f>
      </c>
      <c r="E16" s="110"/>
    </row>
    <row r="17" spans="2:11" x14ac:dyDescent="0.4">
      <c r="D17" s="243"/>
      <c r="E17" s="114"/>
    </row>
    <row r="18" spans="2:11" ht="15" thickBot="1" x14ac:dyDescent="0.45">
      <c r="D18" s="243"/>
      <c r="K18" s="37"/>
    </row>
    <row r="19" spans="2:11" x14ac:dyDescent="0.4">
      <c r="B19" t="s" s="117">
        <v>82</v>
      </c>
      <c r="C19" s="118"/>
      <c r="D19" s="118"/>
      <c r="E19" s="119">
        <f>YEAR(E20)</f>
      </c>
      <c r="F19" s="119">
        <f t="shared" ref="F19:G19" si="0">YEAR(F20)</f>
      </c>
      <c r="G19" s="119">
        <f t="shared" si="0"/>
      </c>
      <c r="K19" s="7"/>
    </row>
    <row r="20" spans="2:11" ht="15" thickBot="1" x14ac:dyDescent="0.45">
      <c r="B20" s="121"/>
      <c r="C20" s="20"/>
      <c r="D20" s="20"/>
      <c r="E20" s="122">
        <f>$D$11</f>
      </c>
      <c r="F20" s="123">
        <f>DATE(YEAR($E$20)+COLUMN(F20)-COLUMN($E$20),MONTH($E$20),DAY($E$20))</f>
      </c>
      <c r="G20" s="123">
        <f>DATE(YEAR($E$20)+COLUMN(G20)-COLUMN($E$20),MONTH($E$20),DAY($E$20))</f>
      </c>
      <c r="K20" s="7"/>
    </row>
    <row r="21" spans="2:11" x14ac:dyDescent="0.4">
      <c r="B21" t="s" s="7">
        <v>213</v>
      </c>
      <c r="D21" t="s" s="130">
        <v>217</v>
      </c>
      <c cm="1" r="E21" s="145">
        <f t="array" ref="E21">_xll.ciqfunctions.udf.CIQ($D$9,$D21,$D$10,E$20,$D$12,$D$13,$D$15,$D$16)</f>
      </c>
      <c cm="1" r="F21" s="145">
        <f t="array" ref="F21">_xll.ciqfunctions.udf.CIQ($D$9,$D21,$D$10,F$20,$D$12,$D$13,$D$15,$D$16)</f>
      </c>
      <c cm="1" r="G21" s="145">
        <f t="array" ref="G21">_xll.ciqfunctions.udf.CIQ($D$9,$D21,$D$10,G$20,$D$12,$D$13,$D$15,$D$16)</f>
      </c>
      <c r="K21" s="7"/>
    </row>
    <row r="22" spans="2:11" x14ac:dyDescent="0.4">
      <c r="B22" t="s" s="7">
        <v>214</v>
      </c>
      <c r="D22" t="s" s="130">
        <v>218</v>
      </c>
      <c cm="1" r="E22" s="145">
        <f t="array" ref="E22">_xll.ciqfunctions.udf.CIQ($D$9,$D22,$D$10,E$20,$D$12,$D$13,$D$15,$D$16)</f>
      </c>
      <c cm="1" r="F22" s="145">
        <f t="array" ref="F22">_xll.ciqfunctions.udf.CIQ($D$9,$D22,$D$10,F$20,$D$12,$D$13,$D$15,$D$16)</f>
      </c>
      <c cm="1" r="G22" s="145">
        <f t="array" ref="G22">_xll.ciqfunctions.udf.CIQ($D$9,$D22,$D$10,G$20,$D$12,$D$13,$D$15,$D$16)</f>
      </c>
      <c r="K22" s="7"/>
    </row>
    <row r="23" spans="2:11" x14ac:dyDescent="0.4">
      <c r="B23" t="s" s="12">
        <v>215</v>
      </c>
      <c r="C23" s="12"/>
      <c r="D23" t="s" s="133">
        <v>220</v>
      </c>
      <c cm="1" r="E23" s="152">
        <f t="array" ref="E23">_xll.ciqfunctions.udf.CIQ($D$9,$D23,$D$10,E$20,$D$12,$D$13,$D$15,$D$16)</f>
      </c>
      <c cm="1" r="F23" s="152">
        <f t="array" ref="F23">_xll.ciqfunctions.udf.CIQ($D$9,$D23,$D$10,F$20,$D$12,$D$13,$D$15,$D$16)</f>
      </c>
      <c cm="1" r="G23" s="152">
        <f t="array" ref="G23">_xll.ciqfunctions.udf.CIQ($D$9,$D23,$D$10,G$20,$D$12,$D$13,$D$15,$D$16)</f>
      </c>
      <c r="K23" s="7"/>
    </row>
    <row r="24" spans="2:11" x14ac:dyDescent="0.4">
      <c r="B24" t="s" s="12">
        <v>222</v>
      </c>
      <c r="C24" s="12"/>
      <c r="D24" t="s" s="133">
        <v>223</v>
      </c>
      <c cm="1" r="E24" s="152">
        <f t="array" ref="E24">_xll.ciqfunctions.udf.CIQ($D$9,$D24,$D$10,E$20,$D$12,$D$13,$D$15,$D$16)</f>
      </c>
      <c cm="1" r="F24" s="152">
        <f t="array" ref="F24">_xll.ciqfunctions.udf.CIQ($D$9,$D24,$D$10,F$20,$D$12,$D$13,$D$15,$D$16)</f>
      </c>
      <c cm="1" r="G24" s="152">
        <f t="array" ref="G24">_xll.ciqfunctions.udf.CIQ($D$9,$D24,$D$10,G$20,$D$12,$D$13,$D$15,$D$16)</f>
      </c>
      <c r="K24" s="7"/>
    </row>
    <row r="25" spans="2:11" x14ac:dyDescent="0.4">
      <c r="B25" t="s" s="12">
        <v>7</v>
      </c>
      <c r="C25" s="12"/>
      <c r="D25" t="s" s="133">
        <v>219</v>
      </c>
      <c cm="1" r="E25" s="152">
        <f t="array" ref="E25">_xll.ciqfunctions.udf.CIQ($D$9,$D25,$D$10,E$20,$D$12,$D$13,$D$15,$D$16)</f>
      </c>
      <c cm="1" r="F25" s="152">
        <f t="array" ref="F25">_xll.ciqfunctions.udf.CIQ($D$9,$D25,$D$10,F$20,$D$12,$D$13,$D$15,$D$16)</f>
      </c>
      <c cm="1" r="G25" s="152">
        <f t="array" ref="G25">_xll.ciqfunctions.udf.CIQ($D$9,$D25,$D$10,G$20,$D$12,$D$13,$D$15,$D$16)</f>
      </c>
    </row>
    <row r="26" spans="2:11" ht="15" thickBot="1" x14ac:dyDescent="0.45">
      <c r="B26" t="s" s="19">
        <v>216</v>
      </c>
      <c r="C26" s="19"/>
      <c r="D26" t="s" s="160">
        <v>221</v>
      </c>
      <c cm="1" r="E26" s="161">
        <f t="array" ref="E26">_xll.ciqfunctions.udf.CIQ($D$9,$D26,$D$10,E$20,$D$12,$D$13,$D$15,$D$16)</f>
      </c>
      <c cm="1" r="F26" s="161">
        <f t="array" ref="F26">_xll.ciqfunctions.udf.CIQ($D$9,$D26,$D$10,F$20,$D$12,$D$13,$D$15,$D$16)</f>
      </c>
      <c cm="1" r="G26" s="161">
        <f t="array" ref="G26">_xll.ciqfunctions.udf.CIQ($D$9,$D26,$D$10,G$20,$D$12,$D$13,$D$15,$D$16)</f>
      </c>
    </row>
    <row r="27" spans="2:11" x14ac:dyDescent="0.4">
      <c r="B27" s="5"/>
    </row>
    <row r="28" spans="2:11" x14ac:dyDescent="0.4">
      <c r="B28" s="3"/>
    </row>
    <row r="29" spans="2:11" x14ac:dyDescent="0.4">
      <c r="B29" s="3"/>
    </row>
    <row r="30" spans="2:11" x14ac:dyDescent="0.4">
      <c r="B30" s="3"/>
    </row>
    <row r="31" spans="2:11" x14ac:dyDescent="0.4">
      <c r="B31" s="3"/>
    </row>
    <row r="32" spans="2:11" x14ac:dyDescent="0.4">
      <c r="B32" s="3"/>
    </row>
  </sheetData>
  <dataValidations count="1">
    <dataValidation type="list" allowBlank="1" showInputMessage="1" showErrorMessage="1" sqref="D13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Assumptions</vt:lpstr>
      <vt:lpstr>DCF &gt;</vt:lpstr>
      <vt:lpstr>DCF</vt:lpstr>
      <vt:lpstr>Discount rate</vt:lpstr>
      <vt:lpstr>Beta</vt:lpstr>
      <vt:lpstr>Comps &gt;</vt:lpstr>
      <vt:lpstr>Comps</vt:lpstr>
      <vt:lpstr>Input &gt;</vt:lpstr>
      <vt:lpstr>Forecasts</vt:lpstr>
      <vt:lpstr>IS</vt:lpstr>
      <vt:lpstr>BS</vt:lpstr>
      <vt:lpstr>CFS</vt:lpstr>
      <vt:lpstr>betaDate</vt:lpstr>
      <vt:lpstr>betaFreq</vt:lpstr>
      <vt:lpstr>ciqId</vt:lpstr>
      <vt:lpstr>convMode</vt:lpstr>
      <vt:lpstr>curr</vt:lpstr>
      <vt:lpstr>debtRatio</vt:lpstr>
      <vt:lpstr>erp</vt:lpstr>
      <vt:lpstr>filingMode</vt:lpstr>
      <vt:lpstr>forecastDate</vt:lpstr>
      <vt:lpstr>forecastStart</vt:lpstr>
      <vt:lpstr>g</vt:lpstr>
      <vt:lpstr>gearingMeasure</vt:lpstr>
      <vt:lpstr>histStart</vt:lpstr>
      <vt:lpstr>index</vt:lpstr>
      <vt:lpstr>indexId</vt:lpstr>
      <vt:lpstr>preTaxRd</vt:lpstr>
      <vt:lpstr>restatementType</vt:lpstr>
      <vt:lpstr>rf</vt:lpstr>
      <vt:lpstr>rOverride</vt:lpstr>
      <vt:lpstr>t</vt:lpstr>
      <vt:lpstr>useCiqForecast</vt:lpstr>
      <vt:lpstr>valDate</vt:lpstr>
    </vt:vector>
  </TitlesOfParts>
  <Company>Open Source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pyeung.mba2023@london.edu</dc:creator>
  <cp:lastModifiedBy>Park Yeung</cp:lastModifiedBy>
  <cp:lastPrinted>2019-11-27T16:40:22Z</cp:lastPrinted>
  <dcterms:created xsi:type="dcterms:W3CDTF">2018-11-15T12:09:09Z</dcterms:created>
  <dcterms:modified xsi:type="dcterms:W3CDTF">2021-07-12T14:35:42Z</dcterms:modified>
</cp:coreProperties>
</file>