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프로젝트\취미생활_딥러닝 자료\HBO2\프로그램설계\"/>
    </mc:Choice>
  </mc:AlternateContent>
  <bookViews>
    <workbookView xWindow="120" yWindow="105" windowWidth="19080" windowHeight="7755" tabRatio="767"/>
  </bookViews>
  <sheets>
    <sheet name="HBO2_V1" sheetId="1273" r:id="rId1"/>
    <sheet name="자동청산" sheetId="1268" r:id="rId2"/>
    <sheet name="실가격찾아주문하기" sheetId="1272" r:id="rId3"/>
    <sheet name="Sheet1" sheetId="1271" r:id="rId4"/>
    <sheet name="v-kospi" sheetId="1163" r:id="rId5"/>
    <sheet name="전략70" sheetId="1201" r:id="rId6"/>
    <sheet name="원칙" sheetId="1125" r:id="rId7"/>
    <sheet name="질문지" sheetId="1124" r:id="rId8"/>
    <sheet name="개별종목" sheetId="1164" r:id="rId9"/>
    <sheet name="자동구축시물" sheetId="1266" r:id="rId10"/>
    <sheet name="호가구축" sheetId="1267" r:id="rId11"/>
    <sheet name="구축방향" sheetId="1269" r:id="rId12"/>
  </sheets>
  <calcPr calcId="152511"/>
</workbook>
</file>

<file path=xl/calcChain.xml><?xml version="1.0" encoding="utf-8"?>
<calcChain xmlns="http://schemas.openxmlformats.org/spreadsheetml/2006/main">
  <c r="X41" i="1273" l="1"/>
  <c r="X44" i="1273"/>
  <c r="W43" i="1273" l="1"/>
  <c r="W42" i="1273"/>
  <c r="O28" i="1266" l="1"/>
  <c r="O27" i="1266"/>
  <c r="N28" i="1266"/>
  <c r="N27" i="1266"/>
  <c r="O30" i="1266" s="1"/>
  <c r="O32" i="1266" s="1"/>
  <c r="J158" i="1266"/>
  <c r="J157" i="1266"/>
  <c r="D154" i="1266"/>
  <c r="K154" i="1266" s="1"/>
  <c r="D153" i="1266"/>
  <c r="D157" i="1266" s="1"/>
  <c r="J143" i="1266"/>
  <c r="J142" i="1266"/>
  <c r="D139" i="1266"/>
  <c r="K139" i="1266" s="1"/>
  <c r="D138" i="1266"/>
  <c r="D142" i="1266" s="1"/>
  <c r="J128" i="1266"/>
  <c r="J127" i="1266"/>
  <c r="D124" i="1266"/>
  <c r="K124" i="1266" s="1"/>
  <c r="K123" i="1266"/>
  <c r="D123" i="1266"/>
  <c r="D127" i="1266" s="1"/>
  <c r="K115" i="1266"/>
  <c r="K114" i="1266"/>
  <c r="K129" i="1266" s="1"/>
  <c r="J113" i="1266"/>
  <c r="J112" i="1266"/>
  <c r="D109" i="1266"/>
  <c r="K109" i="1266" s="1"/>
  <c r="D108" i="1266"/>
  <c r="K108" i="1266" s="1"/>
  <c r="K29" i="1266"/>
  <c r="C29" i="1266"/>
  <c r="K28" i="1266"/>
  <c r="C28" i="1266"/>
  <c r="K27" i="1266"/>
  <c r="C27" i="1266"/>
  <c r="K26" i="1266"/>
  <c r="C26" i="1266"/>
  <c r="K46" i="1267"/>
  <c r="K47" i="1267"/>
  <c r="K48" i="1267"/>
  <c r="K45" i="1267"/>
  <c r="C46" i="1267"/>
  <c r="C47" i="1267"/>
  <c r="C48" i="1267"/>
  <c r="C45" i="1267"/>
  <c r="J104" i="1267"/>
  <c r="J103" i="1267"/>
  <c r="D100" i="1267"/>
  <c r="K100" i="1267" s="1"/>
  <c r="D99" i="1267"/>
  <c r="D103" i="1267" s="1"/>
  <c r="J89" i="1267"/>
  <c r="J88" i="1267"/>
  <c r="D85" i="1267"/>
  <c r="D89" i="1267" s="1"/>
  <c r="D84" i="1267"/>
  <c r="D88" i="1267" s="1"/>
  <c r="J74" i="1267"/>
  <c r="J73" i="1267"/>
  <c r="D70" i="1267"/>
  <c r="K70" i="1267" s="1"/>
  <c r="D69" i="1267"/>
  <c r="D73" i="1267" s="1"/>
  <c r="K61" i="1267"/>
  <c r="K60" i="1267"/>
  <c r="J59" i="1267"/>
  <c r="J58" i="1267"/>
  <c r="D55" i="1267"/>
  <c r="D59" i="1267" s="1"/>
  <c r="K59" i="1267" s="1"/>
  <c r="D54" i="1267"/>
  <c r="E69" i="1267" s="1"/>
  <c r="K52" i="1267"/>
  <c r="K66" i="1267" s="1"/>
  <c r="K81" i="1267" s="1"/>
  <c r="K96" i="1267" s="1"/>
  <c r="K51" i="1267"/>
  <c r="K65" i="1267" s="1"/>
  <c r="K80" i="1267" s="1"/>
  <c r="K95" i="1267" s="1"/>
  <c r="D21" i="1267"/>
  <c r="C21" i="1267"/>
  <c r="D20" i="1267"/>
  <c r="C20" i="1267"/>
  <c r="D21" i="1266"/>
  <c r="D20" i="1266"/>
  <c r="C21" i="1266"/>
  <c r="C20" i="1266"/>
  <c r="J88" i="1266"/>
  <c r="J87" i="1266"/>
  <c r="D84" i="1266"/>
  <c r="D88" i="1266" s="1"/>
  <c r="D83" i="1266"/>
  <c r="K83" i="1266" s="1"/>
  <c r="J73" i="1266"/>
  <c r="J72" i="1266"/>
  <c r="D69" i="1266"/>
  <c r="D73" i="1266" s="1"/>
  <c r="D68" i="1266"/>
  <c r="D72" i="1266" s="1"/>
  <c r="J58" i="1266"/>
  <c r="J57" i="1266"/>
  <c r="J43" i="1266"/>
  <c r="J42" i="1266"/>
  <c r="K45" i="1266"/>
  <c r="K44" i="1266"/>
  <c r="K36" i="1266"/>
  <c r="K50" i="1266" s="1"/>
  <c r="K65" i="1266" s="1"/>
  <c r="K80" i="1266" s="1"/>
  <c r="C102" i="1266" s="1"/>
  <c r="K35" i="1266"/>
  <c r="K49" i="1266" s="1"/>
  <c r="K64" i="1266" s="1"/>
  <c r="K79" i="1266" s="1"/>
  <c r="C101" i="1266" s="1"/>
  <c r="D39" i="1266"/>
  <c r="D43" i="1266" s="1"/>
  <c r="K43" i="1266" s="1"/>
  <c r="D38" i="1266"/>
  <c r="E38" i="1266" s="1"/>
  <c r="D54" i="1266"/>
  <c r="K54" i="1266" s="1"/>
  <c r="D53" i="1266"/>
  <c r="K53" i="1266" s="1"/>
  <c r="K101" i="1266" l="1"/>
  <c r="K105" i="1266"/>
  <c r="K102" i="1266"/>
  <c r="K106" i="1266"/>
  <c r="K120" i="1266" s="1"/>
  <c r="K135" i="1266" s="1"/>
  <c r="K150" i="1266" s="1"/>
  <c r="E108" i="1266"/>
  <c r="D112" i="1266"/>
  <c r="K138" i="1266"/>
  <c r="K153" i="1266"/>
  <c r="E123" i="1266"/>
  <c r="K130" i="1266"/>
  <c r="D128" i="1266"/>
  <c r="D143" i="1266"/>
  <c r="D158" i="1266"/>
  <c r="K59" i="1266"/>
  <c r="E124" i="1266"/>
  <c r="D113" i="1266"/>
  <c r="K145" i="1266"/>
  <c r="E139" i="1266"/>
  <c r="K144" i="1266"/>
  <c r="E138" i="1266"/>
  <c r="E109" i="1266"/>
  <c r="K85" i="1267"/>
  <c r="E55" i="1267"/>
  <c r="D104" i="1267"/>
  <c r="D74" i="1267"/>
  <c r="K74" i="1267" s="1"/>
  <c r="K89" i="1267" s="1"/>
  <c r="K104" i="1267" s="1"/>
  <c r="K55" i="1267"/>
  <c r="E70" i="1267"/>
  <c r="K76" i="1267"/>
  <c r="K91" i="1267" s="1"/>
  <c r="E54" i="1267"/>
  <c r="K54" i="1267"/>
  <c r="D58" i="1267"/>
  <c r="K69" i="1267"/>
  <c r="K75" i="1267" s="1"/>
  <c r="K84" i="1267"/>
  <c r="K99" i="1267"/>
  <c r="E68" i="1266"/>
  <c r="D87" i="1266"/>
  <c r="K84" i="1266"/>
  <c r="K68" i="1266"/>
  <c r="K74" i="1266" s="1"/>
  <c r="K69" i="1266"/>
  <c r="D57" i="1266"/>
  <c r="D58" i="1266"/>
  <c r="K58" i="1266" s="1"/>
  <c r="K73" i="1266" s="1"/>
  <c r="K88" i="1266" s="1"/>
  <c r="C103" i="1266" s="1"/>
  <c r="K103" i="1266" s="1"/>
  <c r="K60" i="1266"/>
  <c r="K38" i="1266"/>
  <c r="K39" i="1266"/>
  <c r="D42" i="1266"/>
  <c r="K42" i="1266" s="1"/>
  <c r="E53" i="1266"/>
  <c r="E39" i="1266"/>
  <c r="E54" i="1266"/>
  <c r="K57" i="1266" l="1"/>
  <c r="K72" i="1266" s="1"/>
  <c r="K113" i="1266"/>
  <c r="K128" i="1266" s="1"/>
  <c r="K143" i="1266" s="1"/>
  <c r="K158" i="1266" s="1"/>
  <c r="K119" i="1266"/>
  <c r="K134" i="1266" s="1"/>
  <c r="K149" i="1266" s="1"/>
  <c r="K159" i="1266"/>
  <c r="E153" i="1266"/>
  <c r="K160" i="1266"/>
  <c r="E154" i="1266"/>
  <c r="E85" i="1267"/>
  <c r="K58" i="1267"/>
  <c r="K73" i="1267" s="1"/>
  <c r="K88" i="1267" s="1"/>
  <c r="K103" i="1267" s="1"/>
  <c r="E84" i="1267"/>
  <c r="K90" i="1267"/>
  <c r="K106" i="1267"/>
  <c r="E100" i="1267"/>
  <c r="E83" i="1266"/>
  <c r="K89" i="1266"/>
  <c r="K87" i="1266"/>
  <c r="C100" i="1266" s="1"/>
  <c r="K100" i="1266" s="1"/>
  <c r="K112" i="1266" s="1"/>
  <c r="K127" i="1266" s="1"/>
  <c r="K142" i="1266" s="1"/>
  <c r="K157" i="1266" s="1"/>
  <c r="K75" i="1266"/>
  <c r="E84" i="1266" s="1"/>
  <c r="E69" i="1266"/>
  <c r="E99" i="1267" l="1"/>
  <c r="K105" i="1267"/>
  <c r="K90" i="1266"/>
  <c r="JM32" i="1201" l="1"/>
  <c r="JM33" i="1201"/>
  <c r="JM34" i="1201"/>
  <c r="JM36" i="1201" s="1"/>
  <c r="JM35" i="1201"/>
  <c r="JL34" i="1201"/>
  <c r="JK34" i="1201"/>
  <c r="JJ34" i="1201"/>
  <c r="JI34" i="1201"/>
  <c r="JH34" i="1201"/>
  <c r="JG34" i="1201"/>
  <c r="JF34" i="1201"/>
  <c r="JE34" i="1201"/>
  <c r="JD34" i="1201"/>
  <c r="JL33" i="1201"/>
  <c r="JK33" i="1201"/>
  <c r="JJ33" i="1201"/>
  <c r="JI33" i="1201"/>
  <c r="JH33" i="1201"/>
  <c r="JG33" i="1201"/>
  <c r="JF33" i="1201"/>
  <c r="JE33" i="1201"/>
  <c r="JD33" i="1201"/>
  <c r="JL32" i="1201"/>
  <c r="JK32" i="1201"/>
  <c r="JJ32" i="1201"/>
  <c r="JI32" i="1201"/>
  <c r="JH32" i="1201"/>
  <c r="JG32" i="1201"/>
  <c r="JF32" i="1201"/>
  <c r="JE32" i="1201"/>
  <c r="JD32" i="1201"/>
  <c r="JC43" i="1201"/>
  <c r="JD43" i="1201"/>
  <c r="JE43" i="1201"/>
  <c r="JF43" i="1201"/>
  <c r="JG43" i="1201"/>
  <c r="JH43" i="1201"/>
  <c r="JI43" i="1201"/>
  <c r="JJ43" i="1201"/>
  <c r="JK43" i="1201"/>
  <c r="JL43" i="1201"/>
  <c r="JL36" i="1201" l="1"/>
  <c r="JK36" i="1201"/>
  <c r="JK35" i="1201"/>
  <c r="JJ36" i="1201"/>
  <c r="JJ35" i="1201"/>
  <c r="JI35" i="1201"/>
  <c r="JH36" i="1201"/>
  <c r="JG36" i="1201"/>
  <c r="JG35" i="1201"/>
  <c r="JF36" i="1201"/>
  <c r="JF35" i="1201"/>
  <c r="JE35" i="1201"/>
  <c r="JD36" i="1201"/>
  <c r="JI36" i="1201"/>
  <c r="JD35" i="1201"/>
  <c r="JH35" i="1201"/>
  <c r="JL35" i="1201"/>
  <c r="JE36" i="1201"/>
  <c r="GH23" i="1201"/>
  <c r="GI23" i="1201"/>
  <c r="GJ23" i="1201"/>
  <c r="GK23" i="1201"/>
  <c r="GL23" i="1201"/>
  <c r="GM23" i="1201"/>
  <c r="GN23" i="1201"/>
  <c r="GO23" i="1201"/>
  <c r="GP23" i="1201"/>
  <c r="IZ23" i="1201"/>
  <c r="JA23" i="1201"/>
  <c r="JB23" i="1201"/>
  <c r="JC23" i="1201"/>
  <c r="IY23" i="1201"/>
  <c r="HV23" i="1201"/>
  <c r="HU23" i="1201"/>
  <c r="HC23" i="1201"/>
  <c r="HD23" i="1201"/>
  <c r="HF23" i="1201"/>
  <c r="HB23" i="1201"/>
  <c r="GG23" i="1201" l="1"/>
  <c r="FP23" i="1201"/>
  <c r="FQ23" i="1201"/>
  <c r="FR23" i="1201"/>
  <c r="FS23" i="1201"/>
  <c r="FO23" i="1201"/>
  <c r="EP23" i="1201"/>
  <c r="EO23" i="1201"/>
  <c r="DU23" i="1201"/>
  <c r="DF23" i="1201"/>
  <c r="CH23" i="1201"/>
  <c r="BN23" i="1201"/>
  <c r="AT23" i="1201"/>
  <c r="AU23" i="1201"/>
  <c r="AV23" i="1201"/>
  <c r="AW23" i="1201"/>
  <c r="AX23" i="1201"/>
  <c r="AY23" i="1201"/>
  <c r="AS23" i="1201"/>
  <c r="AQ23" i="1201"/>
  <c r="JL15" i="1201"/>
  <c r="JK3" i="1201"/>
  <c r="JJ3" i="1201"/>
  <c r="JG15" i="1201"/>
  <c r="JH15" i="1201"/>
  <c r="JI15" i="1201"/>
  <c r="JJ15" i="1201"/>
  <c r="JK15" i="1201"/>
  <c r="JM15" i="1201"/>
  <c r="JN15" i="1201"/>
  <c r="JG16" i="1201"/>
  <c r="JH16" i="1201"/>
  <c r="JI16" i="1201"/>
  <c r="JJ16" i="1201"/>
  <c r="JK16" i="1201"/>
  <c r="JL16" i="1201"/>
  <c r="JM16" i="1201"/>
  <c r="JN16" i="1201"/>
  <c r="JG17" i="1201"/>
  <c r="JH17" i="1201"/>
  <c r="JH19" i="1201" s="1"/>
  <c r="JI17" i="1201"/>
  <c r="JJ17" i="1201"/>
  <c r="JK17" i="1201"/>
  <c r="JL17" i="1201"/>
  <c r="JM17" i="1201"/>
  <c r="JM19" i="1201" s="1"/>
  <c r="JN17" i="1201"/>
  <c r="JG18" i="1201"/>
  <c r="JM18" i="1201"/>
  <c r="JN18" i="1201"/>
  <c r="JG19" i="1201"/>
  <c r="JN19" i="1201"/>
  <c r="JG3" i="1201"/>
  <c r="JH3" i="1201" s="1"/>
  <c r="JI3" i="1201" s="1"/>
  <c r="JL3" i="1201" s="1"/>
  <c r="JM3" i="1201" s="1"/>
  <c r="JG4" i="1201"/>
  <c r="JH4" i="1201" s="1"/>
  <c r="JI4" i="1201" s="1"/>
  <c r="JL4" i="1201" s="1"/>
  <c r="JM4" i="1201" s="1"/>
  <c r="JE3" i="1201"/>
  <c r="IZ3" i="1201"/>
  <c r="HR15" i="1201"/>
  <c r="HR16" i="1201"/>
  <c r="HR17" i="1201"/>
  <c r="GR58" i="1201"/>
  <c r="GS58" i="1201" s="1"/>
  <c r="GS57" i="1201"/>
  <c r="GT57" i="1201" s="1"/>
  <c r="FI15" i="1201"/>
  <c r="CZ17" i="1201"/>
  <c r="HR19" i="1201" l="1"/>
  <c r="JL19" i="1201"/>
  <c r="JL18" i="1201"/>
  <c r="JK19" i="1201"/>
  <c r="JK18" i="1201"/>
  <c r="JJ19" i="1201"/>
  <c r="JJ18" i="1201"/>
  <c r="JI19" i="1201"/>
  <c r="JI18" i="1201"/>
  <c r="JH18" i="1201"/>
  <c r="HR18" i="1201"/>
  <c r="CX15" i="1201"/>
  <c r="I28" i="1125" l="1"/>
  <c r="EC48" i="1201" l="1"/>
  <c r="EC49" i="1201" s="1"/>
  <c r="HM52" i="1201"/>
  <c r="C48" i="1201" l="1"/>
  <c r="C71" i="1201" l="1"/>
  <c r="C68" i="1201"/>
  <c r="C16" i="1164" l="1"/>
  <c r="C15" i="1164"/>
  <c r="H10" i="1164" l="1"/>
  <c r="I10" i="1164"/>
  <c r="J10" i="1164"/>
  <c r="H11" i="1164"/>
  <c r="I11" i="1164"/>
  <c r="J11" i="1164"/>
  <c r="H12" i="1164"/>
  <c r="I12" i="1164"/>
  <c r="J12" i="1164"/>
  <c r="J14" i="1164"/>
  <c r="D10" i="1164"/>
  <c r="E10" i="1164"/>
  <c r="F10" i="1164"/>
  <c r="G10" i="1164"/>
  <c r="D11" i="1164"/>
  <c r="E11" i="1164"/>
  <c r="F11" i="1164"/>
  <c r="G11" i="1164"/>
  <c r="G13" i="1164" s="1"/>
  <c r="G15" i="1164" s="1"/>
  <c r="G16" i="1164" s="1"/>
  <c r="D12" i="1164"/>
  <c r="E12" i="1164"/>
  <c r="F12" i="1164"/>
  <c r="G12" i="1164"/>
  <c r="C12" i="1164"/>
  <c r="C11" i="1164"/>
  <c r="C10" i="1164"/>
  <c r="H13" i="1164" l="1"/>
  <c r="H15" i="1164" s="1"/>
  <c r="H16" i="1164" s="1"/>
  <c r="D14" i="1164"/>
  <c r="D13" i="1164"/>
  <c r="D15" i="1164" s="1"/>
  <c r="D16" i="1164" s="1"/>
  <c r="E13" i="1164"/>
  <c r="E15" i="1164" s="1"/>
  <c r="E16" i="1164" s="1"/>
  <c r="E14" i="1164"/>
  <c r="C14" i="1164"/>
  <c r="C13" i="1164"/>
  <c r="J13" i="1164"/>
  <c r="J15" i="1164" s="1"/>
  <c r="J16" i="1164" s="1"/>
  <c r="I13" i="1164"/>
  <c r="I15" i="1164" s="1"/>
  <c r="I16" i="1164" s="1"/>
  <c r="I14" i="1164"/>
  <c r="H14" i="1164"/>
  <c r="G14" i="1164"/>
  <c r="F14" i="1164"/>
  <c r="F13" i="1164"/>
  <c r="F15" i="1164" s="1"/>
  <c r="F16" i="1164" s="1"/>
  <c r="AY47" i="1201" l="1"/>
  <c r="AY44" i="1201"/>
  <c r="R47" i="1201"/>
  <c r="R44" i="1201"/>
  <c r="E49" i="1201"/>
  <c r="E51" i="1201" s="1"/>
  <c r="F49" i="1201"/>
  <c r="F51" i="1201" s="1"/>
  <c r="G49" i="1201"/>
  <c r="G51" i="1201" s="1"/>
  <c r="L47" i="1201"/>
  <c r="L44" i="1201"/>
  <c r="E43" i="1201" l="1"/>
  <c r="F43" i="1201"/>
  <c r="G43" i="1201"/>
  <c r="C43" i="1201"/>
  <c r="D43" i="1201"/>
  <c r="H43" i="1201"/>
  <c r="I43" i="1201"/>
  <c r="J43" i="1201"/>
  <c r="K43" i="1201"/>
  <c r="M43" i="1201"/>
  <c r="N43" i="1201"/>
  <c r="O43" i="1201"/>
  <c r="P43" i="1201"/>
  <c r="Q43" i="1201"/>
  <c r="S43" i="1201"/>
  <c r="T43" i="1201"/>
  <c r="U43" i="1201"/>
  <c r="V43" i="1201"/>
  <c r="W43" i="1201"/>
  <c r="X43" i="1201"/>
  <c r="Y43" i="1201"/>
  <c r="Z43" i="1201"/>
  <c r="AA43" i="1201"/>
  <c r="AB43" i="1201"/>
  <c r="AC43" i="1201"/>
  <c r="AD43" i="1201"/>
  <c r="AE43" i="1201"/>
  <c r="AF43" i="1201"/>
  <c r="AG43" i="1201"/>
  <c r="AH43" i="1201"/>
  <c r="AI43" i="1201"/>
  <c r="AJ43" i="1201"/>
  <c r="D48" i="1201"/>
  <c r="D49" i="1201" s="1"/>
  <c r="D51" i="1201" s="1"/>
  <c r="D52" i="1201" s="1"/>
  <c r="H48" i="1201"/>
  <c r="H49" i="1201" s="1"/>
  <c r="H51" i="1201" s="1"/>
  <c r="I48" i="1201"/>
  <c r="I49" i="1201" s="1"/>
  <c r="I51" i="1201" s="1"/>
  <c r="J48" i="1201"/>
  <c r="J49" i="1201" s="1"/>
  <c r="J51" i="1201" s="1"/>
  <c r="K48" i="1201"/>
  <c r="K49" i="1201" s="1"/>
  <c r="K51" i="1201" s="1"/>
  <c r="K52" i="1201" s="1"/>
  <c r="M48" i="1201"/>
  <c r="N48" i="1201"/>
  <c r="N49" i="1201" s="1"/>
  <c r="N51" i="1201" s="1"/>
  <c r="N52" i="1201" s="1"/>
  <c r="O48" i="1201"/>
  <c r="O49" i="1201" s="1"/>
  <c r="O51" i="1201" s="1"/>
  <c r="O52" i="1201" s="1"/>
  <c r="P48" i="1201"/>
  <c r="P49" i="1201" s="1"/>
  <c r="P51" i="1201" s="1"/>
  <c r="P52" i="1201" s="1"/>
  <c r="Q48" i="1201"/>
  <c r="Q49" i="1201" s="1"/>
  <c r="S48" i="1201"/>
  <c r="S52" i="1201" s="1"/>
  <c r="T48" i="1201"/>
  <c r="T52" i="1201" s="1"/>
  <c r="U48" i="1201"/>
  <c r="V48" i="1201"/>
  <c r="V52" i="1201" s="1"/>
  <c r="W48" i="1201"/>
  <c r="W52" i="1201" s="1"/>
  <c r="X48" i="1201"/>
  <c r="X52" i="1201" s="1"/>
  <c r="Y48" i="1201"/>
  <c r="Z48" i="1201"/>
  <c r="AA48" i="1201"/>
  <c r="AA49" i="1201" s="1"/>
  <c r="AA51" i="1201" s="1"/>
  <c r="AA52" i="1201" s="1"/>
  <c r="AB48" i="1201"/>
  <c r="AC48" i="1201"/>
  <c r="AC49" i="1201" s="1"/>
  <c r="AC51" i="1201" s="1"/>
  <c r="AC52" i="1201" s="1"/>
  <c r="AD48" i="1201"/>
  <c r="AD49" i="1201" s="1"/>
  <c r="AD51" i="1201" s="1"/>
  <c r="AD52" i="1201" s="1"/>
  <c r="AE48" i="1201"/>
  <c r="AE49" i="1201" s="1"/>
  <c r="AE51" i="1201" s="1"/>
  <c r="AE52" i="1201" s="1"/>
  <c r="AF48" i="1201"/>
  <c r="AG48" i="1201"/>
  <c r="AG49" i="1201" s="1"/>
  <c r="AG51" i="1201" s="1"/>
  <c r="AG52" i="1201" s="1"/>
  <c r="AH48" i="1201"/>
  <c r="AH49" i="1201" s="1"/>
  <c r="AH51" i="1201" s="1"/>
  <c r="AH52" i="1201" s="1"/>
  <c r="AI48" i="1201"/>
  <c r="AI52" i="1201" s="1"/>
  <c r="AJ48" i="1201"/>
  <c r="C52" i="1201"/>
  <c r="H52" i="1201"/>
  <c r="I52" i="1201"/>
  <c r="J52" i="1201"/>
  <c r="M52" i="1201"/>
  <c r="U52" i="1201"/>
  <c r="C15" i="1201"/>
  <c r="D15" i="1201"/>
  <c r="H15" i="1201"/>
  <c r="I15" i="1201"/>
  <c r="J15" i="1201"/>
  <c r="K15" i="1201"/>
  <c r="M15" i="1201"/>
  <c r="N15" i="1201"/>
  <c r="O15" i="1201"/>
  <c r="P15" i="1201"/>
  <c r="Q15" i="1201"/>
  <c r="S15" i="1201"/>
  <c r="T15" i="1201"/>
  <c r="U15" i="1201"/>
  <c r="C16" i="1201"/>
  <c r="D16" i="1201"/>
  <c r="H16" i="1201"/>
  <c r="I16" i="1201"/>
  <c r="J16" i="1201"/>
  <c r="K16" i="1201"/>
  <c r="M16" i="1201"/>
  <c r="N16" i="1201"/>
  <c r="O16" i="1201"/>
  <c r="P16" i="1201"/>
  <c r="Q16" i="1201"/>
  <c r="S16" i="1201"/>
  <c r="T16" i="1201"/>
  <c r="U16" i="1201"/>
  <c r="C17" i="1201"/>
  <c r="D17" i="1201"/>
  <c r="H17" i="1201"/>
  <c r="H19" i="1201" s="1"/>
  <c r="I17" i="1201"/>
  <c r="J17" i="1201"/>
  <c r="K17" i="1201"/>
  <c r="M17" i="1201"/>
  <c r="N17" i="1201"/>
  <c r="O17" i="1201"/>
  <c r="P17" i="1201"/>
  <c r="Q17" i="1201"/>
  <c r="Q19" i="1201" s="1"/>
  <c r="S17" i="1201"/>
  <c r="T17" i="1201"/>
  <c r="U17" i="1201"/>
  <c r="V15" i="1201"/>
  <c r="W15" i="1201"/>
  <c r="X15" i="1201"/>
  <c r="Y15" i="1201"/>
  <c r="Z15" i="1201"/>
  <c r="AA15" i="1201"/>
  <c r="AB15" i="1201"/>
  <c r="AC15" i="1201"/>
  <c r="AD15" i="1201"/>
  <c r="AE15" i="1201"/>
  <c r="AF15" i="1201"/>
  <c r="AG15" i="1201"/>
  <c r="AH15" i="1201"/>
  <c r="AI15" i="1201"/>
  <c r="AJ15" i="1201"/>
  <c r="V16" i="1201"/>
  <c r="W16" i="1201"/>
  <c r="X16" i="1201"/>
  <c r="Y16" i="1201"/>
  <c r="Z16" i="1201"/>
  <c r="AA16" i="1201"/>
  <c r="AB16" i="1201"/>
  <c r="AC16" i="1201"/>
  <c r="AD16" i="1201"/>
  <c r="AE16" i="1201"/>
  <c r="AF16" i="1201"/>
  <c r="AG16" i="1201"/>
  <c r="AH16" i="1201"/>
  <c r="AI16" i="1201"/>
  <c r="AJ16" i="1201"/>
  <c r="V17" i="1201"/>
  <c r="W17" i="1201"/>
  <c r="X17" i="1201"/>
  <c r="Y17" i="1201"/>
  <c r="Z17" i="1201"/>
  <c r="AA17" i="1201"/>
  <c r="AB17" i="1201"/>
  <c r="AC17" i="1201"/>
  <c r="AD17" i="1201"/>
  <c r="AE17" i="1201"/>
  <c r="AF17" i="1201"/>
  <c r="AG17" i="1201"/>
  <c r="AH17" i="1201"/>
  <c r="AI17" i="1201"/>
  <c r="AJ17" i="1201"/>
  <c r="AL43" i="1201"/>
  <c r="AM43" i="1201"/>
  <c r="AN43" i="1201"/>
  <c r="AK43" i="1201"/>
  <c r="AK48" i="1201"/>
  <c r="AL48" i="1201"/>
  <c r="AL52" i="1201" s="1"/>
  <c r="AM48" i="1201"/>
  <c r="AN48" i="1201"/>
  <c r="AO48" i="1201"/>
  <c r="AO52" i="1201" s="1"/>
  <c r="AM52" i="1201"/>
  <c r="AN52" i="1201"/>
  <c r="AK15" i="1201"/>
  <c r="AK16" i="1201"/>
  <c r="AK17" i="1201"/>
  <c r="AL15" i="1201"/>
  <c r="AL16" i="1201"/>
  <c r="AL17" i="1201"/>
  <c r="AM15" i="1201"/>
  <c r="AM16" i="1201"/>
  <c r="AM17" i="1201"/>
  <c r="AN15" i="1201"/>
  <c r="AN16" i="1201"/>
  <c r="AN17" i="1201"/>
  <c r="Y19" i="1201" l="1"/>
  <c r="Q51" i="1201"/>
  <c r="Q52" i="1201" s="1"/>
  <c r="X19" i="1201"/>
  <c r="X18" i="1201"/>
  <c r="AN18" i="1201"/>
  <c r="Z49" i="1201"/>
  <c r="Z51" i="1201" s="1"/>
  <c r="Z52" i="1201" s="1"/>
  <c r="Y52" i="1201"/>
  <c r="Y50" i="1201"/>
  <c r="Y49" i="1201"/>
  <c r="AJ52" i="1201"/>
  <c r="AF49" i="1201"/>
  <c r="AF51" i="1201" s="1"/>
  <c r="AF52" i="1201" s="1"/>
  <c r="AK52" i="1201"/>
  <c r="AB49" i="1201"/>
  <c r="AB51" i="1201" s="1"/>
  <c r="AB52" i="1201" s="1"/>
  <c r="M50" i="1201"/>
  <c r="M49" i="1201"/>
  <c r="C49" i="1201"/>
  <c r="C50" i="1201"/>
  <c r="AI18" i="1201"/>
  <c r="AE18" i="1201"/>
  <c r="N18" i="1201"/>
  <c r="W18" i="1201"/>
  <c r="U19" i="1201"/>
  <c r="O18" i="1201"/>
  <c r="I18" i="1201"/>
  <c r="N19" i="1201"/>
  <c r="I19" i="1201"/>
  <c r="K18" i="1201"/>
  <c r="D18" i="1201"/>
  <c r="J18" i="1201"/>
  <c r="T19" i="1201"/>
  <c r="D19" i="1201"/>
  <c r="AN19" i="1201"/>
  <c r="AM19" i="1201"/>
  <c r="AL19" i="1201"/>
  <c r="AL18" i="1201"/>
  <c r="AJ18" i="1201"/>
  <c r="AI19" i="1201"/>
  <c r="AH19" i="1201"/>
  <c r="AH18" i="1201"/>
  <c r="AG18" i="1201"/>
  <c r="AG19" i="1201"/>
  <c r="AF19" i="1201"/>
  <c r="AF18" i="1201"/>
  <c r="AE19" i="1201"/>
  <c r="AD19" i="1201"/>
  <c r="AD18" i="1201"/>
  <c r="AC18" i="1201"/>
  <c r="AB18" i="1201"/>
  <c r="AA18" i="1201"/>
  <c r="AA19" i="1201"/>
  <c r="Z19" i="1201"/>
  <c r="Z18" i="1201"/>
  <c r="Y18" i="1201"/>
  <c r="W19" i="1201"/>
  <c r="V19" i="1201"/>
  <c r="V18" i="1201"/>
  <c r="U18" i="1201"/>
  <c r="T18" i="1201"/>
  <c r="S18" i="1201"/>
  <c r="S19" i="1201"/>
  <c r="Q18" i="1201"/>
  <c r="P18" i="1201"/>
  <c r="P19" i="1201"/>
  <c r="O19" i="1201"/>
  <c r="M19" i="1201"/>
  <c r="M18" i="1201"/>
  <c r="K19" i="1201"/>
  <c r="J19" i="1201"/>
  <c r="C19" i="1201"/>
  <c r="H18" i="1201"/>
  <c r="C18" i="1201"/>
  <c r="AC19" i="1201"/>
  <c r="AJ19" i="1201"/>
  <c r="AB19" i="1201"/>
  <c r="AK18" i="1201"/>
  <c r="AK19" i="1201"/>
  <c r="AM18" i="1201"/>
  <c r="BV59" i="1201" l="1"/>
  <c r="BV56" i="1201"/>
  <c r="BW60" i="1201"/>
  <c r="CM60" i="1201"/>
  <c r="CM61" i="1201" s="1"/>
  <c r="CL60" i="1201"/>
  <c r="CL61" i="1201" s="1"/>
  <c r="CK60" i="1201"/>
  <c r="CK61" i="1201" s="1"/>
  <c r="CJ60" i="1201"/>
  <c r="CJ61" i="1201" s="1"/>
  <c r="CI60" i="1201"/>
  <c r="CI61" i="1201" s="1"/>
  <c r="CG60" i="1201"/>
  <c r="CG61" i="1201" s="1"/>
  <c r="CG63" i="1201" s="1"/>
  <c r="CF60" i="1201"/>
  <c r="CF61" i="1201" s="1"/>
  <c r="CF63" i="1201" s="1"/>
  <c r="CE60" i="1201"/>
  <c r="CE62" i="1201" s="1"/>
  <c r="CD60" i="1201"/>
  <c r="CB60" i="1201"/>
  <c r="CB61" i="1201" s="1"/>
  <c r="CB63" i="1201" s="1"/>
  <c r="CA60" i="1201"/>
  <c r="CA61" i="1201" s="1"/>
  <c r="CA63" i="1201" s="1"/>
  <c r="BZ60" i="1201"/>
  <c r="BY60" i="1201"/>
  <c r="BY61" i="1201" s="1"/>
  <c r="BY63" i="1201" s="1"/>
  <c r="BX60" i="1201"/>
  <c r="BX61" i="1201" s="1"/>
  <c r="BX63" i="1201" s="1"/>
  <c r="BU60" i="1201"/>
  <c r="BT60" i="1201"/>
  <c r="BT61" i="1201" s="1"/>
  <c r="BT63" i="1201" s="1"/>
  <c r="BS60" i="1201"/>
  <c r="BS61" i="1201" s="1"/>
  <c r="BS63" i="1201" s="1"/>
  <c r="BR60" i="1201"/>
  <c r="BR61" i="1201" s="1"/>
  <c r="BR63" i="1201" s="1"/>
  <c r="BQ60" i="1201"/>
  <c r="BP60" i="1201"/>
  <c r="BP61" i="1201" s="1"/>
  <c r="BP63" i="1201" s="1"/>
  <c r="BO60" i="1201"/>
  <c r="BO62" i="1201" s="1"/>
  <c r="CH59" i="1201"/>
  <c r="CC59" i="1201"/>
  <c r="BN59" i="1201"/>
  <c r="CH56" i="1201"/>
  <c r="CC56" i="1201"/>
  <c r="BN56" i="1201"/>
  <c r="CB43" i="1201"/>
  <c r="BO61" i="1201" l="1"/>
  <c r="BW62" i="1201"/>
  <c r="BW61" i="1201"/>
  <c r="BZ61" i="1201"/>
  <c r="BZ63" i="1201" s="1"/>
  <c r="CE61" i="1201"/>
  <c r="BU61" i="1201"/>
  <c r="BU63" i="1201" s="1"/>
  <c r="BQ61" i="1201"/>
  <c r="BQ63" i="1201" s="1"/>
  <c r="HX47" i="1201" l="1"/>
  <c r="HX44" i="1201"/>
  <c r="HL47" i="1201" l="1"/>
  <c r="HL44" i="1201"/>
  <c r="HD48" i="1201"/>
  <c r="GW48" i="1201"/>
  <c r="GW49" i="1201" s="1"/>
  <c r="GW51" i="1201" s="1"/>
  <c r="GL48" i="1201"/>
  <c r="GM48" i="1201"/>
  <c r="GP43" i="1201"/>
  <c r="GU43" i="1201"/>
  <c r="GL43" i="1201"/>
  <c r="GH43" i="1201"/>
  <c r="GC43" i="1201"/>
  <c r="FP17" i="1201"/>
  <c r="FP16" i="1201"/>
  <c r="FP15" i="1201"/>
  <c r="FU47" i="1201"/>
  <c r="FU44" i="1201"/>
  <c r="FL48" i="1201"/>
  <c r="FL52" i="1201" s="1"/>
  <c r="FK47" i="1201"/>
  <c r="FK44" i="1201"/>
  <c r="FQ43" i="1201"/>
  <c r="FW43" i="1201"/>
  <c r="ER7" i="1201"/>
  <c r="EZ43" i="1201"/>
  <c r="FE43" i="1201"/>
  <c r="FJ43" i="1201"/>
  <c r="FM43" i="1201"/>
  <c r="EW48" i="1201"/>
  <c r="EW52" i="1201" s="1"/>
  <c r="EX48" i="1201"/>
  <c r="EX52" i="1201" s="1"/>
  <c r="EY48" i="1201"/>
  <c r="EZ48" i="1201"/>
  <c r="FA48" i="1201"/>
  <c r="FA49" i="1201" s="1"/>
  <c r="FA51" i="1201" s="1"/>
  <c r="FB48" i="1201"/>
  <c r="ET43" i="1201"/>
  <c r="EU43" i="1201"/>
  <c r="ES43" i="1201"/>
  <c r="EO43" i="1201"/>
  <c r="ED48" i="1201"/>
  <c r="ED49" i="1201" s="1"/>
  <c r="ED51" i="1201" s="1"/>
  <c r="ED52" i="1201" s="1"/>
  <c r="EA47" i="1201"/>
  <c r="EA44" i="1201"/>
  <c r="DX48" i="1201"/>
  <c r="DX49" i="1201" s="1"/>
  <c r="DW47" i="1201"/>
  <c r="DW44" i="1201"/>
  <c r="DO47" i="1201"/>
  <c r="DO44" i="1201"/>
  <c r="DI47" i="1201"/>
  <c r="DI44" i="1201"/>
  <c r="DC48" i="1201"/>
  <c r="DC49" i="1201" s="1"/>
  <c r="DC52" i="1201" s="1"/>
  <c r="DB47" i="1201"/>
  <c r="DB44" i="1201"/>
  <c r="CO7" i="1201"/>
  <c r="CN7" i="1201"/>
  <c r="CP47" i="1201"/>
  <c r="CP44" i="1201"/>
  <c r="CK47" i="1201"/>
  <c r="CK44" i="1201"/>
  <c r="BA52" i="1201"/>
  <c r="BB52" i="1201"/>
  <c r="BA48" i="1201"/>
  <c r="BA49" i="1201" s="1"/>
  <c r="BB48" i="1201"/>
  <c r="BB49" i="1201" s="1"/>
  <c r="EY50" i="1201" l="1"/>
  <c r="EY49" i="1201"/>
  <c r="EZ49" i="1201"/>
  <c r="EZ51" i="1201" s="1"/>
  <c r="EZ52" i="1201" s="1"/>
  <c r="FB49" i="1201"/>
  <c r="FB51" i="1201" s="1"/>
  <c r="FB52" i="1201" s="1"/>
  <c r="HD52" i="1201"/>
  <c r="GW52" i="1201"/>
  <c r="FP19" i="1201"/>
  <c r="FL50" i="1201"/>
  <c r="FL49" i="1201"/>
  <c r="FP18" i="1201"/>
  <c r="FA52" i="1201"/>
  <c r="EY52" i="1201"/>
  <c r="DX50" i="1201"/>
  <c r="DX52" i="1201"/>
  <c r="DC50" i="1201"/>
  <c r="BR17" i="1201" l="1"/>
  <c r="BR16" i="1201"/>
  <c r="BR15" i="1201"/>
  <c r="BN47" i="1201"/>
  <c r="BN44" i="1201"/>
  <c r="BR19" i="1201" l="1"/>
  <c r="BR18" i="1201"/>
  <c r="IG48" i="1201"/>
  <c r="IG52" i="1201" s="1"/>
  <c r="JS53" i="1201" l="1"/>
  <c r="IC52" i="1201"/>
  <c r="HJ52" i="1201"/>
  <c r="HI52" i="1201"/>
  <c r="HH52" i="1201"/>
  <c r="HG52" i="1201"/>
  <c r="GN52" i="1201"/>
  <c r="GM52" i="1201"/>
  <c r="GL52" i="1201"/>
  <c r="GG52" i="1201"/>
  <c r="ES52" i="1201"/>
  <c r="EC52" i="1201"/>
  <c r="DK52" i="1201"/>
  <c r="CL52" i="1201"/>
  <c r="BO52" i="1201"/>
  <c r="AQ52" i="1201"/>
  <c r="JS48" i="1201"/>
  <c r="JS49" i="1201" s="1"/>
  <c r="JS51" i="1201" s="1"/>
  <c r="JS52" i="1201" s="1"/>
  <c r="JR48" i="1201"/>
  <c r="JR49" i="1201" s="1"/>
  <c r="JR51" i="1201" s="1"/>
  <c r="JR52" i="1201" s="1"/>
  <c r="JQ48" i="1201"/>
  <c r="JQ49" i="1201" s="1"/>
  <c r="JQ51" i="1201" s="1"/>
  <c r="JQ52" i="1201" s="1"/>
  <c r="JP48" i="1201"/>
  <c r="JP49" i="1201" s="1"/>
  <c r="JP51" i="1201" s="1"/>
  <c r="JP52" i="1201" s="1"/>
  <c r="JO48" i="1201"/>
  <c r="JO49" i="1201" s="1"/>
  <c r="JO51" i="1201" s="1"/>
  <c r="JO52" i="1201" s="1"/>
  <c r="JN48" i="1201"/>
  <c r="JN49" i="1201" s="1"/>
  <c r="JN51" i="1201" s="1"/>
  <c r="JN52" i="1201" s="1"/>
  <c r="JM48" i="1201"/>
  <c r="JM49" i="1201" s="1"/>
  <c r="JM51" i="1201" s="1"/>
  <c r="JM52" i="1201" s="1"/>
  <c r="JL48" i="1201"/>
  <c r="JL49" i="1201" s="1"/>
  <c r="JL51" i="1201" s="1"/>
  <c r="JL52" i="1201" s="1"/>
  <c r="JK48" i="1201"/>
  <c r="JK49" i="1201" s="1"/>
  <c r="JK51" i="1201" s="1"/>
  <c r="JK52" i="1201" s="1"/>
  <c r="JJ48" i="1201"/>
  <c r="JJ49" i="1201" s="1"/>
  <c r="JJ51" i="1201" s="1"/>
  <c r="JJ52" i="1201" s="1"/>
  <c r="JI48" i="1201"/>
  <c r="JI49" i="1201" s="1"/>
  <c r="JI51" i="1201" s="1"/>
  <c r="JI52" i="1201" s="1"/>
  <c r="JH48" i="1201"/>
  <c r="JH49" i="1201" s="1"/>
  <c r="JG48" i="1201"/>
  <c r="JG49" i="1201" s="1"/>
  <c r="JF48" i="1201"/>
  <c r="JF49" i="1201" s="1"/>
  <c r="JE48" i="1201"/>
  <c r="JE49" i="1201" s="1"/>
  <c r="JE51" i="1201" s="1"/>
  <c r="JD48" i="1201"/>
  <c r="JD49" i="1201" s="1"/>
  <c r="JD51" i="1201" s="1"/>
  <c r="JC48" i="1201"/>
  <c r="JC49" i="1201" s="1"/>
  <c r="JC51" i="1201" s="1"/>
  <c r="JB48" i="1201"/>
  <c r="JB49" i="1201" s="1"/>
  <c r="JB51" i="1201" s="1"/>
  <c r="JA48" i="1201"/>
  <c r="JA49" i="1201" s="1"/>
  <c r="JA51" i="1201" s="1"/>
  <c r="IZ48" i="1201"/>
  <c r="IZ49" i="1201" s="1"/>
  <c r="IZ51" i="1201" s="1"/>
  <c r="IY48" i="1201"/>
  <c r="IY49" i="1201" s="1"/>
  <c r="IY51" i="1201" s="1"/>
  <c r="IX48" i="1201"/>
  <c r="IX49" i="1201" s="1"/>
  <c r="IX51" i="1201" s="1"/>
  <c r="IW48" i="1201"/>
  <c r="IW49" i="1201" s="1"/>
  <c r="IW51" i="1201" s="1"/>
  <c r="IV48" i="1201"/>
  <c r="IV49" i="1201" s="1"/>
  <c r="IV51" i="1201" s="1"/>
  <c r="IU48" i="1201"/>
  <c r="IU49" i="1201" s="1"/>
  <c r="IU51" i="1201" s="1"/>
  <c r="IT48" i="1201"/>
  <c r="IT49" i="1201" s="1"/>
  <c r="IT51" i="1201" s="1"/>
  <c r="IS48" i="1201"/>
  <c r="IR48" i="1201"/>
  <c r="IR49" i="1201" s="1"/>
  <c r="IQ48" i="1201"/>
  <c r="IQ49" i="1201" s="1"/>
  <c r="IP48" i="1201"/>
  <c r="IP49" i="1201" s="1"/>
  <c r="IO48" i="1201"/>
  <c r="IO49" i="1201" s="1"/>
  <c r="IN48" i="1201"/>
  <c r="IN49" i="1201" s="1"/>
  <c r="IM48" i="1201"/>
  <c r="IM49" i="1201" s="1"/>
  <c r="IL48" i="1201"/>
  <c r="IK48" i="1201"/>
  <c r="IK49" i="1201" s="1"/>
  <c r="IJ48" i="1201"/>
  <c r="II48" i="1201"/>
  <c r="IH48" i="1201"/>
  <c r="IF48" i="1201"/>
  <c r="IF52" i="1201" s="1"/>
  <c r="IE48" i="1201"/>
  <c r="IE52" i="1201" s="1"/>
  <c r="ID48" i="1201"/>
  <c r="ID52" i="1201" s="1"/>
  <c r="IC48" i="1201"/>
  <c r="IB48" i="1201"/>
  <c r="IA48" i="1201"/>
  <c r="HZ48" i="1201"/>
  <c r="HY48" i="1201"/>
  <c r="HW48" i="1201"/>
  <c r="HV48" i="1201"/>
  <c r="HU48" i="1201"/>
  <c r="HT48" i="1201"/>
  <c r="HS48" i="1201"/>
  <c r="HR48" i="1201"/>
  <c r="HQ48" i="1201"/>
  <c r="HQ49" i="1201" s="1"/>
  <c r="HQ51" i="1201" s="1"/>
  <c r="HQ52" i="1201" s="1"/>
  <c r="HP48" i="1201"/>
  <c r="HO48" i="1201"/>
  <c r="HO49" i="1201" s="1"/>
  <c r="HO51" i="1201" s="1"/>
  <c r="HN48" i="1201"/>
  <c r="HN49" i="1201" s="1"/>
  <c r="HM48" i="1201"/>
  <c r="HM50" i="1201" s="1"/>
  <c r="HK48" i="1201"/>
  <c r="HK52" i="1201" s="1"/>
  <c r="HJ48" i="1201"/>
  <c r="HI48" i="1201"/>
  <c r="HH48" i="1201"/>
  <c r="HG48" i="1201"/>
  <c r="HF48" i="1201"/>
  <c r="HF52" i="1201" s="1"/>
  <c r="HC48" i="1201"/>
  <c r="HC49" i="1201" s="1"/>
  <c r="HC51" i="1201" s="1"/>
  <c r="HB48" i="1201"/>
  <c r="HB49" i="1201" s="1"/>
  <c r="HB51" i="1201" s="1"/>
  <c r="HA48" i="1201"/>
  <c r="HA49" i="1201" s="1"/>
  <c r="HA51" i="1201" s="1"/>
  <c r="GZ48" i="1201"/>
  <c r="GZ49" i="1201" s="1"/>
  <c r="GZ51" i="1201" s="1"/>
  <c r="GY48" i="1201"/>
  <c r="GY49" i="1201" s="1"/>
  <c r="GY51" i="1201" s="1"/>
  <c r="GX48" i="1201"/>
  <c r="GX49" i="1201" s="1"/>
  <c r="GX51" i="1201" s="1"/>
  <c r="GV48" i="1201"/>
  <c r="GV49" i="1201" s="1"/>
  <c r="GV51" i="1201" s="1"/>
  <c r="GU48" i="1201"/>
  <c r="GU49" i="1201" s="1"/>
  <c r="GU51" i="1201" s="1"/>
  <c r="GT48" i="1201"/>
  <c r="GS48" i="1201"/>
  <c r="GR48" i="1201"/>
  <c r="GQ48" i="1201"/>
  <c r="GP48" i="1201"/>
  <c r="GO48" i="1201"/>
  <c r="GN48" i="1201"/>
  <c r="GJ48" i="1201"/>
  <c r="GJ49" i="1201" s="1"/>
  <c r="GJ51" i="1201" s="1"/>
  <c r="GJ52" i="1201" s="1"/>
  <c r="GI48" i="1201"/>
  <c r="GI49" i="1201" s="1"/>
  <c r="GI51" i="1201" s="1"/>
  <c r="GI52" i="1201" s="1"/>
  <c r="GH48" i="1201"/>
  <c r="GH49" i="1201" s="1"/>
  <c r="GH51" i="1201" s="1"/>
  <c r="GH52" i="1201" s="1"/>
  <c r="GG48" i="1201"/>
  <c r="GG50" i="1201" s="1"/>
  <c r="GE48" i="1201"/>
  <c r="GE49" i="1201" s="1"/>
  <c r="GE51" i="1201" s="1"/>
  <c r="GD48" i="1201"/>
  <c r="GD49" i="1201" s="1"/>
  <c r="GD51" i="1201" s="1"/>
  <c r="GC48" i="1201"/>
  <c r="GC49" i="1201" s="1"/>
  <c r="GC51" i="1201" s="1"/>
  <c r="GB48" i="1201"/>
  <c r="GB49" i="1201" s="1"/>
  <c r="GB51" i="1201" s="1"/>
  <c r="GA48" i="1201"/>
  <c r="GA49" i="1201" s="1"/>
  <c r="GA51" i="1201" s="1"/>
  <c r="FZ48" i="1201"/>
  <c r="FZ49" i="1201" s="1"/>
  <c r="FZ51" i="1201" s="1"/>
  <c r="FY48" i="1201"/>
  <c r="FX48" i="1201"/>
  <c r="FW48" i="1201"/>
  <c r="FV48" i="1201"/>
  <c r="FV52" i="1201" s="1"/>
  <c r="FT48" i="1201"/>
  <c r="FT49" i="1201" s="1"/>
  <c r="FT51" i="1201" s="1"/>
  <c r="FT52" i="1201" s="1"/>
  <c r="FS48" i="1201"/>
  <c r="FS49" i="1201" s="1"/>
  <c r="FS51" i="1201" s="1"/>
  <c r="FS52" i="1201" s="1"/>
  <c r="FR48" i="1201"/>
  <c r="FR49" i="1201" s="1"/>
  <c r="FR51" i="1201" s="1"/>
  <c r="FR52" i="1201" s="1"/>
  <c r="FQ48" i="1201"/>
  <c r="FQ49" i="1201" s="1"/>
  <c r="FQ51" i="1201" s="1"/>
  <c r="FQ52" i="1201" s="1"/>
  <c r="FP48" i="1201"/>
  <c r="FP49" i="1201" s="1"/>
  <c r="FP51" i="1201" s="1"/>
  <c r="FP52" i="1201" s="1"/>
  <c r="FO48" i="1201"/>
  <c r="FO49" i="1201" s="1"/>
  <c r="FO51" i="1201" s="1"/>
  <c r="FO52" i="1201" s="1"/>
  <c r="FN48" i="1201"/>
  <c r="FN49" i="1201" s="1"/>
  <c r="FN51" i="1201" s="1"/>
  <c r="FM48" i="1201"/>
  <c r="FM49" i="1201" s="1"/>
  <c r="FM51" i="1201" s="1"/>
  <c r="FJ48" i="1201"/>
  <c r="FJ49" i="1201" s="1"/>
  <c r="FJ51" i="1201" s="1"/>
  <c r="FI48" i="1201"/>
  <c r="FI49" i="1201" s="1"/>
  <c r="FI51" i="1201" s="1"/>
  <c r="FH48" i="1201"/>
  <c r="FH49" i="1201" s="1"/>
  <c r="FH51" i="1201" s="1"/>
  <c r="FG48" i="1201"/>
  <c r="FG49" i="1201" s="1"/>
  <c r="FG51" i="1201" s="1"/>
  <c r="FF48" i="1201"/>
  <c r="FF49" i="1201" s="1"/>
  <c r="FF51" i="1201" s="1"/>
  <c r="FE48" i="1201"/>
  <c r="FE49" i="1201" s="1"/>
  <c r="FE51" i="1201" s="1"/>
  <c r="FD48" i="1201"/>
  <c r="FD49" i="1201" s="1"/>
  <c r="FD51" i="1201" s="1"/>
  <c r="FC48" i="1201"/>
  <c r="FC49" i="1201" s="1"/>
  <c r="FC51" i="1201" s="1"/>
  <c r="EV48" i="1201"/>
  <c r="EV52" i="1201" s="1"/>
  <c r="EU48" i="1201"/>
  <c r="EU52" i="1201" s="1"/>
  <c r="ET48" i="1201"/>
  <c r="ET52" i="1201" s="1"/>
  <c r="ES48" i="1201"/>
  <c r="EQ48" i="1201"/>
  <c r="EP48" i="1201"/>
  <c r="EO48" i="1201"/>
  <c r="EN48" i="1201"/>
  <c r="EM48" i="1201"/>
  <c r="EL48" i="1201"/>
  <c r="EK48" i="1201"/>
  <c r="EJ48" i="1201"/>
  <c r="EI48" i="1201"/>
  <c r="EH48" i="1201"/>
  <c r="EG48" i="1201"/>
  <c r="EF48" i="1201"/>
  <c r="EE48" i="1201"/>
  <c r="EC50" i="1201"/>
  <c r="EB48" i="1201"/>
  <c r="EB52" i="1201" s="1"/>
  <c r="DZ48" i="1201"/>
  <c r="DZ49" i="1201" s="1"/>
  <c r="DZ51" i="1201" s="1"/>
  <c r="DY48" i="1201"/>
  <c r="DV48" i="1201"/>
  <c r="DV49" i="1201" s="1"/>
  <c r="DV51" i="1201" s="1"/>
  <c r="DU48" i="1201"/>
  <c r="DU49" i="1201" s="1"/>
  <c r="DU51" i="1201" s="1"/>
  <c r="DT48" i="1201"/>
  <c r="DT49" i="1201" s="1"/>
  <c r="DT51" i="1201" s="1"/>
  <c r="DS48" i="1201"/>
  <c r="DS49" i="1201" s="1"/>
  <c r="DS51" i="1201" s="1"/>
  <c r="DR48" i="1201"/>
  <c r="DR49" i="1201" s="1"/>
  <c r="DR51" i="1201" s="1"/>
  <c r="DQ48" i="1201"/>
  <c r="DQ49" i="1201" s="1"/>
  <c r="DQ51" i="1201" s="1"/>
  <c r="DP48" i="1201"/>
  <c r="DN48" i="1201"/>
  <c r="DM48" i="1201"/>
  <c r="DM49" i="1201" s="1"/>
  <c r="DL48" i="1201"/>
  <c r="DK48" i="1201"/>
  <c r="DJ48" i="1201"/>
  <c r="DH48" i="1201"/>
  <c r="DG48" i="1201"/>
  <c r="DF48" i="1201"/>
  <c r="DE48" i="1201"/>
  <c r="DD48" i="1201"/>
  <c r="DA48" i="1201"/>
  <c r="CZ48" i="1201"/>
  <c r="CY48" i="1201"/>
  <c r="CX48" i="1201"/>
  <c r="CW48" i="1201"/>
  <c r="CV48" i="1201"/>
  <c r="CU48" i="1201"/>
  <c r="CT48" i="1201"/>
  <c r="CS48" i="1201"/>
  <c r="CR48" i="1201"/>
  <c r="CQ48" i="1201"/>
  <c r="CO48" i="1201"/>
  <c r="CO49" i="1201" s="1"/>
  <c r="CO51" i="1201" s="1"/>
  <c r="CO52" i="1201" s="1"/>
  <c r="CN48" i="1201"/>
  <c r="CN49" i="1201" s="1"/>
  <c r="CN51" i="1201" s="1"/>
  <c r="CN52" i="1201" s="1"/>
  <c r="CM48" i="1201"/>
  <c r="CM49" i="1201" s="1"/>
  <c r="CM51" i="1201" s="1"/>
  <c r="CM52" i="1201" s="1"/>
  <c r="CL48" i="1201"/>
  <c r="CJ48" i="1201"/>
  <c r="CJ49" i="1201" s="1"/>
  <c r="CJ52" i="1201" s="1"/>
  <c r="CI48" i="1201"/>
  <c r="CI49" i="1201" s="1"/>
  <c r="CI51" i="1201" s="1"/>
  <c r="CI52" i="1201" s="1"/>
  <c r="CH48" i="1201"/>
  <c r="CH49" i="1201" s="1"/>
  <c r="CH51" i="1201" s="1"/>
  <c r="CH52" i="1201" s="1"/>
  <c r="CG48" i="1201"/>
  <c r="CG49" i="1201" s="1"/>
  <c r="CG51" i="1201" s="1"/>
  <c r="CG52" i="1201" s="1"/>
  <c r="CF48" i="1201"/>
  <c r="CF49" i="1201" s="1"/>
  <c r="CF51" i="1201" s="1"/>
  <c r="CF52" i="1201" s="1"/>
  <c r="CE48" i="1201"/>
  <c r="CE49" i="1201" s="1"/>
  <c r="CE51" i="1201" s="1"/>
  <c r="CE52" i="1201" s="1"/>
  <c r="CD48" i="1201"/>
  <c r="CD49" i="1201" s="1"/>
  <c r="CD51" i="1201" s="1"/>
  <c r="CD52" i="1201" s="1"/>
  <c r="CC48" i="1201"/>
  <c r="CC49" i="1201" s="1"/>
  <c r="CC51" i="1201" s="1"/>
  <c r="CC52" i="1201" s="1"/>
  <c r="CB48" i="1201"/>
  <c r="CB49" i="1201" s="1"/>
  <c r="CB52" i="1201" s="1"/>
  <c r="CA48" i="1201"/>
  <c r="CA49" i="1201" s="1"/>
  <c r="CA51" i="1201" s="1"/>
  <c r="BZ48" i="1201"/>
  <c r="BZ49" i="1201" s="1"/>
  <c r="BZ51" i="1201" s="1"/>
  <c r="BY48" i="1201"/>
  <c r="BY49" i="1201" s="1"/>
  <c r="BY51" i="1201" s="1"/>
  <c r="BX48" i="1201"/>
  <c r="BX49" i="1201" s="1"/>
  <c r="BX51" i="1201" s="1"/>
  <c r="BW48" i="1201"/>
  <c r="BW49" i="1201" s="1"/>
  <c r="BW51" i="1201" s="1"/>
  <c r="BV48" i="1201"/>
  <c r="BU48" i="1201"/>
  <c r="BU49" i="1201" s="1"/>
  <c r="BU51" i="1201" s="1"/>
  <c r="BT48" i="1201"/>
  <c r="BT49" i="1201" s="1"/>
  <c r="BT51" i="1201" s="1"/>
  <c r="BS48" i="1201"/>
  <c r="BS49" i="1201" s="1"/>
  <c r="BS51" i="1201" s="1"/>
  <c r="BR48" i="1201"/>
  <c r="BR49" i="1201" s="1"/>
  <c r="BR51" i="1201" s="1"/>
  <c r="BQ48" i="1201"/>
  <c r="BQ49" i="1201" s="1"/>
  <c r="BQ51" i="1201" s="1"/>
  <c r="BP48" i="1201"/>
  <c r="BO48" i="1201"/>
  <c r="BM48" i="1201"/>
  <c r="BM49" i="1201" s="1"/>
  <c r="BM51" i="1201" s="1"/>
  <c r="BL48" i="1201"/>
  <c r="BL49" i="1201" s="1"/>
  <c r="BL51" i="1201" s="1"/>
  <c r="BK48" i="1201"/>
  <c r="BK49" i="1201" s="1"/>
  <c r="BK51" i="1201" s="1"/>
  <c r="BJ48" i="1201"/>
  <c r="BJ49" i="1201" s="1"/>
  <c r="BJ51" i="1201" s="1"/>
  <c r="BI48" i="1201"/>
  <c r="BI49" i="1201" s="1"/>
  <c r="BI51" i="1201" s="1"/>
  <c r="BH48" i="1201"/>
  <c r="BH49" i="1201" s="1"/>
  <c r="BH51" i="1201" s="1"/>
  <c r="BG48" i="1201"/>
  <c r="BG49" i="1201" s="1"/>
  <c r="BG51" i="1201" s="1"/>
  <c r="BF48" i="1201"/>
  <c r="BF49" i="1201" s="1"/>
  <c r="BF51" i="1201" s="1"/>
  <c r="BE48" i="1201"/>
  <c r="BE49" i="1201" s="1"/>
  <c r="BE51" i="1201" s="1"/>
  <c r="BD48" i="1201"/>
  <c r="BD49" i="1201" s="1"/>
  <c r="BD51" i="1201" s="1"/>
  <c r="BC48" i="1201"/>
  <c r="AZ48" i="1201"/>
  <c r="AX48" i="1201"/>
  <c r="AW48" i="1201"/>
  <c r="AV48" i="1201"/>
  <c r="AU48" i="1201"/>
  <c r="AT48" i="1201"/>
  <c r="AS48" i="1201"/>
  <c r="AR48" i="1201"/>
  <c r="AQ48" i="1201"/>
  <c r="GK47" i="1201"/>
  <c r="GF47" i="1201"/>
  <c r="ER47" i="1201"/>
  <c r="B47" i="1201"/>
  <c r="GK44" i="1201"/>
  <c r="GF44" i="1201"/>
  <c r="ER44" i="1201"/>
  <c r="B44" i="1201"/>
  <c r="JT43" i="1201"/>
  <c r="JS43" i="1201"/>
  <c r="JR43" i="1201"/>
  <c r="JQ43" i="1201"/>
  <c r="ID43" i="1201"/>
  <c r="IC43" i="1201"/>
  <c r="HZ43" i="1201"/>
  <c r="HT43" i="1201"/>
  <c r="HQ43" i="1201"/>
  <c r="HP43" i="1201"/>
  <c r="HK43" i="1201"/>
  <c r="HF43" i="1201"/>
  <c r="GZ43" i="1201"/>
  <c r="DT43" i="1201"/>
  <c r="DP43" i="1201"/>
  <c r="JF17" i="1201"/>
  <c r="JE17" i="1201"/>
  <c r="JD17" i="1201"/>
  <c r="JC17" i="1201"/>
  <c r="JB17" i="1201"/>
  <c r="JA17" i="1201"/>
  <c r="IZ17" i="1201"/>
  <c r="IY17" i="1201"/>
  <c r="IW17" i="1201"/>
  <c r="IV17" i="1201"/>
  <c r="IU17" i="1201"/>
  <c r="IT17" i="1201"/>
  <c r="IS17" i="1201"/>
  <c r="IR17" i="1201"/>
  <c r="IQ17" i="1201"/>
  <c r="IP17" i="1201"/>
  <c r="IO17" i="1201"/>
  <c r="IN17" i="1201"/>
  <c r="IM17" i="1201"/>
  <c r="IL17" i="1201"/>
  <c r="IK17" i="1201"/>
  <c r="IJ17" i="1201"/>
  <c r="II17" i="1201"/>
  <c r="IH17" i="1201"/>
  <c r="IG17" i="1201"/>
  <c r="IF17" i="1201"/>
  <c r="IE17" i="1201"/>
  <c r="ID17" i="1201"/>
  <c r="IC17" i="1201"/>
  <c r="IB17" i="1201"/>
  <c r="IA17" i="1201"/>
  <c r="HZ17" i="1201"/>
  <c r="HY17" i="1201"/>
  <c r="HX17" i="1201"/>
  <c r="HW17" i="1201"/>
  <c r="HV17" i="1201"/>
  <c r="HU17" i="1201"/>
  <c r="HS17" i="1201"/>
  <c r="HQ17" i="1201"/>
  <c r="HP17" i="1201"/>
  <c r="HO17" i="1201"/>
  <c r="HN17" i="1201"/>
  <c r="HM17" i="1201"/>
  <c r="HL17" i="1201"/>
  <c r="HK17" i="1201"/>
  <c r="HJ17" i="1201"/>
  <c r="HI17" i="1201"/>
  <c r="HH17" i="1201"/>
  <c r="HG17" i="1201"/>
  <c r="HF17" i="1201"/>
  <c r="HD17" i="1201"/>
  <c r="HC17" i="1201"/>
  <c r="HB17" i="1201"/>
  <c r="GZ17" i="1201"/>
  <c r="GY17" i="1201"/>
  <c r="GX17" i="1201"/>
  <c r="GW17" i="1201"/>
  <c r="GV17" i="1201"/>
  <c r="GU17" i="1201"/>
  <c r="GT17" i="1201"/>
  <c r="GS17" i="1201"/>
  <c r="GR17" i="1201"/>
  <c r="GQ17" i="1201"/>
  <c r="GP17" i="1201"/>
  <c r="GO17" i="1201"/>
  <c r="GN17" i="1201"/>
  <c r="GM17" i="1201"/>
  <c r="GL17" i="1201"/>
  <c r="GK17" i="1201"/>
  <c r="GJ17" i="1201"/>
  <c r="GI17" i="1201"/>
  <c r="GH17" i="1201"/>
  <c r="GG17" i="1201"/>
  <c r="GE17" i="1201"/>
  <c r="GD17" i="1201"/>
  <c r="GC17" i="1201"/>
  <c r="GB17" i="1201"/>
  <c r="GA17" i="1201"/>
  <c r="FZ17" i="1201"/>
  <c r="FY17" i="1201"/>
  <c r="FX17" i="1201"/>
  <c r="FW17" i="1201"/>
  <c r="FV17" i="1201"/>
  <c r="FU17" i="1201"/>
  <c r="FT17" i="1201"/>
  <c r="FS17" i="1201"/>
  <c r="FR17" i="1201"/>
  <c r="FQ17" i="1201"/>
  <c r="FO17" i="1201"/>
  <c r="FM17" i="1201"/>
  <c r="FL17" i="1201"/>
  <c r="FK17" i="1201"/>
  <c r="FJ17" i="1201"/>
  <c r="FI17" i="1201"/>
  <c r="FH17" i="1201"/>
  <c r="FG17" i="1201"/>
  <c r="FF17" i="1201"/>
  <c r="FE17" i="1201"/>
  <c r="FD17" i="1201"/>
  <c r="FC17" i="1201"/>
  <c r="FB17" i="1201"/>
  <c r="FA17" i="1201"/>
  <c r="EZ17" i="1201"/>
  <c r="EY17" i="1201"/>
  <c r="EX17" i="1201"/>
  <c r="EW17" i="1201"/>
  <c r="EV17" i="1201"/>
  <c r="EU17" i="1201"/>
  <c r="ET17" i="1201"/>
  <c r="ES17" i="1201"/>
  <c r="ER17" i="1201"/>
  <c r="EQ17" i="1201"/>
  <c r="EP17" i="1201"/>
  <c r="EO17" i="1201"/>
  <c r="EM17" i="1201"/>
  <c r="EL17" i="1201"/>
  <c r="EK17" i="1201"/>
  <c r="EJ17" i="1201"/>
  <c r="EI17" i="1201"/>
  <c r="EH17" i="1201"/>
  <c r="EG17" i="1201"/>
  <c r="EF17" i="1201"/>
  <c r="EE17" i="1201"/>
  <c r="ED17" i="1201"/>
  <c r="EC17" i="1201"/>
  <c r="EB17" i="1201"/>
  <c r="EA17" i="1201"/>
  <c r="DZ17" i="1201"/>
  <c r="DY17" i="1201"/>
  <c r="DX17" i="1201"/>
  <c r="DW17" i="1201"/>
  <c r="DV17" i="1201"/>
  <c r="DU17" i="1201"/>
  <c r="DS17" i="1201"/>
  <c r="DR17" i="1201"/>
  <c r="DQ17" i="1201"/>
  <c r="DP17" i="1201"/>
  <c r="DO17" i="1201"/>
  <c r="DN17" i="1201"/>
  <c r="DM17" i="1201"/>
  <c r="DL17" i="1201"/>
  <c r="DK17" i="1201"/>
  <c r="DJ17" i="1201"/>
  <c r="DI17" i="1201"/>
  <c r="DH17" i="1201"/>
  <c r="DG17" i="1201"/>
  <c r="DF17" i="1201"/>
  <c r="DD17" i="1201"/>
  <c r="DC17" i="1201"/>
  <c r="DB17" i="1201"/>
  <c r="DA17" i="1201"/>
  <c r="CY17" i="1201"/>
  <c r="CX17" i="1201"/>
  <c r="CW17" i="1201"/>
  <c r="CV17" i="1201"/>
  <c r="CU17" i="1201"/>
  <c r="CT17" i="1201"/>
  <c r="CS17" i="1201"/>
  <c r="CR17" i="1201"/>
  <c r="CQ17" i="1201"/>
  <c r="CP17" i="1201"/>
  <c r="CO17" i="1201"/>
  <c r="CN17" i="1201"/>
  <c r="CM17" i="1201"/>
  <c r="CL17" i="1201"/>
  <c r="CK17" i="1201"/>
  <c r="CJ17" i="1201"/>
  <c r="CI17" i="1201"/>
  <c r="CH17" i="1201"/>
  <c r="CF17" i="1201"/>
  <c r="CE17" i="1201"/>
  <c r="CD17" i="1201"/>
  <c r="CC17" i="1201"/>
  <c r="CB17" i="1201"/>
  <c r="CA17" i="1201"/>
  <c r="BZ17" i="1201"/>
  <c r="BY17" i="1201"/>
  <c r="BX17" i="1201"/>
  <c r="BW17" i="1201"/>
  <c r="BV17" i="1201"/>
  <c r="BU17" i="1201"/>
  <c r="BT17" i="1201"/>
  <c r="BS17" i="1201"/>
  <c r="BQ17" i="1201"/>
  <c r="BP17" i="1201"/>
  <c r="BO17" i="1201"/>
  <c r="BN17" i="1201"/>
  <c r="BL17" i="1201"/>
  <c r="BK17" i="1201"/>
  <c r="BJ17" i="1201"/>
  <c r="BI17" i="1201"/>
  <c r="BH17" i="1201"/>
  <c r="BG17" i="1201"/>
  <c r="BF17" i="1201"/>
  <c r="BE17" i="1201"/>
  <c r="BD17" i="1201"/>
  <c r="BC17" i="1201"/>
  <c r="BB17" i="1201"/>
  <c r="BA17" i="1201"/>
  <c r="AZ17" i="1201"/>
  <c r="AY17" i="1201"/>
  <c r="AX17" i="1201"/>
  <c r="AW17" i="1201"/>
  <c r="AV17" i="1201"/>
  <c r="AU17" i="1201"/>
  <c r="AT17" i="1201"/>
  <c r="AS17" i="1201"/>
  <c r="AR17" i="1201"/>
  <c r="AQ17" i="1201"/>
  <c r="AO17" i="1201"/>
  <c r="JF16" i="1201"/>
  <c r="JE16" i="1201"/>
  <c r="JD16" i="1201"/>
  <c r="JC16" i="1201"/>
  <c r="JB16" i="1201"/>
  <c r="JA16" i="1201"/>
  <c r="IZ16" i="1201"/>
  <c r="IY16" i="1201"/>
  <c r="IW16" i="1201"/>
  <c r="IV16" i="1201"/>
  <c r="IU16" i="1201"/>
  <c r="IT16" i="1201"/>
  <c r="IS16" i="1201"/>
  <c r="IR16" i="1201"/>
  <c r="IQ16" i="1201"/>
  <c r="IP16" i="1201"/>
  <c r="IO16" i="1201"/>
  <c r="IN16" i="1201"/>
  <c r="IM16" i="1201"/>
  <c r="IL16" i="1201"/>
  <c r="IK16" i="1201"/>
  <c r="IJ16" i="1201"/>
  <c r="II16" i="1201"/>
  <c r="IH16" i="1201"/>
  <c r="IG16" i="1201"/>
  <c r="IF16" i="1201"/>
  <c r="IE16" i="1201"/>
  <c r="ID16" i="1201"/>
  <c r="IC16" i="1201"/>
  <c r="IB16" i="1201"/>
  <c r="IA16" i="1201"/>
  <c r="HZ16" i="1201"/>
  <c r="HY16" i="1201"/>
  <c r="HX16" i="1201"/>
  <c r="HW16" i="1201"/>
  <c r="HV16" i="1201"/>
  <c r="HU16" i="1201"/>
  <c r="HS16" i="1201"/>
  <c r="HQ16" i="1201"/>
  <c r="HP16" i="1201"/>
  <c r="HO16" i="1201"/>
  <c r="HN16" i="1201"/>
  <c r="HM16" i="1201"/>
  <c r="HL16" i="1201"/>
  <c r="HK16" i="1201"/>
  <c r="HJ16" i="1201"/>
  <c r="HI16" i="1201"/>
  <c r="HH16" i="1201"/>
  <c r="HG16" i="1201"/>
  <c r="HF16" i="1201"/>
  <c r="HD16" i="1201"/>
  <c r="HC16" i="1201"/>
  <c r="HB16" i="1201"/>
  <c r="GZ16" i="1201"/>
  <c r="GY16" i="1201"/>
  <c r="GX16" i="1201"/>
  <c r="GW16" i="1201"/>
  <c r="GV16" i="1201"/>
  <c r="GU16" i="1201"/>
  <c r="GT16" i="1201"/>
  <c r="GS16" i="1201"/>
  <c r="GR16" i="1201"/>
  <c r="GQ16" i="1201"/>
  <c r="GP16" i="1201"/>
  <c r="GO16" i="1201"/>
  <c r="GN16" i="1201"/>
  <c r="GM16" i="1201"/>
  <c r="GL16" i="1201"/>
  <c r="GK16" i="1201"/>
  <c r="GJ16" i="1201"/>
  <c r="GI16" i="1201"/>
  <c r="GH16" i="1201"/>
  <c r="GG16" i="1201"/>
  <c r="GE16" i="1201"/>
  <c r="GD16" i="1201"/>
  <c r="GC16" i="1201"/>
  <c r="GB16" i="1201"/>
  <c r="GA16" i="1201"/>
  <c r="FZ16" i="1201"/>
  <c r="FY16" i="1201"/>
  <c r="FX16" i="1201"/>
  <c r="FW16" i="1201"/>
  <c r="FV16" i="1201"/>
  <c r="FU16" i="1201"/>
  <c r="FT16" i="1201"/>
  <c r="FS16" i="1201"/>
  <c r="FR16" i="1201"/>
  <c r="FQ16" i="1201"/>
  <c r="FO16" i="1201"/>
  <c r="FM16" i="1201"/>
  <c r="FL16" i="1201"/>
  <c r="FK16" i="1201"/>
  <c r="FJ16" i="1201"/>
  <c r="FI16" i="1201"/>
  <c r="FH16" i="1201"/>
  <c r="FG16" i="1201"/>
  <c r="FF16" i="1201"/>
  <c r="FE16" i="1201"/>
  <c r="FD16" i="1201"/>
  <c r="FC16" i="1201"/>
  <c r="FB16" i="1201"/>
  <c r="FA16" i="1201"/>
  <c r="EZ16" i="1201"/>
  <c r="EY16" i="1201"/>
  <c r="EX16" i="1201"/>
  <c r="EW16" i="1201"/>
  <c r="EV16" i="1201"/>
  <c r="EU16" i="1201"/>
  <c r="ET16" i="1201"/>
  <c r="ES16" i="1201"/>
  <c r="ER16" i="1201"/>
  <c r="EQ16" i="1201"/>
  <c r="EP16" i="1201"/>
  <c r="EO16" i="1201"/>
  <c r="EM16" i="1201"/>
  <c r="EL16" i="1201"/>
  <c r="EK16" i="1201"/>
  <c r="EJ16" i="1201"/>
  <c r="EI16" i="1201"/>
  <c r="EH16" i="1201"/>
  <c r="EG16" i="1201"/>
  <c r="EF16" i="1201"/>
  <c r="EE16" i="1201"/>
  <c r="ED16" i="1201"/>
  <c r="EC16" i="1201"/>
  <c r="EB16" i="1201"/>
  <c r="EA16" i="1201"/>
  <c r="DZ16" i="1201"/>
  <c r="DY16" i="1201"/>
  <c r="DX16" i="1201"/>
  <c r="DW16" i="1201"/>
  <c r="DV16" i="1201"/>
  <c r="DU16" i="1201"/>
  <c r="DS16" i="1201"/>
  <c r="DR16" i="1201"/>
  <c r="DQ16" i="1201"/>
  <c r="DP16" i="1201"/>
  <c r="DO16" i="1201"/>
  <c r="DN16" i="1201"/>
  <c r="DM16" i="1201"/>
  <c r="DL16" i="1201"/>
  <c r="DK16" i="1201"/>
  <c r="DJ16" i="1201"/>
  <c r="DI16" i="1201"/>
  <c r="DH16" i="1201"/>
  <c r="DG16" i="1201"/>
  <c r="DF16" i="1201"/>
  <c r="DD16" i="1201"/>
  <c r="DC16" i="1201"/>
  <c r="DB16" i="1201"/>
  <c r="DA16" i="1201"/>
  <c r="CZ16" i="1201"/>
  <c r="CY16" i="1201"/>
  <c r="CX16" i="1201"/>
  <c r="CW16" i="1201"/>
  <c r="CV16" i="1201"/>
  <c r="CU16" i="1201"/>
  <c r="CT16" i="1201"/>
  <c r="CS16" i="1201"/>
  <c r="CR16" i="1201"/>
  <c r="CQ16" i="1201"/>
  <c r="CP16" i="1201"/>
  <c r="CO16" i="1201"/>
  <c r="CN16" i="1201"/>
  <c r="CM16" i="1201"/>
  <c r="CL16" i="1201"/>
  <c r="CK16" i="1201"/>
  <c r="CJ16" i="1201"/>
  <c r="CI16" i="1201"/>
  <c r="CH16" i="1201"/>
  <c r="CF16" i="1201"/>
  <c r="CE16" i="1201"/>
  <c r="CD16" i="1201"/>
  <c r="CC16" i="1201"/>
  <c r="CB16" i="1201"/>
  <c r="CA16" i="1201"/>
  <c r="BZ16" i="1201"/>
  <c r="BY16" i="1201"/>
  <c r="BX16" i="1201"/>
  <c r="BW16" i="1201"/>
  <c r="BV16" i="1201"/>
  <c r="BU16" i="1201"/>
  <c r="BT16" i="1201"/>
  <c r="BS16" i="1201"/>
  <c r="BQ16" i="1201"/>
  <c r="BP16" i="1201"/>
  <c r="BO16" i="1201"/>
  <c r="BN16" i="1201"/>
  <c r="BL16" i="1201"/>
  <c r="BK16" i="1201"/>
  <c r="BJ16" i="1201"/>
  <c r="BI16" i="1201"/>
  <c r="BH16" i="1201"/>
  <c r="BG16" i="1201"/>
  <c r="BF16" i="1201"/>
  <c r="BE16" i="1201"/>
  <c r="BD16" i="1201"/>
  <c r="BC16" i="1201"/>
  <c r="BB16" i="1201"/>
  <c r="BA16" i="1201"/>
  <c r="AZ16" i="1201"/>
  <c r="AY16" i="1201"/>
  <c r="AX16" i="1201"/>
  <c r="AW16" i="1201"/>
  <c r="AV16" i="1201"/>
  <c r="AU16" i="1201"/>
  <c r="AT16" i="1201"/>
  <c r="AS16" i="1201"/>
  <c r="AR16" i="1201"/>
  <c r="AQ16" i="1201"/>
  <c r="AO16" i="1201"/>
  <c r="JF15" i="1201"/>
  <c r="JE15" i="1201"/>
  <c r="JD15" i="1201"/>
  <c r="JC15" i="1201"/>
  <c r="JB15" i="1201"/>
  <c r="JA15" i="1201"/>
  <c r="IZ15" i="1201"/>
  <c r="IZ19" i="1201" s="1"/>
  <c r="IY15" i="1201"/>
  <c r="IY19" i="1201" s="1"/>
  <c r="IW15" i="1201"/>
  <c r="IV15" i="1201"/>
  <c r="IU15" i="1201"/>
  <c r="IT15" i="1201"/>
  <c r="IS15" i="1201"/>
  <c r="IR15" i="1201"/>
  <c r="IQ15" i="1201"/>
  <c r="IP15" i="1201"/>
  <c r="IO15" i="1201"/>
  <c r="IN15" i="1201"/>
  <c r="IM15" i="1201"/>
  <c r="IL15" i="1201"/>
  <c r="IK15" i="1201"/>
  <c r="IJ15" i="1201"/>
  <c r="II15" i="1201"/>
  <c r="IH15" i="1201"/>
  <c r="IG15" i="1201"/>
  <c r="IF15" i="1201"/>
  <c r="IE15" i="1201"/>
  <c r="ID15" i="1201"/>
  <c r="IC15" i="1201"/>
  <c r="IB15" i="1201"/>
  <c r="IA15" i="1201"/>
  <c r="HZ15" i="1201"/>
  <c r="HY15" i="1201"/>
  <c r="HX15" i="1201"/>
  <c r="HW15" i="1201"/>
  <c r="HV15" i="1201"/>
  <c r="HU15" i="1201"/>
  <c r="HS15" i="1201"/>
  <c r="HQ15" i="1201"/>
  <c r="HP15" i="1201"/>
  <c r="HO15" i="1201"/>
  <c r="HN15" i="1201"/>
  <c r="HM15" i="1201"/>
  <c r="HL15" i="1201"/>
  <c r="HK15" i="1201"/>
  <c r="HJ15" i="1201"/>
  <c r="HI15" i="1201"/>
  <c r="HH15" i="1201"/>
  <c r="HG15" i="1201"/>
  <c r="HF15" i="1201"/>
  <c r="HD15" i="1201"/>
  <c r="HC15" i="1201"/>
  <c r="HB15" i="1201"/>
  <c r="GZ15" i="1201"/>
  <c r="GY15" i="1201"/>
  <c r="GX15" i="1201"/>
  <c r="GW15" i="1201"/>
  <c r="GV15" i="1201"/>
  <c r="GU15" i="1201"/>
  <c r="GT15" i="1201"/>
  <c r="GS15" i="1201"/>
  <c r="GR15" i="1201"/>
  <c r="GQ15" i="1201"/>
  <c r="GP15" i="1201"/>
  <c r="GO15" i="1201"/>
  <c r="GN15" i="1201"/>
  <c r="GM15" i="1201"/>
  <c r="GL15" i="1201"/>
  <c r="GK15" i="1201"/>
  <c r="GJ15" i="1201"/>
  <c r="GI15" i="1201"/>
  <c r="GH15" i="1201"/>
  <c r="GG15" i="1201"/>
  <c r="GE15" i="1201"/>
  <c r="GD15" i="1201"/>
  <c r="GC15" i="1201"/>
  <c r="GB15" i="1201"/>
  <c r="GA15" i="1201"/>
  <c r="FZ15" i="1201"/>
  <c r="FY15" i="1201"/>
  <c r="FX15" i="1201"/>
  <c r="FW15" i="1201"/>
  <c r="FV15" i="1201"/>
  <c r="FU15" i="1201"/>
  <c r="FT15" i="1201"/>
  <c r="FS15" i="1201"/>
  <c r="FR15" i="1201"/>
  <c r="FQ15" i="1201"/>
  <c r="FO15" i="1201"/>
  <c r="FM15" i="1201"/>
  <c r="FL15" i="1201"/>
  <c r="FK15" i="1201"/>
  <c r="FJ15" i="1201"/>
  <c r="FH15" i="1201"/>
  <c r="FG15" i="1201"/>
  <c r="FF15" i="1201"/>
  <c r="FE15" i="1201"/>
  <c r="FD15" i="1201"/>
  <c r="FC15" i="1201"/>
  <c r="FB15" i="1201"/>
  <c r="FA15" i="1201"/>
  <c r="EZ15" i="1201"/>
  <c r="EY15" i="1201"/>
  <c r="EX15" i="1201"/>
  <c r="EW15" i="1201"/>
  <c r="EV15" i="1201"/>
  <c r="EU15" i="1201"/>
  <c r="ET15" i="1201"/>
  <c r="ES15" i="1201"/>
  <c r="ER15" i="1201"/>
  <c r="EQ15" i="1201"/>
  <c r="EP15" i="1201"/>
  <c r="EO15" i="1201"/>
  <c r="EM15" i="1201"/>
  <c r="EL15" i="1201"/>
  <c r="EK15" i="1201"/>
  <c r="EJ15" i="1201"/>
  <c r="EI15" i="1201"/>
  <c r="EH15" i="1201"/>
  <c r="EG15" i="1201"/>
  <c r="EF15" i="1201"/>
  <c r="EE15" i="1201"/>
  <c r="ED15" i="1201"/>
  <c r="EC15" i="1201"/>
  <c r="EB15" i="1201"/>
  <c r="EA15" i="1201"/>
  <c r="DZ15" i="1201"/>
  <c r="DY15" i="1201"/>
  <c r="DX15" i="1201"/>
  <c r="DW15" i="1201"/>
  <c r="DV15" i="1201"/>
  <c r="DU15" i="1201"/>
  <c r="DS15" i="1201"/>
  <c r="DR15" i="1201"/>
  <c r="DQ15" i="1201"/>
  <c r="DP15" i="1201"/>
  <c r="DO15" i="1201"/>
  <c r="DN15" i="1201"/>
  <c r="DM15" i="1201"/>
  <c r="DL15" i="1201"/>
  <c r="DK15" i="1201"/>
  <c r="DJ15" i="1201"/>
  <c r="DI15" i="1201"/>
  <c r="DH15" i="1201"/>
  <c r="DG15" i="1201"/>
  <c r="DF15" i="1201"/>
  <c r="DD15" i="1201"/>
  <c r="DC15" i="1201"/>
  <c r="DB15" i="1201"/>
  <c r="DA15" i="1201"/>
  <c r="CZ15" i="1201"/>
  <c r="CZ19" i="1201" s="1"/>
  <c r="CY15" i="1201"/>
  <c r="CW15" i="1201"/>
  <c r="CV15" i="1201"/>
  <c r="CU15" i="1201"/>
  <c r="CT15" i="1201"/>
  <c r="CS15" i="1201"/>
  <c r="CR15" i="1201"/>
  <c r="CQ15" i="1201"/>
  <c r="CP15" i="1201"/>
  <c r="CO15" i="1201"/>
  <c r="CN15" i="1201"/>
  <c r="CM15" i="1201"/>
  <c r="CL15" i="1201"/>
  <c r="CK15" i="1201"/>
  <c r="CJ15" i="1201"/>
  <c r="CI15" i="1201"/>
  <c r="CH15" i="1201"/>
  <c r="CF15" i="1201"/>
  <c r="CE15" i="1201"/>
  <c r="CD15" i="1201"/>
  <c r="CC15" i="1201"/>
  <c r="CB15" i="1201"/>
  <c r="CA15" i="1201"/>
  <c r="BZ15" i="1201"/>
  <c r="BY15" i="1201"/>
  <c r="BX15" i="1201"/>
  <c r="BW15" i="1201"/>
  <c r="BV15" i="1201"/>
  <c r="BU15" i="1201"/>
  <c r="BT15" i="1201"/>
  <c r="BS15" i="1201"/>
  <c r="BQ15" i="1201"/>
  <c r="BP15" i="1201"/>
  <c r="BO15" i="1201"/>
  <c r="BN15" i="1201"/>
  <c r="BL15" i="1201"/>
  <c r="BK15" i="1201"/>
  <c r="BJ15" i="1201"/>
  <c r="BI15" i="1201"/>
  <c r="BH15" i="1201"/>
  <c r="BG15" i="1201"/>
  <c r="BF15" i="1201"/>
  <c r="BE15" i="1201"/>
  <c r="BD15" i="1201"/>
  <c r="BC15" i="1201"/>
  <c r="BB15" i="1201"/>
  <c r="BA15" i="1201"/>
  <c r="AZ15" i="1201"/>
  <c r="AY15" i="1201"/>
  <c r="AX15" i="1201"/>
  <c r="AW15" i="1201"/>
  <c r="AV15" i="1201"/>
  <c r="AU15" i="1201"/>
  <c r="AT15" i="1201"/>
  <c r="AS15" i="1201"/>
  <c r="AR15" i="1201"/>
  <c r="AQ15" i="1201"/>
  <c r="AO15" i="1201"/>
  <c r="HQ4" i="1201"/>
  <c r="HM4" i="1201"/>
  <c r="HN4" i="1201" s="1"/>
  <c r="HH4" i="1201"/>
  <c r="HI4" i="1201" s="1"/>
  <c r="HJ4" i="1201" s="1"/>
  <c r="HK4" i="1201" s="1"/>
  <c r="HD4" i="1201"/>
  <c r="HF4" i="1201" s="1"/>
  <c r="GX4" i="1201"/>
  <c r="GY4" i="1201" s="1"/>
  <c r="GZ4" i="1201" s="1"/>
  <c r="GS4" i="1201"/>
  <c r="GT4" i="1201" s="1"/>
  <c r="GU4" i="1201" s="1"/>
  <c r="GV4" i="1201" s="1"/>
  <c r="GN4" i="1201"/>
  <c r="GO4" i="1201" s="1"/>
  <c r="GP4" i="1201" s="1"/>
  <c r="GQ4" i="1201" s="1"/>
  <c r="GI4" i="1201"/>
  <c r="GJ4" i="1201" s="1"/>
  <c r="GK4" i="1201" s="1"/>
  <c r="GL4" i="1201" s="1"/>
  <c r="GC4" i="1201"/>
  <c r="GD4" i="1201" s="1"/>
  <c r="GE4" i="1201" s="1"/>
  <c r="FY4" i="1201"/>
  <c r="FZ4" i="1201" s="1"/>
  <c r="GA4" i="1201" s="1"/>
  <c r="FV4" i="1201"/>
  <c r="FW4" i="1201" s="1"/>
  <c r="FR4" i="1201"/>
  <c r="FS4" i="1201" s="1"/>
  <c r="FT4" i="1201" s="1"/>
  <c r="FK4" i="1201"/>
  <c r="FL4" i="1201" s="1"/>
  <c r="FM4" i="1201" s="1"/>
  <c r="FF4" i="1201"/>
  <c r="FG4" i="1201" s="1"/>
  <c r="FH4" i="1201" s="1"/>
  <c r="FI4" i="1201" s="1"/>
  <c r="FB4" i="1201"/>
  <c r="FC4" i="1201" s="1"/>
  <c r="FD4" i="1201" s="1"/>
  <c r="EV4" i="1201"/>
  <c r="EW4" i="1201" s="1"/>
  <c r="EX4" i="1201" s="1"/>
  <c r="EY4" i="1201" s="1"/>
  <c r="EQ4" i="1201"/>
  <c r="ER4" i="1201" s="1"/>
  <c r="ES4" i="1201" s="1"/>
  <c r="ET4" i="1201" s="1"/>
  <c r="EK4" i="1201"/>
  <c r="EL4" i="1201" s="1"/>
  <c r="EM4" i="1201" s="1"/>
  <c r="EG4" i="1201"/>
  <c r="EH4" i="1201" s="1"/>
  <c r="EB4" i="1201"/>
  <c r="EC4" i="1201" s="1"/>
  <c r="ED4" i="1201" s="1"/>
  <c r="EE4" i="1201" s="1"/>
  <c r="DW4" i="1201"/>
  <c r="DX4" i="1201" s="1"/>
  <c r="DY4" i="1201" s="1"/>
  <c r="DZ4" i="1201" s="1"/>
  <c r="DS4" i="1201"/>
  <c r="DU4" i="1201" s="1"/>
  <c r="DM4" i="1201"/>
  <c r="DN4" i="1201" s="1"/>
  <c r="DO4" i="1201" s="1"/>
  <c r="DP4" i="1201" s="1"/>
  <c r="DI4" i="1201"/>
  <c r="DJ4" i="1201" s="1"/>
  <c r="DK4" i="1201" s="1"/>
  <c r="DF4" i="1201"/>
  <c r="DB4" i="1201"/>
  <c r="HQ3" i="1201"/>
  <c r="HM3" i="1201"/>
  <c r="IA43" i="1201" s="1"/>
  <c r="HH3" i="1201"/>
  <c r="HU43" i="1201" s="1"/>
  <c r="HD3" i="1201"/>
  <c r="HR43" i="1201" s="1"/>
  <c r="GX3" i="1201"/>
  <c r="HM43" i="1201" s="1"/>
  <c r="GS3" i="1201"/>
  <c r="HG43" i="1201" s="1"/>
  <c r="GN3" i="1201"/>
  <c r="HA43" i="1201" s="1"/>
  <c r="GI3" i="1201"/>
  <c r="GC3" i="1201"/>
  <c r="FY3" i="1201"/>
  <c r="FV3" i="1201"/>
  <c r="FR3" i="1201"/>
  <c r="FK3" i="1201"/>
  <c r="FF3" i="1201"/>
  <c r="FB3" i="1201"/>
  <c r="EV3" i="1201"/>
  <c r="EQ3" i="1201"/>
  <c r="EK3" i="1201"/>
  <c r="EG3" i="1201"/>
  <c r="EB3" i="1201"/>
  <c r="EC3" i="1201" s="1"/>
  <c r="ED3" i="1201" s="1"/>
  <c r="EE3" i="1201" s="1"/>
  <c r="DW3" i="1201"/>
  <c r="DX3" i="1201" s="1"/>
  <c r="DY3" i="1201" s="1"/>
  <c r="DZ3" i="1201" s="1"/>
  <c r="DR3" i="1201"/>
  <c r="DM3" i="1201"/>
  <c r="DU43" i="1201" s="1"/>
  <c r="DI3" i="1201"/>
  <c r="DQ43" i="1201" s="1"/>
  <c r="DD3" i="1201"/>
  <c r="DF3" i="1201" s="1"/>
  <c r="DB3" i="1201"/>
  <c r="CW3" i="1201"/>
  <c r="CX3" i="1201" s="1"/>
  <c r="CY3" i="1201" s="1"/>
  <c r="CZ3" i="1201" s="1"/>
  <c r="IE43" i="1201" l="1"/>
  <c r="HR3" i="1201"/>
  <c r="HW4" i="1201"/>
  <c r="HX4" i="1201" s="1"/>
  <c r="HY4" i="1201" s="1"/>
  <c r="HZ4" i="1201" s="1"/>
  <c r="IB4" i="1201" s="1"/>
  <c r="IC4" i="1201" s="1"/>
  <c r="ID4" i="1201" s="1"/>
  <c r="IE4" i="1201" s="1"/>
  <c r="IG4" i="1201" s="1"/>
  <c r="IH4" i="1201" s="1"/>
  <c r="II4" i="1201" s="1"/>
  <c r="IJ4" i="1201" s="1"/>
  <c r="IK4" i="1201" s="1"/>
  <c r="IL4" i="1201" s="1"/>
  <c r="IM4" i="1201" s="1"/>
  <c r="IN4" i="1201" s="1"/>
  <c r="IO4" i="1201" s="1"/>
  <c r="IP4" i="1201" s="1"/>
  <c r="IQ4" i="1201" s="1"/>
  <c r="IR4" i="1201" s="1"/>
  <c r="IS4" i="1201" s="1"/>
  <c r="IT4" i="1201" s="1"/>
  <c r="IU4" i="1201" s="1"/>
  <c r="IV4" i="1201" s="1"/>
  <c r="IW4" i="1201" s="1"/>
  <c r="JA4" i="1201" s="1"/>
  <c r="JB4" i="1201" s="1"/>
  <c r="JC4" i="1201" s="1"/>
  <c r="JD4" i="1201" s="1"/>
  <c r="JF4" i="1201" s="1"/>
  <c r="HR4" i="1201"/>
  <c r="HS4" i="1201" s="1"/>
  <c r="HO19" i="1201"/>
  <c r="IB19" i="1201"/>
  <c r="GW19" i="1201"/>
  <c r="HK19" i="1201"/>
  <c r="IJ19" i="1201"/>
  <c r="JA19" i="1201"/>
  <c r="IS49" i="1201"/>
  <c r="IS50" i="1201"/>
  <c r="BP50" i="1201"/>
  <c r="BP49" i="1201"/>
  <c r="BV49" i="1201"/>
  <c r="BV51" i="1201" s="1"/>
  <c r="BV52" i="1201" s="1"/>
  <c r="AZ49" i="1201"/>
  <c r="AZ50" i="1201"/>
  <c r="BC49" i="1201"/>
  <c r="BC51" i="1201" s="1"/>
  <c r="BC52" i="1201" s="1"/>
  <c r="FY50" i="1201"/>
  <c r="FY49" i="1201"/>
  <c r="HZ52" i="1201"/>
  <c r="IA52" i="1201"/>
  <c r="IB52" i="1201"/>
  <c r="HY52" i="1201"/>
  <c r="HW49" i="1201"/>
  <c r="HW51" i="1201" s="1"/>
  <c r="HW52" i="1201" s="1"/>
  <c r="HV49" i="1201"/>
  <c r="HV51" i="1201" s="1"/>
  <c r="HV52" i="1201" s="1"/>
  <c r="HU49" i="1201"/>
  <c r="HU51" i="1201" s="1"/>
  <c r="HU52" i="1201" s="1"/>
  <c r="HT49" i="1201"/>
  <c r="HT51" i="1201" s="1"/>
  <c r="HT52" i="1201" s="1"/>
  <c r="HS49" i="1201"/>
  <c r="HS51" i="1201" s="1"/>
  <c r="HS52" i="1201" s="1"/>
  <c r="HR49" i="1201"/>
  <c r="HR51" i="1201" s="1"/>
  <c r="HR52" i="1201" s="1"/>
  <c r="HP49" i="1201"/>
  <c r="HP51" i="1201" s="1"/>
  <c r="HP52" i="1201" s="1"/>
  <c r="HN51" i="1201"/>
  <c r="HN52" i="1201" s="1"/>
  <c r="HO52" i="1201"/>
  <c r="HM49" i="1201"/>
  <c r="GT50" i="1201"/>
  <c r="GT49" i="1201"/>
  <c r="FW3" i="1201"/>
  <c r="GJ43" i="1201" s="1"/>
  <c r="GI43" i="1201"/>
  <c r="GD3" i="1201"/>
  <c r="GQ43" i="1201"/>
  <c r="GQ52" i="1201"/>
  <c r="GU52" i="1201"/>
  <c r="GJ3" i="1201"/>
  <c r="GK3" i="1201" s="1"/>
  <c r="GX43" i="1201" s="1"/>
  <c r="GV43" i="1201"/>
  <c r="GR52" i="1201"/>
  <c r="GV52" i="1201"/>
  <c r="HA52" i="1201"/>
  <c r="GO52" i="1201"/>
  <c r="GS52" i="1201"/>
  <c r="GX52" i="1201"/>
  <c r="HB52" i="1201"/>
  <c r="FZ3" i="1201"/>
  <c r="GM43" i="1201"/>
  <c r="GP52" i="1201"/>
  <c r="GT52" i="1201"/>
  <c r="GY52" i="1201"/>
  <c r="HC52" i="1201"/>
  <c r="FL3" i="1201"/>
  <c r="FX43" i="1201"/>
  <c r="FW52" i="1201"/>
  <c r="GD52" i="1201"/>
  <c r="FS3" i="1201"/>
  <c r="GD43" i="1201"/>
  <c r="GE52" i="1201"/>
  <c r="GB52" i="1201"/>
  <c r="GC52" i="1201"/>
  <c r="GA52" i="1201"/>
  <c r="FZ52" i="1201"/>
  <c r="FX52" i="1201"/>
  <c r="FY52" i="1201"/>
  <c r="FG3" i="1201"/>
  <c r="FR43" i="1201"/>
  <c r="EW3" i="1201"/>
  <c r="FF43" i="1201"/>
  <c r="FC3" i="1201"/>
  <c r="FN43" i="1201"/>
  <c r="FN52" i="1201"/>
  <c r="EL3" i="1201"/>
  <c r="EV43" i="1201"/>
  <c r="FF52" i="1201"/>
  <c r="FJ52" i="1201"/>
  <c r="ER3" i="1201"/>
  <c r="FA43" i="1201"/>
  <c r="FG52" i="1201"/>
  <c r="FM52" i="1201"/>
  <c r="FH52" i="1201"/>
  <c r="EH3" i="1201"/>
  <c r="EQ43" i="1201" s="1"/>
  <c r="EP43" i="1201"/>
  <c r="FE52" i="1201"/>
  <c r="FI52" i="1201"/>
  <c r="FD52" i="1201"/>
  <c r="FC52" i="1201"/>
  <c r="EP49" i="1201"/>
  <c r="EP51" i="1201" s="1"/>
  <c r="EP52" i="1201" s="1"/>
  <c r="EM49" i="1201"/>
  <c r="EM51" i="1201" s="1"/>
  <c r="EM52" i="1201" s="1"/>
  <c r="EQ49" i="1201"/>
  <c r="EQ51" i="1201" s="1"/>
  <c r="EQ52" i="1201" s="1"/>
  <c r="EL49" i="1201"/>
  <c r="EL51" i="1201" s="1"/>
  <c r="EL52" i="1201" s="1"/>
  <c r="EN49" i="1201"/>
  <c r="EN51" i="1201" s="1"/>
  <c r="EN52" i="1201" s="1"/>
  <c r="EK49" i="1201"/>
  <c r="EK51" i="1201" s="1"/>
  <c r="EK52" i="1201" s="1"/>
  <c r="EO49" i="1201"/>
  <c r="EO51" i="1201" s="1"/>
  <c r="EO52" i="1201" s="1"/>
  <c r="EJ49" i="1201"/>
  <c r="EJ51" i="1201" s="1"/>
  <c r="EJ52" i="1201" s="1"/>
  <c r="EI49" i="1201"/>
  <c r="EI51" i="1201" s="1"/>
  <c r="EI52" i="1201" s="1"/>
  <c r="EH49" i="1201"/>
  <c r="EH51" i="1201" s="1"/>
  <c r="EH52" i="1201" s="1"/>
  <c r="EG49" i="1201"/>
  <c r="EG51" i="1201" s="1"/>
  <c r="EG52" i="1201" s="1"/>
  <c r="EF49" i="1201"/>
  <c r="EF51" i="1201" s="1"/>
  <c r="EF52" i="1201" s="1"/>
  <c r="EE49" i="1201"/>
  <c r="EE51" i="1201" s="1"/>
  <c r="EE52" i="1201" s="1"/>
  <c r="DS3" i="1201"/>
  <c r="DU3" i="1201" s="1"/>
  <c r="EB43" i="1201"/>
  <c r="EC43" i="1201" s="1"/>
  <c r="ED43" i="1201" s="1"/>
  <c r="DY49" i="1201"/>
  <c r="DY51" i="1201" s="1"/>
  <c r="DY52" i="1201" s="1"/>
  <c r="DZ52" i="1201"/>
  <c r="DP52" i="1201"/>
  <c r="DP50" i="1201"/>
  <c r="DP49" i="1201"/>
  <c r="DT52" i="1201"/>
  <c r="DQ52" i="1201"/>
  <c r="DU52" i="1201"/>
  <c r="DR52" i="1201"/>
  <c r="DV52" i="1201"/>
  <c r="DS52" i="1201"/>
  <c r="DN49" i="1201"/>
  <c r="DN51" i="1201" s="1"/>
  <c r="DN52" i="1201" s="1"/>
  <c r="DL52" i="1201"/>
  <c r="DL50" i="1201"/>
  <c r="DL49" i="1201"/>
  <c r="DM51" i="1201"/>
  <c r="DM52" i="1201" s="1"/>
  <c r="AO19" i="1201"/>
  <c r="AT19" i="1201"/>
  <c r="AX19" i="1201"/>
  <c r="BB19" i="1201"/>
  <c r="BF19" i="1201"/>
  <c r="BJ19" i="1201"/>
  <c r="BO19" i="1201"/>
  <c r="BT19" i="1201"/>
  <c r="BX19" i="1201"/>
  <c r="CB19" i="1201"/>
  <c r="CF19" i="1201"/>
  <c r="CK19" i="1201"/>
  <c r="CO19" i="1201"/>
  <c r="CS19" i="1201"/>
  <c r="HP19" i="1201"/>
  <c r="IG19" i="1201"/>
  <c r="IW19" i="1201"/>
  <c r="DG18" i="1201"/>
  <c r="DX18" i="1201"/>
  <c r="FV18" i="1201"/>
  <c r="GM18" i="1201"/>
  <c r="BX52" i="1201"/>
  <c r="CT49" i="1201"/>
  <c r="CT51" i="1201" s="1"/>
  <c r="CT52" i="1201" s="1"/>
  <c r="CX49" i="1201"/>
  <c r="CX51" i="1201" s="1"/>
  <c r="CX52" i="1201" s="1"/>
  <c r="IZ52" i="1201"/>
  <c r="JD52" i="1201"/>
  <c r="JH51" i="1201"/>
  <c r="JH52" i="1201" s="1"/>
  <c r="BY52" i="1201"/>
  <c r="CL50" i="1201"/>
  <c r="CL49" i="1201"/>
  <c r="CU49" i="1201"/>
  <c r="CU51" i="1201" s="1"/>
  <c r="CU52" i="1201" s="1"/>
  <c r="CY49" i="1201"/>
  <c r="CY51" i="1201" s="1"/>
  <c r="CY52" i="1201" s="1"/>
  <c r="JA52" i="1201"/>
  <c r="JE52" i="1201"/>
  <c r="BZ52" i="1201"/>
  <c r="CR50" i="1201"/>
  <c r="CR49" i="1201"/>
  <c r="CV49" i="1201"/>
  <c r="CV51" i="1201" s="1"/>
  <c r="CV52" i="1201" s="1"/>
  <c r="CZ49" i="1201"/>
  <c r="CZ51" i="1201" s="1"/>
  <c r="CZ52" i="1201" s="1"/>
  <c r="IL49" i="1201"/>
  <c r="IL52" i="1201" s="1"/>
  <c r="JB52" i="1201"/>
  <c r="JF52" i="1201"/>
  <c r="BW52" i="1201"/>
  <c r="CA52" i="1201"/>
  <c r="CS49" i="1201"/>
  <c r="CS51" i="1201" s="1"/>
  <c r="CS52" i="1201" s="1"/>
  <c r="CW49" i="1201"/>
  <c r="CW51" i="1201" s="1"/>
  <c r="CW52" i="1201" s="1"/>
  <c r="DA49" i="1201"/>
  <c r="DA51" i="1201" s="1"/>
  <c r="DA52" i="1201" s="1"/>
  <c r="II49" i="1201"/>
  <c r="IY52" i="1201"/>
  <c r="JC52" i="1201"/>
  <c r="JG52" i="1201"/>
  <c r="DJ52" i="1201"/>
  <c r="EH19" i="1201"/>
  <c r="EY19" i="1201"/>
  <c r="DH49" i="1201"/>
  <c r="DH51" i="1201" s="1"/>
  <c r="DH52" i="1201" s="1"/>
  <c r="DG49" i="1201"/>
  <c r="DG51" i="1201" s="1"/>
  <c r="DG52" i="1201" s="1"/>
  <c r="DF49" i="1201"/>
  <c r="DF51" i="1201" s="1"/>
  <c r="DF52" i="1201" s="1"/>
  <c r="DE49" i="1201"/>
  <c r="DE51" i="1201" s="1"/>
  <c r="DE52" i="1201" s="1"/>
  <c r="DD49" i="1201"/>
  <c r="DD51" i="1201" s="1"/>
  <c r="DD52" i="1201" s="1"/>
  <c r="CR52" i="1201"/>
  <c r="CQ49" i="1201"/>
  <c r="CQ52" i="1201" s="1"/>
  <c r="IJ49" i="1201"/>
  <c r="IJ52" i="1201" s="1"/>
  <c r="CY19" i="1201"/>
  <c r="DC19" i="1201"/>
  <c r="DH19" i="1201"/>
  <c r="DL19" i="1201"/>
  <c r="DP19" i="1201"/>
  <c r="DU19" i="1201"/>
  <c r="DU20" i="1201" s="1"/>
  <c r="DY19" i="1201"/>
  <c r="EC19" i="1201"/>
  <c r="EG19" i="1201"/>
  <c r="EK19" i="1201"/>
  <c r="EP19" i="1201"/>
  <c r="EP20" i="1201" s="1"/>
  <c r="ET19" i="1201"/>
  <c r="EX19" i="1201"/>
  <c r="FB19" i="1201"/>
  <c r="FF19" i="1201"/>
  <c r="FJ19" i="1201"/>
  <c r="FO19" i="1201"/>
  <c r="FO20" i="1201" s="1"/>
  <c r="FS19" i="1201"/>
  <c r="FS20" i="1201" s="1"/>
  <c r="FW19" i="1201"/>
  <c r="GR19" i="1201"/>
  <c r="BP52" i="1201"/>
  <c r="BT52" i="1201"/>
  <c r="AV19" i="1201"/>
  <c r="AZ19" i="1201"/>
  <c r="BD19" i="1201"/>
  <c r="BL19" i="1201"/>
  <c r="BQ19" i="1201"/>
  <c r="BV19" i="1201"/>
  <c r="BZ19" i="1201"/>
  <c r="CD19" i="1201"/>
  <c r="CI19" i="1201"/>
  <c r="CM19" i="1201"/>
  <c r="CQ19" i="1201"/>
  <c r="CU19" i="1201"/>
  <c r="AS19" i="1201"/>
  <c r="AW19" i="1201"/>
  <c r="BA19" i="1201"/>
  <c r="BE19" i="1201"/>
  <c r="BI19" i="1201"/>
  <c r="BN19" i="1201"/>
  <c r="BN20" i="1201" s="1"/>
  <c r="BS19" i="1201"/>
  <c r="BW19" i="1201"/>
  <c r="CA19" i="1201"/>
  <c r="CE19" i="1201"/>
  <c r="CJ19" i="1201"/>
  <c r="GY3" i="1201"/>
  <c r="HN43" i="1201" s="1"/>
  <c r="IK52" i="1201"/>
  <c r="IS52" i="1201"/>
  <c r="IW52" i="1201"/>
  <c r="AR18" i="1201"/>
  <c r="BH18" i="1201"/>
  <c r="BF52" i="1201"/>
  <c r="BJ52" i="1201"/>
  <c r="BS52" i="1201"/>
  <c r="IM52" i="1201"/>
  <c r="IQ52" i="1201"/>
  <c r="IU52" i="1201"/>
  <c r="IN52" i="1201"/>
  <c r="IR52" i="1201"/>
  <c r="IV52" i="1201"/>
  <c r="IO52" i="1201"/>
  <c r="BD52" i="1201"/>
  <c r="BH52" i="1201"/>
  <c r="BL52" i="1201"/>
  <c r="BQ52" i="1201"/>
  <c r="BU52" i="1201"/>
  <c r="BG52" i="1201"/>
  <c r="BK52" i="1201"/>
  <c r="AQ19" i="1201"/>
  <c r="AU19" i="1201"/>
  <c r="AY19" i="1201"/>
  <c r="AY20" i="1201" s="1"/>
  <c r="BC19" i="1201"/>
  <c r="BG19" i="1201"/>
  <c r="BK19" i="1201"/>
  <c r="BP19" i="1201"/>
  <c r="BU19" i="1201"/>
  <c r="BY19" i="1201"/>
  <c r="CC19" i="1201"/>
  <c r="CH19" i="1201"/>
  <c r="CH20" i="1201" s="1"/>
  <c r="CL19" i="1201"/>
  <c r="CP19" i="1201"/>
  <c r="CT19" i="1201"/>
  <c r="CX19" i="1201"/>
  <c r="DB19" i="1201"/>
  <c r="DK19" i="1201"/>
  <c r="DO19" i="1201"/>
  <c r="DS19" i="1201"/>
  <c r="EB19" i="1201"/>
  <c r="EF19" i="1201"/>
  <c r="EJ19" i="1201"/>
  <c r="EO19" i="1201"/>
  <c r="ES19" i="1201"/>
  <c r="EW19" i="1201"/>
  <c r="FA19" i="1201"/>
  <c r="FE19" i="1201"/>
  <c r="FI19" i="1201"/>
  <c r="FM19" i="1201"/>
  <c r="FR19" i="1201"/>
  <c r="FZ19" i="1201"/>
  <c r="GD19" i="1201"/>
  <c r="GI19" i="1201"/>
  <c r="GQ19" i="1201"/>
  <c r="GU19" i="1201"/>
  <c r="GY19" i="1201"/>
  <c r="HD19" i="1201"/>
  <c r="HV19" i="1201"/>
  <c r="HV20" i="1201" s="1"/>
  <c r="JC19" i="1201"/>
  <c r="JC20" i="1201" s="1"/>
  <c r="BE52" i="1201"/>
  <c r="BI52" i="1201"/>
  <c r="BM52" i="1201"/>
  <c r="BR52" i="1201"/>
  <c r="IH52" i="1201"/>
  <c r="IP52" i="1201"/>
  <c r="IT52" i="1201"/>
  <c r="IX52" i="1201"/>
  <c r="II52" i="1201"/>
  <c r="GO3" i="1201"/>
  <c r="HB43" i="1201" s="1"/>
  <c r="FB18" i="1201"/>
  <c r="DN3" i="1201"/>
  <c r="DV43" i="1201" s="1"/>
  <c r="AO18" i="1201"/>
  <c r="AT18" i="1201"/>
  <c r="AX18" i="1201"/>
  <c r="BB18" i="1201"/>
  <c r="BF18" i="1201"/>
  <c r="BJ18" i="1201"/>
  <c r="BO18" i="1201"/>
  <c r="BS18" i="1201"/>
  <c r="BW18" i="1201"/>
  <c r="CA18" i="1201"/>
  <c r="CE18" i="1201"/>
  <c r="CK18" i="1201"/>
  <c r="BN18" i="1201"/>
  <c r="GA18" i="1201"/>
  <c r="GR18" i="1201"/>
  <c r="HJ18" i="1201"/>
  <c r="DU18" i="1201"/>
  <c r="DL18" i="1201"/>
  <c r="ET18" i="1201"/>
  <c r="HP18" i="1201"/>
  <c r="GT3" i="1201"/>
  <c r="HH43" i="1201" s="1"/>
  <c r="CU18" i="1201"/>
  <c r="EC18" i="1201"/>
  <c r="FJ18" i="1201"/>
  <c r="IR18" i="1201"/>
  <c r="DC18" i="1201"/>
  <c r="EK18" i="1201"/>
  <c r="FS18" i="1201"/>
  <c r="AW52" i="1201"/>
  <c r="AZ52" i="1201"/>
  <c r="AV52" i="1201"/>
  <c r="AU52" i="1201"/>
  <c r="AS52" i="1201"/>
  <c r="AR52" i="1201"/>
  <c r="AT52" i="1201"/>
  <c r="AX52" i="1201"/>
  <c r="HM19" i="1201"/>
  <c r="HM18" i="1201"/>
  <c r="HZ19" i="1201"/>
  <c r="HZ18" i="1201"/>
  <c r="ID18" i="1201"/>
  <c r="ID19" i="1201"/>
  <c r="IP19" i="1201"/>
  <c r="IP18" i="1201"/>
  <c r="CP18" i="1201"/>
  <c r="AR19" i="1201"/>
  <c r="DG19" i="1201"/>
  <c r="DG20" i="1201" s="1"/>
  <c r="FV19" i="1201"/>
  <c r="DJ3" i="1201"/>
  <c r="HN3" i="1201"/>
  <c r="IB43" i="1201" s="1"/>
  <c r="HF3" i="1201"/>
  <c r="HS43" i="1201" s="1"/>
  <c r="CW19" i="1201"/>
  <c r="CW18" i="1201"/>
  <c r="DA19" i="1201"/>
  <c r="DA18" i="1201"/>
  <c r="DF19" i="1201"/>
  <c r="DF20" i="1201" s="1"/>
  <c r="DF18" i="1201"/>
  <c r="DJ19" i="1201"/>
  <c r="DJ18" i="1201"/>
  <c r="DN19" i="1201"/>
  <c r="DN18" i="1201"/>
  <c r="DR19" i="1201"/>
  <c r="DR18" i="1201"/>
  <c r="DW19" i="1201"/>
  <c r="DW18" i="1201"/>
  <c r="EA19" i="1201"/>
  <c r="EA18" i="1201"/>
  <c r="EE19" i="1201"/>
  <c r="EE18" i="1201"/>
  <c r="EI19" i="1201"/>
  <c r="EI18" i="1201"/>
  <c r="EM19" i="1201"/>
  <c r="EM18" i="1201"/>
  <c r="ER19" i="1201"/>
  <c r="ER18" i="1201"/>
  <c r="EV19" i="1201"/>
  <c r="EV18" i="1201"/>
  <c r="EZ19" i="1201"/>
  <c r="EZ18" i="1201"/>
  <c r="FD19" i="1201"/>
  <c r="FD18" i="1201"/>
  <c r="FH19" i="1201"/>
  <c r="FH18" i="1201"/>
  <c r="FL19" i="1201"/>
  <c r="FL18" i="1201"/>
  <c r="FQ19" i="1201"/>
  <c r="FQ18" i="1201"/>
  <c r="FU19" i="1201"/>
  <c r="FU18" i="1201"/>
  <c r="FY19" i="1201"/>
  <c r="FY18" i="1201"/>
  <c r="GC19" i="1201"/>
  <c r="GC18" i="1201"/>
  <c r="GH19" i="1201"/>
  <c r="GH18" i="1201"/>
  <c r="GL19" i="1201"/>
  <c r="GL18" i="1201"/>
  <c r="GP19" i="1201"/>
  <c r="GP20" i="1201" s="1"/>
  <c r="GP18" i="1201"/>
  <c r="GT19" i="1201"/>
  <c r="GT18" i="1201"/>
  <c r="GX19" i="1201"/>
  <c r="GX18" i="1201"/>
  <c r="HC19" i="1201"/>
  <c r="HC18" i="1201"/>
  <c r="HH19" i="1201"/>
  <c r="HH18" i="1201"/>
  <c r="HL19" i="1201"/>
  <c r="HL18" i="1201"/>
  <c r="HU19" i="1201"/>
  <c r="HU18" i="1201"/>
  <c r="HY19" i="1201"/>
  <c r="HY18" i="1201"/>
  <c r="IC19" i="1201"/>
  <c r="IC18" i="1201"/>
  <c r="IK18" i="1201"/>
  <c r="IO19" i="1201"/>
  <c r="IO18" i="1201"/>
  <c r="IS18" i="1201"/>
  <c r="JB19" i="1201"/>
  <c r="JB18" i="1201"/>
  <c r="JF19" i="1201"/>
  <c r="JF18" i="1201"/>
  <c r="AS18" i="1201"/>
  <c r="AW18" i="1201"/>
  <c r="BA18" i="1201"/>
  <c r="BE18" i="1201"/>
  <c r="BI18" i="1201"/>
  <c r="BV18" i="1201"/>
  <c r="BZ18" i="1201"/>
  <c r="CD18" i="1201"/>
  <c r="CI18" i="1201"/>
  <c r="CO18" i="1201"/>
  <c r="CT18" i="1201"/>
  <c r="DB18" i="1201"/>
  <c r="DK18" i="1201"/>
  <c r="DS18" i="1201"/>
  <c r="EB18" i="1201"/>
  <c r="EJ18" i="1201"/>
  <c r="ES18" i="1201"/>
  <c r="FA18" i="1201"/>
  <c r="FI18" i="1201"/>
  <c r="FR18" i="1201"/>
  <c r="FZ18" i="1201"/>
  <c r="GQ18" i="1201"/>
  <c r="HK18" i="1201"/>
  <c r="IG18" i="1201"/>
  <c r="JC18" i="1201"/>
  <c r="BH19" i="1201"/>
  <c r="DX19" i="1201"/>
  <c r="GM19" i="1201"/>
  <c r="HJ19" i="1201"/>
  <c r="HI19" i="1201"/>
  <c r="HI18" i="1201"/>
  <c r="IH18" i="1201"/>
  <c r="IH19" i="1201"/>
  <c r="IY18" i="1201"/>
  <c r="GD18" i="1201"/>
  <c r="IL18" i="1201"/>
  <c r="GE18" i="1201"/>
  <c r="GE19" i="1201"/>
  <c r="GJ19" i="1201"/>
  <c r="GJ18" i="1201"/>
  <c r="GN19" i="1201"/>
  <c r="GN18" i="1201"/>
  <c r="GV18" i="1201"/>
  <c r="GV19" i="1201"/>
  <c r="GZ19" i="1201"/>
  <c r="GZ18" i="1201"/>
  <c r="HF18" i="1201"/>
  <c r="HF19" i="1201"/>
  <c r="HF20" i="1201" s="1"/>
  <c r="HN18" i="1201"/>
  <c r="HN19" i="1201"/>
  <c r="HW18" i="1201"/>
  <c r="HW19" i="1201"/>
  <c r="IA18" i="1201"/>
  <c r="IA19" i="1201"/>
  <c r="IE18" i="1201"/>
  <c r="IE19" i="1201"/>
  <c r="II18" i="1201"/>
  <c r="II19" i="1201"/>
  <c r="IM18" i="1201"/>
  <c r="IM19" i="1201"/>
  <c r="IQ18" i="1201"/>
  <c r="IQ19" i="1201"/>
  <c r="IU18" i="1201"/>
  <c r="IU19" i="1201"/>
  <c r="IZ18" i="1201"/>
  <c r="JD18" i="1201"/>
  <c r="JD19" i="1201"/>
  <c r="AQ18" i="1201"/>
  <c r="AU18" i="1201"/>
  <c r="AY18" i="1201"/>
  <c r="BC18" i="1201"/>
  <c r="BG18" i="1201"/>
  <c r="BK18" i="1201"/>
  <c r="BP18" i="1201"/>
  <c r="BT18" i="1201"/>
  <c r="BX18" i="1201"/>
  <c r="CB18" i="1201"/>
  <c r="CF18" i="1201"/>
  <c r="CL18" i="1201"/>
  <c r="CQ18" i="1201"/>
  <c r="CX18" i="1201"/>
  <c r="DO18" i="1201"/>
  <c r="EF18" i="1201"/>
  <c r="EO18" i="1201"/>
  <c r="EW18" i="1201"/>
  <c r="FE18" i="1201"/>
  <c r="FM18" i="1201"/>
  <c r="GI18" i="1201"/>
  <c r="GY18" i="1201"/>
  <c r="HV18" i="1201"/>
  <c r="GA19" i="1201"/>
  <c r="HQ19" i="1201"/>
  <c r="HQ18" i="1201"/>
  <c r="IT18" i="1201"/>
  <c r="IT19" i="1201"/>
  <c r="GU18" i="1201"/>
  <c r="HI3" i="1201"/>
  <c r="CJ18" i="1201"/>
  <c r="CN18" i="1201"/>
  <c r="CN19" i="1201"/>
  <c r="CR19" i="1201"/>
  <c r="CR18" i="1201"/>
  <c r="CV18" i="1201"/>
  <c r="CV19" i="1201"/>
  <c r="CZ18" i="1201"/>
  <c r="DD18" i="1201"/>
  <c r="DD19" i="1201"/>
  <c r="DI19" i="1201"/>
  <c r="DI18" i="1201"/>
  <c r="DM18" i="1201"/>
  <c r="DM19" i="1201"/>
  <c r="DQ18" i="1201"/>
  <c r="DV18" i="1201"/>
  <c r="DV19" i="1201"/>
  <c r="DZ19" i="1201"/>
  <c r="DZ18" i="1201"/>
  <c r="ED18" i="1201"/>
  <c r="ED19" i="1201"/>
  <c r="EH18" i="1201"/>
  <c r="EL18" i="1201"/>
  <c r="EL19" i="1201"/>
  <c r="EQ19" i="1201"/>
  <c r="EQ18" i="1201"/>
  <c r="EU18" i="1201"/>
  <c r="EU19" i="1201"/>
  <c r="EY18" i="1201"/>
  <c r="FC18" i="1201"/>
  <c r="FC19" i="1201"/>
  <c r="FG19" i="1201"/>
  <c r="FG18" i="1201"/>
  <c r="FK18" i="1201"/>
  <c r="FK19" i="1201"/>
  <c r="FT18" i="1201"/>
  <c r="FT19" i="1201"/>
  <c r="FX19" i="1201"/>
  <c r="FX18" i="1201"/>
  <c r="GB18" i="1201"/>
  <c r="GB19" i="1201"/>
  <c r="GG18" i="1201"/>
  <c r="GK18" i="1201"/>
  <c r="GK19" i="1201"/>
  <c r="GO19" i="1201"/>
  <c r="GO18" i="1201"/>
  <c r="GS18" i="1201"/>
  <c r="GS19" i="1201"/>
  <c r="GW18" i="1201"/>
  <c r="HB18" i="1201"/>
  <c r="HB19" i="1201"/>
  <c r="HB20" i="1201" s="1"/>
  <c r="HG19" i="1201"/>
  <c r="HG18" i="1201"/>
  <c r="HO18" i="1201"/>
  <c r="HS18" i="1201"/>
  <c r="HS19" i="1201"/>
  <c r="HX19" i="1201"/>
  <c r="HX18" i="1201"/>
  <c r="IF19" i="1201"/>
  <c r="IF18" i="1201"/>
  <c r="IJ18" i="1201"/>
  <c r="IN19" i="1201"/>
  <c r="IN18" i="1201"/>
  <c r="IV19" i="1201"/>
  <c r="IV18" i="1201"/>
  <c r="JA18" i="1201"/>
  <c r="JE19" i="1201"/>
  <c r="JE18" i="1201"/>
  <c r="AV18" i="1201"/>
  <c r="AZ18" i="1201"/>
  <c r="BD18" i="1201"/>
  <c r="BL18" i="1201"/>
  <c r="BQ18" i="1201"/>
  <c r="BU18" i="1201"/>
  <c r="BY18" i="1201"/>
  <c r="CC18" i="1201"/>
  <c r="CH18" i="1201"/>
  <c r="CM18" i="1201"/>
  <c r="CS18" i="1201"/>
  <c r="CY18" i="1201"/>
  <c r="DH18" i="1201"/>
  <c r="DP18" i="1201"/>
  <c r="DY18" i="1201"/>
  <c r="EG18" i="1201"/>
  <c r="EP18" i="1201"/>
  <c r="EX18" i="1201"/>
  <c r="FF18" i="1201"/>
  <c r="FO18" i="1201"/>
  <c r="FW18" i="1201"/>
  <c r="HD18" i="1201"/>
  <c r="IB18" i="1201"/>
  <c r="IW18" i="1201"/>
  <c r="DQ19" i="1201"/>
  <c r="GG19" i="1201"/>
  <c r="GG20" i="1201" s="1"/>
  <c r="GG49" i="1201"/>
  <c r="GL3" i="1201" l="1"/>
  <c r="GY43" i="1201" s="1"/>
  <c r="GP3" i="1201"/>
  <c r="GZ52" i="1201"/>
  <c r="GE3" i="1201"/>
  <c r="GR43" i="1201"/>
  <c r="GA3" i="1201"/>
  <c r="GO43" i="1201" s="1"/>
  <c r="GN43" i="1201"/>
  <c r="FT3" i="1201"/>
  <c r="GG43" i="1201" s="1"/>
  <c r="GE43" i="1201"/>
  <c r="FM3" i="1201"/>
  <c r="FY43" i="1201"/>
  <c r="FD3" i="1201"/>
  <c r="FP43" i="1201" s="1"/>
  <c r="FO43" i="1201"/>
  <c r="FH3" i="1201"/>
  <c r="FS43" i="1201"/>
  <c r="EX3" i="1201"/>
  <c r="FG43" i="1201"/>
  <c r="ES3" i="1201"/>
  <c r="FB43" i="1201"/>
  <c r="EM3" i="1201"/>
  <c r="EW43" i="1201"/>
  <c r="GZ3" i="1201"/>
  <c r="HO43" i="1201" s="1"/>
  <c r="DO3" i="1201"/>
  <c r="DP3" i="1201" s="1"/>
  <c r="GU3" i="1201"/>
  <c r="HI43" i="1201" s="1"/>
  <c r="IF43" i="1201"/>
  <c r="HS3" i="1201"/>
  <c r="DR43" i="1201"/>
  <c r="DK3" i="1201"/>
  <c r="DS43" i="1201" s="1"/>
  <c r="HV43" i="1201"/>
  <c r="HJ3" i="1201"/>
  <c r="HC43" i="1201"/>
  <c r="GQ3" i="1201"/>
  <c r="HD43" i="1201" s="1"/>
  <c r="GV3" i="1201" l="1"/>
  <c r="HJ43" i="1201" s="1"/>
  <c r="GG3" i="1201"/>
  <c r="GT43" i="1201" s="1"/>
  <c r="GS43" i="1201"/>
  <c r="FO3" i="1201"/>
  <c r="GA43" i="1201" s="1"/>
  <c r="FZ43" i="1201"/>
  <c r="FI3" i="1201"/>
  <c r="FV43" i="1201" s="1"/>
  <c r="FT43" i="1201"/>
  <c r="EY3" i="1201"/>
  <c r="FI43" i="1201" s="1"/>
  <c r="FH43" i="1201"/>
  <c r="EO3" i="1201"/>
  <c r="EY43" i="1201" s="1"/>
  <c r="EX43" i="1201"/>
  <c r="ET3" i="1201"/>
  <c r="FD43" i="1201" s="1"/>
  <c r="FC43" i="1201"/>
  <c r="HW43" i="1201"/>
  <c r="HK3" i="1201"/>
  <c r="HY43" i="1201" s="1"/>
  <c r="IH43" i="1201"/>
  <c r="HU3" i="1201"/>
  <c r="II43" i="1201" l="1"/>
  <c r="IJ43" i="1201" l="1"/>
  <c r="HW3" i="1201"/>
  <c r="IK43" i="1201" l="1"/>
  <c r="HX3" i="1201"/>
  <c r="IL43" i="1201" l="1"/>
  <c r="HY3" i="1201"/>
  <c r="IM43" i="1201" l="1"/>
  <c r="HZ3" i="1201"/>
  <c r="IN43" i="1201" l="1"/>
  <c r="IO43" i="1201" l="1"/>
  <c r="IB3" i="1201"/>
  <c r="IP43" i="1201" l="1"/>
  <c r="IC3" i="1201"/>
  <c r="IQ43" i="1201" l="1"/>
  <c r="ID3" i="1201"/>
  <c r="IR43" i="1201" l="1"/>
  <c r="IE3" i="1201"/>
  <c r="IS43" i="1201" l="1"/>
  <c r="IT43" i="1201" l="1"/>
  <c r="IG3" i="1201"/>
  <c r="IU43" i="1201" l="1"/>
  <c r="IH3" i="1201"/>
  <c r="IV43" i="1201" l="1"/>
  <c r="II3" i="1201"/>
  <c r="IW43" i="1201" l="1"/>
  <c r="IJ3" i="1201"/>
  <c r="IX43" i="1201" l="1"/>
  <c r="IK3" i="1201"/>
  <c r="IY43" i="1201" l="1"/>
  <c r="IL3" i="1201"/>
  <c r="IZ43" i="1201" l="1"/>
  <c r="IM3" i="1201"/>
  <c r="JA43" i="1201" l="1"/>
  <c r="IN3" i="1201"/>
  <c r="JB43" i="1201" l="1"/>
  <c r="IO3" i="1201"/>
  <c r="IP3" i="1201" l="1"/>
  <c r="IQ3" i="1201" l="1"/>
  <c r="IR3" i="1201" l="1"/>
  <c r="IS3" i="1201" l="1"/>
  <c r="IT3" i="1201" l="1"/>
  <c r="IU3" i="1201" l="1"/>
  <c r="IV3" i="1201" l="1"/>
  <c r="IW3" i="1201" l="1"/>
  <c r="IY3" i="1201" l="1"/>
  <c r="JM43" i="1201" l="1"/>
  <c r="JA3" i="1201"/>
  <c r="JN43" i="1201" l="1"/>
  <c r="JB3" i="1201"/>
  <c r="JO43" i="1201" l="1"/>
  <c r="JC3" i="1201"/>
  <c r="JP43" i="1201" l="1"/>
  <c r="JD3" i="1201"/>
  <c r="JF3" i="1201" s="1"/>
</calcChain>
</file>

<file path=xl/sharedStrings.xml><?xml version="1.0" encoding="utf-8"?>
<sst xmlns="http://schemas.openxmlformats.org/spreadsheetml/2006/main" count="1539" uniqueCount="560">
  <si>
    <t>날짜</t>
    <phoneticPr fontId="2" type="noConversion"/>
  </si>
  <si>
    <t>잔존일</t>
    <phoneticPr fontId="2" type="noConversion"/>
  </si>
  <si>
    <t>등가합</t>
    <phoneticPr fontId="2" type="noConversion"/>
  </si>
  <si>
    <t>콜등가</t>
    <phoneticPr fontId="2" type="noConversion"/>
  </si>
  <si>
    <t>풋등가</t>
    <phoneticPr fontId="2" type="noConversion"/>
  </si>
  <si>
    <t>콜2외가</t>
    <phoneticPr fontId="2" type="noConversion"/>
  </si>
  <si>
    <t>풋2외가</t>
    <phoneticPr fontId="2" type="noConversion"/>
  </si>
  <si>
    <t>등가-1외가</t>
    <phoneticPr fontId="2" type="noConversion"/>
  </si>
  <si>
    <t>등가-2외가</t>
    <phoneticPr fontId="2" type="noConversion"/>
  </si>
  <si>
    <t>콜1외가</t>
    <phoneticPr fontId="2" type="noConversion"/>
  </si>
  <si>
    <t>풋1외가</t>
    <phoneticPr fontId="2" type="noConversion"/>
  </si>
  <si>
    <t>1외가합</t>
    <phoneticPr fontId="2" type="noConversion"/>
  </si>
  <si>
    <t>2외가합</t>
    <phoneticPr fontId="2" type="noConversion"/>
  </si>
  <si>
    <t>비용</t>
    <phoneticPr fontId="2" type="noConversion"/>
  </si>
  <si>
    <t>환산</t>
    <phoneticPr fontId="2" type="noConversion"/>
  </si>
  <si>
    <t>수익금</t>
    <phoneticPr fontId="2" type="noConversion"/>
  </si>
  <si>
    <t>수익률</t>
    <phoneticPr fontId="2" type="noConversion"/>
  </si>
  <si>
    <t>최대수익</t>
    <phoneticPr fontId="2" type="noConversion"/>
  </si>
  <si>
    <t>Y</t>
    <phoneticPr fontId="2" type="noConversion"/>
  </si>
  <si>
    <t>N</t>
    <phoneticPr fontId="2" type="noConversion"/>
  </si>
  <si>
    <t>N</t>
    <phoneticPr fontId="2" type="noConversion"/>
  </si>
  <si>
    <t>OK</t>
    <phoneticPr fontId="2" type="noConversion"/>
  </si>
  <si>
    <t>Y</t>
    <phoneticPr fontId="2" type="noConversion"/>
  </si>
  <si>
    <t>&lt;포지션 신규 진입시 질문&gt;</t>
    <phoneticPr fontId="2" type="noConversion"/>
  </si>
  <si>
    <t>대기</t>
    <phoneticPr fontId="2" type="noConversion"/>
  </si>
  <si>
    <t>차월물 검토</t>
    <phoneticPr fontId="2" type="noConversion"/>
  </si>
  <si>
    <t>&lt;포지션 갈아타기 질문&gt;</t>
    <phoneticPr fontId="2" type="noConversion"/>
  </si>
  <si>
    <t>대기(비용 3.40이하)</t>
    <phoneticPr fontId="2" type="noConversion"/>
  </si>
  <si>
    <t>대기(비용 3.20이하)</t>
    <phoneticPr fontId="2" type="noConversion"/>
  </si>
  <si>
    <t>대기(평가 수익률 -5%이하)</t>
    <phoneticPr fontId="2" type="noConversion"/>
  </si>
  <si>
    <t>N</t>
    <phoneticPr fontId="2" type="noConversion"/>
  </si>
  <si>
    <t>대기(비용 3.80이하)</t>
    <phoneticPr fontId="2" type="noConversion"/>
  </si>
  <si>
    <t>&lt;포지션 청산 질문&gt;</t>
    <phoneticPr fontId="2" type="noConversion"/>
  </si>
  <si>
    <t>하루 연장</t>
    <phoneticPr fontId="2" type="noConversion"/>
  </si>
  <si>
    <t>최대 2일 연장</t>
    <phoneticPr fontId="2" type="noConversion"/>
  </si>
  <si>
    <r>
      <t xml:space="preserve">1. 양등가 비용이 </t>
    </r>
    <r>
      <rPr>
        <b/>
        <sz val="10"/>
        <color rgb="FFFF0000"/>
        <rFont val="맑은 고딕"/>
        <family val="3"/>
        <charset val="129"/>
        <scheme val="minor"/>
      </rPr>
      <t>3.80</t>
    </r>
    <r>
      <rPr>
        <sz val="10"/>
        <color theme="1"/>
        <rFont val="맑은 고딕"/>
        <family val="2"/>
        <charset val="129"/>
        <scheme val="minor"/>
      </rPr>
      <t>이하인가?</t>
    </r>
    <phoneticPr fontId="2" type="noConversion"/>
  </si>
  <si>
    <r>
      <t xml:space="preserve">중심가 비용이 </t>
    </r>
    <r>
      <rPr>
        <b/>
        <sz val="10"/>
        <color rgb="FFFF0000"/>
        <rFont val="맑은 고딕"/>
        <family val="3"/>
        <charset val="129"/>
        <scheme val="minor"/>
      </rPr>
      <t>3.40</t>
    </r>
    <r>
      <rPr>
        <sz val="10"/>
        <color theme="1"/>
        <rFont val="맑은 고딕"/>
        <family val="2"/>
        <charset val="129"/>
        <scheme val="minor"/>
      </rPr>
      <t>이하인가?</t>
    </r>
    <phoneticPr fontId="2" type="noConversion"/>
  </si>
  <si>
    <r>
      <t xml:space="preserve">양등가 비용이 </t>
    </r>
    <r>
      <rPr>
        <b/>
        <sz val="10"/>
        <color rgb="FFFF0000"/>
        <rFont val="맑은 고딕"/>
        <family val="3"/>
        <charset val="129"/>
        <scheme val="minor"/>
      </rPr>
      <t>3.60</t>
    </r>
    <r>
      <rPr>
        <sz val="10"/>
        <color theme="1"/>
        <rFont val="맑은 고딕"/>
        <family val="2"/>
        <charset val="129"/>
        <scheme val="minor"/>
      </rPr>
      <t>이하인가?</t>
    </r>
    <phoneticPr fontId="2" type="noConversion"/>
  </si>
  <si>
    <r>
      <t xml:space="preserve">잔존일이 </t>
    </r>
    <r>
      <rPr>
        <b/>
        <sz val="10"/>
        <color rgb="FFFF0000"/>
        <rFont val="맑은 고딕"/>
        <family val="3"/>
        <charset val="129"/>
        <scheme val="minor"/>
      </rPr>
      <t>21일</t>
    </r>
    <r>
      <rPr>
        <sz val="10"/>
        <color theme="1"/>
        <rFont val="맑은 고딕"/>
        <family val="2"/>
        <charset val="129"/>
        <scheme val="minor"/>
      </rPr>
      <t xml:space="preserve"> 이상 남았는가?</t>
    </r>
    <phoneticPr fontId="2" type="noConversion"/>
  </si>
  <si>
    <r>
      <t xml:space="preserve">양등가 비용이 </t>
    </r>
    <r>
      <rPr>
        <b/>
        <sz val="10"/>
        <color rgb="FFFF0000"/>
        <rFont val="맑은 고딕"/>
        <family val="3"/>
        <charset val="129"/>
        <scheme val="minor"/>
      </rPr>
      <t>3.40</t>
    </r>
    <r>
      <rPr>
        <sz val="10"/>
        <color theme="1"/>
        <rFont val="맑은 고딕"/>
        <family val="2"/>
        <charset val="129"/>
        <scheme val="minor"/>
      </rPr>
      <t>이하인가?</t>
    </r>
    <phoneticPr fontId="2" type="noConversion"/>
  </si>
  <si>
    <r>
      <t xml:space="preserve">잔존일이 </t>
    </r>
    <r>
      <rPr>
        <b/>
        <sz val="10"/>
        <color rgb="FFFF0000"/>
        <rFont val="맑은 고딕"/>
        <family val="3"/>
        <charset val="129"/>
        <scheme val="minor"/>
      </rPr>
      <t>16일</t>
    </r>
    <r>
      <rPr>
        <sz val="10"/>
        <color theme="1"/>
        <rFont val="맑은 고딕"/>
        <family val="2"/>
        <charset val="129"/>
        <scheme val="minor"/>
      </rPr>
      <t xml:space="preserve"> 이상 남았는가?</t>
    </r>
    <phoneticPr fontId="2" type="noConversion"/>
  </si>
  <si>
    <r>
      <t xml:space="preserve">양등가 비용이 </t>
    </r>
    <r>
      <rPr>
        <b/>
        <sz val="10"/>
        <color rgb="FFFF0000"/>
        <rFont val="맑은 고딕"/>
        <family val="3"/>
        <charset val="129"/>
        <scheme val="minor"/>
      </rPr>
      <t>3.20</t>
    </r>
    <r>
      <rPr>
        <sz val="10"/>
        <color theme="1"/>
        <rFont val="맑은 고딕"/>
        <family val="2"/>
        <charset val="129"/>
        <scheme val="minor"/>
      </rPr>
      <t>이하인가?</t>
    </r>
    <phoneticPr fontId="2" type="noConversion"/>
  </si>
  <si>
    <r>
      <t xml:space="preserve">잔존일이 </t>
    </r>
    <r>
      <rPr>
        <b/>
        <sz val="10"/>
        <color rgb="FFFF0000"/>
        <rFont val="맑은 고딕"/>
        <family val="3"/>
        <charset val="129"/>
        <scheme val="minor"/>
      </rPr>
      <t>13일</t>
    </r>
    <r>
      <rPr>
        <sz val="10"/>
        <color theme="1"/>
        <rFont val="맑은 고딕"/>
        <family val="2"/>
        <charset val="129"/>
        <scheme val="minor"/>
      </rPr>
      <t xml:space="preserve"> 이상 남았는가?</t>
    </r>
    <phoneticPr fontId="2" type="noConversion"/>
  </si>
  <si>
    <r>
      <t xml:space="preserve">잔존일이 </t>
    </r>
    <r>
      <rPr>
        <b/>
        <sz val="10"/>
        <color rgb="FFFF0000"/>
        <rFont val="맑은 고딕"/>
        <family val="3"/>
        <charset val="129"/>
        <scheme val="minor"/>
      </rPr>
      <t>30일</t>
    </r>
    <r>
      <rPr>
        <sz val="10"/>
        <color theme="1"/>
        <rFont val="맑은 고딕"/>
        <family val="2"/>
        <charset val="129"/>
        <scheme val="minor"/>
      </rPr>
      <t xml:space="preserve"> 이상 남았는가?</t>
    </r>
    <phoneticPr fontId="2" type="noConversion"/>
  </si>
  <si>
    <r>
      <t>보유 포지션의 수익률이</t>
    </r>
    <r>
      <rPr>
        <b/>
        <sz val="10"/>
        <color rgb="FFFF0000"/>
        <rFont val="맑은 고딕"/>
        <family val="3"/>
        <charset val="129"/>
        <scheme val="minor"/>
      </rPr>
      <t xml:space="preserve"> -5%</t>
    </r>
    <r>
      <rPr>
        <sz val="10"/>
        <color theme="1"/>
        <rFont val="맑은 고딕"/>
        <family val="2"/>
        <charset val="129"/>
        <scheme val="minor"/>
      </rPr>
      <t>이하인가?</t>
    </r>
    <phoneticPr fontId="2" type="noConversion"/>
  </si>
  <si>
    <r>
      <t xml:space="preserve">잔존일이 </t>
    </r>
    <r>
      <rPr>
        <b/>
        <sz val="10"/>
        <color rgb="FFFF0000"/>
        <rFont val="맑은 고딕"/>
        <family val="3"/>
        <charset val="129"/>
        <scheme val="minor"/>
      </rPr>
      <t>13일</t>
    </r>
    <r>
      <rPr>
        <sz val="10"/>
        <color theme="1"/>
        <rFont val="맑은 고딕"/>
        <family val="2"/>
        <charset val="129"/>
        <scheme val="minor"/>
      </rPr>
      <t>이상 남았는가?</t>
    </r>
    <phoneticPr fontId="2" type="noConversion"/>
  </si>
  <si>
    <r>
      <t xml:space="preserve">평가 수익률이 </t>
    </r>
    <r>
      <rPr>
        <b/>
        <sz val="10"/>
        <color rgb="FFFF0000"/>
        <rFont val="맑은 고딕"/>
        <family val="3"/>
        <charset val="129"/>
        <scheme val="minor"/>
      </rPr>
      <t>+20%</t>
    </r>
    <r>
      <rPr>
        <sz val="10"/>
        <color theme="1"/>
        <rFont val="맑은 고딕"/>
        <family val="2"/>
        <charset val="129"/>
        <scheme val="minor"/>
      </rPr>
      <t>이상 인가?</t>
    </r>
    <phoneticPr fontId="2" type="noConversion"/>
  </si>
  <si>
    <r>
      <t xml:space="preserve">잔존일이 </t>
    </r>
    <r>
      <rPr>
        <b/>
        <sz val="10"/>
        <color rgb="FFFF0000"/>
        <rFont val="맑은 고딕"/>
        <family val="3"/>
        <charset val="129"/>
        <scheme val="minor"/>
      </rPr>
      <t>4일</t>
    </r>
    <r>
      <rPr>
        <sz val="10"/>
        <color theme="1"/>
        <rFont val="맑은 고딕"/>
        <family val="2"/>
        <charset val="129"/>
        <scheme val="minor"/>
      </rPr>
      <t xml:space="preserve"> 이하인가?</t>
    </r>
    <phoneticPr fontId="2" type="noConversion"/>
  </si>
  <si>
    <r>
      <t xml:space="preserve">평가 수익률이 </t>
    </r>
    <r>
      <rPr>
        <b/>
        <sz val="10"/>
        <color rgb="FFFF0000"/>
        <rFont val="맑은 고딕"/>
        <family val="3"/>
        <charset val="129"/>
        <scheme val="minor"/>
      </rPr>
      <t>-5%</t>
    </r>
    <r>
      <rPr>
        <sz val="10"/>
        <color theme="1"/>
        <rFont val="맑은 고딕"/>
        <family val="2"/>
        <charset val="129"/>
        <scheme val="minor"/>
      </rPr>
      <t>이하인가?</t>
    </r>
    <phoneticPr fontId="2" type="noConversion"/>
  </si>
  <si>
    <r>
      <t xml:space="preserve">잔존일이 </t>
    </r>
    <r>
      <rPr>
        <b/>
        <sz val="10"/>
        <color rgb="FFFF0000"/>
        <rFont val="맑은 고딕"/>
        <family val="3"/>
        <charset val="129"/>
        <scheme val="minor"/>
      </rPr>
      <t>2일</t>
    </r>
    <r>
      <rPr>
        <sz val="10"/>
        <color theme="1"/>
        <rFont val="맑은 고딕"/>
        <family val="2"/>
        <charset val="129"/>
        <scheme val="minor"/>
      </rPr>
      <t xml:space="preserve"> 이하인가?</t>
    </r>
    <phoneticPr fontId="2" type="noConversion"/>
  </si>
  <si>
    <t>대기(평가 수익률 +20%)</t>
    <phoneticPr fontId="2" type="noConversion"/>
  </si>
  <si>
    <r>
      <t>잔존일이</t>
    </r>
    <r>
      <rPr>
        <b/>
        <sz val="10"/>
        <color rgb="FFFF0000"/>
        <rFont val="맑은 고딕"/>
        <family val="3"/>
        <charset val="129"/>
        <scheme val="minor"/>
      </rPr>
      <t xml:space="preserve"> 31일</t>
    </r>
    <r>
      <rPr>
        <sz val="10"/>
        <color theme="1"/>
        <rFont val="맑은 고딕"/>
        <family val="2"/>
        <charset val="129"/>
        <scheme val="minor"/>
      </rPr>
      <t xml:space="preserve"> 이상 남았는가?</t>
    </r>
    <phoneticPr fontId="2" type="noConversion"/>
  </si>
  <si>
    <t>만기일</t>
    <phoneticPr fontId="2" type="noConversion"/>
  </si>
  <si>
    <t>청산 기간(20%)</t>
    <phoneticPr fontId="2" type="noConversion"/>
  </si>
  <si>
    <t>부분 청산(10~15%)</t>
    <phoneticPr fontId="2" type="noConversion"/>
  </si>
  <si>
    <t>진입 기간(3.40이하)</t>
    <phoneticPr fontId="2" type="noConversion"/>
  </si>
  <si>
    <t>잔존기간</t>
    <phoneticPr fontId="2" type="noConversion"/>
  </si>
  <si>
    <t>20~16일</t>
    <phoneticPr fontId="2" type="noConversion"/>
  </si>
  <si>
    <t>투자혁명: 원칙을 지켜라~! 소탐대실 하지 말라~! 원칙을 지키지 않은 결과는 죽음이다.</t>
    <phoneticPr fontId="2" type="noConversion"/>
  </si>
  <si>
    <t>평가 수익률: -5%이상이고, 비용 3.6이하이면 갈아타기!</t>
    <phoneticPr fontId="2" type="noConversion"/>
  </si>
  <si>
    <t>15~11일</t>
    <phoneticPr fontId="2" type="noConversion"/>
  </si>
  <si>
    <t>70
95
50
30</t>
    <phoneticPr fontId="2" type="noConversion"/>
  </si>
  <si>
    <t>32일이상</t>
    <phoneticPr fontId="2" type="noConversion"/>
  </si>
  <si>
    <t>31~21일</t>
    <phoneticPr fontId="2" type="noConversion"/>
  </si>
  <si>
    <t>등가: 3.80이하</t>
    <phoneticPr fontId="2" type="noConversion"/>
  </si>
  <si>
    <t>등가: 3.60이하</t>
    <phoneticPr fontId="2" type="noConversion"/>
  </si>
  <si>
    <t>등가: 3.40이하</t>
    <phoneticPr fontId="2" type="noConversion"/>
  </si>
  <si>
    <t>등가: 3.90이하</t>
    <phoneticPr fontId="2" type="noConversion"/>
  </si>
  <si>
    <t>등가: 3.70이하</t>
    <phoneticPr fontId="2" type="noConversion"/>
  </si>
  <si>
    <t>등가: 3.50이하</t>
    <phoneticPr fontId="2" type="noConversion"/>
  </si>
  <si>
    <t>선물</t>
    <phoneticPr fontId="2" type="noConversion"/>
  </si>
  <si>
    <t>등락</t>
    <phoneticPr fontId="2" type="noConversion"/>
  </si>
  <si>
    <t>V-KOSPI</t>
    <phoneticPr fontId="2" type="noConversion"/>
  </si>
  <si>
    <t>300이하</t>
    <phoneticPr fontId="2" type="noConversion"/>
  </si>
  <si>
    <t>등가: 3.60이하</t>
    <phoneticPr fontId="2" type="noConversion"/>
  </si>
  <si>
    <t>등가: 3.40이하</t>
    <phoneticPr fontId="2" type="noConversion"/>
  </si>
  <si>
    <t>등가: 3.20이하</t>
    <phoneticPr fontId="2" type="noConversion"/>
  </si>
  <si>
    <t>300~325</t>
    <phoneticPr fontId="2" type="noConversion"/>
  </si>
  <si>
    <t>325~340</t>
    <phoneticPr fontId="2" type="noConversion"/>
  </si>
  <si>
    <t>340이상</t>
    <phoneticPr fontId="2" type="noConversion"/>
  </si>
  <si>
    <t>일자</t>
  </si>
  <si>
    <t>시가</t>
  </si>
  <si>
    <t>고가</t>
  </si>
  <si>
    <t>저가</t>
  </si>
  <si>
    <t>종가</t>
  </si>
  <si>
    <t>월</t>
  </si>
  <si>
    <t>월</t>
    <phoneticPr fontId="2" type="noConversion"/>
  </si>
  <si>
    <t>화</t>
  </si>
  <si>
    <t>수</t>
  </si>
  <si>
    <t>목</t>
  </si>
  <si>
    <t>금</t>
  </si>
  <si>
    <t>토</t>
  </si>
  <si>
    <t>일</t>
  </si>
  <si>
    <r>
      <t xml:space="preserve">등가: </t>
    </r>
    <r>
      <rPr>
        <sz val="11"/>
        <color rgb="FFFF0000"/>
        <rFont val="맑은 고딕"/>
        <family val="3"/>
        <charset val="129"/>
        <scheme val="minor"/>
      </rPr>
      <t>3.70</t>
    </r>
    <r>
      <rPr>
        <sz val="11"/>
        <color theme="1"/>
        <rFont val="맑은 고딕"/>
        <family val="2"/>
        <charset val="129"/>
        <scheme val="minor"/>
      </rPr>
      <t>이하</t>
    </r>
    <phoneticPr fontId="2" type="noConversion"/>
  </si>
  <si>
    <r>
      <t xml:space="preserve">등가: </t>
    </r>
    <r>
      <rPr>
        <sz val="11"/>
        <color rgb="FFFF0000"/>
        <rFont val="맑은 고딕"/>
        <family val="3"/>
        <charset val="129"/>
        <scheme val="minor"/>
      </rPr>
      <t>3.50</t>
    </r>
    <r>
      <rPr>
        <sz val="11"/>
        <color theme="1"/>
        <rFont val="맑은 고딕"/>
        <family val="2"/>
        <charset val="129"/>
        <scheme val="minor"/>
      </rPr>
      <t>이하</t>
    </r>
    <phoneticPr fontId="2" type="noConversion"/>
  </si>
  <si>
    <r>
      <t xml:space="preserve">등가: </t>
    </r>
    <r>
      <rPr>
        <sz val="11"/>
        <color rgb="FFFF0000"/>
        <rFont val="맑은 고딕"/>
        <family val="3"/>
        <charset val="129"/>
        <scheme val="minor"/>
      </rPr>
      <t>3.30</t>
    </r>
    <r>
      <rPr>
        <sz val="11"/>
        <color theme="1"/>
        <rFont val="맑은 고딕"/>
        <family val="2"/>
        <charset val="129"/>
        <scheme val="minor"/>
      </rPr>
      <t>이하</t>
    </r>
    <phoneticPr fontId="2" type="noConversion"/>
  </si>
  <si>
    <t>KP200</t>
    <phoneticPr fontId="2" type="noConversion"/>
  </si>
  <si>
    <t>HTS접속</t>
    <phoneticPr fontId="2" type="noConversion"/>
  </si>
  <si>
    <t>진입: 11:00~13:00</t>
    <phoneticPr fontId="2" type="noConversion"/>
  </si>
  <si>
    <t>청산:15:00이후~</t>
    <phoneticPr fontId="2" type="noConversion"/>
  </si>
  <si>
    <t>갈아타기:11:00~13:00</t>
    <phoneticPr fontId="2" type="noConversion"/>
  </si>
  <si>
    <t>손절 후 목표 수익률</t>
    <phoneticPr fontId="2" type="noConversion"/>
  </si>
  <si>
    <t>최대 10%, 손절금액을 복구하고 목표 수익률 5%달성시 청산</t>
    <phoneticPr fontId="2" type="noConversion"/>
  </si>
  <si>
    <t>3.80이상: 50계약, 3.70이상: 60계약, 3.60이상: 70계약, 3.50이상: 80계약, 3.40이상: 90계약</t>
    <phoneticPr fontId="2" type="noConversion"/>
  </si>
  <si>
    <t>비용에 따른 1차 진입수량</t>
    <phoneticPr fontId="2" type="noConversion"/>
  </si>
  <si>
    <t>기간에 따른 진입수량</t>
    <phoneticPr fontId="2" type="noConversion"/>
  </si>
  <si>
    <t>24~17일: 50계약, 16~11일: 30계약, 10일이하는 신규진입 금지!</t>
    <phoneticPr fontId="2" type="noConversion"/>
  </si>
  <si>
    <t>2차 진입수량</t>
    <phoneticPr fontId="2" type="noConversion"/>
  </si>
  <si>
    <t>3차 진입수량</t>
    <phoneticPr fontId="2" type="noConversion"/>
  </si>
  <si>
    <t>50계약(목표수익률-4%)</t>
    <phoneticPr fontId="2" type="noConversion"/>
  </si>
  <si>
    <t>30계약(목표수익률-3%)</t>
    <phoneticPr fontId="2" type="noConversion"/>
  </si>
  <si>
    <t>정 포지션 진입</t>
    <phoneticPr fontId="2" type="noConversion"/>
  </si>
  <si>
    <t>롤 오버</t>
    <phoneticPr fontId="2" type="noConversion"/>
  </si>
  <si>
    <t>만기 3일전까지 청산(부득이한 경우, 만기 2일전  오전 중 청산)</t>
    <phoneticPr fontId="2" type="noConversion"/>
  </si>
  <si>
    <t>기타</t>
    <phoneticPr fontId="2" type="noConversion"/>
  </si>
  <si>
    <t>상승추세일 때 &amp; 잔존기간 짧을수록 청산 가능성 높음. 하락추세일 때 &amp; 잔존기간 길수록 평가수익률 마이너스 가능성 높음.</t>
    <phoneticPr fontId="2" type="noConversion"/>
  </si>
  <si>
    <t>목표수익률</t>
    <phoneticPr fontId="2" type="noConversion"/>
  </si>
  <si>
    <t>하방5.5pt룰</t>
    <phoneticPr fontId="2" type="noConversion"/>
  </si>
  <si>
    <t>하방 5.5pt 룰</t>
    <phoneticPr fontId="2" type="noConversion"/>
  </si>
  <si>
    <t>등가: 3.70이하
중심: 3.30이하</t>
    <phoneticPr fontId="2" type="noConversion"/>
  </si>
  <si>
    <r>
      <t xml:space="preserve">등가: </t>
    </r>
    <r>
      <rPr>
        <sz val="11"/>
        <color rgb="FFFF0000"/>
        <rFont val="맑은 고딕"/>
        <family val="3"/>
        <charset val="129"/>
        <scheme val="minor"/>
      </rPr>
      <t>3.80</t>
    </r>
    <r>
      <rPr>
        <sz val="11"/>
        <color theme="1"/>
        <rFont val="맑은 고딕"/>
        <family val="2"/>
        <charset val="129"/>
        <scheme val="minor"/>
      </rPr>
      <t>이하
중심: 3.40이하</t>
    </r>
    <phoneticPr fontId="2" type="noConversion"/>
  </si>
  <si>
    <t>등가: 3.90이하
중심: 3.50이하</t>
    <phoneticPr fontId="2" type="noConversion"/>
  </si>
  <si>
    <t>등가: 4.00이하
중심: 3.60이하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</si>
  <si>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</si>
  <si>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</si>
  <si>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</si>
  <si>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월</t>
    <phoneticPr fontId="2" type="noConversion"/>
  </si>
  <si>
    <t>월</t>
    <phoneticPr fontId="2" type="noConversion"/>
  </si>
  <si>
    <t>비용</t>
    <phoneticPr fontId="2" type="noConversion"/>
  </si>
  <si>
    <t>환산</t>
    <phoneticPr fontId="2" type="noConversion"/>
  </si>
  <si>
    <t>환산</t>
    <phoneticPr fontId="2" type="noConversion"/>
  </si>
  <si>
    <t>최대수익</t>
    <phoneticPr fontId="2" type="noConversion"/>
  </si>
  <si>
    <t>수익금</t>
    <phoneticPr fontId="2" type="noConversion"/>
  </si>
  <si>
    <t>수익금</t>
    <phoneticPr fontId="2" type="noConversion"/>
  </si>
  <si>
    <t>수익금</t>
    <phoneticPr fontId="2" type="noConversion"/>
  </si>
  <si>
    <t>목</t>
    <phoneticPr fontId="2" type="noConversion"/>
  </si>
  <si>
    <t>금</t>
    <phoneticPr fontId="2" type="noConversion"/>
  </si>
  <si>
    <t>월</t>
    <phoneticPr fontId="2" type="noConversion"/>
  </si>
  <si>
    <t>목</t>
    <phoneticPr fontId="2" type="noConversion"/>
  </si>
  <si>
    <t>금</t>
    <phoneticPr fontId="2" type="noConversion"/>
  </si>
  <si>
    <t>정 포지션</t>
    <phoneticPr fontId="2" type="noConversion"/>
  </si>
  <si>
    <t>목</t>
    <phoneticPr fontId="2" type="noConversion"/>
  </si>
  <si>
    <t>월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</si>
  <si>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</si>
  <si>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</si>
  <si>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</si>
  <si>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월</t>
    <phoneticPr fontId="2" type="noConversion"/>
  </si>
  <si>
    <t>수</t>
    <phoneticPr fontId="2" type="noConversion"/>
  </si>
  <si>
    <t>월</t>
    <phoneticPr fontId="2" type="noConversion"/>
  </si>
  <si>
    <t>삼성전자</t>
    <phoneticPr fontId="2" type="noConversion"/>
  </si>
  <si>
    <t>하이닉스</t>
    <phoneticPr fontId="2" type="noConversion"/>
  </si>
  <si>
    <t>풋등가</t>
    <phoneticPr fontId="2" type="noConversion"/>
  </si>
  <si>
    <t>콜등가</t>
    <phoneticPr fontId="2" type="noConversion"/>
  </si>
  <si>
    <t>1외가</t>
    <phoneticPr fontId="2" type="noConversion"/>
  </si>
  <si>
    <t>2외가</t>
    <phoneticPr fontId="2" type="noConversion"/>
  </si>
  <si>
    <t>등가합</t>
    <phoneticPr fontId="2" type="noConversion"/>
  </si>
  <si>
    <t>1외가합</t>
    <phoneticPr fontId="2" type="noConversion"/>
  </si>
  <si>
    <t>2외가합</t>
    <phoneticPr fontId="2" type="noConversion"/>
  </si>
  <si>
    <t>1외가차</t>
    <phoneticPr fontId="2" type="noConversion"/>
  </si>
  <si>
    <t>2외가차</t>
    <phoneticPr fontId="2" type="noConversion"/>
  </si>
  <si>
    <t>sk텔레콤</t>
    <phoneticPr fontId="2" type="noConversion"/>
  </si>
  <si>
    <t>kt</t>
    <phoneticPr fontId="2" type="noConversion"/>
  </si>
  <si>
    <t>한국전력</t>
    <phoneticPr fontId="2" type="noConversion"/>
  </si>
  <si>
    <t>현대차</t>
    <phoneticPr fontId="2" type="noConversion"/>
  </si>
  <si>
    <t>posco</t>
    <phoneticPr fontId="2" type="noConversion"/>
  </si>
  <si>
    <t>차익</t>
    <phoneticPr fontId="2" type="noConversion"/>
  </si>
  <si>
    <t>월</t>
    <phoneticPr fontId="2" type="noConversion"/>
  </si>
  <si>
    <t>요일</t>
    <phoneticPr fontId="2" type="noConversion"/>
  </si>
  <si>
    <t>목표 수익률: 5%</t>
    <phoneticPr fontId="2" type="noConversion"/>
  </si>
  <si>
    <t>종가 평가수익률: 5% 돌파하고, 익일 평가수익률이 5%이상이면 청산!</t>
    <phoneticPr fontId="2" type="noConversion"/>
  </si>
  <si>
    <t>진입한 등가에서 5.5pt이상 하락하였고, 진입비용과 잔존기간을 충족시 갈아타기 적극 검토!</t>
    <phoneticPr fontId="2" type="noConversion"/>
  </si>
  <si>
    <t>V-KOSPI지수 장중 20PT돌파하거나 종가 시점 18PT이상일 때(수량: 80계약, 목표수익률-15%, 이후 2차 진입 수량은 30계약)</t>
    <phoneticPr fontId="2" type="noConversion"/>
  </si>
  <si>
    <t>1. C300 7.75 전체 매도</t>
    <phoneticPr fontId="2" type="noConversion"/>
  </si>
  <si>
    <t>2. 1이 되면 C305를 전체 매수 3.97</t>
    <phoneticPr fontId="2" type="noConversion"/>
  </si>
  <si>
    <t>4. 3이되면 P300 전체 매도</t>
    <phoneticPr fontId="2" type="noConversion"/>
  </si>
  <si>
    <t>3. 2가 되면 P295를 전체 매수</t>
    <phoneticPr fontId="2" type="noConversion"/>
  </si>
  <si>
    <t>상승했을 때</t>
    <phoneticPr fontId="2" type="noConversion"/>
  </si>
  <si>
    <t>하락했을 때</t>
    <phoneticPr fontId="2" type="noConversion"/>
  </si>
  <si>
    <t>1. P310 5.85 전체 매도</t>
    <phoneticPr fontId="2" type="noConversion"/>
  </si>
  <si>
    <t>2. 1이 되면 P305를 전체 매수 2.98</t>
    <phoneticPr fontId="2" type="noConversion"/>
  </si>
  <si>
    <t>3. 2가 되면 C315를 전체 매수</t>
    <phoneticPr fontId="2" type="noConversion"/>
  </si>
  <si>
    <t>4. 3이되면 C310 전체 매도</t>
    <phoneticPr fontId="2" type="noConversion"/>
  </si>
  <si>
    <t>Value</t>
    <phoneticPr fontId="2" type="noConversion"/>
  </si>
  <si>
    <t>1. C 등가 전체 매도</t>
    <phoneticPr fontId="2" type="noConversion"/>
  </si>
  <si>
    <t>2. C 외가 전체 매수</t>
    <phoneticPr fontId="2" type="noConversion"/>
  </si>
  <si>
    <t>3. 2가 되면 P 외가 전체 매수</t>
    <phoneticPr fontId="2" type="noConversion"/>
  </si>
  <si>
    <t>4. 3이되면 P 등가 전체 매도</t>
    <phoneticPr fontId="2" type="noConversion"/>
  </si>
  <si>
    <t>1. P 등가 전체 매도</t>
    <phoneticPr fontId="2" type="noConversion"/>
  </si>
  <si>
    <t>2. 1이 되면 P외가 전체 매수</t>
    <phoneticPr fontId="2" type="noConversion"/>
  </si>
  <si>
    <t>3. 2가 되면 C 외가 전체 매수</t>
    <phoneticPr fontId="2" type="noConversion"/>
  </si>
  <si>
    <t>4. 3이되면 C등가 전체 매도</t>
    <phoneticPr fontId="2" type="noConversion"/>
  </si>
  <si>
    <t>청산</t>
    <phoneticPr fontId="2" type="noConversion"/>
  </si>
  <si>
    <t>구축</t>
    <phoneticPr fontId="2" type="noConversion"/>
  </si>
  <si>
    <t>등가 양매수</t>
    <phoneticPr fontId="2" type="noConversion"/>
  </si>
  <si>
    <t>등가 양매도</t>
    <phoneticPr fontId="2" type="noConversion"/>
  </si>
  <si>
    <t>매수</t>
    <phoneticPr fontId="2" type="noConversion"/>
  </si>
  <si>
    <t>매도</t>
    <phoneticPr fontId="2" type="noConversion"/>
  </si>
  <si>
    <t>증거금 상승</t>
    <phoneticPr fontId="2" type="noConversion"/>
  </si>
  <si>
    <t>매도</t>
    <phoneticPr fontId="2" type="noConversion"/>
  </si>
  <si>
    <t>매수</t>
    <phoneticPr fontId="2" type="noConversion"/>
  </si>
  <si>
    <t>증거금 하강</t>
    <phoneticPr fontId="2" type="noConversion"/>
  </si>
  <si>
    <t>매도</t>
    <phoneticPr fontId="2" type="noConversion"/>
  </si>
  <si>
    <t>매수</t>
    <phoneticPr fontId="2" type="noConversion"/>
  </si>
  <si>
    <t>매수</t>
    <phoneticPr fontId="2" type="noConversion"/>
  </si>
  <si>
    <t>매도</t>
    <phoneticPr fontId="2" type="noConversion"/>
  </si>
  <si>
    <t>3.75% 수익</t>
    <phoneticPr fontId="2" type="noConversion"/>
  </si>
  <si>
    <t>청산</t>
    <phoneticPr fontId="2" type="noConversion"/>
  </si>
  <si>
    <t>정포지션조건</t>
    <phoneticPr fontId="2" type="noConversion"/>
  </si>
  <si>
    <t>외2가</t>
    <phoneticPr fontId="2" type="noConversion"/>
  </si>
  <si>
    <t>등가</t>
    <phoneticPr fontId="2" type="noConversion"/>
  </si>
  <si>
    <t>역포지션조건</t>
    <phoneticPr fontId="2" type="noConversion"/>
  </si>
  <si>
    <t>비고</t>
    <phoneticPr fontId="2" type="noConversion"/>
  </si>
  <si>
    <t>정청산
역구축</t>
    <phoneticPr fontId="2" type="noConversion"/>
  </si>
  <si>
    <t>정구축</t>
    <phoneticPr fontId="2" type="noConversion"/>
  </si>
  <si>
    <t>역청산</t>
    <phoneticPr fontId="2" type="noConversion"/>
  </si>
  <si>
    <t>정구축</t>
    <phoneticPr fontId="2" type="noConversion"/>
  </si>
  <si>
    <t>정청산</t>
    <phoneticPr fontId="2" type="noConversion"/>
  </si>
  <si>
    <t>정구축</t>
    <phoneticPr fontId="2" type="noConversion"/>
  </si>
  <si>
    <t>정청산</t>
    <phoneticPr fontId="2" type="noConversion"/>
  </si>
  <si>
    <t>정구축</t>
    <phoneticPr fontId="2" type="noConversion"/>
  </si>
  <si>
    <t>정청산
역구축</t>
    <phoneticPr fontId="2" type="noConversion"/>
  </si>
  <si>
    <t>역청산</t>
    <phoneticPr fontId="2" type="noConversion"/>
  </si>
  <si>
    <t>목표비용</t>
    <phoneticPr fontId="2" type="noConversion"/>
  </si>
  <si>
    <t>역구축</t>
    <phoneticPr fontId="2" type="noConversion"/>
  </si>
  <si>
    <t>역구축</t>
    <phoneticPr fontId="2" type="noConversion"/>
  </si>
  <si>
    <t>역청산</t>
    <phoneticPr fontId="2" type="noConversion"/>
  </si>
  <si>
    <t>역구축</t>
    <phoneticPr fontId="2" type="noConversion"/>
  </si>
  <si>
    <t>역청산</t>
    <phoneticPr fontId="2" type="noConversion"/>
  </si>
  <si>
    <t>역구축</t>
    <phoneticPr fontId="2" type="noConversion"/>
  </si>
  <si>
    <t>역청산</t>
    <phoneticPr fontId="2" type="noConversion"/>
  </si>
  <si>
    <t>역구축</t>
    <phoneticPr fontId="2" type="noConversion"/>
  </si>
  <si>
    <t>역청산</t>
    <phoneticPr fontId="2" type="noConversion"/>
  </si>
  <si>
    <t>정구축</t>
    <phoneticPr fontId="2" type="noConversion"/>
  </si>
  <si>
    <t>CD</t>
    <phoneticPr fontId="2" type="noConversion"/>
  </si>
  <si>
    <t>CW2</t>
    <phoneticPr fontId="2" type="noConversion"/>
  </si>
  <si>
    <t>PD</t>
    <phoneticPr fontId="2" type="noConversion"/>
  </si>
  <si>
    <t>PW2</t>
    <phoneticPr fontId="2" type="noConversion"/>
  </si>
  <si>
    <t>기존보유수량</t>
    <phoneticPr fontId="2" type="noConversion"/>
  </si>
  <si>
    <t>변수명</t>
    <phoneticPr fontId="2" type="noConversion"/>
  </si>
  <si>
    <t>CallW2Info[3]</t>
    <phoneticPr fontId="2" type="noConversion"/>
  </si>
  <si>
    <t>CallDInfo[3]</t>
    <phoneticPr fontId="2" type="noConversion"/>
  </si>
  <si>
    <t>PutDInfo[3]</t>
    <phoneticPr fontId="2" type="noConversion"/>
  </si>
  <si>
    <t>PutW2Info[3]</t>
    <phoneticPr fontId="2" type="noConversion"/>
  </si>
  <si>
    <t>임시변수</t>
    <phoneticPr fontId="2" type="noConversion"/>
  </si>
  <si>
    <t>nCW2BoU</t>
    <phoneticPr fontId="2" type="noConversion"/>
  </si>
  <si>
    <t>nCDBoU</t>
    <phoneticPr fontId="2" type="noConversion"/>
  </si>
  <si>
    <t>nPDBoU</t>
    <phoneticPr fontId="2" type="noConversion"/>
  </si>
  <si>
    <t>nPW2BoU</t>
    <phoneticPr fontId="2" type="noConversion"/>
  </si>
  <si>
    <t>계획수량</t>
    <phoneticPr fontId="2" type="noConversion"/>
  </si>
  <si>
    <t>변수명</t>
    <phoneticPr fontId="2" type="noConversion"/>
  </si>
  <si>
    <t>Qtn</t>
    <phoneticPr fontId="2" type="noConversion"/>
  </si>
  <si>
    <t>구매단위</t>
    <phoneticPr fontId="2" type="noConversion"/>
  </si>
  <si>
    <t>nQty</t>
    <phoneticPr fontId="2" type="noConversion"/>
  </si>
  <si>
    <t>nQty</t>
    <phoneticPr fontId="2" type="noConversion"/>
  </si>
  <si>
    <t>구매단위결정</t>
    <phoneticPr fontId="2" type="noConversion"/>
  </si>
  <si>
    <t>구매반복횟수계산</t>
    <phoneticPr fontId="2" type="noConversion"/>
  </si>
  <si>
    <t>계산식</t>
    <phoneticPr fontId="2" type="noConversion"/>
  </si>
  <si>
    <t>계획수량 div 구매단위</t>
    <phoneticPr fontId="2" type="noConversion"/>
  </si>
  <si>
    <t>반복수행</t>
    <phoneticPr fontId="2" type="noConversion"/>
  </si>
  <si>
    <t>양매수 채결</t>
    <phoneticPr fontId="2" type="noConversion"/>
  </si>
  <si>
    <t>양매수 채결양만큼 매도 주문</t>
    <phoneticPr fontId="2" type="noConversion"/>
  </si>
  <si>
    <t>PW2</t>
    <phoneticPr fontId="2" type="noConversion"/>
  </si>
  <si>
    <t>Sub 반복 수행</t>
    <phoneticPr fontId="2" type="noConversion"/>
  </si>
  <si>
    <t>양매수 채결</t>
    <phoneticPr fontId="2" type="noConversion"/>
  </si>
  <si>
    <t>주문수량</t>
    <phoneticPr fontId="2" type="noConversion"/>
  </si>
  <si>
    <t>잔량</t>
    <phoneticPr fontId="2" type="noConversion"/>
  </si>
  <si>
    <t>양매수 주문</t>
    <phoneticPr fontId="2" type="noConversion"/>
  </si>
  <si>
    <t>프로그램 설명</t>
    <phoneticPr fontId="2" type="noConversion"/>
  </si>
  <si>
    <t>nQty만금 주문</t>
    <phoneticPr fontId="2" type="noConversion"/>
  </si>
  <si>
    <t>채결 대기(100msec/1카운트) 반복</t>
    <phoneticPr fontId="2" type="noConversion"/>
  </si>
  <si>
    <t>계산식/프로그램</t>
    <phoneticPr fontId="2" type="noConversion"/>
  </si>
  <si>
    <t>nCWQty</t>
    <phoneticPr fontId="2" type="noConversion"/>
  </si>
  <si>
    <t>nPWQty</t>
    <phoneticPr fontId="2" type="noConversion"/>
  </si>
  <si>
    <t>= CallDInfo[3] - nCDBoU</t>
    <phoneticPr fontId="2" type="noConversion"/>
  </si>
  <si>
    <t>= CallPInfo[3] - nPDBoU</t>
    <phoneticPr fontId="2" type="noConversion"/>
  </si>
  <si>
    <t>FOrder</t>
    <phoneticPr fontId="2" type="noConversion"/>
  </si>
  <si>
    <t>매도주문채결</t>
    <phoneticPr fontId="2" type="noConversion"/>
  </si>
  <si>
    <t>대기</t>
    <phoneticPr fontId="2" type="noConversion"/>
  </si>
  <si>
    <t>100msec단위  반복</t>
    <phoneticPr fontId="2" type="noConversion"/>
  </si>
  <si>
    <t>대기</t>
    <phoneticPr fontId="2" type="noConversion"/>
  </si>
  <si>
    <t>변수변화</t>
    <phoneticPr fontId="2" type="noConversion"/>
  </si>
  <si>
    <t>=26-22-2</t>
    <phoneticPr fontId="2" type="noConversion"/>
  </si>
  <si>
    <t>=19-15-3</t>
    <phoneticPr fontId="2" type="noConversion"/>
  </si>
  <si>
    <t>nCOrderedQty</t>
    <phoneticPr fontId="2" type="noConversion"/>
  </si>
  <si>
    <t>nPOrderedQty</t>
    <phoneticPr fontId="2" type="noConversion"/>
  </si>
  <si>
    <t>= CallDInfo[3] - nCDBoU-nCorderedQty</t>
    <phoneticPr fontId="2" type="noConversion"/>
  </si>
  <si>
    <t>= CallPInfo[3] - nPDBoU-nPOrderedQty</t>
    <phoneticPr fontId="2" type="noConversion"/>
  </si>
  <si>
    <t>=24-22</t>
    <phoneticPr fontId="2" type="noConversion"/>
  </si>
  <si>
    <t>=18-15</t>
    <phoneticPr fontId="2" type="noConversion"/>
  </si>
  <si>
    <t>콜매도 주문된 수량저장</t>
    <phoneticPr fontId="2" type="noConversion"/>
  </si>
  <si>
    <t>풋매도 주문된 수량저장</t>
    <phoneticPr fontId="2" type="noConversion"/>
  </si>
  <si>
    <t>= nCOrderedQty + nCWQty</t>
    <phoneticPr fontId="2" type="noConversion"/>
  </si>
  <si>
    <t>= nPOrderedQty + nPWQty</t>
    <phoneticPr fontId="2" type="noConversion"/>
  </si>
  <si>
    <t>콜매도 주문된 수량 초기화</t>
    <phoneticPr fontId="2" type="noConversion"/>
  </si>
  <si>
    <t>풋매도 주문된 수량 초기화</t>
    <phoneticPr fontId="2" type="noConversion"/>
  </si>
  <si>
    <t>= 0</t>
    <phoneticPr fontId="2" type="noConversion"/>
  </si>
  <si>
    <t>= 0</t>
    <phoneticPr fontId="2" type="noConversion"/>
  </si>
  <si>
    <t xml:space="preserve"> 32-30-0 = 2</t>
    <phoneticPr fontId="2" type="noConversion"/>
  </si>
  <si>
    <t xml:space="preserve"> 6 - 3 - 0= 3</t>
    <phoneticPr fontId="2" type="noConversion"/>
  </si>
  <si>
    <t>if  (CallW2Info[3] - nCW2BoU-nCOrderedQty) = nCWQty then 매도 주문 1차 완료</t>
    <phoneticPr fontId="2" type="noConversion"/>
  </si>
  <si>
    <t>if  (PutW2Info[3]- nPW2BoU-nPOrderedQty) = nPWQty then 매도 주문 1차 완료</t>
    <phoneticPr fontId="2" type="noConversion"/>
  </si>
  <si>
    <t xml:space="preserve"> 34-30-2 = 2</t>
    <phoneticPr fontId="2" type="noConversion"/>
  </si>
  <si>
    <t xml:space="preserve"> 7 - 3 - 3 = 1</t>
    <phoneticPr fontId="2" type="noConversion"/>
  </si>
  <si>
    <t>=27-22-4 =1</t>
    <phoneticPr fontId="2" type="noConversion"/>
  </si>
  <si>
    <t>=19-15-4 = 0</t>
    <phoneticPr fontId="2" type="noConversion"/>
  </si>
  <si>
    <t xml:space="preserve"> 35-30-4 = 1</t>
    <phoneticPr fontId="2" type="noConversion"/>
  </si>
  <si>
    <t xml:space="preserve"> 7 - 3 - 4 = 0</t>
    <phoneticPr fontId="2" type="noConversion"/>
  </si>
  <si>
    <t>=27-22-5 =0</t>
    <phoneticPr fontId="2" type="noConversion"/>
  </si>
  <si>
    <t>=20-15-4 = 1</t>
    <phoneticPr fontId="2" type="noConversion"/>
  </si>
  <si>
    <t xml:space="preserve"> 35-30-5 = 0</t>
    <phoneticPr fontId="2" type="noConversion"/>
  </si>
  <si>
    <t xml:space="preserve"> 8 - 3 - 4 = 1</t>
    <phoneticPr fontId="2" type="noConversion"/>
  </si>
  <si>
    <t>구매단위만큼 주문이 끝났는지 확인</t>
    <phoneticPr fontId="2" type="noConversion"/>
  </si>
  <si>
    <t>if (nCOrderedQty = nQty) and (nPOrderedQty = nQty) then Sub반복 빠저나옴</t>
    <phoneticPr fontId="2" type="noConversion"/>
  </si>
  <si>
    <t xml:space="preserve"> (4= 5) and (4=5)</t>
    <phoneticPr fontId="2" type="noConversion"/>
  </si>
  <si>
    <t xml:space="preserve"> (2= 5) and (3=5)</t>
    <phoneticPr fontId="2" type="noConversion"/>
  </si>
  <si>
    <t xml:space="preserve"> (5= 5) and (4=5)</t>
    <phoneticPr fontId="2" type="noConversion"/>
  </si>
  <si>
    <t xml:space="preserve"> (5= 5) and (5=5)</t>
    <phoneticPr fontId="2" type="noConversion"/>
  </si>
  <si>
    <t>5개씩주문횟수</t>
    <phoneticPr fontId="2" type="noConversion"/>
  </si>
  <si>
    <t>5개이하 주문횟수</t>
    <phoneticPr fontId="2" type="noConversion"/>
  </si>
  <si>
    <t>100msec단위  반복(화면설정)</t>
    <phoneticPr fontId="2" type="noConversion"/>
  </si>
  <si>
    <t>5개이하 주문수량</t>
    <phoneticPr fontId="2" type="noConversion"/>
  </si>
  <si>
    <t>보유수량저장</t>
    <phoneticPr fontId="2" type="noConversion"/>
  </si>
  <si>
    <t xml:space="preserve"> =CallW2Info[3]</t>
    <phoneticPr fontId="2" type="noConversion"/>
  </si>
  <si>
    <t xml:space="preserve"> =CallDInfo[3]</t>
    <phoneticPr fontId="2" type="noConversion"/>
  </si>
  <si>
    <t xml:space="preserve"> =PutDInfo[3]</t>
    <phoneticPr fontId="2" type="noConversion"/>
  </si>
  <si>
    <t xml:space="preserve"> =PutW2Info[3]</t>
    <phoneticPr fontId="2" type="noConversion"/>
  </si>
  <si>
    <t>=29-27</t>
    <phoneticPr fontId="2" type="noConversion"/>
  </si>
  <si>
    <t>=23-20</t>
    <phoneticPr fontId="2" type="noConversion"/>
  </si>
  <si>
    <t xml:space="preserve"> 37-35-0 = 2</t>
    <phoneticPr fontId="2" type="noConversion"/>
  </si>
  <si>
    <t xml:space="preserve"> 11 - 8 - 0= 3</t>
    <phoneticPr fontId="2" type="noConversion"/>
  </si>
  <si>
    <t>=24-20-3</t>
    <phoneticPr fontId="2" type="noConversion"/>
  </si>
  <si>
    <t>=31-27-2</t>
    <phoneticPr fontId="2" type="noConversion"/>
  </si>
  <si>
    <t>=32-27-4 =1</t>
    <phoneticPr fontId="2" type="noConversion"/>
  </si>
  <si>
    <t>=24-20-4 = 0</t>
    <phoneticPr fontId="2" type="noConversion"/>
  </si>
  <si>
    <t xml:space="preserve"> 39-35-2 = 2</t>
    <phoneticPr fontId="2" type="noConversion"/>
  </si>
  <si>
    <t xml:space="preserve"> 12 - 8 - 3 = 1</t>
    <phoneticPr fontId="2" type="noConversion"/>
  </si>
  <si>
    <t xml:space="preserve"> 40-35-4 = 1</t>
    <phoneticPr fontId="2" type="noConversion"/>
  </si>
  <si>
    <t xml:space="preserve"> 12 - 8 - 4 = 0</t>
    <phoneticPr fontId="2" type="noConversion"/>
  </si>
  <si>
    <t>=32-27-5 =0</t>
    <phoneticPr fontId="2" type="noConversion"/>
  </si>
  <si>
    <t>=25-20-4 = 1</t>
    <phoneticPr fontId="2" type="noConversion"/>
  </si>
  <si>
    <t xml:space="preserve"> 40-35-5 = 0</t>
    <phoneticPr fontId="2" type="noConversion"/>
  </si>
  <si>
    <t xml:space="preserve"> 13 - 8 - 4 = 1</t>
    <phoneticPr fontId="2" type="noConversion"/>
  </si>
  <si>
    <t>계획수량</t>
    <phoneticPr fontId="2" type="noConversion"/>
  </si>
  <si>
    <t>분할수량</t>
    <phoneticPr fontId="2" type="noConversion"/>
  </si>
  <si>
    <t>변수</t>
    <phoneticPr fontId="2" type="noConversion"/>
  </si>
  <si>
    <t>5번 반복횟수</t>
    <phoneticPr fontId="2" type="noConversion"/>
  </si>
  <si>
    <t>추가 주문</t>
    <phoneticPr fontId="2" type="noConversion"/>
  </si>
  <si>
    <t>if 계획수량 mod 분할 수량 &gt; 0 then</t>
    <phoneticPr fontId="2" type="noConversion"/>
  </si>
  <si>
    <t>총반복횟수</t>
    <phoneticPr fontId="2" type="noConversion"/>
  </si>
  <si>
    <t>11번반복</t>
    <phoneticPr fontId="2" type="noConversion"/>
  </si>
  <si>
    <t>주문여부 판단</t>
    <phoneticPr fontId="2" type="noConversion"/>
  </si>
  <si>
    <t>만약 11번째 주문일 때 if 계획수량 mod 분할 수량 &gt; 0 then 잔여수량 주문하고..</t>
    <phoneticPr fontId="2" type="noConversion"/>
  </si>
  <si>
    <t>아니면 nOrderUnit만큼 주문</t>
    <phoneticPr fontId="2" type="noConversion"/>
  </si>
  <si>
    <t>nOrderUnit</t>
    <phoneticPr fontId="2" type="noConversion"/>
  </si>
  <si>
    <t>nOrderCount</t>
    <phoneticPr fontId="2" type="noConversion"/>
  </si>
  <si>
    <t>=24-22-0</t>
    <phoneticPr fontId="2" type="noConversion"/>
  </si>
  <si>
    <t>=18-15-0</t>
    <phoneticPr fontId="2" type="noConversion"/>
  </si>
  <si>
    <t>정구축</t>
    <phoneticPr fontId="2" type="noConversion"/>
  </si>
  <si>
    <t>매수</t>
    <phoneticPr fontId="2" type="noConversion"/>
  </si>
  <si>
    <t>방향</t>
    <phoneticPr fontId="2" type="noConversion"/>
  </si>
  <si>
    <t>호가</t>
    <phoneticPr fontId="2" type="noConversion"/>
  </si>
  <si>
    <t>매도호가</t>
    <phoneticPr fontId="2" type="noConversion"/>
  </si>
  <si>
    <t>풋등가</t>
    <phoneticPr fontId="2" type="noConversion"/>
  </si>
  <si>
    <t>매수</t>
    <phoneticPr fontId="2" type="noConversion"/>
  </si>
  <si>
    <t>매수호가</t>
    <phoneticPr fontId="2" type="noConversion"/>
  </si>
  <si>
    <t>변수</t>
    <phoneticPr fontId="2" type="noConversion"/>
  </si>
  <si>
    <t>콜외가</t>
    <phoneticPr fontId="2" type="noConversion"/>
  </si>
  <si>
    <t>매도</t>
    <phoneticPr fontId="2" type="noConversion"/>
  </si>
  <si>
    <t>매도호가</t>
    <phoneticPr fontId="2" type="noConversion"/>
  </si>
  <si>
    <t>매수호가</t>
    <phoneticPr fontId="2" type="noConversion"/>
  </si>
  <si>
    <t>풋외가</t>
    <phoneticPr fontId="2" type="noConversion"/>
  </si>
  <si>
    <t>매도</t>
    <phoneticPr fontId="2" type="noConversion"/>
  </si>
  <si>
    <t>CallW2Info</t>
  </si>
  <si>
    <t xml:space="preserve"> CallW1Info</t>
  </si>
  <si>
    <t xml:space="preserve"> CallDInfo</t>
  </si>
  <si>
    <t xml:space="preserve"> PutDInfo</t>
  </si>
  <si>
    <t xml:space="preserve"> PutW1Info</t>
  </si>
  <si>
    <t xml:space="preserve"> PutW2Info : array[0..15] of string; //실시간정보 입력용 -</t>
  </si>
  <si>
    <t xml:space="preserve">  종목코드</t>
  </si>
  <si>
    <t xml:space="preserve"> 행사가</t>
  </si>
  <si>
    <t xml:space="preserve"> 매입가격</t>
  </si>
  <si>
    <t xml:space="preserve"> 보유수량</t>
  </si>
  <si>
    <t xml:space="preserve"> 현재가</t>
  </si>
  <si>
    <t xml:space="preserve"> 계획수량</t>
  </si>
  <si>
    <t xml:space="preserve"> 매수호가</t>
  </si>
  <si>
    <t xml:space="preserve"> 매도호가</t>
  </si>
  <si>
    <t xml:space="preserve"> 미체결</t>
  </si>
  <si>
    <t xml:space="preserve"> 주문수량</t>
  </si>
  <si>
    <t xml:space="preserve"> 주문가격</t>
  </si>
  <si>
    <t xml:space="preserve"> 주문구분</t>
  </si>
  <si>
    <t xml:space="preserve"> 주문번호</t>
  </si>
  <si>
    <t xml:space="preserve"> 원주문번호</t>
  </si>
  <si>
    <t xml:space="preserve"> 여유1</t>
  </si>
  <si>
    <t xml:space="preserve"> 여유2</t>
  </si>
  <si>
    <t>CallW2Info[6]</t>
    <phoneticPr fontId="2" type="noConversion"/>
  </si>
  <si>
    <t xml:space="preserve"> CallDInfo[7]</t>
    <phoneticPr fontId="2" type="noConversion"/>
  </si>
  <si>
    <t xml:space="preserve"> PutDInfo[7]</t>
    <phoneticPr fontId="2" type="noConversion"/>
  </si>
  <si>
    <t>정청산</t>
    <phoneticPr fontId="2" type="noConversion"/>
  </si>
  <si>
    <t>매수</t>
    <phoneticPr fontId="2" type="noConversion"/>
  </si>
  <si>
    <t>매수</t>
    <phoneticPr fontId="2" type="noConversion"/>
  </si>
  <si>
    <t>매수호가</t>
    <phoneticPr fontId="2" type="noConversion"/>
  </si>
  <si>
    <t>매도호가</t>
    <phoneticPr fontId="2" type="noConversion"/>
  </si>
  <si>
    <t>매도호가</t>
    <phoneticPr fontId="2" type="noConversion"/>
  </si>
  <si>
    <t xml:space="preserve"> CallDInfo[6]</t>
    <phoneticPr fontId="2" type="noConversion"/>
  </si>
  <si>
    <t xml:space="preserve"> PutDInfo[6]</t>
    <phoneticPr fontId="2" type="noConversion"/>
  </si>
  <si>
    <t>CallW2Info[7]</t>
    <phoneticPr fontId="2" type="noConversion"/>
  </si>
  <si>
    <t>PutW2Info[7]</t>
    <phoneticPr fontId="2" type="noConversion"/>
  </si>
  <si>
    <t>PutW2Info[6]</t>
    <phoneticPr fontId="2" type="noConversion"/>
  </si>
  <si>
    <t>역구축</t>
    <phoneticPr fontId="2" type="noConversion"/>
  </si>
  <si>
    <t>주문구분</t>
    <phoneticPr fontId="2" type="noConversion"/>
  </si>
  <si>
    <t>매수</t>
    <phoneticPr fontId="2" type="noConversion"/>
  </si>
  <si>
    <t>매도</t>
    <phoneticPr fontId="2" type="noConversion"/>
  </si>
  <si>
    <t>매수</t>
    <phoneticPr fontId="2" type="noConversion"/>
  </si>
  <si>
    <t>매도</t>
    <phoneticPr fontId="2" type="noConversion"/>
  </si>
  <si>
    <t>매수</t>
    <phoneticPr fontId="2" type="noConversion"/>
  </si>
  <si>
    <t>구축조건에 맞으면 주문</t>
    <phoneticPr fontId="2" type="noConversion"/>
  </si>
  <si>
    <t>1. 1계약씩 동시 주문</t>
    <phoneticPr fontId="2" type="noConversion"/>
  </si>
  <si>
    <t>2. 채결 대기하면서 수량 확인</t>
    <phoneticPr fontId="2" type="noConversion"/>
  </si>
  <si>
    <t>기본순서</t>
    <phoneticPr fontId="2" type="noConversion"/>
  </si>
  <si>
    <t>1. 최고가 매도호가 -1로 주문</t>
    <phoneticPr fontId="2" type="noConversion"/>
  </si>
  <si>
    <t>2. 1번 채결된 수량 만큼 중간가격 2종목 시장가 주문하고 최저가는 현재가로 주문</t>
    <phoneticPr fontId="2" type="noConversion"/>
  </si>
  <si>
    <t>점검사항</t>
    <phoneticPr fontId="2" type="noConversion"/>
  </si>
  <si>
    <t>수동 주문과 주문이 섞여도 처리가 되어야 한다. - 주문번호로 관리</t>
    <phoneticPr fontId="2" type="noConversion"/>
  </si>
  <si>
    <t>준비사항</t>
    <phoneticPr fontId="2" type="noConversion"/>
  </si>
  <si>
    <t>1. 주문번호로 채결확인하여 확실한 주문한 것이 채결된건지 확인해야 함</t>
    <phoneticPr fontId="2" type="noConversion"/>
  </si>
  <si>
    <t xml:space="preserve">   - 주문key값을 이용하는 것을 확인해 볼 것</t>
    <phoneticPr fontId="2" type="noConversion"/>
  </si>
  <si>
    <t>2. 현재가, 시장가, 매도호가 -1 등의 주문타입을 정해 놓을 것</t>
    <phoneticPr fontId="2" type="noConversion"/>
  </si>
  <si>
    <t>3. 청산 방법을 정해서 화면에 표시하고, 다른 청산 방법이나 루틴이 있으면 또 추가 한다.</t>
    <phoneticPr fontId="2" type="noConversion"/>
  </si>
  <si>
    <t>주문key</t>
    <phoneticPr fontId="2" type="noConversion"/>
  </si>
  <si>
    <t>주문번호</t>
    <phoneticPr fontId="2" type="noConversion"/>
  </si>
  <si>
    <t>종목코드</t>
    <phoneticPr fontId="2" type="noConversion"/>
  </si>
  <si>
    <t>매매구분</t>
    <phoneticPr fontId="2" type="noConversion"/>
  </si>
  <si>
    <t>주문가</t>
    <phoneticPr fontId="2" type="noConversion"/>
  </si>
  <si>
    <t>주문량</t>
    <phoneticPr fontId="2" type="noConversion"/>
  </si>
  <si>
    <t>체결가</t>
    <phoneticPr fontId="2" type="noConversion"/>
  </si>
  <si>
    <t>체결량</t>
    <phoneticPr fontId="2" type="noConversion"/>
  </si>
  <si>
    <t>미체결량</t>
    <phoneticPr fontId="2" type="noConversion"/>
  </si>
  <si>
    <t>원주문번호</t>
    <phoneticPr fontId="2" type="noConversion"/>
  </si>
  <si>
    <t>유형</t>
    <phoneticPr fontId="2" type="noConversion"/>
  </si>
  <si>
    <t>wolf02              00160001665         000001135P 1810 305.0        000000000301NA305       70000  0009999              1        4.78              0              0        0.00        0.00        0.00              1              0??           00000                                        0000000000'</t>
  </si>
  <si>
    <t>2019년 6월 10일. 현재까지 진행된 전략을 바탕으로 보다 안정적이고 확장성이 용이한 프로그램을 개발하고자 한다.</t>
    <phoneticPr fontId="2" type="noConversion"/>
  </si>
  <si>
    <t>계좌정보</t>
    <phoneticPr fontId="2" type="noConversion"/>
  </si>
  <si>
    <t>보유계좌리스트</t>
    <phoneticPr fontId="2" type="noConversion"/>
  </si>
  <si>
    <t>1)</t>
    <phoneticPr fontId="2" type="noConversion"/>
  </si>
  <si>
    <t>2)</t>
    <phoneticPr fontId="2" type="noConversion"/>
  </si>
  <si>
    <t>계좌별 자본금</t>
    <phoneticPr fontId="2" type="noConversion"/>
  </si>
  <si>
    <t>3)</t>
  </si>
  <si>
    <t>3)</t>
    <phoneticPr fontId="2" type="noConversion"/>
  </si>
  <si>
    <t>계좌별 보유잔고</t>
    <phoneticPr fontId="2" type="noConversion"/>
  </si>
  <si>
    <t>1)</t>
    <phoneticPr fontId="2" type="noConversion"/>
  </si>
  <si>
    <t>Kospi</t>
    <phoneticPr fontId="2" type="noConversion"/>
  </si>
  <si>
    <t>3)</t>
    <phoneticPr fontId="2" type="noConversion"/>
  </si>
  <si>
    <t>Kospi200</t>
    <phoneticPr fontId="2" type="noConversion"/>
  </si>
  <si>
    <t>2)</t>
    <phoneticPr fontId="2" type="noConversion"/>
  </si>
  <si>
    <t>4)</t>
  </si>
  <si>
    <t>4)</t>
    <phoneticPr fontId="2" type="noConversion"/>
  </si>
  <si>
    <t>Vkospi</t>
    <phoneticPr fontId="2" type="noConversion"/>
  </si>
  <si>
    <t>선택</t>
    <phoneticPr fontId="2" type="noConversion"/>
  </si>
  <si>
    <t>필수</t>
    <phoneticPr fontId="2" type="noConversion"/>
  </si>
  <si>
    <t>필수</t>
    <phoneticPr fontId="2" type="noConversion"/>
  </si>
  <si>
    <t>필수/선택</t>
    <phoneticPr fontId="2" type="noConversion"/>
  </si>
  <si>
    <t>기본정보</t>
    <phoneticPr fontId="2" type="noConversion"/>
  </si>
  <si>
    <t>5)</t>
  </si>
  <si>
    <t>당월</t>
    <phoneticPr fontId="2" type="noConversion"/>
  </si>
  <si>
    <t>6)</t>
  </si>
  <si>
    <t>7)</t>
  </si>
  <si>
    <t>8)</t>
  </si>
  <si>
    <t>9)</t>
  </si>
  <si>
    <t>10)</t>
  </si>
  <si>
    <t>잔존일</t>
    <phoneticPr fontId="2" type="noConversion"/>
  </si>
  <si>
    <t>등가행사가</t>
    <phoneticPr fontId="2" type="noConversion"/>
  </si>
  <si>
    <t>Max행사가</t>
    <phoneticPr fontId="2" type="noConversion"/>
  </si>
  <si>
    <t>추가정보</t>
    <phoneticPr fontId="2" type="noConversion"/>
  </si>
  <si>
    <t>등락,순매수정보</t>
    <phoneticPr fontId="2" type="noConversion"/>
  </si>
  <si>
    <t>등락</t>
    <phoneticPr fontId="2" type="noConversion"/>
  </si>
  <si>
    <t>등락</t>
    <phoneticPr fontId="2" type="noConversion"/>
  </si>
  <si>
    <t>4)</t>
    <phoneticPr fontId="2" type="noConversion"/>
  </si>
  <si>
    <t>사용자</t>
    <phoneticPr fontId="2" type="noConversion"/>
  </si>
  <si>
    <t>5)</t>
    <phoneticPr fontId="2" type="noConversion"/>
  </si>
  <si>
    <t>비밀번호</t>
    <phoneticPr fontId="2" type="noConversion"/>
  </si>
  <si>
    <t>계좌, 공인</t>
    <phoneticPr fontId="2" type="noConversion"/>
  </si>
  <si>
    <t>6)</t>
    <phoneticPr fontId="2" type="noConversion"/>
  </si>
  <si>
    <t>닉네임</t>
    <phoneticPr fontId="2" type="noConversion"/>
  </si>
  <si>
    <t>선택</t>
    <phoneticPr fontId="2" type="noConversion"/>
  </si>
  <si>
    <t>필수</t>
    <phoneticPr fontId="2" type="noConversion"/>
  </si>
  <si>
    <t>필수</t>
    <phoneticPr fontId="2" type="noConversion"/>
  </si>
  <si>
    <t>필수</t>
    <phoneticPr fontId="2" type="noConversion"/>
  </si>
  <si>
    <t>SMS정보</t>
    <phoneticPr fontId="2" type="noConversion"/>
  </si>
  <si>
    <t>필수</t>
    <phoneticPr fontId="2" type="noConversion"/>
  </si>
  <si>
    <t>이름, 송신번호, 수신번호</t>
    <phoneticPr fontId="2" type="noConversion"/>
  </si>
  <si>
    <t>1)</t>
    <phoneticPr fontId="2" type="noConversion"/>
  </si>
  <si>
    <t>2)</t>
    <phoneticPr fontId="2" type="noConversion"/>
  </si>
  <si>
    <t>가격정보</t>
    <phoneticPr fontId="2" type="noConversion"/>
  </si>
  <si>
    <t>7)</t>
    <phoneticPr fontId="2" type="noConversion"/>
  </si>
  <si>
    <t>잔고리스트</t>
    <phoneticPr fontId="2" type="noConversion"/>
  </si>
  <si>
    <t>8)</t>
    <phoneticPr fontId="2" type="noConversion"/>
  </si>
  <si>
    <t>평가액</t>
    <phoneticPr fontId="2" type="noConversion"/>
  </si>
  <si>
    <t>필수</t>
    <phoneticPr fontId="2" type="noConversion"/>
  </si>
  <si>
    <t>실시간여부</t>
    <phoneticPr fontId="2" type="noConversion"/>
  </si>
  <si>
    <t>실시간</t>
    <phoneticPr fontId="2" type="noConversion"/>
  </si>
  <si>
    <t>실시간</t>
    <phoneticPr fontId="2" type="noConversion"/>
  </si>
  <si>
    <t>실시간</t>
    <phoneticPr fontId="2" type="noConversion"/>
  </si>
  <si>
    <t>실시간</t>
    <phoneticPr fontId="2" type="noConversion"/>
  </si>
  <si>
    <t>옵션가격</t>
    <phoneticPr fontId="2" type="noConversion"/>
  </si>
  <si>
    <t>실시간</t>
    <phoneticPr fontId="2" type="noConversion"/>
  </si>
  <si>
    <t>당,차,차차,원</t>
    <phoneticPr fontId="2" type="noConversion"/>
  </si>
  <si>
    <t>기본정보 : 메인Frame에 정보를 변수로 저장한다.</t>
    <phoneticPr fontId="2" type="noConversion"/>
  </si>
  <si>
    <t>Frame명</t>
    <phoneticPr fontId="2" type="noConversion"/>
  </si>
  <si>
    <t>fHBOMain</t>
    <phoneticPr fontId="2" type="noConversion"/>
  </si>
  <si>
    <t>1)</t>
    <phoneticPr fontId="2" type="noConversion"/>
  </si>
  <si>
    <t>2)</t>
    <phoneticPr fontId="2" type="noConversion"/>
  </si>
  <si>
    <t>CrientKey</t>
    <phoneticPr fontId="2" type="noConversion"/>
  </si>
  <si>
    <t>3)</t>
    <phoneticPr fontId="2" type="noConversion"/>
  </si>
  <si>
    <t>주문No</t>
    <phoneticPr fontId="2" type="noConversion"/>
  </si>
  <si>
    <t>종목코드</t>
    <phoneticPr fontId="2" type="noConversion"/>
  </si>
  <si>
    <t>구분</t>
    <phoneticPr fontId="2" type="noConversion"/>
  </si>
  <si>
    <t>수문수량</t>
    <phoneticPr fontId="2" type="noConversion"/>
  </si>
  <si>
    <t>미체결수량</t>
    <phoneticPr fontId="2" type="noConversion"/>
  </si>
  <si>
    <t>체결수량</t>
    <phoneticPr fontId="2" type="noConversion"/>
  </si>
  <si>
    <t>원번호</t>
    <phoneticPr fontId="2" type="noConversion"/>
  </si>
  <si>
    <t>필수</t>
    <phoneticPr fontId="2" type="noConversion"/>
  </si>
  <si>
    <t>전략별로 번호 정의</t>
    <phoneticPr fontId="2" type="noConversion"/>
  </si>
  <si>
    <t>9)</t>
    <phoneticPr fontId="2" type="noConversion"/>
  </si>
  <si>
    <t>증거금</t>
    <phoneticPr fontId="2" type="noConversion"/>
  </si>
  <si>
    <t>선택</t>
    <phoneticPr fontId="2" type="noConversion"/>
  </si>
  <si>
    <t>체결정보  : 전체 리스트를 프로그램 부하 없이 처리할 수 있는 방법은….?????</t>
    <phoneticPr fontId="2" type="noConversion"/>
  </si>
  <si>
    <t>계좌정보불러오기</t>
    <phoneticPr fontId="2" type="noConversion"/>
  </si>
  <si>
    <t>사용자입력</t>
    <phoneticPr fontId="2" type="noConversion"/>
  </si>
  <si>
    <t>fLogin</t>
    <phoneticPr fontId="2" type="noConversion"/>
  </si>
  <si>
    <t>로그인하는 unit</t>
    <phoneticPr fontId="2" type="noConversion"/>
  </si>
  <si>
    <t>로그인정보설정</t>
    <phoneticPr fontId="2" type="noConversion"/>
  </si>
  <si>
    <t>1)</t>
    <phoneticPr fontId="2" type="noConversion"/>
  </si>
  <si>
    <t>ID</t>
    <phoneticPr fontId="2" type="noConversion"/>
  </si>
  <si>
    <t>비번</t>
    <phoneticPr fontId="2" type="noConversion"/>
  </si>
  <si>
    <t>공인인증비번</t>
    <phoneticPr fontId="2" type="noConversion"/>
  </si>
  <si>
    <t>다중로그인</t>
    <phoneticPr fontId="2" type="noConversion"/>
  </si>
  <si>
    <t>다중로그인명</t>
    <phoneticPr fontId="2" type="noConversion"/>
  </si>
  <si>
    <t>2)</t>
    <phoneticPr fontId="2" type="noConversion"/>
  </si>
  <si>
    <t>fPriceInfo</t>
    <phoneticPr fontId="2" type="noConversion"/>
  </si>
  <si>
    <t>가격정보 확인하는 unit</t>
    <phoneticPr fontId="2" type="noConversion"/>
  </si>
  <si>
    <t>fYMS</t>
    <phoneticPr fontId="2" type="noConversion"/>
  </si>
  <si>
    <t>fYMD</t>
    <phoneticPr fontId="2" type="noConversion"/>
  </si>
  <si>
    <t>CallTime2외가</t>
    <phoneticPr fontId="2" type="noConversion"/>
  </si>
  <si>
    <t>등가양매도</t>
    <phoneticPr fontId="2" type="noConversion"/>
  </si>
  <si>
    <t>양매수</t>
    <phoneticPr fontId="2" type="noConversion"/>
  </si>
  <si>
    <t>fCall2Time</t>
    <phoneticPr fontId="2" type="noConversion"/>
  </si>
  <si>
    <t>fCall8Time</t>
    <phoneticPr fontId="2" type="noConversion"/>
  </si>
  <si>
    <t>fPut2Time</t>
    <phoneticPr fontId="2" type="noConversion"/>
  </si>
  <si>
    <t>PutTime2외가</t>
    <phoneticPr fontId="2" type="noConversion"/>
  </si>
  <si>
    <t>PutTime10외가</t>
    <phoneticPr fontId="2" type="noConversion"/>
  </si>
  <si>
    <t>fPut10Time</t>
    <phoneticPr fontId="2" type="noConversion"/>
  </si>
  <si>
    <t>fPositionSE</t>
    <phoneticPr fontId="2" type="noConversion"/>
  </si>
  <si>
    <t>만기포지션손익계산</t>
    <phoneticPr fontId="2" type="noConversion"/>
  </si>
  <si>
    <t>ClientKey format - 55000000</t>
    <phoneticPr fontId="2" type="noConversion"/>
  </si>
  <si>
    <t>ClientKey format - 61000000</t>
    <phoneticPr fontId="2" type="noConversion"/>
  </si>
  <si>
    <t>ClientKey format - 62000000</t>
    <phoneticPr fontId="2" type="noConversion"/>
  </si>
  <si>
    <t>ClientKey format - 63000000</t>
    <phoneticPr fontId="2" type="noConversion"/>
  </si>
  <si>
    <t>ClientKey format - 64000000</t>
    <phoneticPr fontId="2" type="noConversion"/>
  </si>
  <si>
    <t>ClientKey format - 구축 :11010000</t>
    <phoneticPr fontId="2" type="noConversion"/>
  </si>
  <si>
    <t>2포지션 관리가 가능하도록(예 255, 257)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</si>
</sst>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0.00_ "/>
    <numFmt numFmtId="177" formatCode="0.0%"/>
    <numFmt numFmtId="178" formatCode="m&quot;/&quot;d;@"/>
    <numFmt numFmtId="179" formatCode="0_);[Red]\(0\)"/>
    <numFmt numFmtId="180" formatCode="#,##0.00;\-#,##0.00;0.00"/>
  </numFmts>
  <fonts count="3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0"/>
      <color rgb="FF7030A0"/>
      <name val="맑은 고딕"/>
      <family val="3"/>
      <charset val="129"/>
      <scheme val="minor"/>
    </font>
    <font>
      <b/>
      <sz val="11"/>
      <color theme="2" tint="-0.499984740745262"/>
      <name val="맑은 고딕"/>
      <family val="3"/>
      <charset val="129"/>
      <scheme val="minor"/>
    </font>
    <font>
      <sz val="11"/>
      <color theme="7" tint="0.59999389629810485"/>
      <name val="맑은 고딕"/>
      <family val="2"/>
      <charset val="129"/>
      <scheme val="minor"/>
    </font>
    <font>
      <sz val="11"/>
      <color theme="7" tint="0.59999389629810485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92D050"/>
      <name val="맑은 고딕"/>
      <family val="2"/>
      <charset val="129"/>
      <scheme val="minor"/>
    </font>
    <font>
      <sz val="11"/>
      <color rgb="FF92D05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7"/>
      <name val="맑은 고딕"/>
      <family val="3"/>
      <charset val="129"/>
      <scheme val="minor"/>
    </font>
    <font>
      <sz val="11"/>
      <color theme="9" tint="-0.499984740745262"/>
      <name val="맑은 고딕"/>
      <family val="2"/>
      <charset val="129"/>
      <scheme val="minor"/>
    </font>
    <font>
      <sz val="11"/>
      <color theme="9" tint="-0.499984740745262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0066FF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0000FF"/>
      <name val="맑은 고딕"/>
      <family val="2"/>
      <charset val="129"/>
      <scheme val="minor"/>
    </font>
    <font>
      <sz val="9"/>
      <color rgb="FF0000FF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7EFF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46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2" fontId="0" fillId="0" borderId="1" xfId="0" applyNumberFormat="1" applyBorder="1">
      <alignment vertical="center"/>
    </xf>
    <xf numFmtId="2" fontId="0" fillId="0" borderId="0" xfId="0" applyNumberFormat="1" applyFill="1" applyBorder="1">
      <alignment vertical="center"/>
    </xf>
    <xf numFmtId="2" fontId="0" fillId="0" borderId="0" xfId="0" applyNumberFormat="1" applyBorder="1">
      <alignment vertical="center"/>
    </xf>
    <xf numFmtId="2" fontId="0" fillId="0" borderId="2" xfId="0" applyNumberFormat="1" applyBorder="1">
      <alignment vertical="center"/>
    </xf>
    <xf numFmtId="177" fontId="0" fillId="0" borderId="0" xfId="2" applyNumberFormat="1" applyFont="1">
      <alignment vertical="center"/>
    </xf>
    <xf numFmtId="0" fontId="0" fillId="0" borderId="4" xfId="0" applyBorder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Border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178" fontId="10" fillId="0" borderId="0" xfId="0" applyNumberFormat="1" applyFont="1">
      <alignment vertical="center"/>
    </xf>
    <xf numFmtId="0" fontId="10" fillId="0" borderId="0" xfId="0" applyFont="1" applyAlignment="1">
      <alignment horizontal="center" vertical="center"/>
    </xf>
    <xf numFmtId="178" fontId="10" fillId="0" borderId="0" xfId="0" applyNumberFormat="1" applyFont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4" xfId="0" applyFill="1" applyBorder="1">
      <alignment vertical="center"/>
    </xf>
    <xf numFmtId="178" fontId="10" fillId="2" borderId="0" xfId="0" applyNumberFormat="1" applyFont="1" applyFill="1">
      <alignment vertical="center"/>
    </xf>
    <xf numFmtId="178" fontId="10" fillId="0" borderId="0" xfId="0" applyNumberFormat="1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77" fontId="13" fillId="3" borderId="0" xfId="2" applyNumberFormat="1" applyFont="1" applyFill="1">
      <alignment vertical="center"/>
    </xf>
    <xf numFmtId="0" fontId="10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41" fontId="0" fillId="0" borderId="0" xfId="1" applyFont="1">
      <alignment vertical="center"/>
    </xf>
    <xf numFmtId="177" fontId="0" fillId="0" borderId="0" xfId="2" applyNumberFormat="1" applyFont="1" applyFill="1">
      <alignment vertical="center"/>
    </xf>
    <xf numFmtId="0" fontId="14" fillId="5" borderId="0" xfId="0" applyFont="1" applyFill="1">
      <alignment vertical="center"/>
    </xf>
    <xf numFmtId="9" fontId="13" fillId="3" borderId="0" xfId="2" applyNumberFormat="1" applyFont="1" applyFill="1">
      <alignment vertical="center"/>
    </xf>
    <xf numFmtId="0" fontId="8" fillId="0" borderId="0" xfId="0" applyFont="1">
      <alignment vertical="center"/>
    </xf>
    <xf numFmtId="0" fontId="8" fillId="2" borderId="0" xfId="0" applyFont="1" applyFill="1">
      <alignment vertical="center"/>
    </xf>
    <xf numFmtId="0" fontId="8" fillId="0" borderId="0" xfId="0" applyFont="1" applyFill="1">
      <alignment vertical="center"/>
    </xf>
    <xf numFmtId="0" fontId="16" fillId="0" borderId="0" xfId="0" applyFont="1">
      <alignment vertical="center"/>
    </xf>
    <xf numFmtId="0" fontId="16" fillId="0" borderId="3" xfId="0" applyFont="1" applyBorder="1">
      <alignment vertical="center"/>
    </xf>
    <xf numFmtId="0" fontId="6" fillId="0" borderId="0" xfId="0" applyFont="1">
      <alignment vertical="center"/>
    </xf>
    <xf numFmtId="0" fontId="17" fillId="0" borderId="0" xfId="0" applyFont="1">
      <alignment vertical="center"/>
    </xf>
    <xf numFmtId="0" fontId="19" fillId="0" borderId="0" xfId="0" applyFont="1" applyBorder="1">
      <alignment vertical="center"/>
    </xf>
    <xf numFmtId="0" fontId="19" fillId="0" borderId="0" xfId="0" applyFont="1">
      <alignment vertical="center"/>
    </xf>
    <xf numFmtId="41" fontId="11" fillId="0" borderId="0" xfId="1" applyFont="1">
      <alignment vertical="center"/>
    </xf>
    <xf numFmtId="41" fontId="20" fillId="0" borderId="0" xfId="1" applyFont="1">
      <alignment vertical="center"/>
    </xf>
    <xf numFmtId="0" fontId="4" fillId="0" borderId="0" xfId="0" applyFont="1">
      <alignment vertical="center"/>
    </xf>
    <xf numFmtId="178" fontId="10" fillId="0" borderId="0" xfId="0" applyNumberFormat="1" applyFont="1" applyFill="1" applyAlignment="1">
      <alignment horizontal="center" vertical="center"/>
    </xf>
    <xf numFmtId="0" fontId="12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2" fontId="8" fillId="0" borderId="0" xfId="0" applyNumberFormat="1" applyFont="1">
      <alignment vertical="center"/>
    </xf>
    <xf numFmtId="0" fontId="0" fillId="6" borderId="0" xfId="0" applyFill="1">
      <alignment vertical="center"/>
    </xf>
    <xf numFmtId="0" fontId="10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>
      <alignment vertical="center"/>
    </xf>
    <xf numFmtId="14" fontId="0" fillId="0" borderId="0" xfId="0" applyNumberFormat="1" applyAlignment="1">
      <alignment horizontal="left" vertical="center"/>
    </xf>
    <xf numFmtId="180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center" vertical="center"/>
    </xf>
    <xf numFmtId="2" fontId="0" fillId="2" borderId="1" xfId="0" applyNumberFormat="1" applyFill="1" applyBorder="1">
      <alignment vertical="center"/>
    </xf>
    <xf numFmtId="2" fontId="0" fillId="2" borderId="0" xfId="0" applyNumberFormat="1" applyFill="1" applyBorder="1">
      <alignment vertical="center"/>
    </xf>
    <xf numFmtId="2" fontId="0" fillId="2" borderId="2" xfId="0" applyNumberFormat="1" applyFill="1" applyBorder="1">
      <alignment vertical="center"/>
    </xf>
    <xf numFmtId="0" fontId="17" fillId="2" borderId="0" xfId="0" applyFont="1" applyFill="1">
      <alignment vertical="center"/>
    </xf>
    <xf numFmtId="0" fontId="19" fillId="2" borderId="0" xfId="0" applyFont="1" applyFill="1" applyBorder="1">
      <alignment vertical="center"/>
    </xf>
    <xf numFmtId="0" fontId="16" fillId="2" borderId="3" xfId="0" applyFont="1" applyFill="1" applyBorder="1">
      <alignment vertical="center"/>
    </xf>
    <xf numFmtId="0" fontId="7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12" fillId="2" borderId="0" xfId="0" applyFont="1" applyFill="1">
      <alignment vertical="center"/>
    </xf>
    <xf numFmtId="177" fontId="13" fillId="2" borderId="0" xfId="2" applyNumberFormat="1" applyFont="1" applyFill="1">
      <alignment vertical="center"/>
    </xf>
    <xf numFmtId="177" fontId="0" fillId="2" borderId="0" xfId="2" applyNumberFormat="1" applyFont="1" applyFill="1">
      <alignment vertical="center"/>
    </xf>
    <xf numFmtId="9" fontId="7" fillId="0" borderId="0" xfId="0" applyNumberFormat="1" applyFont="1">
      <alignment vertical="center"/>
    </xf>
    <xf numFmtId="9" fontId="7" fillId="0" borderId="0" xfId="0" applyNumberFormat="1" applyFont="1" applyFill="1">
      <alignment vertical="center"/>
    </xf>
    <xf numFmtId="9" fontId="7" fillId="2" borderId="0" xfId="0" applyNumberFormat="1" applyFont="1" applyFill="1">
      <alignment vertical="center"/>
    </xf>
    <xf numFmtId="179" fontId="0" fillId="6" borderId="0" xfId="0" applyNumberFormat="1" applyFill="1">
      <alignment vertical="center"/>
    </xf>
    <xf numFmtId="9" fontId="7" fillId="0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0" fillId="0" borderId="1" xfId="0" applyNumberFormat="1" applyFill="1" applyBorder="1">
      <alignment vertical="center"/>
    </xf>
    <xf numFmtId="2" fontId="0" fillId="0" borderId="2" xfId="0" applyNumberFormat="1" applyFill="1" applyBorder="1">
      <alignment vertical="center"/>
    </xf>
    <xf numFmtId="0" fontId="17" fillId="0" borderId="0" xfId="0" applyFont="1" applyFill="1">
      <alignment vertical="center"/>
    </xf>
    <xf numFmtId="0" fontId="19" fillId="0" borderId="0" xfId="0" applyFont="1" applyFill="1" applyBorder="1">
      <alignment vertical="center"/>
    </xf>
    <xf numFmtId="0" fontId="16" fillId="0" borderId="3" xfId="0" applyFont="1" applyFill="1" applyBorder="1">
      <alignment vertical="center"/>
    </xf>
    <xf numFmtId="0" fontId="7" fillId="0" borderId="0" xfId="0" applyFont="1" applyFill="1">
      <alignment vertical="center"/>
    </xf>
    <xf numFmtId="0" fontId="1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178" fontId="10" fillId="2" borderId="0" xfId="0" applyNumberFormat="1" applyFont="1" applyFill="1" applyAlignment="1">
      <alignment horizontal="center" vertical="center"/>
    </xf>
    <xf numFmtId="180" fontId="0" fillId="2" borderId="0" xfId="0" applyNumberFormat="1" applyFill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9" fontId="7" fillId="2" borderId="0" xfId="0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41" fontId="24" fillId="0" borderId="0" xfId="1" applyFont="1" applyAlignment="1">
      <alignment horizontal="center" vertical="center"/>
    </xf>
    <xf numFmtId="41" fontId="0" fillId="0" borderId="0" xfId="0" applyNumberFormat="1">
      <alignment vertical="center"/>
    </xf>
    <xf numFmtId="0" fontId="14" fillId="5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80" fontId="21" fillId="0" borderId="0" xfId="0" applyNumberFormat="1" applyFont="1" applyAlignment="1">
      <alignment horizontal="right" vertical="center"/>
    </xf>
    <xf numFmtId="0" fontId="21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80" fontId="17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8" fillId="8" borderId="0" xfId="0" applyFont="1" applyFill="1" applyAlignment="1">
      <alignment horizontal="center" vertical="center"/>
    </xf>
    <xf numFmtId="178" fontId="10" fillId="8" borderId="0" xfId="0" applyNumberFormat="1" applyFont="1" applyFill="1" applyAlignment="1">
      <alignment horizontal="center" vertical="center"/>
    </xf>
    <xf numFmtId="178" fontId="10" fillId="8" borderId="0" xfId="0" applyNumberFormat="1" applyFont="1" applyFill="1">
      <alignment vertical="center"/>
    </xf>
    <xf numFmtId="0" fontId="0" fillId="8" borderId="0" xfId="0" applyFill="1" applyAlignment="1">
      <alignment horizontal="center" vertical="center"/>
    </xf>
    <xf numFmtId="180" fontId="0" fillId="8" borderId="0" xfId="0" applyNumberFormat="1" applyFill="1" applyAlignment="1">
      <alignment horizontal="right" vertical="center"/>
    </xf>
    <xf numFmtId="0" fontId="25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17" fillId="8" borderId="0" xfId="0" applyFont="1" applyFill="1">
      <alignment vertical="center"/>
    </xf>
    <xf numFmtId="0" fontId="19" fillId="8" borderId="0" xfId="0" applyFont="1" applyFill="1" applyBorder="1">
      <alignment vertical="center"/>
    </xf>
    <xf numFmtId="0" fontId="16" fillId="8" borderId="3" xfId="0" applyFont="1" applyFill="1" applyBorder="1">
      <alignment vertical="center"/>
    </xf>
    <xf numFmtId="0" fontId="7" fillId="8" borderId="0" xfId="0" applyFont="1" applyFill="1">
      <alignment vertical="center"/>
    </xf>
    <xf numFmtId="0" fontId="8" fillId="8" borderId="0" xfId="0" applyFont="1" applyFill="1">
      <alignment vertical="center"/>
    </xf>
    <xf numFmtId="0" fontId="0" fillId="8" borderId="0" xfId="0" applyFill="1">
      <alignment vertical="center"/>
    </xf>
    <xf numFmtId="2" fontId="0" fillId="8" borderId="1" xfId="0" applyNumberFormat="1" applyFill="1" applyBorder="1">
      <alignment vertical="center"/>
    </xf>
    <xf numFmtId="2" fontId="0" fillId="8" borderId="0" xfId="0" applyNumberFormat="1" applyFill="1" applyBorder="1">
      <alignment vertical="center"/>
    </xf>
    <xf numFmtId="2" fontId="0" fillId="8" borderId="2" xfId="0" applyNumberFormat="1" applyFill="1" applyBorder="1">
      <alignment vertical="center"/>
    </xf>
    <xf numFmtId="0" fontId="6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178" fontId="10" fillId="9" borderId="0" xfId="0" applyNumberFormat="1" applyFont="1" applyFill="1">
      <alignment vertical="center"/>
    </xf>
    <xf numFmtId="0" fontId="0" fillId="9" borderId="0" xfId="0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>
      <alignment vertical="center"/>
    </xf>
    <xf numFmtId="0" fontId="17" fillId="9" borderId="0" xfId="0" applyFont="1" applyFill="1">
      <alignment vertical="center"/>
    </xf>
    <xf numFmtId="0" fontId="19" fillId="9" borderId="0" xfId="0" applyFont="1" applyFill="1" applyBorder="1">
      <alignment vertical="center"/>
    </xf>
    <xf numFmtId="0" fontId="16" fillId="9" borderId="3" xfId="0" applyFont="1" applyFill="1" applyBorder="1">
      <alignment vertical="center"/>
    </xf>
    <xf numFmtId="0" fontId="7" fillId="9" borderId="0" xfId="0" applyFont="1" applyFill="1">
      <alignment vertical="center"/>
    </xf>
    <xf numFmtId="0" fontId="8" fillId="9" borderId="0" xfId="0" applyFont="1" applyFill="1">
      <alignment vertical="center"/>
    </xf>
    <xf numFmtId="2" fontId="7" fillId="9" borderId="1" xfId="0" applyNumberFormat="1" applyFont="1" applyFill="1" applyBorder="1">
      <alignment vertical="center"/>
    </xf>
    <xf numFmtId="2" fontId="7" fillId="9" borderId="0" xfId="0" applyNumberFormat="1" applyFont="1" applyFill="1" applyBorder="1">
      <alignment vertical="center"/>
    </xf>
    <xf numFmtId="2" fontId="7" fillId="9" borderId="2" xfId="0" applyNumberFormat="1" applyFont="1" applyFill="1" applyBorder="1">
      <alignment vertical="center"/>
    </xf>
    <xf numFmtId="0" fontId="25" fillId="0" borderId="0" xfId="0" applyFont="1" applyFill="1" applyAlignment="1">
      <alignment horizontal="center" vertical="center"/>
    </xf>
    <xf numFmtId="2" fontId="7" fillId="0" borderId="1" xfId="0" applyNumberFormat="1" applyFont="1" applyFill="1" applyBorder="1">
      <alignment vertical="center"/>
    </xf>
    <xf numFmtId="2" fontId="7" fillId="0" borderId="0" xfId="0" applyNumberFormat="1" applyFont="1" applyFill="1" applyBorder="1">
      <alignment vertical="center"/>
    </xf>
    <xf numFmtId="2" fontId="7" fillId="0" borderId="2" xfId="0" applyNumberFormat="1" applyFont="1" applyFill="1" applyBorder="1">
      <alignment vertical="center"/>
    </xf>
    <xf numFmtId="2" fontId="7" fillId="0" borderId="1" xfId="0" applyNumberFormat="1" applyFont="1" applyBorder="1">
      <alignment vertical="center"/>
    </xf>
    <xf numFmtId="2" fontId="7" fillId="0" borderId="0" xfId="0" applyNumberFormat="1" applyFont="1" applyBorder="1">
      <alignment vertical="center"/>
    </xf>
    <xf numFmtId="2" fontId="7" fillId="0" borderId="2" xfId="0" applyNumberFormat="1" applyFont="1" applyBorder="1">
      <alignment vertical="center"/>
    </xf>
    <xf numFmtId="178" fontId="10" fillId="5" borderId="0" xfId="0" applyNumberFormat="1" applyFont="1" applyFill="1">
      <alignment vertical="center"/>
    </xf>
    <xf numFmtId="0" fontId="2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2" fontId="0" fillId="5" borderId="1" xfId="0" applyNumberFormat="1" applyFill="1" applyBorder="1">
      <alignment vertical="center"/>
    </xf>
    <xf numFmtId="2" fontId="0" fillId="5" borderId="0" xfId="0" applyNumberFormat="1" applyFill="1" applyBorder="1">
      <alignment vertical="center"/>
    </xf>
    <xf numFmtId="176" fontId="16" fillId="0" borderId="3" xfId="0" applyNumberFormat="1" applyFont="1" applyBorder="1">
      <alignment vertical="center"/>
    </xf>
    <xf numFmtId="0" fontId="6" fillId="0" borderId="0" xfId="0" applyFont="1" applyFill="1" applyAlignment="1">
      <alignment horizontal="center" vertical="center"/>
    </xf>
    <xf numFmtId="0" fontId="8" fillId="10" borderId="0" xfId="0" applyFont="1" applyFill="1">
      <alignment vertical="center"/>
    </xf>
    <xf numFmtId="0" fontId="8" fillId="12" borderId="0" xfId="0" applyFont="1" applyFill="1">
      <alignment vertical="center"/>
    </xf>
    <xf numFmtId="0" fontId="22" fillId="0" borderId="0" xfId="0" applyFont="1" applyFill="1">
      <alignment vertical="center"/>
    </xf>
    <xf numFmtId="0" fontId="0" fillId="13" borderId="0" xfId="0" applyFill="1" applyBorder="1">
      <alignment vertical="center"/>
    </xf>
    <xf numFmtId="0" fontId="0" fillId="13" borderId="0" xfId="0" applyFill="1" applyBorder="1" applyAlignment="1">
      <alignment horizontal="center" vertical="center"/>
    </xf>
    <xf numFmtId="0" fontId="0" fillId="13" borderId="6" xfId="0" applyFill="1" applyBorder="1">
      <alignment vertical="center"/>
    </xf>
    <xf numFmtId="0" fontId="22" fillId="13" borderId="0" xfId="0" applyFont="1" applyFill="1" applyBorder="1">
      <alignment vertical="center"/>
    </xf>
    <xf numFmtId="0" fontId="0" fillId="13" borderId="0" xfId="0" applyFill="1">
      <alignment vertical="center"/>
    </xf>
    <xf numFmtId="0" fontId="0" fillId="13" borderId="0" xfId="0" applyFill="1" applyAlignment="1">
      <alignment horizontal="center" vertical="center"/>
    </xf>
    <xf numFmtId="0" fontId="22" fillId="13" borderId="0" xfId="0" applyFont="1" applyFill="1">
      <alignment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22" fillId="11" borderId="0" xfId="0" applyFont="1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7" fillId="0" borderId="0" xfId="0" quotePrefix="1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>
      <alignment vertical="center"/>
    </xf>
    <xf numFmtId="0" fontId="20" fillId="0" borderId="0" xfId="0" applyFont="1" applyFill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8" xfId="0" applyFont="1" applyBorder="1">
      <alignment vertical="center"/>
    </xf>
    <xf numFmtId="0" fontId="20" fillId="0" borderId="9" xfId="0" applyFont="1" applyBorder="1">
      <alignment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>
      <alignment vertical="center"/>
    </xf>
    <xf numFmtId="0" fontId="20" fillId="0" borderId="11" xfId="0" applyFont="1" applyBorder="1">
      <alignment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0" xfId="0" quotePrefix="1" applyFont="1" applyBorder="1">
      <alignment vertical="center"/>
    </xf>
    <xf numFmtId="0" fontId="20" fillId="0" borderId="4" xfId="0" applyFont="1" applyBorder="1">
      <alignment vertical="center"/>
    </xf>
    <xf numFmtId="0" fontId="20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13" xfId="0" applyFont="1" applyBorder="1">
      <alignment vertical="center"/>
    </xf>
    <xf numFmtId="0" fontId="20" fillId="14" borderId="14" xfId="0" applyFont="1" applyFill="1" applyBorder="1" applyAlignment="1">
      <alignment horizontal="center" vertical="center"/>
    </xf>
    <xf numFmtId="0" fontId="20" fillId="14" borderId="15" xfId="0" applyFont="1" applyFill="1" applyBorder="1" applyAlignment="1">
      <alignment horizontal="center" vertical="center"/>
    </xf>
    <xf numFmtId="0" fontId="20" fillId="14" borderId="15" xfId="0" applyFont="1" applyFill="1" applyBorder="1">
      <alignment vertical="center"/>
    </xf>
    <xf numFmtId="0" fontId="20" fillId="14" borderId="16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15" borderId="24" xfId="0" applyFont="1" applyFill="1" applyBorder="1">
      <alignment vertical="center"/>
    </xf>
    <xf numFmtId="0" fontId="20" fillId="15" borderId="24" xfId="0" applyFont="1" applyFill="1" applyBorder="1" applyAlignment="1">
      <alignment horizontal="center" vertical="center"/>
    </xf>
    <xf numFmtId="0" fontId="20" fillId="15" borderId="24" xfId="0" applyFont="1" applyFill="1" applyBorder="1" applyAlignment="1">
      <alignment horizontal="center" vertical="center" wrapText="1"/>
    </xf>
    <xf numFmtId="0" fontId="20" fillId="15" borderId="24" xfId="0" quotePrefix="1" applyFont="1" applyFill="1" applyBorder="1">
      <alignment vertical="center"/>
    </xf>
    <xf numFmtId="0" fontId="20" fillId="15" borderId="25" xfId="0" applyFont="1" applyFill="1" applyBorder="1" applyAlignment="1">
      <alignment horizontal="center" vertical="center"/>
    </xf>
    <xf numFmtId="0" fontId="20" fillId="15" borderId="23" xfId="0" applyFont="1" applyFill="1" applyBorder="1" applyAlignment="1">
      <alignment horizontal="center" vertical="center"/>
    </xf>
    <xf numFmtId="0" fontId="20" fillId="15" borderId="23" xfId="0" applyFont="1" applyFill="1" applyBorder="1" applyAlignment="1">
      <alignment horizontal="center" vertical="center" wrapText="1"/>
    </xf>
    <xf numFmtId="0" fontId="20" fillId="15" borderId="24" xfId="0" quotePrefix="1" applyFont="1" applyFill="1" applyBorder="1" applyAlignment="1">
      <alignment vertical="center" wrapText="1"/>
    </xf>
    <xf numFmtId="0" fontId="20" fillId="0" borderId="24" xfId="0" applyFont="1" applyBorder="1">
      <alignment vertical="center"/>
    </xf>
    <xf numFmtId="0" fontId="20" fillId="0" borderId="24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 wrapText="1"/>
    </xf>
    <xf numFmtId="0" fontId="20" fillId="0" borderId="18" xfId="0" applyFont="1" applyFill="1" applyBorder="1">
      <alignment vertical="center"/>
    </xf>
    <xf numFmtId="0" fontId="20" fillId="0" borderId="18" xfId="0" applyFont="1" applyFill="1" applyBorder="1" applyAlignment="1">
      <alignment horizontal="center" vertical="center" wrapText="1"/>
    </xf>
    <xf numFmtId="0" fontId="20" fillId="0" borderId="18" xfId="0" quotePrefix="1" applyFont="1" applyFill="1" applyBorder="1">
      <alignment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>
      <alignment vertical="center"/>
    </xf>
    <xf numFmtId="0" fontId="29" fillId="0" borderId="23" xfId="0" applyFont="1" applyBorder="1" applyAlignment="1">
      <alignment horizontal="left" vertical="center"/>
    </xf>
    <xf numFmtId="0" fontId="29" fillId="0" borderId="24" xfId="0" applyFont="1" applyBorder="1">
      <alignment vertical="center"/>
    </xf>
    <xf numFmtId="0" fontId="20" fillId="0" borderId="24" xfId="0" quotePrefix="1" applyFont="1" applyBorder="1">
      <alignment vertical="center"/>
    </xf>
    <xf numFmtId="0" fontId="20" fillId="0" borderId="20" xfId="0" applyFont="1" applyFill="1" applyBorder="1" applyAlignment="1">
      <alignment horizontal="center" vertical="center" wrapText="1"/>
    </xf>
    <xf numFmtId="0" fontId="20" fillId="0" borderId="21" xfId="0" applyFont="1" applyFill="1" applyBorder="1">
      <alignment vertical="center"/>
    </xf>
    <xf numFmtId="0" fontId="20" fillId="0" borderId="21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center" vertical="center" wrapText="1"/>
    </xf>
    <xf numFmtId="0" fontId="20" fillId="0" borderId="21" xfId="0" quotePrefix="1" applyFont="1" applyFill="1" applyBorder="1">
      <alignment vertical="center"/>
    </xf>
    <xf numFmtId="0" fontId="20" fillId="0" borderId="22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0" fillId="0" borderId="10" xfId="0" applyFont="1" applyBorder="1">
      <alignment vertical="center"/>
    </xf>
    <xf numFmtId="0" fontId="20" fillId="0" borderId="10" xfId="0" applyFont="1" applyFill="1" applyBorder="1">
      <alignment vertical="center"/>
    </xf>
    <xf numFmtId="0" fontId="20" fillId="0" borderId="11" xfId="0" applyFont="1" applyFill="1" applyBorder="1">
      <alignment vertical="center"/>
    </xf>
    <xf numFmtId="0" fontId="20" fillId="0" borderId="12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0" fillId="14" borderId="17" xfId="0" applyFont="1" applyFill="1" applyBorder="1" applyAlignment="1">
      <alignment horizontal="center" vertical="center"/>
    </xf>
    <xf numFmtId="0" fontId="20" fillId="14" borderId="18" xfId="0" applyFont="1" applyFill="1" applyBorder="1" applyAlignment="1">
      <alignment horizontal="center" vertical="center"/>
    </xf>
    <xf numFmtId="0" fontId="20" fillId="14" borderId="18" xfId="0" applyFont="1" applyFill="1" applyBorder="1">
      <alignment vertical="center"/>
    </xf>
    <xf numFmtId="0" fontId="20" fillId="14" borderId="19" xfId="0" applyFont="1" applyFill="1" applyBorder="1" applyAlignment="1">
      <alignment horizontal="center" vertical="center"/>
    </xf>
    <xf numFmtId="0" fontId="20" fillId="0" borderId="0" xfId="0" quotePrefix="1" applyFont="1" applyAlignment="1">
      <alignment horizontal="center" vertical="center" wrapText="1"/>
    </xf>
    <xf numFmtId="0" fontId="20" fillId="8" borderId="14" xfId="0" applyFont="1" applyFill="1" applyBorder="1" applyAlignment="1">
      <alignment horizontal="center" vertical="center"/>
    </xf>
    <xf numFmtId="0" fontId="20" fillId="8" borderId="15" xfId="0" applyFont="1" applyFill="1" applyBorder="1" applyAlignment="1">
      <alignment horizontal="center" vertical="center"/>
    </xf>
    <xf numFmtId="0" fontId="20" fillId="8" borderId="15" xfId="0" applyFont="1" applyFill="1" applyBorder="1">
      <alignment vertical="center"/>
    </xf>
    <xf numFmtId="0" fontId="20" fillId="8" borderId="16" xfId="0" applyFont="1" applyFill="1" applyBorder="1" applyAlignment="1">
      <alignment horizontal="center" vertical="center"/>
    </xf>
    <xf numFmtId="0" fontId="20" fillId="14" borderId="18" xfId="0" quotePrefix="1" applyFont="1" applyFill="1" applyBorder="1">
      <alignment vertical="center"/>
    </xf>
    <xf numFmtId="0" fontId="20" fillId="16" borderId="0" xfId="0" applyFont="1" applyFill="1" applyAlignment="1">
      <alignment horizontal="center" vertical="center"/>
    </xf>
    <xf numFmtId="0" fontId="20" fillId="16" borderId="0" xfId="0" quotePrefix="1" applyFont="1" applyFill="1" applyAlignment="1">
      <alignment horizontal="center" vertical="center" wrapText="1"/>
    </xf>
    <xf numFmtId="0" fontId="20" fillId="16" borderId="18" xfId="0" applyFont="1" applyFill="1" applyBorder="1" applyAlignment="1">
      <alignment horizontal="center" vertical="center"/>
    </xf>
    <xf numFmtId="0" fontId="20" fillId="16" borderId="18" xfId="0" quotePrefix="1" applyFont="1" applyFill="1" applyBorder="1">
      <alignment vertical="center"/>
    </xf>
    <xf numFmtId="0" fontId="20" fillId="16" borderId="18" xfId="0" applyFont="1" applyFill="1" applyBorder="1">
      <alignment vertical="center"/>
    </xf>
    <xf numFmtId="0" fontId="20" fillId="16" borderId="19" xfId="0" applyFont="1" applyFill="1" applyBorder="1" applyAlignment="1">
      <alignment horizontal="center" vertical="center"/>
    </xf>
    <xf numFmtId="0" fontId="20" fillId="0" borderId="7" xfId="0" applyFont="1" applyBorder="1">
      <alignment vertical="center"/>
    </xf>
    <xf numFmtId="0" fontId="20" fillId="0" borderId="12" xfId="0" applyFont="1" applyBorder="1">
      <alignment vertical="center"/>
    </xf>
    <xf numFmtId="0" fontId="20" fillId="0" borderId="8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0" fillId="4" borderId="5" xfId="0" applyFont="1" applyFill="1" applyBorder="1">
      <alignment vertical="center"/>
    </xf>
    <xf numFmtId="0" fontId="35" fillId="4" borderId="5" xfId="0" applyFont="1" applyFill="1" applyBorder="1">
      <alignment vertical="center"/>
    </xf>
    <xf numFmtId="0" fontId="11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35" fillId="0" borderId="0" xfId="0" applyFont="1">
      <alignment vertical="center"/>
    </xf>
    <xf numFmtId="0" fontId="35" fillId="4" borderId="5" xfId="0" applyFont="1" applyFill="1" applyBorder="1" applyAlignment="1">
      <alignment horizontal="left" vertical="center"/>
    </xf>
    <xf numFmtId="0" fontId="35" fillId="4" borderId="5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right" vertical="center"/>
    </xf>
    <xf numFmtId="0" fontId="28" fillId="0" borderId="8" xfId="0" applyFont="1" applyBorder="1">
      <alignment vertical="center"/>
    </xf>
    <xf numFmtId="0" fontId="20" fillId="0" borderId="0" xfId="0" applyFont="1" applyBorder="1" applyAlignment="1">
      <alignment horizontal="right" vertical="center"/>
    </xf>
    <xf numFmtId="0" fontId="20" fillId="0" borderId="4" xfId="0" applyFont="1" applyBorder="1" applyAlignment="1">
      <alignment horizontal="right" vertical="center"/>
    </xf>
    <xf numFmtId="0" fontId="28" fillId="15" borderId="26" xfId="0" applyFont="1" applyFill="1" applyBorder="1" applyAlignment="1">
      <alignment horizontal="center" vertical="center"/>
    </xf>
    <xf numFmtId="0" fontId="28" fillId="0" borderId="0" xfId="0" applyFont="1" applyBorder="1">
      <alignment vertical="center"/>
    </xf>
    <xf numFmtId="0" fontId="28" fillId="0" borderId="11" xfId="0" applyFont="1" applyBorder="1">
      <alignment vertical="center"/>
    </xf>
    <xf numFmtId="0" fontId="35" fillId="4" borderId="29" xfId="0" applyFont="1" applyFill="1" applyBorder="1">
      <alignment vertical="center"/>
    </xf>
    <xf numFmtId="0" fontId="20" fillId="4" borderId="29" xfId="0" applyFont="1" applyFill="1" applyBorder="1">
      <alignment vertical="center"/>
    </xf>
    <xf numFmtId="0" fontId="20" fillId="4" borderId="30" xfId="0" applyFont="1" applyFill="1" applyBorder="1">
      <alignment vertical="center"/>
    </xf>
    <xf numFmtId="0" fontId="20" fillId="4" borderId="30" xfId="0" applyFont="1" applyFill="1" applyBorder="1" applyAlignment="1">
      <alignment horizontal="right" vertical="center"/>
    </xf>
    <xf numFmtId="0" fontId="20" fillId="4" borderId="31" xfId="0" applyFont="1" applyFill="1" applyBorder="1">
      <alignment vertical="center"/>
    </xf>
    <xf numFmtId="0" fontId="35" fillId="0" borderId="0" xfId="0" applyFont="1" applyBorder="1">
      <alignment vertical="center"/>
    </xf>
    <xf numFmtId="0" fontId="28" fillId="15" borderId="27" xfId="0" applyFont="1" applyFill="1" applyBorder="1" applyAlignment="1">
      <alignment horizontal="left" vertical="center"/>
    </xf>
    <xf numFmtId="0" fontId="28" fillId="15" borderId="28" xfId="0" applyFont="1" applyFill="1" applyBorder="1" applyAlignment="1">
      <alignment horizontal="left" vertical="center"/>
    </xf>
    <xf numFmtId="0" fontId="28" fillId="0" borderId="10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4" borderId="30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0" fillId="15" borderId="23" xfId="0" applyFont="1" applyFill="1" applyBorder="1" applyAlignment="1">
      <alignment horizontal="center" vertical="center" wrapText="1"/>
    </xf>
    <xf numFmtId="0" fontId="20" fillId="15" borderId="24" xfId="0" applyFont="1" applyFill="1" applyBorder="1" applyAlignment="1">
      <alignment horizontal="left" vertical="center"/>
    </xf>
    <xf numFmtId="0" fontId="20" fillId="15" borderId="23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16" borderId="17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8" fillId="2" borderId="7" xfId="0" applyFont="1" applyFill="1" applyBorder="1" applyAlignment="1">
      <alignment horizontal="center" vertical="center"/>
    </xf>
    <xf numFmtId="0" fontId="28" fillId="2" borderId="8" xfId="0" applyFont="1" applyFill="1" applyBorder="1" applyAlignment="1">
      <alignment horizontal="center" vertical="center"/>
    </xf>
    <xf numFmtId="0" fontId="20" fillId="8" borderId="15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00FF00"/>
      <color rgb="FF0000FF"/>
      <color rgb="FF0066FF"/>
      <color rgb="FFFF0000"/>
      <color rgb="FFE7EFF9"/>
      <color rgb="FFFFFFFF"/>
      <color rgb="FF000099"/>
      <color rgb="FFF5E4E3"/>
      <color rgb="FFB3FFB3"/>
      <color rgb="FFFCF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전략70!$AQ$19:$BK$19</c:f>
              <c:numCache>
                <c:formatCode>General</c:formatCode>
                <c:ptCount val="21"/>
                <c:pt idx="0">
                  <c:v>3.8899999999999997</c:v>
                </c:pt>
                <c:pt idx="1">
                  <c:v>3.870000000000001</c:v>
                </c:pt>
                <c:pt idx="2">
                  <c:v>3.8299999999999996</c:v>
                </c:pt>
                <c:pt idx="3">
                  <c:v>3.8600000000000003</c:v>
                </c:pt>
                <c:pt idx="4">
                  <c:v>3.75</c:v>
                </c:pt>
                <c:pt idx="5">
                  <c:v>3.7600000000000002</c:v>
                </c:pt>
                <c:pt idx="6">
                  <c:v>3.73</c:v>
                </c:pt>
                <c:pt idx="7">
                  <c:v>3.7700000000000005</c:v>
                </c:pt>
                <c:pt idx="8">
                  <c:v>3.6900000000000008</c:v>
                </c:pt>
                <c:pt idx="9">
                  <c:v>3.75</c:v>
                </c:pt>
                <c:pt idx="10">
                  <c:v>3.82</c:v>
                </c:pt>
                <c:pt idx="11">
                  <c:v>3.7300000000000004</c:v>
                </c:pt>
                <c:pt idx="12">
                  <c:v>3.9299999999999997</c:v>
                </c:pt>
                <c:pt idx="13">
                  <c:v>3.8800000000000003</c:v>
                </c:pt>
                <c:pt idx="14">
                  <c:v>3.9000000000000004</c:v>
                </c:pt>
                <c:pt idx="15">
                  <c:v>3.7500000000000004</c:v>
                </c:pt>
                <c:pt idx="16">
                  <c:v>3.8800000000000003</c:v>
                </c:pt>
                <c:pt idx="17">
                  <c:v>3.5700000000000003</c:v>
                </c:pt>
                <c:pt idx="18">
                  <c:v>3.57</c:v>
                </c:pt>
                <c:pt idx="19">
                  <c:v>4.2999999999999989</c:v>
                </c:pt>
                <c:pt idx="20">
                  <c:v>4.66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6178432"/>
        <c:axId val="-1676179520"/>
      </c:lineChart>
      <c:catAx>
        <c:axId val="-167617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76179520"/>
        <c:crosses val="autoZero"/>
        <c:auto val="1"/>
        <c:lblAlgn val="ctr"/>
        <c:lblOffset val="100"/>
        <c:noMultiLvlLbl val="0"/>
      </c:catAx>
      <c:valAx>
        <c:axId val="-1676179520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7617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전략70!$HU$19:$IW$19</c:f>
              <c:numCache>
                <c:formatCode>General</c:formatCode>
                <c:ptCount val="29"/>
                <c:pt idx="0">
                  <c:v>4.0900000000000007</c:v>
                </c:pt>
                <c:pt idx="1">
                  <c:v>4.18</c:v>
                </c:pt>
                <c:pt idx="2">
                  <c:v>4.22</c:v>
                </c:pt>
                <c:pt idx="3">
                  <c:v>4.2699999999999996</c:v>
                </c:pt>
                <c:pt idx="4">
                  <c:v>4.29</c:v>
                </c:pt>
                <c:pt idx="5">
                  <c:v>4.3000000000000007</c:v>
                </c:pt>
                <c:pt idx="6">
                  <c:v>4.1500000000000012</c:v>
                </c:pt>
                <c:pt idx="7">
                  <c:v>4.24</c:v>
                </c:pt>
                <c:pt idx="8">
                  <c:v>4.2400000000000011</c:v>
                </c:pt>
                <c:pt idx="9">
                  <c:v>4.330000000000001</c:v>
                </c:pt>
                <c:pt idx="10">
                  <c:v>4.09</c:v>
                </c:pt>
                <c:pt idx="11">
                  <c:v>4.07</c:v>
                </c:pt>
                <c:pt idx="12">
                  <c:v>3.9800000000000004</c:v>
                </c:pt>
                <c:pt idx="13">
                  <c:v>4.0999999999999996</c:v>
                </c:pt>
                <c:pt idx="14">
                  <c:v>3.95</c:v>
                </c:pt>
                <c:pt idx="15">
                  <c:v>3.8099999999999996</c:v>
                </c:pt>
                <c:pt idx="18">
                  <c:v>3.8600000000000003</c:v>
                </c:pt>
                <c:pt idx="19">
                  <c:v>3.7800000000000002</c:v>
                </c:pt>
                <c:pt idx="20">
                  <c:v>4.4000000000000012</c:v>
                </c:pt>
                <c:pt idx="21">
                  <c:v>3.73</c:v>
                </c:pt>
                <c:pt idx="22">
                  <c:v>3.66</c:v>
                </c:pt>
                <c:pt idx="25">
                  <c:v>3.66</c:v>
                </c:pt>
                <c:pt idx="26">
                  <c:v>3.55</c:v>
                </c:pt>
                <c:pt idx="27">
                  <c:v>3.6200000000000006</c:v>
                </c:pt>
                <c:pt idx="28">
                  <c:v>3.3099999999999996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6176800"/>
        <c:axId val="-1865082768"/>
      </c:lineChart>
      <c:catAx>
        <c:axId val="-167617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865082768"/>
        <c:crosses val="autoZero"/>
        <c:auto val="1"/>
        <c:lblAlgn val="ctr"/>
        <c:lblOffset val="100"/>
        <c:noMultiLvlLbl val="0"/>
      </c:catAx>
      <c:valAx>
        <c:axId val="-186508276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7617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전략70!$IY$19:$JM$19</c:f>
              <c:numCache>
                <c:formatCode>General</c:formatCode>
                <c:ptCount val="15"/>
                <c:pt idx="0">
                  <c:v>3.9800000000000013</c:v>
                </c:pt>
                <c:pt idx="1">
                  <c:v>3.8699999999999992</c:v>
                </c:pt>
                <c:pt idx="2">
                  <c:v>3.8</c:v>
                </c:pt>
                <c:pt idx="3">
                  <c:v>3.9199999999999995</c:v>
                </c:pt>
                <c:pt idx="4">
                  <c:v>4.0399999999999991</c:v>
                </c:pt>
                <c:pt idx="5">
                  <c:v>3.85</c:v>
                </c:pt>
                <c:pt idx="6">
                  <c:v>3.8800000000000003</c:v>
                </c:pt>
                <c:pt idx="7">
                  <c:v>3.83</c:v>
                </c:pt>
                <c:pt idx="8">
                  <c:v>3.71</c:v>
                </c:pt>
                <c:pt idx="9">
                  <c:v>3.91</c:v>
                </c:pt>
                <c:pt idx="10">
                  <c:v>4.07</c:v>
                </c:pt>
                <c:pt idx="11">
                  <c:v>4.32</c:v>
                </c:pt>
                <c:pt idx="12">
                  <c:v>3.9900000000000007</c:v>
                </c:pt>
                <c:pt idx="13">
                  <c:v>3.6</c:v>
                </c:pt>
                <c:pt idx="14">
                  <c:v>3.3999999999999995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5084400"/>
        <c:axId val="-1865075696"/>
      </c:lineChart>
      <c:catAx>
        <c:axId val="-186508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865075696"/>
        <c:crosses val="autoZero"/>
        <c:auto val="1"/>
        <c:lblAlgn val="ctr"/>
        <c:lblOffset val="100"/>
        <c:noMultiLvlLbl val="0"/>
      </c:catAx>
      <c:valAx>
        <c:axId val="-186507569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86508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전략70!$BN$19:$CF$19</c:f>
              <c:numCache>
                <c:formatCode>General</c:formatCode>
                <c:ptCount val="19"/>
                <c:pt idx="0">
                  <c:v>3.5600000000000005</c:v>
                </c:pt>
                <c:pt idx="1">
                  <c:v>3.65</c:v>
                </c:pt>
                <c:pt idx="2">
                  <c:v>3.6199999999999992</c:v>
                </c:pt>
                <c:pt idx="3">
                  <c:v>3.6100000000000003</c:v>
                </c:pt>
                <c:pt idx="4">
                  <c:v>3.7199999999999998</c:v>
                </c:pt>
                <c:pt idx="5">
                  <c:v>3.85</c:v>
                </c:pt>
                <c:pt idx="6">
                  <c:v>3.8</c:v>
                </c:pt>
                <c:pt idx="7">
                  <c:v>3.580000000000001</c:v>
                </c:pt>
                <c:pt idx="8">
                  <c:v>3.4899999999999998</c:v>
                </c:pt>
                <c:pt idx="9">
                  <c:v>3.5799999999999996</c:v>
                </c:pt>
                <c:pt idx="10">
                  <c:v>3.4299999999999997</c:v>
                </c:pt>
                <c:pt idx="11">
                  <c:v>2.92</c:v>
                </c:pt>
                <c:pt idx="12">
                  <c:v>2.8600000000000003</c:v>
                </c:pt>
                <c:pt idx="13">
                  <c:v>3.61</c:v>
                </c:pt>
                <c:pt idx="14">
                  <c:v>3.2</c:v>
                </c:pt>
                <c:pt idx="15">
                  <c:v>3.1900000000000004</c:v>
                </c:pt>
                <c:pt idx="16">
                  <c:v>3.26</c:v>
                </c:pt>
                <c:pt idx="17">
                  <c:v>4.7200000000000006</c:v>
                </c:pt>
                <c:pt idx="18">
                  <c:v>4.9999999999999991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6167008"/>
        <c:axId val="-1676166464"/>
      </c:lineChart>
      <c:catAx>
        <c:axId val="-167616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76166464"/>
        <c:crosses val="autoZero"/>
        <c:auto val="1"/>
        <c:lblAlgn val="ctr"/>
        <c:lblOffset val="100"/>
        <c:noMultiLvlLbl val="0"/>
      </c:catAx>
      <c:valAx>
        <c:axId val="-1676166464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7616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전략70!$CH$19:$DD$19</c:f>
              <c:numCache>
                <c:formatCode>General</c:formatCode>
                <c:ptCount val="23"/>
                <c:pt idx="0">
                  <c:v>4.0999999999999996</c:v>
                </c:pt>
                <c:pt idx="1">
                  <c:v>4.3600000000000003</c:v>
                </c:pt>
                <c:pt idx="2">
                  <c:v>4.34</c:v>
                </c:pt>
                <c:pt idx="3">
                  <c:v>4.47</c:v>
                </c:pt>
                <c:pt idx="4">
                  <c:v>4.120000000000001</c:v>
                </c:pt>
                <c:pt idx="5">
                  <c:v>4.419999999999999</c:v>
                </c:pt>
                <c:pt idx="6">
                  <c:v>4.53</c:v>
                </c:pt>
                <c:pt idx="7">
                  <c:v>4.3600000000000003</c:v>
                </c:pt>
                <c:pt idx="8">
                  <c:v>4.5399999999999991</c:v>
                </c:pt>
                <c:pt idx="9">
                  <c:v>4.7000000000000011</c:v>
                </c:pt>
                <c:pt idx="10">
                  <c:v>4.3299999999999992</c:v>
                </c:pt>
                <c:pt idx="11">
                  <c:v>4.24</c:v>
                </c:pt>
                <c:pt idx="12">
                  <c:v>4.5199999999999996</c:v>
                </c:pt>
                <c:pt idx="13">
                  <c:v>4.17</c:v>
                </c:pt>
                <c:pt idx="14">
                  <c:v>3.8700000000000006</c:v>
                </c:pt>
                <c:pt idx="15">
                  <c:v>3.7800000000000002</c:v>
                </c:pt>
                <c:pt idx="16">
                  <c:v>3.6300000000000003</c:v>
                </c:pt>
                <c:pt idx="17">
                  <c:v>4.34</c:v>
                </c:pt>
                <c:pt idx="18">
                  <c:v>4.33</c:v>
                </c:pt>
                <c:pt idx="19">
                  <c:v>4.3499999999999988</c:v>
                </c:pt>
                <c:pt idx="20">
                  <c:v>4.75</c:v>
                </c:pt>
                <c:pt idx="21">
                  <c:v>4.75</c:v>
                </c:pt>
                <c:pt idx="22">
                  <c:v>4.3299999999999992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6168640"/>
        <c:axId val="-1676181696"/>
      </c:lineChart>
      <c:catAx>
        <c:axId val="-16761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76181696"/>
        <c:crosses val="autoZero"/>
        <c:auto val="1"/>
        <c:lblAlgn val="ctr"/>
        <c:lblOffset val="100"/>
        <c:noMultiLvlLbl val="0"/>
      </c:catAx>
      <c:valAx>
        <c:axId val="-1676181696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7616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전략70!$DF$19:$DS$19</c:f>
              <c:numCache>
                <c:formatCode>General</c:formatCode>
                <c:ptCount val="14"/>
                <c:pt idx="0">
                  <c:v>3.63</c:v>
                </c:pt>
                <c:pt idx="1">
                  <c:v>4.2299999999999995</c:v>
                </c:pt>
                <c:pt idx="2">
                  <c:v>4.2299999999999986</c:v>
                </c:pt>
                <c:pt idx="3">
                  <c:v>4.1400000000000006</c:v>
                </c:pt>
                <c:pt idx="4">
                  <c:v>4.13</c:v>
                </c:pt>
                <c:pt idx="5">
                  <c:v>3.8899999999999997</c:v>
                </c:pt>
                <c:pt idx="6">
                  <c:v>3.87</c:v>
                </c:pt>
                <c:pt idx="7">
                  <c:v>3.4699999999999998</c:v>
                </c:pt>
                <c:pt idx="8">
                  <c:v>3.2500000000000004</c:v>
                </c:pt>
                <c:pt idx="9">
                  <c:v>3.2699999999999996</c:v>
                </c:pt>
                <c:pt idx="10">
                  <c:v>3.9400000000000004</c:v>
                </c:pt>
                <c:pt idx="11">
                  <c:v>5.0199999999999987</c:v>
                </c:pt>
                <c:pt idx="12">
                  <c:v>4.8499999999999996</c:v>
                </c:pt>
                <c:pt idx="13">
                  <c:v>5.1499999999999986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6181152"/>
        <c:axId val="-1676168096"/>
      </c:lineChart>
      <c:catAx>
        <c:axId val="-167618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76168096"/>
        <c:crosses val="autoZero"/>
        <c:auto val="1"/>
        <c:lblAlgn val="ctr"/>
        <c:lblOffset val="100"/>
        <c:noMultiLvlLbl val="0"/>
      </c:catAx>
      <c:valAx>
        <c:axId val="-167616809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7618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전략70!$DU$19:$EM$19</c:f>
              <c:numCache>
                <c:formatCode>General</c:formatCode>
                <c:ptCount val="19"/>
                <c:pt idx="0">
                  <c:v>3.5</c:v>
                </c:pt>
                <c:pt idx="1">
                  <c:v>3.66</c:v>
                </c:pt>
                <c:pt idx="2">
                  <c:v>3.7</c:v>
                </c:pt>
                <c:pt idx="3">
                  <c:v>3.66</c:v>
                </c:pt>
                <c:pt idx="4">
                  <c:v>3.56</c:v>
                </c:pt>
                <c:pt idx="5">
                  <c:v>3.6500000000000004</c:v>
                </c:pt>
                <c:pt idx="6">
                  <c:v>3.66</c:v>
                </c:pt>
                <c:pt idx="7">
                  <c:v>3.620000000000001</c:v>
                </c:pt>
                <c:pt idx="8">
                  <c:v>3.6099999999999994</c:v>
                </c:pt>
                <c:pt idx="9">
                  <c:v>3.3000000000000007</c:v>
                </c:pt>
                <c:pt idx="10">
                  <c:v>3.55</c:v>
                </c:pt>
                <c:pt idx="11">
                  <c:v>3.61</c:v>
                </c:pt>
                <c:pt idx="12">
                  <c:v>4.1300000000000008</c:v>
                </c:pt>
                <c:pt idx="13">
                  <c:v>4.79</c:v>
                </c:pt>
                <c:pt idx="14">
                  <c:v>4.82</c:v>
                </c:pt>
                <c:pt idx="15">
                  <c:v>4.76</c:v>
                </c:pt>
                <c:pt idx="16">
                  <c:v>4.870000000000001</c:v>
                </c:pt>
                <c:pt idx="17">
                  <c:v>4.8400000000000007</c:v>
                </c:pt>
                <c:pt idx="18">
                  <c:v>4.83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6174624"/>
        <c:axId val="-1676175712"/>
      </c:lineChart>
      <c:catAx>
        <c:axId val="-167617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76175712"/>
        <c:crosses val="autoZero"/>
        <c:auto val="1"/>
        <c:lblAlgn val="ctr"/>
        <c:lblOffset val="100"/>
        <c:noMultiLvlLbl val="0"/>
      </c:catAx>
      <c:valAx>
        <c:axId val="-167617571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761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전략70!$EO$19:$FM$19</c:f>
              <c:numCache>
                <c:formatCode>General</c:formatCode>
                <c:ptCount val="25"/>
                <c:pt idx="0">
                  <c:v>3.96</c:v>
                </c:pt>
                <c:pt idx="1">
                  <c:v>3.8899999999999997</c:v>
                </c:pt>
                <c:pt idx="2">
                  <c:v>3.8200000000000003</c:v>
                </c:pt>
                <c:pt idx="3">
                  <c:v>3.839999999999999</c:v>
                </c:pt>
                <c:pt idx="4">
                  <c:v>3.8200000000000003</c:v>
                </c:pt>
                <c:pt idx="5">
                  <c:v>3.8000000000000003</c:v>
                </c:pt>
                <c:pt idx="6">
                  <c:v>3.8</c:v>
                </c:pt>
                <c:pt idx="7">
                  <c:v>3.74</c:v>
                </c:pt>
                <c:pt idx="8">
                  <c:v>3.9499999999999993</c:v>
                </c:pt>
                <c:pt idx="9">
                  <c:v>3.67</c:v>
                </c:pt>
                <c:pt idx="10">
                  <c:v>3.6599999999999997</c:v>
                </c:pt>
                <c:pt idx="11">
                  <c:v>4.07</c:v>
                </c:pt>
                <c:pt idx="12">
                  <c:v>3.7399999999999998</c:v>
                </c:pt>
                <c:pt idx="13">
                  <c:v>3.75</c:v>
                </c:pt>
                <c:pt idx="14">
                  <c:v>4.45</c:v>
                </c:pt>
                <c:pt idx="15">
                  <c:v>4.5299999999999994</c:v>
                </c:pt>
                <c:pt idx="16">
                  <c:v>4.0599999999999987</c:v>
                </c:pt>
                <c:pt idx="17">
                  <c:v>3.8200000000000003</c:v>
                </c:pt>
                <c:pt idx="18">
                  <c:v>4.6200000000000019</c:v>
                </c:pt>
                <c:pt idx="19">
                  <c:v>4.66</c:v>
                </c:pt>
                <c:pt idx="20">
                  <c:v>4.620000000000001</c:v>
                </c:pt>
                <c:pt idx="21">
                  <c:v>4.6899999999999995</c:v>
                </c:pt>
                <c:pt idx="22">
                  <c:v>4.8899999999999988</c:v>
                </c:pt>
                <c:pt idx="23">
                  <c:v>4.4000000000000004</c:v>
                </c:pt>
                <c:pt idx="24">
                  <c:v>5.08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6174080"/>
        <c:axId val="-1676172992"/>
      </c:lineChart>
      <c:catAx>
        <c:axId val="-167617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76172992"/>
        <c:crosses val="autoZero"/>
        <c:auto val="1"/>
        <c:lblAlgn val="ctr"/>
        <c:lblOffset val="100"/>
        <c:noMultiLvlLbl val="0"/>
      </c:catAx>
      <c:valAx>
        <c:axId val="-167617299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7617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전략70!$FO$19:$GE$19</c:f>
              <c:numCache>
                <c:formatCode>General</c:formatCode>
                <c:ptCount val="17"/>
                <c:pt idx="0">
                  <c:v>3.69</c:v>
                </c:pt>
                <c:pt idx="1">
                  <c:v>3.6599999999999997</c:v>
                </c:pt>
                <c:pt idx="2">
                  <c:v>3.6399999999999997</c:v>
                </c:pt>
                <c:pt idx="3">
                  <c:v>3.6200000000000006</c:v>
                </c:pt>
                <c:pt idx="4">
                  <c:v>4.3900000000000006</c:v>
                </c:pt>
                <c:pt idx="5">
                  <c:v>4.1000000000000005</c:v>
                </c:pt>
                <c:pt idx="6">
                  <c:v>4.0999999999999988</c:v>
                </c:pt>
                <c:pt idx="7">
                  <c:v>3.82</c:v>
                </c:pt>
                <c:pt idx="8">
                  <c:v>3.4799999999999995</c:v>
                </c:pt>
                <c:pt idx="9">
                  <c:v>3.5399999999999996</c:v>
                </c:pt>
                <c:pt idx="10">
                  <c:v>3.58</c:v>
                </c:pt>
                <c:pt idx="11">
                  <c:v>3.0999999999999996</c:v>
                </c:pt>
                <c:pt idx="12">
                  <c:v>3.4299999999999997</c:v>
                </c:pt>
                <c:pt idx="13">
                  <c:v>3.9300000000000006</c:v>
                </c:pt>
                <c:pt idx="14">
                  <c:v>3.6999999999999993</c:v>
                </c:pt>
                <c:pt idx="15">
                  <c:v>2.2999999999999998</c:v>
                </c:pt>
                <c:pt idx="16">
                  <c:v>1.73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6180608"/>
        <c:axId val="-1676171904"/>
      </c:lineChart>
      <c:catAx>
        <c:axId val="-167618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76171904"/>
        <c:crosses val="autoZero"/>
        <c:auto val="1"/>
        <c:lblAlgn val="ctr"/>
        <c:lblOffset val="100"/>
        <c:noMultiLvlLbl val="0"/>
      </c:catAx>
      <c:valAx>
        <c:axId val="-16761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7618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전략70!$GG$19:$GY$19</c:f>
              <c:numCache>
                <c:formatCode>General</c:formatCode>
                <c:ptCount val="19"/>
                <c:pt idx="0">
                  <c:v>3.81</c:v>
                </c:pt>
                <c:pt idx="1">
                  <c:v>3.86</c:v>
                </c:pt>
                <c:pt idx="2">
                  <c:v>3.92</c:v>
                </c:pt>
                <c:pt idx="3">
                  <c:v>3.8199999999999994</c:v>
                </c:pt>
                <c:pt idx="4">
                  <c:v>3.9000000000000004</c:v>
                </c:pt>
                <c:pt idx="5">
                  <c:v>3.9200000000000004</c:v>
                </c:pt>
                <c:pt idx="6">
                  <c:v>3.89</c:v>
                </c:pt>
                <c:pt idx="7">
                  <c:v>3.88</c:v>
                </c:pt>
                <c:pt idx="8">
                  <c:v>3.9700000000000006</c:v>
                </c:pt>
                <c:pt idx="9">
                  <c:v>4.18</c:v>
                </c:pt>
                <c:pt idx="10">
                  <c:v>4.37</c:v>
                </c:pt>
                <c:pt idx="11">
                  <c:v>4.58</c:v>
                </c:pt>
                <c:pt idx="12">
                  <c:v>4.1399999999999988</c:v>
                </c:pt>
                <c:pt idx="13">
                  <c:v>4.13</c:v>
                </c:pt>
                <c:pt idx="14">
                  <c:v>3.91</c:v>
                </c:pt>
                <c:pt idx="15">
                  <c:v>3.33</c:v>
                </c:pt>
                <c:pt idx="16">
                  <c:v>3.6399999999999997</c:v>
                </c:pt>
                <c:pt idx="17">
                  <c:v>4.43</c:v>
                </c:pt>
                <c:pt idx="18">
                  <c:v>4.91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6177344"/>
        <c:axId val="-1676180064"/>
      </c:lineChart>
      <c:catAx>
        <c:axId val="-167617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76180064"/>
        <c:crosses val="autoZero"/>
        <c:auto val="1"/>
        <c:lblAlgn val="ctr"/>
        <c:lblOffset val="100"/>
        <c:noMultiLvlLbl val="0"/>
      </c:catAx>
      <c:valAx>
        <c:axId val="-167618006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7617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전략70!$HB$19:$HS$19</c:f>
              <c:numCache>
                <c:formatCode>General</c:formatCode>
                <c:ptCount val="18"/>
                <c:pt idx="0">
                  <c:v>4.3500000000000014</c:v>
                </c:pt>
                <c:pt idx="1">
                  <c:v>4.42</c:v>
                </c:pt>
                <c:pt idx="2">
                  <c:v>4.0100000000000016</c:v>
                </c:pt>
                <c:pt idx="4">
                  <c:v>4.17</c:v>
                </c:pt>
                <c:pt idx="5">
                  <c:v>4.04</c:v>
                </c:pt>
                <c:pt idx="6" formatCode="0.00">
                  <c:v>3.96</c:v>
                </c:pt>
                <c:pt idx="7">
                  <c:v>3.9800000000000004</c:v>
                </c:pt>
                <c:pt idx="8">
                  <c:v>3.9099999999999993</c:v>
                </c:pt>
                <c:pt idx="9">
                  <c:v>4.0299999999999994</c:v>
                </c:pt>
                <c:pt idx="10">
                  <c:v>3.8400000000000007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6171360"/>
        <c:axId val="-1676170272"/>
      </c:lineChart>
      <c:catAx>
        <c:axId val="-167617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76170272"/>
        <c:crosses val="autoZero"/>
        <c:auto val="1"/>
        <c:lblAlgn val="ctr"/>
        <c:lblOffset val="100"/>
        <c:noMultiLvlLbl val="0"/>
      </c:catAx>
      <c:valAx>
        <c:axId val="-167617027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7617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4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0</xdr:row>
      <xdr:rowOff>0</xdr:rowOff>
    </xdr:from>
    <xdr:to>
      <xdr:col>52</xdr:col>
      <xdr:colOff>450225</xdr:colOff>
      <xdr:row>64</xdr:row>
      <xdr:rowOff>125209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54550" y="0"/>
          <a:ext cx="18271500" cy="9916909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</xdr:row>
      <xdr:rowOff>0</xdr:rowOff>
    </xdr:from>
    <xdr:to>
      <xdr:col>13</xdr:col>
      <xdr:colOff>400050</xdr:colOff>
      <xdr:row>23</xdr:row>
      <xdr:rowOff>0</xdr:rowOff>
    </xdr:to>
    <xdr:sp macro="" textlink="">
      <xdr:nvSpPr>
        <xdr:cNvPr id="2" name="TextBox 1"/>
        <xdr:cNvSpPr txBox="1"/>
      </xdr:nvSpPr>
      <xdr:spPr>
        <a:xfrm>
          <a:off x="5724525" y="1076325"/>
          <a:ext cx="3143250" cy="24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solidFill>
                <a:srgbClr val="FF0000"/>
              </a:solidFill>
            </a:rPr>
            <a:t>1. </a:t>
          </a:r>
          <a:r>
            <a:rPr lang="ko-KR" altLang="en-US" sz="1100" b="1">
              <a:solidFill>
                <a:srgbClr val="FF0000"/>
              </a:solidFill>
            </a:rPr>
            <a:t>각 창 별</a:t>
          </a:r>
          <a:r>
            <a:rPr lang="en-US" altLang="ko-KR" sz="1100" b="1">
              <a:solidFill>
                <a:srgbClr val="FF0000"/>
              </a:solidFill>
            </a:rPr>
            <a:t>,</a:t>
          </a:r>
          <a:r>
            <a:rPr lang="en-US" altLang="ko-KR" sz="1100" b="1" baseline="0">
              <a:solidFill>
                <a:srgbClr val="FF0000"/>
              </a:solidFill>
            </a:rPr>
            <a:t> </a:t>
          </a:r>
          <a:r>
            <a:rPr lang="ko-KR" altLang="en-US" sz="1100" b="1" baseline="0">
              <a:solidFill>
                <a:srgbClr val="FF0000"/>
              </a:solidFill>
            </a:rPr>
            <a:t>프레임별 처리사항을 먼저 정리한다</a:t>
          </a:r>
          <a:r>
            <a:rPr lang="en-US" altLang="ko-KR" sz="1100" b="1" baseline="0">
              <a:solidFill>
                <a:srgbClr val="FF0000"/>
              </a:solidFill>
            </a:rPr>
            <a:t>.</a:t>
          </a:r>
        </a:p>
        <a:p>
          <a:r>
            <a:rPr lang="en-US" altLang="ko-KR" sz="1100" b="1" baseline="0">
              <a:solidFill>
                <a:srgbClr val="FF0000"/>
              </a:solidFill>
            </a:rPr>
            <a:t>2. </a:t>
          </a:r>
          <a:r>
            <a:rPr lang="ko-KR" altLang="en-US" sz="1100" b="1" baseline="0">
              <a:solidFill>
                <a:srgbClr val="FF0000"/>
              </a:solidFill>
            </a:rPr>
            <a:t>메인프레임은 동부증권의 실시간데이터를 변수에 저장하고 나머지 프레임에서 받아서 쓴다</a:t>
          </a:r>
          <a:r>
            <a:rPr lang="en-US" altLang="ko-KR" sz="1100" b="1" baseline="0">
              <a:solidFill>
                <a:srgbClr val="FF0000"/>
              </a:solidFill>
            </a:rPr>
            <a:t>.</a:t>
          </a:r>
        </a:p>
        <a:p>
          <a:r>
            <a:rPr lang="en-US" altLang="ko-KR" sz="1100" b="1" baseline="0">
              <a:solidFill>
                <a:srgbClr val="FF0000"/>
              </a:solidFill>
            </a:rPr>
            <a:t>3. </a:t>
          </a:r>
          <a:r>
            <a:rPr lang="ko-KR" altLang="en-US" sz="1100" b="1" baseline="0">
              <a:solidFill>
                <a:srgbClr val="FF0000"/>
              </a:solidFill>
            </a:rPr>
            <a:t>주문과 체결의 정보 처리를 효율 적으로 할 수 있는 방안을 마련해야 한다</a:t>
          </a:r>
          <a:r>
            <a:rPr lang="en-US" altLang="ko-KR" sz="1100" b="1" baseline="0">
              <a:solidFill>
                <a:srgbClr val="FF0000"/>
              </a:solidFill>
            </a:rPr>
            <a:t>.</a:t>
          </a:r>
        </a:p>
        <a:p>
          <a:endParaRPr lang="en-US" altLang="ko-KR" sz="1100" b="1" baseline="0">
            <a:solidFill>
              <a:srgbClr val="FF0000"/>
            </a:solidFill>
          </a:endParaRPr>
        </a:p>
        <a:p>
          <a:r>
            <a:rPr lang="en-US" altLang="ko-KR" sz="1100" b="1" baseline="0">
              <a:solidFill>
                <a:srgbClr val="FF0000"/>
              </a:solidFill>
            </a:rPr>
            <a:t>4. </a:t>
          </a:r>
          <a:r>
            <a:rPr lang="ko-KR" altLang="en-US" sz="1100" b="1" baseline="0">
              <a:solidFill>
                <a:srgbClr val="FF0000"/>
              </a:solidFill>
            </a:rPr>
            <a:t>계좌별로 저장하도록 할 것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685799</xdr:colOff>
      <xdr:row>23</xdr:row>
      <xdr:rowOff>9524</xdr:rowOff>
    </xdr:from>
    <xdr:to>
      <xdr:col>13</xdr:col>
      <xdr:colOff>400050</xdr:colOff>
      <xdr:row>50</xdr:row>
      <xdr:rowOff>19050</xdr:rowOff>
    </xdr:to>
    <xdr:sp macro="" textlink="">
      <xdr:nvSpPr>
        <xdr:cNvPr id="4" name="TextBox 3"/>
        <xdr:cNvSpPr txBox="1"/>
      </xdr:nvSpPr>
      <xdr:spPr>
        <a:xfrm>
          <a:off x="5724524" y="3524249"/>
          <a:ext cx="3143251" cy="41338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1">
              <a:solidFill>
                <a:srgbClr val="FF0000"/>
              </a:solidFill>
            </a:rPr>
            <a:t>선택 </a:t>
          </a:r>
          <a:r>
            <a:rPr lang="en-US" altLang="ko-KR" sz="1100" b="1">
              <a:solidFill>
                <a:srgbClr val="FF0000"/>
              </a:solidFill>
            </a:rPr>
            <a:t>: </a:t>
          </a:r>
          <a:r>
            <a:rPr lang="ko-KR" altLang="en-US" sz="1100" b="1">
              <a:solidFill>
                <a:srgbClr val="FF0000"/>
              </a:solidFill>
            </a:rPr>
            <a:t>전략별로 </a:t>
          </a:r>
          <a:r>
            <a:rPr lang="en-US" altLang="ko-KR" sz="1100" b="1">
              <a:solidFill>
                <a:srgbClr val="FF0000"/>
              </a:solidFill>
            </a:rPr>
            <a:t>Clientkey</a:t>
          </a:r>
          <a:r>
            <a:rPr lang="ko-KR" altLang="en-US" sz="1100" b="1">
              <a:solidFill>
                <a:srgbClr val="FF0000"/>
              </a:solidFill>
            </a:rPr>
            <a:t>를 이용하여 구분 저장</a:t>
          </a:r>
          <a:endParaRPr lang="en-US" altLang="ko-KR" sz="1100" b="1">
            <a:solidFill>
              <a:srgbClr val="FF0000"/>
            </a:solidFill>
          </a:endParaRPr>
        </a:p>
        <a:p>
          <a:r>
            <a:rPr lang="en-US" altLang="ko-KR" sz="1100" b="1">
              <a:solidFill>
                <a:srgbClr val="FF0000"/>
              </a:solidFill>
            </a:rPr>
            <a:t>           </a:t>
          </a:r>
          <a:r>
            <a:rPr lang="ko-KR" altLang="en-US" sz="1100" b="1">
              <a:solidFill>
                <a:srgbClr val="FF0000"/>
              </a:solidFill>
            </a:rPr>
            <a:t>양매수구축체결리스트변수</a:t>
          </a:r>
          <a:r>
            <a:rPr lang="en-US" altLang="ko-KR" sz="1100" b="1">
              <a:solidFill>
                <a:srgbClr val="FF0000"/>
              </a:solidFill>
            </a:rPr>
            <a:t>,  </a:t>
          </a:r>
          <a:r>
            <a:rPr lang="ko-KR" altLang="en-US" sz="1100" b="1">
              <a:solidFill>
                <a:srgbClr val="FF0000"/>
              </a:solidFill>
            </a:rPr>
            <a:t>양매수청산체결리스트변수</a:t>
          </a:r>
          <a:r>
            <a:rPr lang="en-US" altLang="ko-KR" sz="1100" b="1">
              <a:solidFill>
                <a:srgbClr val="FF0000"/>
              </a:solidFill>
            </a:rPr>
            <a:t>, </a:t>
          </a:r>
          <a:r>
            <a:rPr lang="ko-KR" altLang="en-US" sz="1100" b="1">
              <a:solidFill>
                <a:srgbClr val="FF0000"/>
              </a:solidFill>
            </a:rPr>
            <a:t>양매도변수 등</a:t>
          </a:r>
          <a:endParaRPr lang="en-US" altLang="ko-KR" sz="1100" b="1">
            <a:solidFill>
              <a:srgbClr val="FF0000"/>
            </a:solidFill>
          </a:endParaRPr>
        </a:p>
        <a:p>
          <a:r>
            <a:rPr lang="en-US" altLang="ko-KR" sz="1100" b="1">
              <a:solidFill>
                <a:srgbClr val="FF0000"/>
              </a:solidFill>
            </a:rPr>
            <a:t>         11010000 :</a:t>
          </a:r>
          <a:r>
            <a:rPr lang="ko-KR" altLang="en-US" sz="1100" b="1">
              <a:solidFill>
                <a:srgbClr val="FF0000"/>
              </a:solidFill>
            </a:rPr>
            <a:t>양매수구축</a:t>
          </a:r>
          <a:endParaRPr lang="en-US" altLang="ko-KR" sz="1100" b="1">
            <a:solidFill>
              <a:srgbClr val="FF0000"/>
            </a:solidFill>
          </a:endParaRPr>
        </a:p>
        <a:p>
          <a:r>
            <a:rPr lang="en-US" altLang="ko-KR" sz="1100" b="1">
              <a:solidFill>
                <a:srgbClr val="FF0000"/>
              </a:solidFill>
            </a:rPr>
            <a:t>         11020000 : </a:t>
          </a:r>
          <a:r>
            <a:rPr lang="ko-KR" altLang="en-US" sz="1100" b="1">
              <a:solidFill>
                <a:srgbClr val="FF0000"/>
              </a:solidFill>
            </a:rPr>
            <a:t>양매수청산 메인종목</a:t>
          </a:r>
          <a:endParaRPr lang="en-US" altLang="ko-KR" sz="1100" b="1">
            <a:solidFill>
              <a:srgbClr val="FF0000"/>
            </a:solidFill>
          </a:endParaRPr>
        </a:p>
        <a:p>
          <a:r>
            <a:rPr lang="en-US" altLang="ko-KR" sz="1100" b="1">
              <a:solidFill>
                <a:srgbClr val="FF0000"/>
              </a:solidFill>
            </a:rPr>
            <a:t>         11030000 : </a:t>
          </a:r>
          <a:r>
            <a:rPr lang="ko-KR" altLang="en-US" sz="1100" b="1">
              <a:solidFill>
                <a:srgbClr val="FF0000"/>
              </a:solidFill>
            </a:rPr>
            <a:t>양매수청산 외가종목</a:t>
          </a:r>
          <a:endParaRPr lang="en-US" altLang="ko-KR" sz="1100" b="1">
            <a:solidFill>
              <a:srgbClr val="FF0000"/>
            </a:solidFill>
          </a:endParaRPr>
        </a:p>
        <a:p>
          <a:r>
            <a:rPr lang="en-US" altLang="ko-KR" sz="1100" b="1">
              <a:solidFill>
                <a:srgbClr val="FF0000"/>
              </a:solidFill>
            </a:rPr>
            <a:t>         22010000 : </a:t>
          </a:r>
          <a:r>
            <a:rPr lang="ko-KR" altLang="en-US" sz="1100" b="1">
              <a:solidFill>
                <a:srgbClr val="FF0000"/>
              </a:solidFill>
            </a:rPr>
            <a:t>등가양매도</a:t>
          </a:r>
          <a:endParaRPr lang="en-US" altLang="ko-KR" sz="1100" b="1">
            <a:solidFill>
              <a:srgbClr val="FF0000"/>
            </a:solidFill>
          </a:endParaRPr>
        </a:p>
        <a:p>
          <a:r>
            <a:rPr lang="en-US" altLang="ko-KR" sz="1100" b="1">
              <a:solidFill>
                <a:srgbClr val="FF0000"/>
              </a:solidFill>
            </a:rPr>
            <a:t>         33010000 : </a:t>
          </a:r>
          <a:r>
            <a:rPr lang="ko-KR" altLang="en-US" sz="1100" b="1">
              <a:solidFill>
                <a:srgbClr val="FF0000"/>
              </a:solidFill>
            </a:rPr>
            <a:t>추세매매</a:t>
          </a:r>
          <a:endParaRPr lang="en-US" altLang="ko-KR" sz="1100" b="1">
            <a:solidFill>
              <a:srgbClr val="FF0000"/>
            </a:solidFill>
          </a:endParaRPr>
        </a:p>
        <a:p>
          <a:endParaRPr lang="en-US" altLang="ko-KR" sz="1100" b="1">
            <a:solidFill>
              <a:srgbClr val="FF0000"/>
            </a:solidFill>
          </a:endParaRPr>
        </a:p>
        <a:p>
          <a:r>
            <a:rPr lang="ko-KR" alt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제안</a:t>
          </a:r>
          <a:r>
            <a:rPr lang="en-US" altLang="ko-KR" sz="1100" b="1">
              <a:solidFill>
                <a:schemeClr val="tx1">
                  <a:lumMod val="65000"/>
                  <a:lumOff val="35000"/>
                </a:schemeClr>
              </a:solidFill>
            </a:rPr>
            <a:t>1.  </a:t>
          </a:r>
          <a:r>
            <a:rPr lang="ko-KR" alt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자동매매 실행 전 최종 주문번호를 저장하여 그 이후 </a:t>
          </a:r>
          <a:endParaRPr lang="en-US" altLang="ko-KR" sz="1100" b="1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altLang="ko-KR" sz="1100" b="1">
              <a:solidFill>
                <a:schemeClr val="tx1">
                  <a:lumMod val="65000"/>
                  <a:lumOff val="35000"/>
                </a:schemeClr>
              </a:solidFill>
            </a:rPr>
            <a:t>              </a:t>
          </a:r>
          <a:r>
            <a:rPr lang="ko-KR" alt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주문번호만  검색하도록하여 시간 단축 검토</a:t>
          </a:r>
          <a:endParaRPr lang="en-US" altLang="ko-KR" sz="1100" b="1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ko-KR" alt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제안</a:t>
          </a:r>
          <a:r>
            <a:rPr lang="en-US" altLang="ko-KR" sz="1100" b="1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ko-KR" alt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체결이 완료된 종목은 별도 변수에 저장하여 관리 검토</a:t>
          </a:r>
          <a:endParaRPr lang="en-US" altLang="ko-KR" sz="1100" b="1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altLang="ko-KR" sz="1100" b="1">
              <a:solidFill>
                <a:schemeClr val="tx1">
                  <a:lumMod val="65000"/>
                  <a:lumOff val="35000"/>
                </a:schemeClr>
              </a:solidFill>
            </a:rPr>
            <a:t>              </a:t>
          </a:r>
          <a:r>
            <a:rPr lang="ko-KR" alt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미체결 종목만 검색</a:t>
          </a:r>
          <a:endParaRPr lang="en-US" altLang="ko-KR" sz="1100" b="1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altLang="ko-KR" sz="1100" b="1">
              <a:solidFill>
                <a:schemeClr val="tx1">
                  <a:lumMod val="65000"/>
                  <a:lumOff val="35000"/>
                </a:schemeClr>
              </a:solidFill>
            </a:rPr>
            <a:t>              -&gt;</a:t>
          </a:r>
          <a:r>
            <a:rPr lang="ko-KR" alt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전체 체결리스트는 체결과 미체결을 조합</a:t>
          </a:r>
        </a:p>
      </xdr:txBody>
    </xdr:sp>
    <xdr:clientData/>
  </xdr:twoCellAnchor>
  <xdr:twoCellAnchor>
    <xdr:from>
      <xdr:col>15</xdr:col>
      <xdr:colOff>323850</xdr:colOff>
      <xdr:row>1</xdr:row>
      <xdr:rowOff>114300</xdr:rowOff>
    </xdr:from>
    <xdr:to>
      <xdr:col>16</xdr:col>
      <xdr:colOff>514350</xdr:colOff>
      <xdr:row>3</xdr:row>
      <xdr:rowOff>19050</xdr:rowOff>
    </xdr:to>
    <xdr:sp macro="" textlink="">
      <xdr:nvSpPr>
        <xdr:cNvPr id="5" name="모서리가 둥근 직사각형 4"/>
        <xdr:cNvSpPr/>
      </xdr:nvSpPr>
      <xdr:spPr>
        <a:xfrm>
          <a:off x="10163175" y="266700"/>
          <a:ext cx="876300" cy="219075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0">
              <a:solidFill>
                <a:sysClr val="windowText" lastClr="000000"/>
              </a:solidFill>
            </a:rPr>
            <a:t>시작</a:t>
          </a:r>
        </a:p>
      </xdr:txBody>
    </xdr:sp>
    <xdr:clientData/>
  </xdr:twoCellAnchor>
  <xdr:twoCellAnchor>
    <xdr:from>
      <xdr:col>16</xdr:col>
      <xdr:colOff>76200</xdr:colOff>
      <xdr:row>3</xdr:row>
      <xdr:rowOff>19050</xdr:rowOff>
    </xdr:from>
    <xdr:to>
      <xdr:col>16</xdr:col>
      <xdr:colOff>85725</xdr:colOff>
      <xdr:row>44</xdr:row>
      <xdr:rowOff>28575</xdr:rowOff>
    </xdr:to>
    <xdr:cxnSp macro="">
      <xdr:nvCxnSpPr>
        <xdr:cNvPr id="7" name="직선 화살표 연결선 6"/>
        <xdr:cNvCxnSpPr>
          <a:stCxn id="5" idx="2"/>
        </xdr:cNvCxnSpPr>
      </xdr:nvCxnSpPr>
      <xdr:spPr>
        <a:xfrm>
          <a:off x="10601325" y="485775"/>
          <a:ext cx="9525" cy="6267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5</xdr:row>
      <xdr:rowOff>38099</xdr:rowOff>
    </xdr:from>
    <xdr:to>
      <xdr:col>17</xdr:col>
      <xdr:colOff>552450</xdr:colOff>
      <xdr:row>12</xdr:row>
      <xdr:rowOff>9524</xdr:rowOff>
    </xdr:to>
    <xdr:sp macro="" textlink="">
      <xdr:nvSpPr>
        <xdr:cNvPr id="8" name="모서리가 둥근 직사각형 7"/>
        <xdr:cNvSpPr/>
      </xdr:nvSpPr>
      <xdr:spPr>
        <a:xfrm>
          <a:off x="9439275" y="809624"/>
          <a:ext cx="2324100" cy="1038225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0">
              <a:solidFill>
                <a:sysClr val="windowText" lastClr="000000"/>
              </a:solidFill>
            </a:rPr>
            <a:t>변수초기화</a:t>
          </a:r>
          <a:endParaRPr lang="en-US" altLang="ko-KR" sz="1100" b="0">
            <a:solidFill>
              <a:sysClr val="windowText" lastClr="000000"/>
            </a:solidFill>
          </a:endParaRPr>
        </a:p>
        <a:p>
          <a:pPr algn="ctr"/>
          <a:r>
            <a:rPr lang="ko-KR" altLang="en-US" sz="1100" b="0">
              <a:solidFill>
                <a:sysClr val="windowText" lastClr="000000"/>
              </a:solidFill>
            </a:rPr>
            <a:t>행사가리스트초기화</a:t>
          </a:r>
          <a:r>
            <a:rPr lang="en-US" altLang="ko-KR" sz="1100" b="0">
              <a:solidFill>
                <a:srgbClr val="FF0000"/>
              </a:solidFill>
            </a:rPr>
            <a:t>[</a:t>
          </a:r>
          <a:r>
            <a:rPr lang="ko-KR" altLang="en-US" sz="1100" b="0">
              <a:solidFill>
                <a:srgbClr val="FF0000"/>
              </a:solidFill>
            </a:rPr>
            <a:t>완</a:t>
          </a:r>
          <a:r>
            <a:rPr lang="en-US" altLang="ko-KR" sz="1100" b="0">
              <a:solidFill>
                <a:srgbClr val="FF0000"/>
              </a:solidFill>
            </a:rPr>
            <a:t>]</a:t>
          </a:r>
        </a:p>
        <a:p>
          <a:pPr algn="ctr"/>
          <a:r>
            <a:rPr lang="ko-KR" altLang="en-US" sz="1100" b="0">
              <a:solidFill>
                <a:sysClr val="windowText" lastClr="000000"/>
              </a:solidFill>
            </a:rPr>
            <a:t>설정불러오기</a:t>
          </a:r>
          <a:endParaRPr lang="en-US" altLang="ko-KR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57150</xdr:colOff>
      <xdr:row>12</xdr:row>
      <xdr:rowOff>66675</xdr:rowOff>
    </xdr:from>
    <xdr:to>
      <xdr:col>17</xdr:col>
      <xdr:colOff>95250</xdr:colOff>
      <xdr:row>15</xdr:row>
      <xdr:rowOff>38100</xdr:rowOff>
    </xdr:to>
    <xdr:sp macro="" textlink="">
      <xdr:nvSpPr>
        <xdr:cNvPr id="9" name="모서리가 둥근 직사각형 8"/>
        <xdr:cNvSpPr/>
      </xdr:nvSpPr>
      <xdr:spPr>
        <a:xfrm>
          <a:off x="9896475" y="1905000"/>
          <a:ext cx="1409700" cy="428625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0">
              <a:solidFill>
                <a:sysClr val="windowText" lastClr="000000"/>
              </a:solidFill>
            </a:rPr>
            <a:t>로그인</a:t>
          </a:r>
        </a:p>
      </xdr:txBody>
    </xdr:sp>
    <xdr:clientData/>
  </xdr:twoCellAnchor>
  <xdr:twoCellAnchor>
    <xdr:from>
      <xdr:col>15</xdr:col>
      <xdr:colOff>57150</xdr:colOff>
      <xdr:row>16</xdr:row>
      <xdr:rowOff>76201</xdr:rowOff>
    </xdr:from>
    <xdr:to>
      <xdr:col>17</xdr:col>
      <xdr:colOff>95250</xdr:colOff>
      <xdr:row>29</xdr:row>
      <xdr:rowOff>1</xdr:rowOff>
    </xdr:to>
    <xdr:sp macro="" textlink="">
      <xdr:nvSpPr>
        <xdr:cNvPr id="10" name="모서리가 둥근 직사각형 9"/>
        <xdr:cNvSpPr/>
      </xdr:nvSpPr>
      <xdr:spPr>
        <a:xfrm>
          <a:off x="9896475" y="2524126"/>
          <a:ext cx="1409700" cy="190500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0">
              <a:solidFill>
                <a:sysClr val="windowText" lastClr="000000"/>
              </a:solidFill>
            </a:rPr>
            <a:t>선옵현재가요청</a:t>
          </a:r>
          <a:endParaRPr lang="en-US" altLang="ko-KR" sz="1100" b="0">
            <a:solidFill>
              <a:sysClr val="windowText" lastClr="000000"/>
            </a:solidFill>
          </a:endParaRPr>
        </a:p>
        <a:p>
          <a:pPr algn="ctr"/>
          <a:r>
            <a:rPr lang="ko-KR" altLang="en-US" sz="1100" b="0">
              <a:solidFill>
                <a:sysClr val="windowText" lastClr="000000"/>
              </a:solidFill>
            </a:rPr>
            <a:t>실시간호가요청실시간지수요청</a:t>
          </a:r>
          <a:endParaRPr lang="en-US" altLang="ko-KR" sz="1100" b="0">
            <a:solidFill>
              <a:sysClr val="windowText" lastClr="000000"/>
            </a:solidFill>
          </a:endParaRPr>
        </a:p>
        <a:p>
          <a:pPr algn="ctr"/>
          <a:r>
            <a:rPr lang="ko-KR" altLang="en-US" sz="1100" b="0">
              <a:solidFill>
                <a:sysClr val="windowText" lastClr="000000"/>
              </a:solidFill>
            </a:rPr>
            <a:t>실시간체결요청</a:t>
          </a:r>
          <a:endParaRPr lang="en-US" altLang="ko-KR" sz="1100" b="0">
            <a:solidFill>
              <a:sysClr val="windowText" lastClr="000000"/>
            </a:solidFill>
          </a:endParaRPr>
        </a:p>
        <a:p>
          <a:pPr algn="ctr"/>
          <a:r>
            <a:rPr lang="ko-KR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계좌정보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pPr algn="ctr"/>
          <a:r>
            <a:rPr lang="ko-KR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계좌평가정보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pPr algn="ctr"/>
          <a:r>
            <a:rPr lang="ko-KR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계좌잔고</a:t>
          </a:r>
          <a:endParaRPr lang="ko-KR" alt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552449</xdr:colOff>
      <xdr:row>5</xdr:row>
      <xdr:rowOff>38100</xdr:rowOff>
    </xdr:from>
    <xdr:to>
      <xdr:col>24</xdr:col>
      <xdr:colOff>676275</xdr:colOff>
      <xdr:row>19</xdr:row>
      <xdr:rowOff>19050</xdr:rowOff>
    </xdr:to>
    <xdr:sp macro="" textlink="">
      <xdr:nvSpPr>
        <xdr:cNvPr id="11" name="모서리가 둥근 직사각형 10"/>
        <xdr:cNvSpPr/>
      </xdr:nvSpPr>
      <xdr:spPr>
        <a:xfrm>
          <a:off x="12449174" y="809625"/>
          <a:ext cx="4238626" cy="2114550"/>
        </a:xfrm>
        <a:prstGeom prst="roundRect">
          <a:avLst>
            <a:gd name="adj" fmla="val 5713"/>
          </a:avLst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0">
              <a:solidFill>
                <a:sysClr val="windowText" lastClr="000000"/>
              </a:solidFill>
            </a:rPr>
            <a:t>행사가리스트정의</a:t>
          </a:r>
          <a:endParaRPr lang="en-US" altLang="ko-KR" sz="1100" b="0">
            <a:solidFill>
              <a:sysClr val="windowText" lastClr="000000"/>
            </a:solidFill>
          </a:endParaRPr>
        </a:p>
        <a:p>
          <a:pPr algn="l"/>
          <a:r>
            <a:rPr lang="en-US" altLang="ko-KR" sz="1100" b="0">
              <a:solidFill>
                <a:sysClr val="windowText" lastClr="000000"/>
              </a:solidFill>
            </a:rPr>
            <a:t>1. </a:t>
          </a:r>
          <a:r>
            <a:rPr lang="ko-KR" altLang="en-US" sz="1100" b="0">
              <a:solidFill>
                <a:sysClr val="windowText" lastClr="000000"/>
              </a:solidFill>
            </a:rPr>
            <a:t>선물기준으로 가까운 행사가를 등가로 결정</a:t>
          </a:r>
          <a:endParaRPr lang="en-US" altLang="ko-KR" sz="1100" b="0">
            <a:solidFill>
              <a:sysClr val="windowText" lastClr="000000"/>
            </a:solidFill>
          </a:endParaRPr>
        </a:p>
        <a:p>
          <a:pPr algn="l"/>
          <a:r>
            <a:rPr lang="en-US" altLang="ko-KR" sz="1100" b="0">
              <a:solidFill>
                <a:sysClr val="windowText" lastClr="000000"/>
              </a:solidFill>
            </a:rPr>
            <a:t>2. Max </a:t>
          </a:r>
          <a:r>
            <a:rPr lang="ko-KR" altLang="en-US" sz="1100" b="0">
              <a:solidFill>
                <a:sysClr val="windowText" lastClr="000000"/>
              </a:solidFill>
            </a:rPr>
            <a:t>행사가를 상방 </a:t>
          </a:r>
          <a:r>
            <a:rPr lang="en-US" altLang="ko-KR" sz="1100" b="0">
              <a:solidFill>
                <a:sysClr val="windowText" lastClr="000000"/>
              </a:solidFill>
            </a:rPr>
            <a:t>30</a:t>
          </a:r>
          <a:r>
            <a:rPr lang="ko-KR" altLang="en-US" sz="1100" b="0">
              <a:solidFill>
                <a:sysClr val="windowText" lastClr="000000"/>
              </a:solidFill>
            </a:rPr>
            <a:t>단계</a:t>
          </a:r>
          <a:r>
            <a:rPr lang="en-US" altLang="ko-KR" sz="1100" b="0">
              <a:solidFill>
                <a:sysClr val="windowText" lastClr="000000"/>
              </a:solidFill>
            </a:rPr>
            <a:t>(+75</a:t>
          </a:r>
          <a:r>
            <a:rPr lang="ko-KR" altLang="en-US" sz="1100" b="0">
              <a:solidFill>
                <a:sysClr val="windowText" lastClr="000000"/>
              </a:solidFill>
            </a:rPr>
            <a:t>행사가</a:t>
          </a:r>
          <a:r>
            <a:rPr lang="en-US" altLang="ko-KR" sz="1100" b="0">
              <a:solidFill>
                <a:sysClr val="windowText" lastClr="000000"/>
              </a:solidFill>
            </a:rPr>
            <a:t>)</a:t>
          </a:r>
          <a:r>
            <a:rPr lang="ko-KR" altLang="en-US" sz="1100" b="0">
              <a:solidFill>
                <a:sysClr val="windowText" lastClr="000000"/>
              </a:solidFill>
            </a:rPr>
            <a:t>로 저장</a:t>
          </a:r>
          <a:endParaRPr lang="en-US" altLang="ko-KR" sz="1100" b="0">
            <a:solidFill>
              <a:sysClr val="windowText" lastClr="000000"/>
            </a:solidFill>
          </a:endParaRPr>
        </a:p>
        <a:p>
          <a:pPr algn="l"/>
          <a:r>
            <a:rPr lang="en-US" altLang="ko-KR" sz="1100" b="0">
              <a:solidFill>
                <a:sysClr val="windowText" lastClr="000000"/>
              </a:solidFill>
            </a:rPr>
            <a:t>3. </a:t>
          </a:r>
          <a:r>
            <a:rPr lang="ko-KR" altLang="en-US" sz="1100" b="0">
              <a:solidFill>
                <a:sysClr val="windowText" lastClr="000000"/>
              </a:solidFill>
            </a:rPr>
            <a:t>행사가리스트변수는 당월</a:t>
          </a:r>
          <a:r>
            <a:rPr lang="en-US" altLang="ko-KR" sz="1100" b="0">
              <a:solidFill>
                <a:sysClr val="windowText" lastClr="000000"/>
              </a:solidFill>
            </a:rPr>
            <a:t>, </a:t>
          </a:r>
          <a:r>
            <a:rPr lang="ko-KR" altLang="en-US" sz="1100" b="0">
              <a:solidFill>
                <a:sysClr val="windowText" lastClr="000000"/>
              </a:solidFill>
            </a:rPr>
            <a:t>차월</a:t>
          </a:r>
          <a:r>
            <a:rPr lang="en-US" altLang="ko-KR" sz="1100" b="0">
              <a:solidFill>
                <a:sysClr val="windowText" lastClr="000000"/>
              </a:solidFill>
            </a:rPr>
            <a:t>,</a:t>
          </a:r>
          <a:r>
            <a:rPr lang="ko-KR" altLang="en-US" sz="1100" b="0">
              <a:solidFill>
                <a:sysClr val="windowText" lastClr="000000"/>
              </a:solidFill>
            </a:rPr>
            <a:t>차차월</a:t>
          </a:r>
          <a:r>
            <a:rPr lang="en-US" altLang="ko-KR" sz="1100" b="0">
              <a:solidFill>
                <a:sysClr val="windowText" lastClr="000000"/>
              </a:solidFill>
            </a:rPr>
            <a:t>,</a:t>
          </a:r>
          <a:r>
            <a:rPr lang="ko-KR" altLang="en-US" sz="1100" b="0">
              <a:solidFill>
                <a:sysClr val="windowText" lastClr="000000"/>
              </a:solidFill>
            </a:rPr>
            <a:t>원월로 분리</a:t>
          </a:r>
          <a:endParaRPr lang="en-US" altLang="ko-KR" sz="1100" b="0">
            <a:solidFill>
              <a:sysClr val="windowText" lastClr="000000"/>
            </a:solidFill>
          </a:endParaRPr>
        </a:p>
        <a:p>
          <a:pPr algn="l"/>
          <a:r>
            <a:rPr lang="en-US" altLang="ko-KR" sz="1100" b="0">
              <a:solidFill>
                <a:sysClr val="windowText" lastClr="000000"/>
              </a:solidFill>
            </a:rPr>
            <a:t>4. Max </a:t>
          </a:r>
          <a:r>
            <a:rPr lang="ko-KR" altLang="en-US" sz="1100" b="0">
              <a:solidFill>
                <a:sysClr val="windowText" lastClr="000000"/>
              </a:solidFill>
            </a:rPr>
            <a:t>행사가를 기준으로 </a:t>
          </a:r>
          <a:r>
            <a:rPr lang="en-US" altLang="ko-KR" sz="1100" b="0">
              <a:solidFill>
                <a:sysClr val="windowText" lastClr="000000"/>
              </a:solidFill>
            </a:rPr>
            <a:t>0..65</a:t>
          </a:r>
          <a:r>
            <a:rPr lang="ko-KR" altLang="en-US" sz="1100" b="0">
              <a:solidFill>
                <a:sysClr val="windowText" lastClr="000000"/>
              </a:solidFill>
            </a:rPr>
            <a:t>단계로 종목 생성</a:t>
          </a:r>
          <a:r>
            <a:rPr lang="en-US" altLang="ko-KR" sz="1100" b="0">
              <a:solidFill>
                <a:sysClr val="windowText" lastClr="000000"/>
              </a:solidFill>
            </a:rPr>
            <a:t>(</a:t>
          </a:r>
          <a:r>
            <a:rPr lang="ko-KR" altLang="en-US" sz="1100" b="0">
              <a:solidFill>
                <a:sysClr val="windowText" lastClr="000000"/>
              </a:solidFill>
            </a:rPr>
            <a:t>월별 분리</a:t>
          </a:r>
          <a:r>
            <a:rPr lang="en-US" altLang="ko-KR" sz="1100" b="0" baseline="0">
              <a:solidFill>
                <a:sysClr val="windowText" lastClr="000000"/>
              </a:solidFill>
            </a:rPr>
            <a:t> </a:t>
          </a:r>
          <a:r>
            <a:rPr lang="ko-KR" altLang="en-US" sz="1100" b="0" baseline="0">
              <a:solidFill>
                <a:sysClr val="windowText" lastClr="000000"/>
              </a:solidFill>
            </a:rPr>
            <a:t>저장</a:t>
          </a:r>
          <a:r>
            <a:rPr lang="en-US" altLang="ko-KR" sz="1100" b="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100" b="0">
              <a:solidFill>
                <a:sysClr val="windowText" lastClr="000000"/>
              </a:solidFill>
            </a:rPr>
            <a:t>5. </a:t>
          </a:r>
          <a:r>
            <a:rPr lang="ko-KR" altLang="en-US" sz="1100" b="0">
              <a:solidFill>
                <a:sysClr val="windowText" lastClr="000000"/>
              </a:solidFill>
            </a:rPr>
            <a:t>호가 실시간 받을 때 월코드로 </a:t>
          </a:r>
          <a:r>
            <a:rPr lang="en-US" altLang="ko-KR" sz="1100" b="0">
              <a:solidFill>
                <a:sysClr val="windowText" lastClr="000000"/>
              </a:solidFill>
            </a:rPr>
            <a:t>CaseString</a:t>
          </a:r>
          <a:r>
            <a:rPr lang="ko-KR" altLang="en-US" sz="1100" b="0">
              <a:solidFill>
                <a:sysClr val="windowText" lastClr="000000"/>
              </a:solidFill>
            </a:rPr>
            <a:t>처리하여 </a:t>
          </a:r>
          <a:r>
            <a:rPr lang="en-US" altLang="ko-KR" sz="1100" b="0">
              <a:solidFill>
                <a:sysClr val="windowText" lastClr="000000"/>
              </a:solidFill>
            </a:rPr>
            <a:t>Case</a:t>
          </a:r>
          <a:r>
            <a:rPr lang="ko-KR" altLang="en-US" sz="1100" b="0">
              <a:solidFill>
                <a:sysClr val="windowText" lastClr="000000"/>
              </a:solidFill>
            </a:rPr>
            <a:t>문</a:t>
          </a:r>
          <a:r>
            <a:rPr lang="ko-KR" altLang="en-US" sz="1100" b="0" baseline="0">
              <a:solidFill>
                <a:sysClr val="windowText" lastClr="000000"/>
              </a:solidFill>
            </a:rPr>
            <a:t> 사용하여 월별 저장</a:t>
          </a:r>
          <a:r>
            <a:rPr lang="en-US" altLang="ko-KR" sz="1100" b="0" baseline="0">
              <a:solidFill>
                <a:sysClr val="windowText" lastClr="000000"/>
              </a:solidFill>
            </a:rPr>
            <a:t>(</a:t>
          </a:r>
          <a:r>
            <a:rPr lang="ko-KR" altLang="en-US" sz="1100" b="0" baseline="0">
              <a:solidFill>
                <a:sysClr val="windowText" lastClr="000000"/>
              </a:solidFill>
            </a:rPr>
            <a:t>시간 단축</a:t>
          </a:r>
          <a:r>
            <a:rPr lang="en-US" altLang="ko-KR" sz="1100" b="0" baseline="0">
              <a:solidFill>
                <a:sysClr val="windowText" lastClr="000000"/>
              </a:solidFill>
            </a:rPr>
            <a:t>)</a:t>
          </a:r>
          <a:endParaRPr lang="en-US" altLang="ko-KR" sz="11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9</xdr:col>
      <xdr:colOff>66675</xdr:colOff>
      <xdr:row>52</xdr:row>
      <xdr:rowOff>9525</xdr:rowOff>
    </xdr:from>
    <xdr:to>
      <xdr:col>35</xdr:col>
      <xdr:colOff>516901</xdr:colOff>
      <xdr:row>116</xdr:row>
      <xdr:rowOff>68054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91200" y="7962900"/>
          <a:ext cx="18281026" cy="9878804"/>
        </a:xfrm>
        <a:prstGeom prst="rect">
          <a:avLst/>
        </a:prstGeom>
      </xdr:spPr>
    </xdr:pic>
    <xdr:clientData/>
  </xdr:twoCellAnchor>
  <xdr:twoCellAnchor editAs="oneCell">
    <xdr:from>
      <xdr:col>17</xdr:col>
      <xdr:colOff>47625</xdr:colOff>
      <xdr:row>25</xdr:row>
      <xdr:rowOff>85725</xdr:rowOff>
    </xdr:from>
    <xdr:to>
      <xdr:col>24</xdr:col>
      <xdr:colOff>467454</xdr:colOff>
      <xdr:row>47</xdr:row>
      <xdr:rowOff>124300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58550" y="3905250"/>
          <a:ext cx="5220429" cy="3400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62</xdr:row>
      <xdr:rowOff>0</xdr:rowOff>
    </xdr:from>
    <xdr:to>
      <xdr:col>11</xdr:col>
      <xdr:colOff>99905</xdr:colOff>
      <xdr:row>80</xdr:row>
      <xdr:rowOff>40786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7833" y="8519583"/>
          <a:ext cx="5095238" cy="3914286"/>
        </a:xfrm>
        <a:prstGeom prst="rect">
          <a:avLst/>
        </a:prstGeom>
      </xdr:spPr>
    </xdr:pic>
    <xdr:clientData/>
  </xdr:twoCellAnchor>
  <xdr:twoCellAnchor>
    <xdr:from>
      <xdr:col>46</xdr:col>
      <xdr:colOff>275167</xdr:colOff>
      <xdr:row>43</xdr:row>
      <xdr:rowOff>200022</xdr:rowOff>
    </xdr:from>
    <xdr:to>
      <xdr:col>59</xdr:col>
      <xdr:colOff>74083</xdr:colOff>
      <xdr:row>68</xdr:row>
      <xdr:rowOff>21166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68</xdr:col>
      <xdr:colOff>349250</xdr:colOff>
      <xdr:row>43</xdr:row>
      <xdr:rowOff>178858</xdr:rowOff>
    </xdr:from>
    <xdr:to>
      <xdr:col>83</xdr:col>
      <xdr:colOff>497417</xdr:colOff>
      <xdr:row>67</xdr:row>
      <xdr:rowOff>105835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88</xdr:col>
      <xdr:colOff>95248</xdr:colOff>
      <xdr:row>43</xdr:row>
      <xdr:rowOff>30690</xdr:rowOff>
    </xdr:from>
    <xdr:to>
      <xdr:col>103</xdr:col>
      <xdr:colOff>402165</xdr:colOff>
      <xdr:row>57</xdr:row>
      <xdr:rowOff>158750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109</xdr:col>
      <xdr:colOff>84666</xdr:colOff>
      <xdr:row>52</xdr:row>
      <xdr:rowOff>178856</xdr:rowOff>
    </xdr:from>
    <xdr:to>
      <xdr:col>122</xdr:col>
      <xdr:colOff>476250</xdr:colOff>
      <xdr:row>67</xdr:row>
      <xdr:rowOff>105832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127</xdr:col>
      <xdr:colOff>63500</xdr:colOff>
      <xdr:row>45</xdr:row>
      <xdr:rowOff>125941</xdr:rowOff>
    </xdr:from>
    <xdr:to>
      <xdr:col>143</xdr:col>
      <xdr:colOff>381000</xdr:colOff>
      <xdr:row>58</xdr:row>
      <xdr:rowOff>96308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148</xdr:col>
      <xdr:colOff>518584</xdr:colOff>
      <xdr:row>43</xdr:row>
      <xdr:rowOff>84668</xdr:rowOff>
    </xdr:from>
    <xdr:to>
      <xdr:col>157</xdr:col>
      <xdr:colOff>359834</xdr:colOff>
      <xdr:row>58</xdr:row>
      <xdr:rowOff>158750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171</xdr:col>
      <xdr:colOff>201082</xdr:colOff>
      <xdr:row>46</xdr:row>
      <xdr:rowOff>20107</xdr:rowOff>
    </xdr:from>
    <xdr:to>
      <xdr:col>185</xdr:col>
      <xdr:colOff>455082</xdr:colOff>
      <xdr:row>58</xdr:row>
      <xdr:rowOff>202141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188</xdr:col>
      <xdr:colOff>497417</xdr:colOff>
      <xdr:row>42</xdr:row>
      <xdr:rowOff>20106</xdr:rowOff>
    </xdr:from>
    <xdr:to>
      <xdr:col>199</xdr:col>
      <xdr:colOff>21168</xdr:colOff>
      <xdr:row>54</xdr:row>
      <xdr:rowOff>202140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206</xdr:col>
      <xdr:colOff>476250</xdr:colOff>
      <xdr:row>44</xdr:row>
      <xdr:rowOff>125941</xdr:rowOff>
    </xdr:from>
    <xdr:to>
      <xdr:col>221</xdr:col>
      <xdr:colOff>10584</xdr:colOff>
      <xdr:row>57</xdr:row>
      <xdr:rowOff>85724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232</xdr:col>
      <xdr:colOff>497417</xdr:colOff>
      <xdr:row>44</xdr:row>
      <xdr:rowOff>210607</xdr:rowOff>
    </xdr:from>
    <xdr:to>
      <xdr:col>241</xdr:col>
      <xdr:colOff>306917</xdr:colOff>
      <xdr:row>57</xdr:row>
      <xdr:rowOff>170390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257</xdr:col>
      <xdr:colOff>169334</xdr:colOff>
      <xdr:row>54</xdr:row>
      <xdr:rowOff>169334</xdr:rowOff>
    </xdr:from>
    <xdr:to>
      <xdr:col>266</xdr:col>
      <xdr:colOff>74084</xdr:colOff>
      <xdr:row>65</xdr:row>
      <xdr:rowOff>1058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66</xdr:col>
      <xdr:colOff>296332</xdr:colOff>
      <xdr:row>4</xdr:row>
      <xdr:rowOff>10586</xdr:rowOff>
    </xdr:from>
    <xdr:to>
      <xdr:col>81</xdr:col>
      <xdr:colOff>137583</xdr:colOff>
      <xdr:row>14</xdr:row>
      <xdr:rowOff>95251</xdr:rowOff>
    </xdr:to>
    <xdr:sp macro="" textlink="">
      <xdr:nvSpPr>
        <xdr:cNvPr id="15" name="TextBox 14"/>
        <xdr:cNvSpPr txBox="1"/>
      </xdr:nvSpPr>
      <xdr:spPr>
        <a:xfrm>
          <a:off x="15642165" y="645586"/>
          <a:ext cx="7926918" cy="22330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400">
              <a:solidFill>
                <a:srgbClr val="FF0000"/>
              </a:solidFill>
            </a:rPr>
            <a:t>구축</a:t>
          </a:r>
          <a:r>
            <a:rPr lang="en-US" altLang="ko-KR" sz="2400">
              <a:solidFill>
                <a:srgbClr val="FF0000"/>
              </a:solidFill>
            </a:rPr>
            <a:t>, </a:t>
          </a:r>
          <a:r>
            <a:rPr lang="ko-KR" altLang="en-US" sz="2400">
              <a:solidFill>
                <a:srgbClr val="FF0000"/>
              </a:solidFill>
            </a:rPr>
            <a:t>청산 조건에 문제 있음</a:t>
          </a:r>
          <a:endParaRPr lang="en-US" altLang="ko-KR" sz="2400">
            <a:solidFill>
              <a:srgbClr val="FF0000"/>
            </a:solidFill>
          </a:endParaRPr>
        </a:p>
        <a:p>
          <a:r>
            <a:rPr lang="en-US" altLang="ko-KR" sz="2400">
              <a:solidFill>
                <a:srgbClr val="FF0000"/>
              </a:solidFill>
            </a:rPr>
            <a:t>7/21</a:t>
          </a:r>
          <a:r>
            <a:rPr lang="ko-KR" altLang="en-US" sz="2400">
              <a:solidFill>
                <a:srgbClr val="FF0000"/>
              </a:solidFill>
            </a:rPr>
            <a:t>에 청산못하면 </a:t>
          </a:r>
          <a:r>
            <a:rPr lang="en-US" altLang="ko-KR" sz="2400">
              <a:solidFill>
                <a:srgbClr val="FF0000"/>
              </a:solidFill>
            </a:rPr>
            <a:t>8</a:t>
          </a:r>
          <a:r>
            <a:rPr lang="ko-KR" altLang="en-US" sz="2400">
              <a:solidFill>
                <a:srgbClr val="FF0000"/>
              </a:solidFill>
            </a:rPr>
            <a:t>월</a:t>
          </a:r>
          <a:r>
            <a:rPr lang="en-US" altLang="ko-KR" sz="2400">
              <a:solidFill>
                <a:srgbClr val="FF0000"/>
              </a:solidFill>
            </a:rPr>
            <a:t>/9</a:t>
          </a:r>
          <a:r>
            <a:rPr lang="ko-KR" altLang="en-US" sz="2400">
              <a:solidFill>
                <a:srgbClr val="FF0000"/>
              </a:solidFill>
            </a:rPr>
            <a:t>일까지 가지고 있어야 하는데 심리적으로 견딜 수 없을 것 같음</a:t>
          </a:r>
          <a:r>
            <a:rPr lang="en-US" altLang="ko-KR" sz="2400">
              <a:solidFill>
                <a:srgbClr val="FF0000"/>
              </a:solidFill>
            </a:rPr>
            <a:t>. </a:t>
          </a:r>
          <a:r>
            <a:rPr lang="ko-KR" altLang="en-US" sz="2400">
              <a:solidFill>
                <a:srgbClr val="FF0000"/>
              </a:solidFill>
            </a:rPr>
            <a:t>또한</a:t>
          </a:r>
          <a:r>
            <a:rPr lang="en-US" altLang="ko-KR" sz="2400">
              <a:solidFill>
                <a:srgbClr val="FF0000"/>
              </a:solidFill>
            </a:rPr>
            <a:t>, </a:t>
          </a:r>
          <a:r>
            <a:rPr lang="ko-KR" altLang="en-US" sz="2400">
              <a:solidFill>
                <a:srgbClr val="FF0000"/>
              </a:solidFill>
            </a:rPr>
            <a:t>원칙에 만기 </a:t>
          </a:r>
          <a:r>
            <a:rPr lang="en-US" altLang="ko-KR" sz="2400">
              <a:solidFill>
                <a:srgbClr val="FF0000"/>
              </a:solidFill>
            </a:rPr>
            <a:t>3</a:t>
          </a:r>
          <a:r>
            <a:rPr lang="ko-KR" altLang="en-US" sz="2400">
              <a:solidFill>
                <a:srgbClr val="FF0000"/>
              </a:solidFill>
            </a:rPr>
            <a:t>일전에 청산해야하는 것에 위배됨</a:t>
          </a:r>
        </a:p>
      </xdr:txBody>
    </xdr:sp>
    <xdr:clientData/>
  </xdr:twoCellAnchor>
  <xdr:twoCellAnchor>
    <xdr:from>
      <xdr:col>188</xdr:col>
      <xdr:colOff>328084</xdr:colOff>
      <xdr:row>37</xdr:row>
      <xdr:rowOff>127001</xdr:rowOff>
    </xdr:from>
    <xdr:to>
      <xdr:col>203</xdr:col>
      <xdr:colOff>317502</xdr:colOff>
      <xdr:row>42</xdr:row>
      <xdr:rowOff>160867</xdr:rowOff>
    </xdr:to>
    <xdr:sp macro="" textlink="">
      <xdr:nvSpPr>
        <xdr:cNvPr id="18" name="TextBox 17"/>
        <xdr:cNvSpPr txBox="1"/>
      </xdr:nvSpPr>
      <xdr:spPr>
        <a:xfrm>
          <a:off x="80560334" y="5376334"/>
          <a:ext cx="7926918" cy="1885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>
              <a:solidFill>
                <a:srgbClr val="FF0000"/>
              </a:solidFill>
            </a:rPr>
            <a:t>[</a:t>
          </a:r>
          <a:r>
            <a:rPr lang="ko-KR" altLang="en-US" sz="1800">
              <a:solidFill>
                <a:srgbClr val="FF0000"/>
              </a:solidFill>
            </a:rPr>
            <a:t>역구축 원칙</a:t>
          </a:r>
          <a:r>
            <a:rPr lang="en-US" altLang="ko-KR" sz="1800">
              <a:solidFill>
                <a:srgbClr val="FF0000"/>
              </a:solidFill>
            </a:rPr>
            <a:t>]</a:t>
          </a:r>
        </a:p>
        <a:p>
          <a:r>
            <a:rPr lang="ko-KR" altLang="en-US" sz="1800">
              <a:solidFill>
                <a:srgbClr val="FF0000"/>
              </a:solidFill>
            </a:rPr>
            <a:t>  </a:t>
          </a:r>
          <a:r>
            <a:rPr lang="en-US" altLang="ko-KR" sz="1400">
              <a:solidFill>
                <a:srgbClr val="FF0000"/>
              </a:solidFill>
            </a:rPr>
            <a:t>1.   </a:t>
          </a:r>
          <a:r>
            <a:rPr lang="ko-KR" altLang="en-US" sz="1400">
              <a:solidFill>
                <a:srgbClr val="FF0000"/>
              </a:solidFill>
            </a:rPr>
            <a:t>정구축의 첫날 조건보다 </a:t>
          </a:r>
          <a:r>
            <a:rPr lang="en-US" altLang="ko-KR" sz="1400">
              <a:solidFill>
                <a:srgbClr val="FF0000"/>
              </a:solidFill>
            </a:rPr>
            <a:t>0.3 </a:t>
          </a:r>
          <a:r>
            <a:rPr lang="ko-KR" altLang="en-US" sz="1400">
              <a:solidFill>
                <a:srgbClr val="FF0000"/>
              </a:solidFill>
            </a:rPr>
            <a:t>이상이면 역매수</a:t>
          </a:r>
        </a:p>
        <a:p>
          <a:r>
            <a:rPr lang="ko-KR" altLang="en-US" sz="1400">
              <a:solidFill>
                <a:srgbClr val="FF0000"/>
              </a:solidFill>
            </a:rPr>
            <a:t>  </a:t>
          </a:r>
          <a:r>
            <a:rPr lang="en-US" altLang="ko-KR" sz="1400">
              <a:solidFill>
                <a:srgbClr val="FF0000"/>
              </a:solidFill>
            </a:rPr>
            <a:t>2.   </a:t>
          </a:r>
          <a:r>
            <a:rPr lang="ko-KR" altLang="en-US" sz="1400">
              <a:solidFill>
                <a:srgbClr val="FF0000"/>
              </a:solidFill>
            </a:rPr>
            <a:t>나머지는 정상조건일때</a:t>
          </a:r>
        </a:p>
        <a:p>
          <a:r>
            <a:rPr lang="ko-KR" altLang="en-US" sz="1400">
              <a:solidFill>
                <a:srgbClr val="FF0000"/>
              </a:solidFill>
            </a:rPr>
            <a:t>  </a:t>
          </a:r>
          <a:r>
            <a:rPr lang="en-US" altLang="ko-KR" sz="1400">
              <a:solidFill>
                <a:srgbClr val="FF0000"/>
              </a:solidFill>
            </a:rPr>
            <a:t>3.   </a:t>
          </a:r>
          <a:r>
            <a:rPr lang="ko-KR" altLang="en-US" sz="1400">
              <a:solidFill>
                <a:srgbClr val="FF0000"/>
              </a:solidFill>
            </a:rPr>
            <a:t>정구축을 한번도 구축되지 못해으면 역구축을 </a:t>
          </a:r>
          <a:r>
            <a:rPr lang="en-US" altLang="ko-KR" sz="1400">
              <a:solidFill>
                <a:srgbClr val="FF0000"/>
              </a:solidFill>
            </a:rPr>
            <a:t>2</a:t>
          </a:r>
          <a:r>
            <a:rPr lang="ko-KR" altLang="en-US" sz="1400">
              <a:solidFill>
                <a:srgbClr val="FF0000"/>
              </a:solidFill>
            </a:rPr>
            <a:t>회 가능함</a:t>
          </a:r>
          <a:r>
            <a:rPr lang="en-US" altLang="ko-KR" sz="1400">
              <a:solidFill>
                <a:srgbClr val="FF0000"/>
              </a:solidFill>
            </a:rPr>
            <a:t>.</a:t>
          </a:r>
        </a:p>
        <a:p>
          <a:r>
            <a:rPr lang="en-US" altLang="ko-KR" sz="1400">
              <a:solidFill>
                <a:srgbClr val="FF0000"/>
              </a:solidFill>
            </a:rPr>
            <a:t>  4.   </a:t>
          </a:r>
          <a:r>
            <a:rPr lang="ko-KR" altLang="en-US" sz="1400">
              <a:solidFill>
                <a:srgbClr val="FF0000"/>
              </a:solidFill>
            </a:rPr>
            <a:t>정포지션 청산후 잔존일 </a:t>
          </a:r>
          <a:r>
            <a:rPr lang="en-US" altLang="ko-KR" sz="1400">
              <a:solidFill>
                <a:srgbClr val="FF0000"/>
              </a:solidFill>
            </a:rPr>
            <a:t>20</a:t>
          </a:r>
          <a:r>
            <a:rPr lang="ko-KR" altLang="en-US" sz="1400">
              <a:solidFill>
                <a:srgbClr val="FF0000"/>
              </a:solidFill>
            </a:rPr>
            <a:t>일 이상이고 비용 </a:t>
          </a:r>
          <a:r>
            <a:rPr lang="en-US" altLang="ko-KR" sz="1400">
              <a:solidFill>
                <a:srgbClr val="FF0000"/>
              </a:solidFill>
            </a:rPr>
            <a:t>4.3 </a:t>
          </a:r>
          <a:r>
            <a:rPr lang="ko-KR" altLang="en-US" sz="1400">
              <a:solidFill>
                <a:srgbClr val="FF0000"/>
              </a:solidFill>
            </a:rPr>
            <a:t>이상이면 역구축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17</xdr:row>
      <xdr:rowOff>66675</xdr:rowOff>
    </xdr:from>
    <xdr:to>
      <xdr:col>4</xdr:col>
      <xdr:colOff>1488018</xdr:colOff>
      <xdr:row>26</xdr:row>
      <xdr:rowOff>66675</xdr:rowOff>
    </xdr:to>
    <xdr:sp macro="" textlink="">
      <xdr:nvSpPr>
        <xdr:cNvPr id="2" name="TextBox 1"/>
        <xdr:cNvSpPr txBox="1"/>
      </xdr:nvSpPr>
      <xdr:spPr>
        <a:xfrm>
          <a:off x="495300" y="4600575"/>
          <a:ext cx="7926918" cy="1885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>
              <a:solidFill>
                <a:srgbClr val="FF0000"/>
              </a:solidFill>
            </a:rPr>
            <a:t>[</a:t>
          </a:r>
          <a:r>
            <a:rPr lang="ko-KR" altLang="en-US" sz="1800">
              <a:solidFill>
                <a:srgbClr val="FF0000"/>
              </a:solidFill>
            </a:rPr>
            <a:t>역구축 원칙</a:t>
          </a:r>
          <a:r>
            <a:rPr lang="en-US" altLang="ko-KR" sz="1800">
              <a:solidFill>
                <a:srgbClr val="FF0000"/>
              </a:solidFill>
            </a:rPr>
            <a:t>]</a:t>
          </a:r>
        </a:p>
        <a:p>
          <a:r>
            <a:rPr lang="ko-KR" altLang="en-US" sz="1800">
              <a:solidFill>
                <a:srgbClr val="FF0000"/>
              </a:solidFill>
            </a:rPr>
            <a:t>  </a:t>
          </a:r>
          <a:r>
            <a:rPr lang="en-US" altLang="ko-KR" sz="1400">
              <a:solidFill>
                <a:srgbClr val="FF0000"/>
              </a:solidFill>
            </a:rPr>
            <a:t>1.   </a:t>
          </a:r>
          <a:r>
            <a:rPr lang="ko-KR" altLang="en-US" sz="1400">
              <a:solidFill>
                <a:srgbClr val="FF0000"/>
              </a:solidFill>
            </a:rPr>
            <a:t>정포지션 조건보다 </a:t>
          </a:r>
          <a:r>
            <a:rPr lang="en-US" altLang="ko-KR" sz="1400">
              <a:solidFill>
                <a:srgbClr val="FF0000"/>
              </a:solidFill>
            </a:rPr>
            <a:t>0.3 </a:t>
          </a:r>
          <a:r>
            <a:rPr lang="ko-KR" altLang="en-US" sz="1400">
              <a:solidFill>
                <a:srgbClr val="FF0000"/>
              </a:solidFill>
            </a:rPr>
            <a:t>이상이면 역매수</a:t>
          </a:r>
        </a:p>
        <a:p>
          <a:r>
            <a:rPr lang="ko-KR" altLang="en-US" sz="1400">
              <a:solidFill>
                <a:srgbClr val="FF0000"/>
              </a:solidFill>
            </a:rPr>
            <a:t>  </a:t>
          </a:r>
          <a:r>
            <a:rPr lang="en-US" altLang="ko-KR" sz="1400">
              <a:solidFill>
                <a:srgbClr val="FF0000"/>
              </a:solidFill>
            </a:rPr>
            <a:t>2.   </a:t>
          </a:r>
          <a:r>
            <a:rPr lang="ko-KR" altLang="en-US" sz="1400">
              <a:solidFill>
                <a:srgbClr val="FF0000"/>
              </a:solidFill>
            </a:rPr>
            <a:t>나머지는 정상조건일때</a:t>
          </a:r>
        </a:p>
        <a:p>
          <a:r>
            <a:rPr lang="ko-KR" altLang="en-US" sz="1400">
              <a:solidFill>
                <a:srgbClr val="FF0000"/>
              </a:solidFill>
            </a:rPr>
            <a:t>  </a:t>
          </a:r>
          <a:r>
            <a:rPr lang="en-US" altLang="ko-KR" sz="1400">
              <a:solidFill>
                <a:srgbClr val="FF0000"/>
              </a:solidFill>
            </a:rPr>
            <a:t>3.   </a:t>
          </a:r>
          <a:r>
            <a:rPr lang="ko-KR" altLang="en-US" sz="1400">
              <a:solidFill>
                <a:srgbClr val="FF0000"/>
              </a:solidFill>
            </a:rPr>
            <a:t>정포시션을 한번도 구축되지 못해으면 역구축을 </a:t>
          </a:r>
          <a:r>
            <a:rPr lang="en-US" altLang="ko-KR" sz="1400">
              <a:solidFill>
                <a:srgbClr val="FF0000"/>
              </a:solidFill>
            </a:rPr>
            <a:t>2</a:t>
          </a:r>
          <a:r>
            <a:rPr lang="ko-KR" altLang="en-US" sz="1400">
              <a:solidFill>
                <a:srgbClr val="FF0000"/>
              </a:solidFill>
            </a:rPr>
            <a:t>회 가능함</a:t>
          </a:r>
          <a:r>
            <a:rPr lang="en-US" altLang="ko-KR" sz="1400">
              <a:solidFill>
                <a:srgbClr val="FF0000"/>
              </a:solidFill>
            </a:rPr>
            <a:t>.</a:t>
          </a:r>
        </a:p>
        <a:p>
          <a:r>
            <a:rPr lang="en-US" altLang="ko-KR" sz="1400">
              <a:solidFill>
                <a:srgbClr val="FF0000"/>
              </a:solidFill>
            </a:rPr>
            <a:t>  4.   </a:t>
          </a:r>
          <a:r>
            <a:rPr lang="ko-KR" altLang="en-US" sz="1400">
              <a:solidFill>
                <a:srgbClr val="FF0000"/>
              </a:solidFill>
            </a:rPr>
            <a:t>정포지션 청산후 잔존일 </a:t>
          </a:r>
          <a:r>
            <a:rPr lang="en-US" altLang="ko-KR" sz="1400">
              <a:solidFill>
                <a:srgbClr val="FF0000"/>
              </a:solidFill>
            </a:rPr>
            <a:t>20</a:t>
          </a:r>
          <a:r>
            <a:rPr lang="ko-KR" altLang="en-US" sz="1400">
              <a:solidFill>
                <a:srgbClr val="FF0000"/>
              </a:solidFill>
            </a:rPr>
            <a:t>일 이상이고 비용 </a:t>
          </a:r>
          <a:r>
            <a:rPr lang="en-US" altLang="ko-KR" sz="1400">
              <a:solidFill>
                <a:srgbClr val="FF0000"/>
              </a:solidFill>
            </a:rPr>
            <a:t>4.3 </a:t>
          </a:r>
          <a:r>
            <a:rPr lang="ko-KR" altLang="en-US" sz="1400">
              <a:solidFill>
                <a:srgbClr val="FF0000"/>
              </a:solidFill>
            </a:rPr>
            <a:t>이상이면 역구축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0"/>
  <sheetViews>
    <sheetView tabSelected="1" topLeftCell="A13" workbookViewId="0">
      <selection activeCell="F31" sqref="F31:F40"/>
    </sheetView>
  </sheetViews>
  <sheetFormatPr defaultRowHeight="12"/>
  <cols>
    <col min="1" max="1" width="9" style="206"/>
    <col min="2" max="2" width="6.375" style="206" customWidth="1"/>
    <col min="3" max="3" width="3.625" style="206" customWidth="1"/>
    <col min="4" max="4" width="12" style="206" customWidth="1"/>
    <col min="5" max="5" width="9" style="207"/>
    <col min="6" max="6" width="8.125" style="207" customWidth="1"/>
    <col min="7" max="16384" width="9" style="206"/>
  </cols>
  <sheetData>
    <row r="1" spans="1:9">
      <c r="A1" s="212" t="s">
        <v>440</v>
      </c>
    </row>
    <row r="3" spans="1:9" ht="12.75" thickBot="1"/>
    <row r="4" spans="1:9">
      <c r="A4" s="309" t="s">
        <v>507</v>
      </c>
      <c r="B4" s="318" t="s">
        <v>506</v>
      </c>
      <c r="C4" s="318"/>
      <c r="D4" s="318"/>
      <c r="E4" s="318"/>
      <c r="F4" s="318"/>
      <c r="G4" s="318"/>
      <c r="H4" s="318"/>
      <c r="I4" s="319"/>
    </row>
    <row r="5" spans="1:9">
      <c r="A5" s="320" t="s">
        <v>508</v>
      </c>
      <c r="B5" s="310">
        <v>1</v>
      </c>
      <c r="C5" s="310" t="s">
        <v>441</v>
      </c>
      <c r="D5" s="310"/>
      <c r="E5" s="263" t="s">
        <v>460</v>
      </c>
      <c r="F5" s="263" t="s">
        <v>498</v>
      </c>
      <c r="G5" s="310" t="s">
        <v>472</v>
      </c>
      <c r="H5" s="219"/>
      <c r="I5" s="220"/>
    </row>
    <row r="6" spans="1:9">
      <c r="A6" s="320"/>
      <c r="B6" s="219"/>
      <c r="C6" s="307" t="s">
        <v>443</v>
      </c>
      <c r="D6" s="219" t="s">
        <v>442</v>
      </c>
      <c r="E6" s="301" t="s">
        <v>484</v>
      </c>
      <c r="F6" s="301"/>
      <c r="G6" s="219" t="s">
        <v>526</v>
      </c>
      <c r="H6" s="219"/>
      <c r="I6" s="220"/>
    </row>
    <row r="7" spans="1:9">
      <c r="A7" s="320"/>
      <c r="B7" s="219"/>
      <c r="C7" s="307" t="s">
        <v>444</v>
      </c>
      <c r="D7" s="219" t="s">
        <v>445</v>
      </c>
      <c r="E7" s="301" t="s">
        <v>485</v>
      </c>
      <c r="F7" s="301"/>
      <c r="G7" s="219" t="s">
        <v>527</v>
      </c>
      <c r="H7" s="219"/>
      <c r="I7" s="220"/>
    </row>
    <row r="8" spans="1:9">
      <c r="A8" s="320"/>
      <c r="B8" s="219"/>
      <c r="C8" s="307" t="s">
        <v>447</v>
      </c>
      <c r="D8" s="219" t="s">
        <v>448</v>
      </c>
      <c r="E8" s="301" t="s">
        <v>486</v>
      </c>
      <c r="F8" s="301"/>
      <c r="G8" s="219"/>
      <c r="H8" s="219"/>
      <c r="I8" s="220"/>
    </row>
    <row r="9" spans="1:9">
      <c r="A9" s="320"/>
      <c r="B9" s="219"/>
      <c r="C9" s="307" t="s">
        <v>476</v>
      </c>
      <c r="D9" s="219" t="s">
        <v>477</v>
      </c>
      <c r="E9" s="301" t="s">
        <v>485</v>
      </c>
      <c r="F9" s="301"/>
      <c r="G9" s="219"/>
      <c r="H9" s="219"/>
      <c r="I9" s="220"/>
    </row>
    <row r="10" spans="1:9">
      <c r="A10" s="320"/>
      <c r="B10" s="219"/>
      <c r="C10" s="307" t="s">
        <v>478</v>
      </c>
      <c r="D10" s="219" t="s">
        <v>479</v>
      </c>
      <c r="E10" s="301" t="s">
        <v>484</v>
      </c>
      <c r="F10" s="301"/>
      <c r="G10" s="219" t="s">
        <v>480</v>
      </c>
      <c r="H10" s="219"/>
      <c r="I10" s="220"/>
    </row>
    <row r="11" spans="1:9">
      <c r="A11" s="320"/>
      <c r="B11" s="219"/>
      <c r="C11" s="307" t="s">
        <v>481</v>
      </c>
      <c r="D11" s="219" t="s">
        <v>482</v>
      </c>
      <c r="E11" s="301" t="s">
        <v>483</v>
      </c>
      <c r="F11" s="301"/>
      <c r="G11" s="219"/>
      <c r="H11" s="219"/>
      <c r="I11" s="220"/>
    </row>
    <row r="12" spans="1:9">
      <c r="A12" s="320"/>
      <c r="B12" s="219"/>
      <c r="C12" s="307" t="s">
        <v>493</v>
      </c>
      <c r="D12" s="219" t="s">
        <v>494</v>
      </c>
      <c r="E12" s="301" t="s">
        <v>497</v>
      </c>
      <c r="F12" s="301" t="s">
        <v>499</v>
      </c>
      <c r="G12" s="219"/>
      <c r="H12" s="219"/>
      <c r="I12" s="220"/>
    </row>
    <row r="13" spans="1:9">
      <c r="A13" s="320"/>
      <c r="B13" s="219"/>
      <c r="C13" s="307" t="s">
        <v>495</v>
      </c>
      <c r="D13" s="219" t="s">
        <v>496</v>
      </c>
      <c r="E13" s="301" t="s">
        <v>497</v>
      </c>
      <c r="F13" s="301" t="s">
        <v>500</v>
      </c>
      <c r="G13" s="219"/>
      <c r="H13" s="219"/>
      <c r="I13" s="220"/>
    </row>
    <row r="14" spans="1:9">
      <c r="A14" s="320"/>
      <c r="B14" s="219"/>
      <c r="C14" s="307" t="s">
        <v>522</v>
      </c>
      <c r="D14" s="219" t="s">
        <v>523</v>
      </c>
      <c r="E14" s="301" t="s">
        <v>524</v>
      </c>
      <c r="F14" s="301"/>
      <c r="G14" s="219"/>
      <c r="H14" s="219"/>
      <c r="I14" s="220"/>
    </row>
    <row r="15" spans="1:9">
      <c r="A15" s="320"/>
      <c r="B15" s="219"/>
      <c r="C15" s="307"/>
      <c r="D15" s="219"/>
      <c r="E15" s="301"/>
      <c r="F15" s="301"/>
      <c r="G15" s="219"/>
      <c r="H15" s="219"/>
      <c r="I15" s="220"/>
    </row>
    <row r="16" spans="1:9" s="212" customFormat="1">
      <c r="A16" s="320"/>
      <c r="B16" s="310">
        <v>2</v>
      </c>
      <c r="C16" s="310" t="s">
        <v>461</v>
      </c>
      <c r="D16" s="310"/>
      <c r="E16" s="263" t="s">
        <v>460</v>
      </c>
      <c r="F16" s="263" t="s">
        <v>498</v>
      </c>
      <c r="G16" s="310" t="s">
        <v>472</v>
      </c>
      <c r="H16" s="310"/>
      <c r="I16" s="311"/>
    </row>
    <row r="17" spans="1:9">
      <c r="A17" s="320"/>
      <c r="B17" s="219"/>
      <c r="C17" s="307" t="s">
        <v>490</v>
      </c>
      <c r="D17" s="219" t="s">
        <v>463</v>
      </c>
      <c r="E17" s="301"/>
      <c r="F17" s="301"/>
      <c r="G17" s="219"/>
      <c r="H17" s="219"/>
      <c r="I17" s="220"/>
    </row>
    <row r="18" spans="1:9">
      <c r="A18" s="320"/>
      <c r="B18" s="219"/>
      <c r="C18" s="307" t="s">
        <v>491</v>
      </c>
      <c r="D18" s="219" t="s">
        <v>469</v>
      </c>
      <c r="E18" s="301"/>
      <c r="F18" s="301"/>
      <c r="G18" s="219"/>
      <c r="H18" s="219"/>
      <c r="I18" s="220"/>
    </row>
    <row r="19" spans="1:9">
      <c r="A19" s="320"/>
      <c r="B19" s="219"/>
      <c r="C19" s="307" t="s">
        <v>446</v>
      </c>
      <c r="D19" s="219" t="s">
        <v>470</v>
      </c>
      <c r="E19" s="301"/>
      <c r="F19" s="301"/>
      <c r="G19" s="219"/>
      <c r="H19" s="219"/>
      <c r="I19" s="220"/>
    </row>
    <row r="20" spans="1:9">
      <c r="A20" s="320"/>
      <c r="B20" s="219"/>
      <c r="C20" s="307" t="s">
        <v>454</v>
      </c>
      <c r="D20" s="219" t="s">
        <v>471</v>
      </c>
      <c r="E20" s="301"/>
      <c r="F20" s="301"/>
      <c r="G20" s="219"/>
      <c r="H20" s="219"/>
      <c r="I20" s="220"/>
    </row>
    <row r="21" spans="1:9">
      <c r="A21" s="320"/>
      <c r="B21" s="219"/>
      <c r="C21" s="307" t="s">
        <v>462</v>
      </c>
      <c r="D21" s="219" t="s">
        <v>487</v>
      </c>
      <c r="E21" s="301" t="s">
        <v>488</v>
      </c>
      <c r="F21" s="301"/>
      <c r="G21" s="219" t="s">
        <v>489</v>
      </c>
      <c r="H21" s="219"/>
      <c r="I21" s="220"/>
    </row>
    <row r="22" spans="1:9">
      <c r="A22" s="320"/>
      <c r="B22" s="219"/>
      <c r="C22" s="307" t="s">
        <v>464</v>
      </c>
      <c r="D22" s="219"/>
      <c r="E22" s="301"/>
      <c r="F22" s="301"/>
      <c r="G22" s="219"/>
      <c r="H22" s="219"/>
      <c r="I22" s="220"/>
    </row>
    <row r="23" spans="1:9">
      <c r="A23" s="320"/>
      <c r="B23" s="219"/>
      <c r="C23" s="307" t="s">
        <v>465</v>
      </c>
      <c r="D23" s="219"/>
      <c r="E23" s="301"/>
      <c r="F23" s="301"/>
      <c r="G23" s="219"/>
      <c r="H23" s="219"/>
      <c r="I23" s="220"/>
    </row>
    <row r="24" spans="1:9" s="212" customFormat="1">
      <c r="A24" s="320"/>
      <c r="B24" s="310">
        <v>3</v>
      </c>
      <c r="C24" s="310" t="s">
        <v>492</v>
      </c>
      <c r="D24" s="310"/>
      <c r="E24" s="263" t="s">
        <v>460</v>
      </c>
      <c r="F24" s="263" t="s">
        <v>498</v>
      </c>
      <c r="G24" s="310" t="s">
        <v>472</v>
      </c>
      <c r="H24" s="310"/>
      <c r="I24" s="311"/>
    </row>
    <row r="25" spans="1:9">
      <c r="A25" s="320"/>
      <c r="B25" s="219"/>
      <c r="C25" s="307" t="s">
        <v>449</v>
      </c>
      <c r="D25" s="219" t="s">
        <v>70</v>
      </c>
      <c r="E25" s="301" t="s">
        <v>458</v>
      </c>
      <c r="F25" s="301" t="s">
        <v>501</v>
      </c>
      <c r="G25" s="219" t="s">
        <v>473</v>
      </c>
      <c r="H25" s="219"/>
      <c r="I25" s="220"/>
    </row>
    <row r="26" spans="1:9">
      <c r="A26" s="320"/>
      <c r="B26" s="219"/>
      <c r="C26" s="307" t="s">
        <v>453</v>
      </c>
      <c r="D26" s="219" t="s">
        <v>450</v>
      </c>
      <c r="E26" s="301" t="s">
        <v>457</v>
      </c>
      <c r="F26" s="301" t="s">
        <v>499</v>
      </c>
      <c r="G26" s="219" t="s">
        <v>474</v>
      </c>
      <c r="H26" s="219"/>
      <c r="I26" s="220"/>
    </row>
    <row r="27" spans="1:9">
      <c r="A27" s="320"/>
      <c r="B27" s="219"/>
      <c r="C27" s="307" t="s">
        <v>451</v>
      </c>
      <c r="D27" s="219" t="s">
        <v>452</v>
      </c>
      <c r="E27" s="301" t="s">
        <v>459</v>
      </c>
      <c r="F27" s="301" t="s">
        <v>501</v>
      </c>
      <c r="G27" s="219" t="s">
        <v>71</v>
      </c>
      <c r="H27" s="219"/>
      <c r="I27" s="220"/>
    </row>
    <row r="28" spans="1:9">
      <c r="A28" s="320"/>
      <c r="B28" s="219"/>
      <c r="C28" s="307" t="s">
        <v>455</v>
      </c>
      <c r="D28" s="219" t="s">
        <v>456</v>
      </c>
      <c r="E28" s="301" t="s">
        <v>457</v>
      </c>
      <c r="F28" s="301" t="s">
        <v>502</v>
      </c>
      <c r="G28" s="219" t="s">
        <v>475</v>
      </c>
      <c r="H28" s="219"/>
      <c r="I28" s="220"/>
    </row>
    <row r="29" spans="1:9">
      <c r="A29" s="320"/>
      <c r="B29" s="219"/>
      <c r="C29" s="307" t="s">
        <v>478</v>
      </c>
      <c r="D29" s="219" t="s">
        <v>503</v>
      </c>
      <c r="E29" s="301" t="s">
        <v>486</v>
      </c>
      <c r="F29" s="301" t="s">
        <v>504</v>
      </c>
      <c r="G29" s="219" t="s">
        <v>505</v>
      </c>
      <c r="H29" s="219"/>
      <c r="I29" s="220"/>
    </row>
    <row r="30" spans="1:9" s="302" customFormat="1">
      <c r="A30" s="320"/>
      <c r="B30" s="299">
        <v>4</v>
      </c>
      <c r="C30" s="303" t="s">
        <v>525</v>
      </c>
      <c r="D30" s="299"/>
      <c r="E30" s="304"/>
      <c r="F30" s="304"/>
      <c r="G30" s="299"/>
      <c r="H30" s="299"/>
      <c r="I30" s="312"/>
    </row>
    <row r="31" spans="1:9">
      <c r="A31" s="320"/>
      <c r="B31" s="298"/>
      <c r="C31" s="305" t="s">
        <v>509</v>
      </c>
      <c r="D31" s="298" t="s">
        <v>511</v>
      </c>
      <c r="E31" s="322" t="s">
        <v>520</v>
      </c>
      <c r="F31" s="322" t="s">
        <v>500</v>
      </c>
      <c r="G31" s="298" t="s">
        <v>521</v>
      </c>
      <c r="H31" s="298"/>
      <c r="I31" s="313"/>
    </row>
    <row r="32" spans="1:9">
      <c r="A32" s="320"/>
      <c r="B32" s="298"/>
      <c r="C32" s="305" t="s">
        <v>510</v>
      </c>
      <c r="D32" s="298" t="s">
        <v>513</v>
      </c>
      <c r="E32" s="322"/>
      <c r="F32" s="322"/>
      <c r="G32" s="298"/>
      <c r="H32" s="298"/>
      <c r="I32" s="313"/>
    </row>
    <row r="33" spans="1:24">
      <c r="A33" s="320"/>
      <c r="B33" s="298"/>
      <c r="C33" s="305" t="s">
        <v>512</v>
      </c>
      <c r="D33" s="298" t="s">
        <v>514</v>
      </c>
      <c r="E33" s="322"/>
      <c r="F33" s="322"/>
      <c r="G33" s="298"/>
      <c r="H33" s="298"/>
      <c r="I33" s="313"/>
    </row>
    <row r="34" spans="1:24">
      <c r="A34" s="320"/>
      <c r="B34" s="298"/>
      <c r="C34" s="305" t="s">
        <v>454</v>
      </c>
      <c r="D34" s="298" t="s">
        <v>515</v>
      </c>
      <c r="E34" s="322"/>
      <c r="F34" s="322"/>
      <c r="G34" s="298"/>
      <c r="H34" s="298"/>
      <c r="I34" s="313"/>
    </row>
    <row r="35" spans="1:24">
      <c r="A35" s="320"/>
      <c r="B35" s="298"/>
      <c r="C35" s="305" t="s">
        <v>462</v>
      </c>
      <c r="D35" s="298" t="s">
        <v>432</v>
      </c>
      <c r="E35" s="322"/>
      <c r="F35" s="322"/>
      <c r="G35" s="298"/>
      <c r="H35" s="298"/>
      <c r="I35" s="313"/>
    </row>
    <row r="36" spans="1:24">
      <c r="A36" s="320"/>
      <c r="B36" s="298"/>
      <c r="C36" s="305" t="s">
        <v>464</v>
      </c>
      <c r="D36" s="298" t="s">
        <v>516</v>
      </c>
      <c r="E36" s="322"/>
      <c r="F36" s="322"/>
      <c r="G36" s="298"/>
      <c r="H36" s="298"/>
      <c r="I36" s="313"/>
      <c r="W36" s="206">
        <v>66</v>
      </c>
    </row>
    <row r="37" spans="1:24">
      <c r="A37" s="320"/>
      <c r="B37" s="298"/>
      <c r="C37" s="305" t="s">
        <v>465</v>
      </c>
      <c r="D37" s="298" t="s">
        <v>434</v>
      </c>
      <c r="E37" s="322"/>
      <c r="F37" s="322"/>
      <c r="G37" s="298"/>
      <c r="H37" s="298"/>
      <c r="I37" s="313"/>
    </row>
    <row r="38" spans="1:24">
      <c r="A38" s="320"/>
      <c r="B38" s="298"/>
      <c r="C38" s="305" t="s">
        <v>466</v>
      </c>
      <c r="D38" s="298" t="s">
        <v>518</v>
      </c>
      <c r="E38" s="322"/>
      <c r="F38" s="322"/>
      <c r="G38" s="298"/>
      <c r="H38" s="298"/>
      <c r="I38" s="313"/>
    </row>
    <row r="39" spans="1:24">
      <c r="A39" s="320"/>
      <c r="B39" s="298"/>
      <c r="C39" s="305" t="s">
        <v>467</v>
      </c>
      <c r="D39" s="298" t="s">
        <v>517</v>
      </c>
      <c r="E39" s="322"/>
      <c r="F39" s="322"/>
      <c r="G39" s="298"/>
      <c r="H39" s="298"/>
      <c r="I39" s="313"/>
    </row>
    <row r="40" spans="1:24" ht="12.75" thickBot="1">
      <c r="A40" s="321"/>
      <c r="B40" s="314"/>
      <c r="C40" s="315" t="s">
        <v>468</v>
      </c>
      <c r="D40" s="314" t="s">
        <v>519</v>
      </c>
      <c r="E40" s="323"/>
      <c r="F40" s="323"/>
      <c r="G40" s="314"/>
      <c r="H40" s="314"/>
      <c r="I40" s="316"/>
    </row>
    <row r="41" spans="1:24">
      <c r="A41" s="324" t="s">
        <v>528</v>
      </c>
      <c r="B41" s="306" t="s">
        <v>529</v>
      </c>
      <c r="C41" s="215"/>
      <c r="D41" s="215"/>
      <c r="E41" s="214"/>
      <c r="F41" s="214"/>
      <c r="G41" s="215"/>
      <c r="H41" s="215"/>
      <c r="I41" s="216"/>
      <c r="W41" s="206">
        <v>30</v>
      </c>
      <c r="X41" s="206">
        <f>W41*2.5</f>
        <v>75</v>
      </c>
    </row>
    <row r="42" spans="1:24">
      <c r="A42" s="320"/>
      <c r="B42" s="219">
        <v>1</v>
      </c>
      <c r="C42" s="219" t="s">
        <v>530</v>
      </c>
      <c r="D42" s="219"/>
      <c r="E42" s="301"/>
      <c r="F42" s="301"/>
      <c r="G42" s="219"/>
      <c r="H42" s="219"/>
      <c r="I42" s="220"/>
      <c r="V42" s="206">
        <v>275</v>
      </c>
      <c r="W42" s="206">
        <f>V42+W41*2.5</f>
        <v>350</v>
      </c>
    </row>
    <row r="43" spans="1:24">
      <c r="A43" s="320"/>
      <c r="B43" s="219"/>
      <c r="C43" s="307" t="s">
        <v>531</v>
      </c>
      <c r="D43" s="219" t="s">
        <v>532</v>
      </c>
      <c r="E43" s="301"/>
      <c r="F43" s="301"/>
      <c r="G43" s="219"/>
      <c r="H43" s="219"/>
      <c r="I43" s="220"/>
      <c r="W43" s="206">
        <f>V42-W44*2.5</f>
        <v>185</v>
      </c>
    </row>
    <row r="44" spans="1:24">
      <c r="A44" s="320"/>
      <c r="B44" s="219"/>
      <c r="C44" s="307" t="s">
        <v>537</v>
      </c>
      <c r="D44" s="219" t="s">
        <v>533</v>
      </c>
      <c r="E44" s="301"/>
      <c r="F44" s="301"/>
      <c r="G44" s="219"/>
      <c r="H44" s="219"/>
      <c r="I44" s="220"/>
      <c r="W44" s="206">
        <v>36</v>
      </c>
      <c r="X44" s="206">
        <f>W44*2.5</f>
        <v>90</v>
      </c>
    </row>
    <row r="45" spans="1:24">
      <c r="A45" s="320"/>
      <c r="B45" s="219"/>
      <c r="C45" s="307" t="s">
        <v>446</v>
      </c>
      <c r="D45" s="219" t="s">
        <v>534</v>
      </c>
      <c r="E45" s="301"/>
      <c r="F45" s="301"/>
      <c r="G45" s="219"/>
      <c r="H45" s="219"/>
      <c r="I45" s="220"/>
    </row>
    <row r="46" spans="1:24">
      <c r="A46" s="320"/>
      <c r="B46" s="219"/>
      <c r="C46" s="307" t="s">
        <v>454</v>
      </c>
      <c r="D46" s="219" t="s">
        <v>535</v>
      </c>
      <c r="E46" s="301"/>
      <c r="F46" s="301"/>
      <c r="G46" s="219"/>
      <c r="H46" s="219"/>
      <c r="I46" s="220"/>
    </row>
    <row r="47" spans="1:24">
      <c r="A47" s="320"/>
      <c r="B47" s="219"/>
      <c r="C47" s="307" t="s">
        <v>462</v>
      </c>
      <c r="D47" s="219" t="s">
        <v>536</v>
      </c>
      <c r="E47" s="301"/>
      <c r="F47" s="301"/>
      <c r="G47" s="219"/>
      <c r="H47" s="219"/>
      <c r="I47" s="220"/>
    </row>
    <row r="48" spans="1:24">
      <c r="A48" s="320"/>
      <c r="B48" s="219"/>
      <c r="C48" s="307" t="s">
        <v>464</v>
      </c>
      <c r="D48" s="219"/>
      <c r="E48" s="301"/>
      <c r="F48" s="301"/>
      <c r="G48" s="219"/>
      <c r="H48" s="219"/>
      <c r="I48" s="220"/>
    </row>
    <row r="49" spans="1:9">
      <c r="A49" s="320"/>
      <c r="B49" s="219"/>
      <c r="C49" s="307" t="s">
        <v>465</v>
      </c>
      <c r="D49" s="219"/>
      <c r="E49" s="301"/>
      <c r="F49" s="301"/>
      <c r="G49" s="219"/>
      <c r="H49" s="219"/>
      <c r="I49" s="220"/>
    </row>
    <row r="50" spans="1:9">
      <c r="A50" s="320"/>
      <c r="B50" s="219"/>
      <c r="C50" s="307" t="s">
        <v>466</v>
      </c>
      <c r="D50" s="219"/>
      <c r="E50" s="301"/>
      <c r="F50" s="301"/>
      <c r="G50" s="219"/>
      <c r="H50" s="219"/>
      <c r="I50" s="220"/>
    </row>
    <row r="51" spans="1:9">
      <c r="A51" s="320"/>
      <c r="B51" s="219"/>
      <c r="C51" s="307" t="s">
        <v>467</v>
      </c>
      <c r="D51" s="219"/>
      <c r="E51" s="301"/>
      <c r="F51" s="301"/>
      <c r="G51" s="219"/>
      <c r="H51" s="219"/>
      <c r="I51" s="220"/>
    </row>
    <row r="52" spans="1:9" ht="12.75" thickBot="1">
      <c r="A52" s="321"/>
      <c r="B52" s="223"/>
      <c r="C52" s="308" t="s">
        <v>468</v>
      </c>
      <c r="D52" s="223"/>
      <c r="E52" s="224"/>
      <c r="F52" s="224"/>
      <c r="G52" s="223"/>
      <c r="H52" s="223"/>
      <c r="I52" s="226"/>
    </row>
    <row r="53" spans="1:9">
      <c r="A53" s="325" t="s">
        <v>540</v>
      </c>
      <c r="B53" s="306" t="s">
        <v>544</v>
      </c>
      <c r="C53" s="215"/>
      <c r="D53" s="215" t="s">
        <v>558</v>
      </c>
      <c r="E53" s="214"/>
      <c r="F53" s="214"/>
      <c r="G53" s="215"/>
      <c r="H53" s="215"/>
      <c r="I53" s="216"/>
    </row>
    <row r="54" spans="1:9">
      <c r="A54" s="326"/>
      <c r="B54" s="219"/>
      <c r="C54" s="219"/>
      <c r="D54" s="219"/>
      <c r="E54" s="301"/>
      <c r="F54" s="301"/>
      <c r="G54" s="219"/>
      <c r="H54" s="219"/>
      <c r="I54" s="220"/>
    </row>
    <row r="55" spans="1:9">
      <c r="A55" s="326"/>
      <c r="B55" s="219"/>
      <c r="C55" s="219"/>
      <c r="D55" s="219"/>
      <c r="E55" s="301"/>
      <c r="F55" s="301"/>
      <c r="G55" s="219"/>
      <c r="H55" s="219"/>
      <c r="I55" s="220"/>
    </row>
    <row r="56" spans="1:9">
      <c r="A56" s="326"/>
      <c r="B56" s="219"/>
      <c r="C56" s="219"/>
      <c r="D56" s="219"/>
      <c r="E56" s="301"/>
      <c r="F56" s="301"/>
      <c r="G56" s="219"/>
      <c r="H56" s="219"/>
      <c r="I56" s="220"/>
    </row>
    <row r="57" spans="1:9">
      <c r="A57" s="326"/>
      <c r="B57" s="219"/>
      <c r="C57" s="219"/>
      <c r="D57" s="219"/>
      <c r="E57" s="301"/>
      <c r="F57" s="301"/>
      <c r="G57" s="219"/>
      <c r="H57" s="219"/>
      <c r="I57" s="220"/>
    </row>
    <row r="58" spans="1:9">
      <c r="A58" s="326"/>
      <c r="B58" s="219"/>
      <c r="C58" s="219"/>
      <c r="D58" s="219"/>
      <c r="E58" s="301"/>
      <c r="F58" s="301"/>
      <c r="G58" s="219"/>
      <c r="H58" s="219"/>
      <c r="I58" s="220"/>
    </row>
    <row r="59" spans="1:9">
      <c r="A59" s="326"/>
      <c r="B59" s="219"/>
      <c r="C59" s="219"/>
      <c r="D59" s="219"/>
      <c r="E59" s="301"/>
      <c r="F59" s="301"/>
      <c r="G59" s="219"/>
      <c r="H59" s="219"/>
      <c r="I59" s="220"/>
    </row>
    <row r="60" spans="1:9">
      <c r="A60" s="326"/>
      <c r="B60" s="219"/>
      <c r="C60" s="219"/>
      <c r="D60" s="219"/>
      <c r="E60" s="301"/>
      <c r="F60" s="301"/>
      <c r="G60" s="219"/>
      <c r="H60" s="219"/>
      <c r="I60" s="220"/>
    </row>
    <row r="61" spans="1:9">
      <c r="A61" s="326"/>
      <c r="B61" s="219"/>
      <c r="C61" s="219"/>
      <c r="D61" s="219"/>
      <c r="E61" s="301"/>
      <c r="F61" s="301"/>
      <c r="G61" s="219"/>
      <c r="H61" s="219"/>
      <c r="I61" s="220"/>
    </row>
    <row r="62" spans="1:9">
      <c r="A62" s="326"/>
      <c r="B62" s="219"/>
      <c r="C62" s="219"/>
      <c r="D62" s="219"/>
      <c r="E62" s="301"/>
      <c r="F62" s="301"/>
      <c r="G62" s="219"/>
      <c r="H62" s="219"/>
      <c r="I62" s="220"/>
    </row>
    <row r="63" spans="1:9" ht="12.75" thickBot="1">
      <c r="A63" s="327"/>
      <c r="B63" s="223"/>
      <c r="C63" s="223"/>
      <c r="D63" s="223"/>
      <c r="E63" s="224"/>
      <c r="F63" s="224"/>
      <c r="G63" s="223"/>
      <c r="H63" s="223"/>
      <c r="I63" s="226"/>
    </row>
    <row r="64" spans="1:9">
      <c r="A64" s="325" t="s">
        <v>541</v>
      </c>
      <c r="B64" s="306" t="s">
        <v>543</v>
      </c>
      <c r="C64" s="215"/>
      <c r="D64" s="215" t="s">
        <v>553</v>
      </c>
      <c r="E64" s="214"/>
      <c r="F64" s="214"/>
      <c r="G64" s="215"/>
      <c r="H64" s="215"/>
      <c r="I64" s="216"/>
    </row>
    <row r="65" spans="1:9">
      <c r="A65" s="326"/>
      <c r="B65" s="317" t="s">
        <v>559</v>
      </c>
      <c r="C65" s="219"/>
      <c r="D65" s="219"/>
      <c r="E65" s="301"/>
      <c r="F65" s="301"/>
      <c r="G65" s="219"/>
      <c r="H65" s="219"/>
      <c r="I65" s="220"/>
    </row>
    <row r="66" spans="1:9">
      <c r="A66" s="326"/>
      <c r="B66" s="219"/>
      <c r="C66" s="219"/>
      <c r="D66" s="219"/>
      <c r="E66" s="301"/>
      <c r="F66" s="301"/>
      <c r="G66" s="219"/>
      <c r="H66" s="219"/>
      <c r="I66" s="220"/>
    </row>
    <row r="67" spans="1:9">
      <c r="A67" s="326"/>
      <c r="B67" s="219"/>
      <c r="C67" s="219"/>
      <c r="D67" s="219"/>
      <c r="E67" s="301"/>
      <c r="F67" s="301"/>
      <c r="G67" s="219"/>
      <c r="H67" s="219"/>
      <c r="I67" s="220"/>
    </row>
    <row r="68" spans="1:9">
      <c r="A68" s="326"/>
      <c r="B68" s="219"/>
      <c r="C68" s="219"/>
      <c r="D68" s="219"/>
      <c r="E68" s="301"/>
      <c r="F68" s="301"/>
      <c r="G68" s="219"/>
      <c r="H68" s="219"/>
      <c r="I68" s="220"/>
    </row>
    <row r="69" spans="1:9">
      <c r="A69" s="326"/>
      <c r="B69" s="219"/>
      <c r="C69" s="219"/>
      <c r="D69" s="219"/>
      <c r="E69" s="301"/>
      <c r="F69" s="301"/>
      <c r="G69" s="219"/>
      <c r="H69" s="219"/>
      <c r="I69" s="220"/>
    </row>
    <row r="70" spans="1:9">
      <c r="A70" s="326"/>
      <c r="B70" s="219"/>
      <c r="C70" s="219"/>
      <c r="D70" s="219"/>
      <c r="E70" s="301"/>
      <c r="F70" s="301"/>
      <c r="G70" s="219"/>
      <c r="H70" s="219"/>
      <c r="I70" s="220"/>
    </row>
    <row r="71" spans="1:9">
      <c r="A71" s="326"/>
      <c r="B71" s="219"/>
      <c r="C71" s="219"/>
      <c r="D71" s="219"/>
      <c r="E71" s="301"/>
      <c r="F71" s="301"/>
      <c r="G71" s="219"/>
      <c r="H71" s="219"/>
      <c r="I71" s="220"/>
    </row>
    <row r="72" spans="1:9">
      <c r="A72" s="326"/>
      <c r="B72" s="219"/>
      <c r="C72" s="219"/>
      <c r="D72" s="219"/>
      <c r="E72" s="301"/>
      <c r="F72" s="301"/>
      <c r="G72" s="219"/>
      <c r="H72" s="219"/>
      <c r="I72" s="220"/>
    </row>
    <row r="73" spans="1:9">
      <c r="A73" s="326"/>
      <c r="B73" s="219"/>
      <c r="C73" s="219"/>
      <c r="D73" s="219"/>
      <c r="E73" s="301"/>
      <c r="F73" s="301"/>
      <c r="G73" s="219"/>
      <c r="H73" s="219"/>
      <c r="I73" s="220"/>
    </row>
    <row r="74" spans="1:9" ht="12.75" thickBot="1">
      <c r="A74" s="327"/>
      <c r="B74" s="223"/>
      <c r="C74" s="223"/>
      <c r="D74" s="223"/>
      <c r="E74" s="224"/>
      <c r="F74" s="224"/>
      <c r="G74" s="223"/>
      <c r="H74" s="223"/>
      <c r="I74" s="226"/>
    </row>
    <row r="75" spans="1:9">
      <c r="A75" s="325" t="s">
        <v>545</v>
      </c>
      <c r="B75" s="306" t="s">
        <v>542</v>
      </c>
      <c r="C75" s="215"/>
      <c r="D75" s="215" t="s">
        <v>554</v>
      </c>
      <c r="E75" s="214"/>
      <c r="F75" s="214"/>
      <c r="G75" s="215"/>
      <c r="H75" s="215"/>
      <c r="I75" s="216"/>
    </row>
    <row r="76" spans="1:9">
      <c r="A76" s="326"/>
      <c r="B76" s="219"/>
      <c r="C76" s="219"/>
      <c r="D76" s="219"/>
      <c r="E76" s="301"/>
      <c r="F76" s="301"/>
      <c r="G76" s="219"/>
      <c r="H76" s="219"/>
      <c r="I76" s="220"/>
    </row>
    <row r="77" spans="1:9">
      <c r="A77" s="326"/>
      <c r="B77" s="219"/>
      <c r="C77" s="219"/>
      <c r="D77" s="219"/>
      <c r="E77" s="301"/>
      <c r="F77" s="301"/>
      <c r="G77" s="219"/>
      <c r="H77" s="219"/>
      <c r="I77" s="220"/>
    </row>
    <row r="78" spans="1:9">
      <c r="A78" s="326"/>
      <c r="B78" s="219"/>
      <c r="C78" s="219"/>
      <c r="D78" s="219"/>
      <c r="E78" s="301"/>
      <c r="F78" s="301"/>
      <c r="G78" s="219"/>
      <c r="H78" s="219"/>
      <c r="I78" s="220"/>
    </row>
    <row r="79" spans="1:9">
      <c r="A79" s="326"/>
      <c r="B79" s="219"/>
      <c r="C79" s="219"/>
      <c r="D79" s="219"/>
      <c r="E79" s="301"/>
      <c r="F79" s="301"/>
      <c r="G79" s="219"/>
      <c r="H79" s="219"/>
      <c r="I79" s="220"/>
    </row>
    <row r="80" spans="1:9" ht="12.75" thickBot="1">
      <c r="A80" s="326"/>
      <c r="B80" s="219"/>
      <c r="C80" s="219"/>
      <c r="D80" s="219"/>
      <c r="E80" s="301"/>
      <c r="F80" s="301"/>
      <c r="G80" s="219"/>
      <c r="H80" s="219"/>
      <c r="I80" s="220"/>
    </row>
    <row r="81" spans="1:9">
      <c r="A81" s="325" t="s">
        <v>546</v>
      </c>
      <c r="B81" s="306" t="s">
        <v>542</v>
      </c>
      <c r="C81" s="215"/>
      <c r="D81" s="215" t="s">
        <v>555</v>
      </c>
      <c r="E81" s="214"/>
      <c r="F81" s="214"/>
      <c r="G81" s="215"/>
      <c r="H81" s="215"/>
      <c r="I81" s="216"/>
    </row>
    <row r="82" spans="1:9">
      <c r="A82" s="326"/>
      <c r="B82" s="219"/>
      <c r="C82" s="219"/>
      <c r="D82" s="219"/>
      <c r="E82" s="301"/>
      <c r="F82" s="301"/>
      <c r="G82" s="219"/>
      <c r="H82" s="219"/>
      <c r="I82" s="220"/>
    </row>
    <row r="83" spans="1:9">
      <c r="A83" s="326"/>
      <c r="B83" s="219"/>
      <c r="C83" s="219"/>
      <c r="D83" s="219"/>
      <c r="E83" s="301"/>
      <c r="F83" s="301"/>
      <c r="G83" s="219"/>
      <c r="H83" s="219"/>
      <c r="I83" s="220"/>
    </row>
    <row r="84" spans="1:9">
      <c r="A84" s="326"/>
      <c r="B84" s="219"/>
      <c r="C84" s="219"/>
      <c r="D84" s="219"/>
      <c r="E84" s="301"/>
      <c r="F84" s="301"/>
      <c r="G84" s="219"/>
      <c r="H84" s="219"/>
      <c r="I84" s="220"/>
    </row>
    <row r="85" spans="1:9">
      <c r="A85" s="326"/>
      <c r="B85" s="219"/>
      <c r="C85" s="219"/>
      <c r="D85" s="219"/>
      <c r="E85" s="301"/>
      <c r="F85" s="301"/>
      <c r="G85" s="219"/>
      <c r="H85" s="219"/>
      <c r="I85" s="220"/>
    </row>
    <row r="86" spans="1:9" ht="12.75" thickBot="1">
      <c r="A86" s="326"/>
      <c r="B86" s="219"/>
      <c r="C86" s="219"/>
      <c r="D86" s="219"/>
      <c r="E86" s="301"/>
      <c r="F86" s="301"/>
      <c r="G86" s="219"/>
      <c r="H86" s="219"/>
      <c r="I86" s="220"/>
    </row>
    <row r="87" spans="1:9">
      <c r="A87" s="325" t="s">
        <v>547</v>
      </c>
      <c r="B87" s="306" t="s">
        <v>548</v>
      </c>
      <c r="C87" s="215"/>
      <c r="D87" s="215" t="s">
        <v>556</v>
      </c>
      <c r="E87" s="214"/>
      <c r="F87" s="214"/>
      <c r="G87" s="215"/>
      <c r="H87" s="215"/>
      <c r="I87" s="216"/>
    </row>
    <row r="88" spans="1:9">
      <c r="A88" s="326"/>
      <c r="B88" s="219"/>
      <c r="C88" s="219"/>
      <c r="D88" s="219"/>
      <c r="E88" s="301"/>
      <c r="F88" s="301"/>
      <c r="G88" s="219"/>
      <c r="H88" s="219"/>
      <c r="I88" s="220"/>
    </row>
    <row r="89" spans="1:9">
      <c r="A89" s="326"/>
      <c r="B89" s="219"/>
      <c r="C89" s="219"/>
      <c r="D89" s="219"/>
      <c r="E89" s="301"/>
      <c r="F89" s="301"/>
      <c r="G89" s="219"/>
      <c r="H89" s="219"/>
      <c r="I89" s="220"/>
    </row>
    <row r="90" spans="1:9">
      <c r="A90" s="326"/>
      <c r="B90" s="219"/>
      <c r="C90" s="219"/>
      <c r="D90" s="219"/>
      <c r="E90" s="301"/>
      <c r="F90" s="301"/>
      <c r="G90" s="219"/>
      <c r="H90" s="219"/>
      <c r="I90" s="220"/>
    </row>
    <row r="91" spans="1:9">
      <c r="A91" s="326"/>
      <c r="B91" s="219"/>
      <c r="C91" s="219"/>
      <c r="D91" s="219"/>
      <c r="E91" s="301"/>
      <c r="F91" s="301"/>
      <c r="G91" s="219"/>
      <c r="H91" s="219"/>
      <c r="I91" s="220"/>
    </row>
    <row r="92" spans="1:9" ht="12.75" thickBot="1">
      <c r="A92" s="326"/>
      <c r="B92" s="219"/>
      <c r="C92" s="219"/>
      <c r="D92" s="219"/>
      <c r="E92" s="301"/>
      <c r="F92" s="301"/>
      <c r="G92" s="219"/>
      <c r="H92" s="219"/>
      <c r="I92" s="220"/>
    </row>
    <row r="93" spans="1:9">
      <c r="A93" s="325" t="s">
        <v>550</v>
      </c>
      <c r="B93" s="306" t="s">
        <v>549</v>
      </c>
      <c r="C93" s="215"/>
      <c r="D93" s="215" t="s">
        <v>557</v>
      </c>
      <c r="E93" s="214"/>
      <c r="F93" s="214"/>
      <c r="G93" s="215"/>
      <c r="H93" s="215"/>
      <c r="I93" s="216"/>
    </row>
    <row r="94" spans="1:9">
      <c r="A94" s="326"/>
      <c r="B94" s="219"/>
      <c r="C94" s="219"/>
      <c r="D94" s="219"/>
      <c r="E94" s="301"/>
      <c r="F94" s="301"/>
      <c r="G94" s="219"/>
      <c r="H94" s="219"/>
      <c r="I94" s="220"/>
    </row>
    <row r="95" spans="1:9">
      <c r="A95" s="326"/>
      <c r="B95" s="219"/>
      <c r="C95" s="219"/>
      <c r="D95" s="219"/>
      <c r="E95" s="301"/>
      <c r="F95" s="301"/>
      <c r="G95" s="219"/>
      <c r="H95" s="219"/>
      <c r="I95" s="220"/>
    </row>
    <row r="96" spans="1:9">
      <c r="A96" s="326"/>
      <c r="B96" s="219"/>
      <c r="C96" s="219"/>
      <c r="D96" s="219"/>
      <c r="E96" s="301"/>
      <c r="F96" s="301"/>
      <c r="G96" s="219"/>
      <c r="H96" s="219"/>
      <c r="I96" s="220"/>
    </row>
    <row r="97" spans="1:9">
      <c r="A97" s="326"/>
      <c r="B97" s="219"/>
      <c r="C97" s="219"/>
      <c r="D97" s="219"/>
      <c r="E97" s="301"/>
      <c r="F97" s="301"/>
      <c r="G97" s="219"/>
      <c r="H97" s="219"/>
      <c r="I97" s="220"/>
    </row>
    <row r="98" spans="1:9" ht="12.75" thickBot="1">
      <c r="A98" s="327"/>
      <c r="B98" s="223"/>
      <c r="C98" s="223"/>
      <c r="D98" s="223"/>
      <c r="E98" s="224"/>
      <c r="F98" s="224"/>
      <c r="G98" s="223"/>
      <c r="H98" s="223"/>
      <c r="I98" s="226"/>
    </row>
    <row r="99" spans="1:9">
      <c r="A99" s="325" t="s">
        <v>551</v>
      </c>
      <c r="B99" s="306" t="s">
        <v>552</v>
      </c>
      <c r="C99" s="215"/>
      <c r="D99" s="215"/>
      <c r="E99" s="214"/>
      <c r="F99" s="214"/>
      <c r="G99" s="215"/>
      <c r="H99" s="215"/>
      <c r="I99" s="216"/>
    </row>
    <row r="100" spans="1:9">
      <c r="A100" s="326"/>
      <c r="B100" s="219"/>
      <c r="C100" s="219"/>
      <c r="D100" s="219"/>
      <c r="E100" s="301"/>
      <c r="F100" s="301"/>
      <c r="G100" s="219"/>
      <c r="H100" s="219"/>
      <c r="I100" s="220"/>
    </row>
    <row r="101" spans="1:9">
      <c r="A101" s="326"/>
      <c r="B101" s="219"/>
      <c r="C101" s="219"/>
      <c r="D101" s="219"/>
      <c r="E101" s="301"/>
      <c r="F101" s="301"/>
      <c r="G101" s="219"/>
      <c r="H101" s="219"/>
      <c r="I101" s="220"/>
    </row>
    <row r="102" spans="1:9">
      <c r="A102" s="326"/>
      <c r="B102" s="219"/>
      <c r="C102" s="219"/>
      <c r="D102" s="219"/>
      <c r="E102" s="301"/>
      <c r="F102" s="301"/>
      <c r="G102" s="219"/>
      <c r="H102" s="219"/>
      <c r="I102" s="220"/>
    </row>
    <row r="103" spans="1:9">
      <c r="A103" s="326"/>
      <c r="B103" s="219"/>
      <c r="C103" s="219"/>
      <c r="D103" s="219"/>
      <c r="E103" s="301"/>
      <c r="F103" s="301"/>
      <c r="G103" s="219"/>
      <c r="H103" s="219"/>
      <c r="I103" s="220"/>
    </row>
    <row r="104" spans="1:9">
      <c r="A104" s="326"/>
      <c r="B104" s="219"/>
      <c r="C104" s="219"/>
      <c r="D104" s="219"/>
      <c r="E104" s="301"/>
      <c r="F104" s="301"/>
      <c r="G104" s="219"/>
      <c r="H104" s="219"/>
      <c r="I104" s="220"/>
    </row>
    <row r="105" spans="1:9">
      <c r="A105" s="326"/>
      <c r="B105" s="219"/>
      <c r="C105" s="219"/>
      <c r="D105" s="219"/>
      <c r="E105" s="301"/>
      <c r="F105" s="301"/>
      <c r="G105" s="219"/>
      <c r="H105" s="219"/>
      <c r="I105" s="220"/>
    </row>
    <row r="106" spans="1:9">
      <c r="A106" s="326"/>
      <c r="B106" s="219"/>
      <c r="C106" s="219"/>
      <c r="D106" s="219"/>
      <c r="E106" s="301"/>
      <c r="F106" s="301"/>
      <c r="G106" s="219"/>
      <c r="H106" s="219"/>
      <c r="I106" s="220"/>
    </row>
    <row r="107" spans="1:9">
      <c r="A107" s="326"/>
      <c r="B107" s="219"/>
      <c r="C107" s="219"/>
      <c r="D107" s="219"/>
      <c r="E107" s="301"/>
      <c r="F107" s="301"/>
      <c r="G107" s="219"/>
      <c r="H107" s="219"/>
      <c r="I107" s="220"/>
    </row>
    <row r="108" spans="1:9">
      <c r="A108" s="326"/>
      <c r="B108" s="219"/>
      <c r="C108" s="219"/>
      <c r="D108" s="219"/>
      <c r="E108" s="301"/>
      <c r="F108" s="301"/>
      <c r="G108" s="219"/>
      <c r="H108" s="219"/>
      <c r="I108" s="220"/>
    </row>
    <row r="109" spans="1:9" ht="12.75" thickBot="1">
      <c r="A109" s="327"/>
      <c r="B109" s="223"/>
      <c r="C109" s="223"/>
      <c r="D109" s="223"/>
      <c r="E109" s="224"/>
      <c r="F109" s="224"/>
      <c r="G109" s="223"/>
      <c r="H109" s="223"/>
      <c r="I109" s="226"/>
    </row>
    <row r="110" spans="1:9">
      <c r="A110" s="325" t="s">
        <v>538</v>
      </c>
      <c r="B110" s="306" t="s">
        <v>539</v>
      </c>
      <c r="C110" s="215"/>
      <c r="D110" s="215"/>
      <c r="E110" s="214"/>
      <c r="F110" s="214"/>
      <c r="G110" s="215"/>
      <c r="H110" s="215"/>
      <c r="I110" s="216"/>
    </row>
    <row r="111" spans="1:9">
      <c r="A111" s="326"/>
      <c r="B111" s="219"/>
      <c r="C111" s="219"/>
      <c r="D111" s="219"/>
      <c r="E111" s="301"/>
      <c r="F111" s="301"/>
      <c r="G111" s="219"/>
      <c r="H111" s="219"/>
      <c r="I111" s="220"/>
    </row>
    <row r="112" spans="1:9">
      <c r="A112" s="326"/>
      <c r="B112" s="219"/>
      <c r="C112" s="219"/>
      <c r="D112" s="219"/>
      <c r="E112" s="301"/>
      <c r="F112" s="301"/>
      <c r="G112" s="219"/>
      <c r="H112" s="219"/>
      <c r="I112" s="220"/>
    </row>
    <row r="113" spans="1:9">
      <c r="A113" s="326"/>
      <c r="B113" s="219"/>
      <c r="C113" s="219"/>
      <c r="D113" s="219"/>
      <c r="E113" s="301"/>
      <c r="F113" s="301"/>
      <c r="G113" s="219"/>
      <c r="H113" s="219"/>
      <c r="I113" s="220"/>
    </row>
    <row r="114" spans="1:9">
      <c r="A114" s="326"/>
      <c r="B114" s="219"/>
      <c r="C114" s="219"/>
      <c r="D114" s="219"/>
      <c r="E114" s="301"/>
      <c r="F114" s="301"/>
      <c r="G114" s="219"/>
      <c r="H114" s="219"/>
      <c r="I114" s="220"/>
    </row>
    <row r="115" spans="1:9">
      <c r="A115" s="326"/>
      <c r="B115" s="219"/>
      <c r="C115" s="219"/>
      <c r="D115" s="219"/>
      <c r="E115" s="301"/>
      <c r="F115" s="301"/>
      <c r="G115" s="219"/>
      <c r="H115" s="219"/>
      <c r="I115" s="220"/>
    </row>
    <row r="116" spans="1:9">
      <c r="A116" s="326"/>
      <c r="B116" s="219"/>
      <c r="C116" s="219"/>
      <c r="D116" s="219"/>
      <c r="E116" s="301"/>
      <c r="F116" s="301"/>
      <c r="G116" s="219"/>
      <c r="H116" s="219"/>
      <c r="I116" s="220"/>
    </row>
    <row r="117" spans="1:9">
      <c r="A117" s="326"/>
      <c r="B117" s="219"/>
      <c r="C117" s="219"/>
      <c r="D117" s="219"/>
      <c r="E117" s="301"/>
      <c r="F117" s="301"/>
      <c r="G117" s="219"/>
      <c r="H117" s="219"/>
      <c r="I117" s="220"/>
    </row>
    <row r="118" spans="1:9">
      <c r="A118" s="326"/>
      <c r="B118" s="219"/>
      <c r="C118" s="219"/>
      <c r="D118" s="219"/>
      <c r="E118" s="301"/>
      <c r="F118" s="301"/>
      <c r="G118" s="219"/>
      <c r="H118" s="219"/>
      <c r="I118" s="220"/>
    </row>
    <row r="119" spans="1:9">
      <c r="A119" s="326"/>
      <c r="B119" s="219"/>
      <c r="C119" s="219"/>
      <c r="D119" s="219"/>
      <c r="E119" s="301"/>
      <c r="F119" s="301"/>
      <c r="G119" s="219"/>
      <c r="H119" s="219"/>
      <c r="I119" s="220"/>
    </row>
    <row r="120" spans="1:9" ht="12.75" thickBot="1">
      <c r="A120" s="327"/>
      <c r="B120" s="223"/>
      <c r="C120" s="223"/>
      <c r="D120" s="223"/>
      <c r="E120" s="224"/>
      <c r="F120" s="224"/>
      <c r="G120" s="223"/>
      <c r="H120" s="223"/>
      <c r="I120" s="226"/>
    </row>
  </sheetData>
  <mergeCells count="13">
    <mergeCell ref="A87:A92"/>
    <mergeCell ref="A93:A98"/>
    <mergeCell ref="A99:A109"/>
    <mergeCell ref="A110:A120"/>
    <mergeCell ref="A53:A63"/>
    <mergeCell ref="A64:A74"/>
    <mergeCell ref="A81:A86"/>
    <mergeCell ref="A75:A80"/>
    <mergeCell ref="B4:I4"/>
    <mergeCell ref="A5:A40"/>
    <mergeCell ref="E31:E40"/>
    <mergeCell ref="F31:F40"/>
    <mergeCell ref="A41:A5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G32" sqref="G32"/>
    </sheetView>
  </sheetViews>
  <sheetFormatPr defaultRowHeight="12"/>
  <cols>
    <col min="1" max="1" width="9" style="207"/>
    <col min="2" max="2" width="9.25" style="206" customWidth="1"/>
    <col min="3" max="3" width="10.5" style="207" bestFit="1" customWidth="1"/>
    <col min="4" max="4" width="10.5" style="207" customWidth="1"/>
    <col min="5" max="5" width="10.875" style="209" bestFit="1" customWidth="1"/>
    <col min="6" max="6" width="11.625" style="207" customWidth="1"/>
    <col min="7" max="7" width="35.75" style="206" customWidth="1"/>
    <col min="8" max="8" width="38.125" style="206" customWidth="1"/>
    <col min="9" max="9" width="11.125" style="206" customWidth="1"/>
    <col min="10" max="10" width="9" style="207"/>
    <col min="11" max="13" width="9" style="206"/>
    <col min="14" max="14" width="11" style="206" customWidth="1"/>
    <col min="15" max="15" width="9" style="207"/>
    <col min="16" max="16" width="5.25" style="206" customWidth="1"/>
    <col min="17" max="16384" width="9" style="206"/>
  </cols>
  <sheetData>
    <row r="1" spans="1:9" ht="16.5" customHeight="1">
      <c r="A1" s="339" t="s">
        <v>232</v>
      </c>
      <c r="B1" s="339"/>
    </row>
    <row r="2" spans="1:9">
      <c r="C2" s="210" t="s">
        <v>237</v>
      </c>
      <c r="D2" s="210"/>
      <c r="E2" s="211" t="s">
        <v>238</v>
      </c>
      <c r="F2" s="210" t="s">
        <v>243</v>
      </c>
      <c r="G2" s="210"/>
      <c r="I2" s="206" t="s">
        <v>280</v>
      </c>
    </row>
    <row r="3" spans="1:9">
      <c r="B3" s="206" t="s">
        <v>234</v>
      </c>
      <c r="C3" s="207">
        <v>30</v>
      </c>
      <c r="E3" s="209" t="s">
        <v>239</v>
      </c>
      <c r="F3" s="207" t="s">
        <v>244</v>
      </c>
      <c r="G3" s="207"/>
    </row>
    <row r="4" spans="1:9">
      <c r="B4" s="206" t="s">
        <v>233</v>
      </c>
      <c r="C4" s="207">
        <v>22</v>
      </c>
      <c r="E4" s="209" t="s">
        <v>240</v>
      </c>
      <c r="F4" s="207" t="s">
        <v>245</v>
      </c>
      <c r="G4" s="207"/>
    </row>
    <row r="5" spans="1:9">
      <c r="B5" s="206" t="s">
        <v>235</v>
      </c>
      <c r="C5" s="207">
        <v>15</v>
      </c>
      <c r="E5" s="209" t="s">
        <v>241</v>
      </c>
      <c r="F5" s="207" t="s">
        <v>246</v>
      </c>
      <c r="G5" s="207"/>
    </row>
    <row r="6" spans="1:9">
      <c r="B6" s="206" t="s">
        <v>236</v>
      </c>
      <c r="C6" s="207">
        <v>3</v>
      </c>
      <c r="E6" s="209" t="s">
        <v>242</v>
      </c>
      <c r="F6" s="207" t="s">
        <v>247</v>
      </c>
      <c r="G6" s="207"/>
    </row>
    <row r="7" spans="1:9">
      <c r="G7" s="207"/>
    </row>
    <row r="8" spans="1:9">
      <c r="C8" s="210" t="s">
        <v>248</v>
      </c>
      <c r="D8" s="210"/>
      <c r="E8" s="211" t="s">
        <v>249</v>
      </c>
      <c r="F8" s="210"/>
      <c r="G8" s="210"/>
    </row>
    <row r="9" spans="1:9">
      <c r="B9" s="206" t="s">
        <v>234</v>
      </c>
      <c r="C9" s="207">
        <v>54</v>
      </c>
      <c r="E9" s="209" t="s">
        <v>250</v>
      </c>
      <c r="G9" s="207"/>
    </row>
    <row r="10" spans="1:9">
      <c r="B10" s="206" t="s">
        <v>233</v>
      </c>
      <c r="C10" s="207">
        <v>54</v>
      </c>
      <c r="E10" s="209" t="s">
        <v>250</v>
      </c>
      <c r="G10" s="207"/>
    </row>
    <row r="11" spans="1:9">
      <c r="B11" s="206" t="s">
        <v>235</v>
      </c>
      <c r="C11" s="207">
        <v>54</v>
      </c>
      <c r="E11" s="209" t="s">
        <v>250</v>
      </c>
      <c r="G11" s="207"/>
    </row>
    <row r="12" spans="1:9">
      <c r="B12" s="206" t="s">
        <v>236</v>
      </c>
      <c r="C12" s="207">
        <v>54</v>
      </c>
      <c r="E12" s="209" t="s">
        <v>250</v>
      </c>
      <c r="G12" s="207"/>
    </row>
    <row r="14" spans="1:9">
      <c r="C14" s="210" t="s">
        <v>251</v>
      </c>
      <c r="D14" s="210"/>
      <c r="E14" s="211" t="s">
        <v>249</v>
      </c>
      <c r="F14" s="210"/>
      <c r="G14" s="212"/>
    </row>
    <row r="15" spans="1:9">
      <c r="A15" s="340" t="s">
        <v>254</v>
      </c>
      <c r="B15" s="206" t="s">
        <v>234</v>
      </c>
    </row>
    <row r="16" spans="1:9">
      <c r="A16" s="340"/>
      <c r="B16" s="206" t="s">
        <v>233</v>
      </c>
      <c r="C16" s="207">
        <v>5</v>
      </c>
      <c r="E16" s="209" t="s">
        <v>252</v>
      </c>
    </row>
    <row r="17" spans="1:18">
      <c r="A17" s="340"/>
      <c r="B17" s="206" t="s">
        <v>235</v>
      </c>
      <c r="C17" s="207">
        <v>5</v>
      </c>
      <c r="E17" s="209" t="s">
        <v>253</v>
      </c>
    </row>
    <row r="18" spans="1:18">
      <c r="A18" s="340"/>
      <c r="B18" s="206" t="s">
        <v>236</v>
      </c>
    </row>
    <row r="19" spans="1:18">
      <c r="C19" s="210" t="s">
        <v>317</v>
      </c>
      <c r="D19" s="270" t="s">
        <v>318</v>
      </c>
      <c r="F19" s="210"/>
      <c r="G19" s="211" t="s">
        <v>256</v>
      </c>
      <c r="H19" s="212"/>
    </row>
    <row r="20" spans="1:18">
      <c r="A20" s="340" t="s">
        <v>255</v>
      </c>
      <c r="C20" s="208">
        <f>ROUNDDOWN(IMDIV(C11,C16),0)</f>
        <v>10</v>
      </c>
      <c r="D20" s="208">
        <f>MOD(C9,C16)</f>
        <v>4</v>
      </c>
      <c r="G20" s="209" t="s">
        <v>257</v>
      </c>
    </row>
    <row r="21" spans="1:18">
      <c r="A21" s="340"/>
      <c r="C21" s="208">
        <f>ROUNDDOWN(IMDIV(C12,C17),0)</f>
        <v>10</v>
      </c>
      <c r="D21" s="208">
        <f>MOD(C10,C17)</f>
        <v>4</v>
      </c>
      <c r="G21" s="209" t="s">
        <v>257</v>
      </c>
    </row>
    <row r="22" spans="1:18" ht="12.75" thickBot="1">
      <c r="Q22" s="206" t="s">
        <v>344</v>
      </c>
    </row>
    <row r="23" spans="1:18">
      <c r="A23" s="341" t="s">
        <v>258</v>
      </c>
      <c r="B23" s="342"/>
      <c r="C23" s="342"/>
      <c r="D23" s="342"/>
      <c r="E23" s="342"/>
      <c r="F23" s="342"/>
      <c r="G23" s="260" t="s">
        <v>270</v>
      </c>
      <c r="H23" s="261" t="s">
        <v>267</v>
      </c>
      <c r="I23" s="215"/>
      <c r="J23" s="214"/>
      <c r="K23" s="215"/>
      <c r="L23" s="216"/>
      <c r="N23" s="206" t="s">
        <v>342</v>
      </c>
      <c r="O23" s="207">
        <v>54</v>
      </c>
      <c r="Q23" s="206" t="s">
        <v>250</v>
      </c>
    </row>
    <row r="24" spans="1:18">
      <c r="A24" s="262"/>
      <c r="B24" s="219" t="s">
        <v>293</v>
      </c>
      <c r="C24" s="218"/>
      <c r="D24" s="218"/>
      <c r="E24" s="221"/>
      <c r="F24" s="218" t="s">
        <v>283</v>
      </c>
      <c r="G24" s="222" t="s">
        <v>295</v>
      </c>
      <c r="H24" s="263"/>
      <c r="I24" s="218" t="s">
        <v>283</v>
      </c>
      <c r="J24" s="218">
        <v>0</v>
      </c>
      <c r="K24" s="219"/>
      <c r="L24" s="220"/>
      <c r="N24" s="206" t="s">
        <v>343</v>
      </c>
      <c r="O24" s="207">
        <v>5</v>
      </c>
      <c r="Q24" s="206" t="s">
        <v>353</v>
      </c>
    </row>
    <row r="25" spans="1:18">
      <c r="A25" s="262"/>
      <c r="B25" s="219" t="s">
        <v>294</v>
      </c>
      <c r="C25" s="218"/>
      <c r="D25" s="218"/>
      <c r="E25" s="221"/>
      <c r="F25" s="218" t="s">
        <v>284</v>
      </c>
      <c r="G25" s="222" t="s">
        <v>296</v>
      </c>
      <c r="H25" s="263"/>
      <c r="I25" s="218" t="s">
        <v>284</v>
      </c>
      <c r="J25" s="218">
        <v>0</v>
      </c>
      <c r="K25" s="219"/>
      <c r="L25" s="220"/>
    </row>
    <row r="26" spans="1:18">
      <c r="A26" s="338" t="s">
        <v>321</v>
      </c>
      <c r="B26" s="281" t="s">
        <v>244</v>
      </c>
      <c r="C26" s="282">
        <f>C3</f>
        <v>30</v>
      </c>
      <c r="D26" s="283"/>
      <c r="E26" s="283"/>
      <c r="F26" s="283"/>
      <c r="G26" s="283"/>
      <c r="H26" s="284" t="s">
        <v>322</v>
      </c>
      <c r="I26" s="285"/>
      <c r="J26" s="281" t="s">
        <v>244</v>
      </c>
      <c r="K26" s="286">
        <f>C3</f>
        <v>30</v>
      </c>
      <c r="L26" s="220"/>
      <c r="N26" s="210" t="s">
        <v>317</v>
      </c>
      <c r="O26" s="270" t="s">
        <v>318</v>
      </c>
    </row>
    <row r="27" spans="1:18">
      <c r="A27" s="338"/>
      <c r="B27" s="281" t="s">
        <v>245</v>
      </c>
      <c r="C27" s="282">
        <f>C4</f>
        <v>22</v>
      </c>
      <c r="D27" s="283"/>
      <c r="E27" s="283"/>
      <c r="F27" s="283"/>
      <c r="G27" s="283"/>
      <c r="H27" s="284" t="s">
        <v>323</v>
      </c>
      <c r="I27" s="285"/>
      <c r="J27" s="281" t="s">
        <v>245</v>
      </c>
      <c r="K27" s="286">
        <f>C4</f>
        <v>22</v>
      </c>
      <c r="L27" s="220"/>
      <c r="N27" s="208">
        <f>ROUNDDOWN(IMDIV(O23,O24),0)</f>
        <v>10</v>
      </c>
      <c r="O27" s="208">
        <f>MOD(O23,O24)</f>
        <v>4</v>
      </c>
    </row>
    <row r="28" spans="1:18">
      <c r="A28" s="338"/>
      <c r="B28" s="281" t="s">
        <v>246</v>
      </c>
      <c r="C28" s="282">
        <f>C5</f>
        <v>15</v>
      </c>
      <c r="D28" s="283"/>
      <c r="E28" s="283"/>
      <c r="F28" s="283"/>
      <c r="G28" s="283"/>
      <c r="H28" s="284" t="s">
        <v>324</v>
      </c>
      <c r="I28" s="285"/>
      <c r="J28" s="281" t="s">
        <v>246</v>
      </c>
      <c r="K28" s="286">
        <f>C5</f>
        <v>15</v>
      </c>
      <c r="L28" s="220"/>
      <c r="N28" s="208">
        <f>ROUNDDOWN(IMDIV(O23,O24),0)</f>
        <v>10</v>
      </c>
      <c r="O28" s="208">
        <f>MOD(O23,O24)</f>
        <v>4</v>
      </c>
    </row>
    <row r="29" spans="1:18">
      <c r="A29" s="338"/>
      <c r="B29" s="281" t="s">
        <v>247</v>
      </c>
      <c r="C29" s="282">
        <f>C6</f>
        <v>3</v>
      </c>
      <c r="D29" s="283"/>
      <c r="E29" s="283"/>
      <c r="F29" s="283"/>
      <c r="G29" s="283"/>
      <c r="H29" s="284" t="s">
        <v>325</v>
      </c>
      <c r="I29" s="285"/>
      <c r="J29" s="281" t="s">
        <v>247</v>
      </c>
      <c r="K29" s="286">
        <f>C6</f>
        <v>3</v>
      </c>
      <c r="L29" s="220"/>
    </row>
    <row r="30" spans="1:18">
      <c r="A30" s="262"/>
      <c r="B30" s="264"/>
      <c r="C30" s="264"/>
      <c r="D30" s="264"/>
      <c r="E30" s="264"/>
      <c r="F30" s="264"/>
      <c r="G30" s="265"/>
      <c r="H30" s="263"/>
      <c r="I30" s="219"/>
      <c r="J30" s="218"/>
      <c r="K30" s="219"/>
      <c r="L30" s="220"/>
      <c r="N30" s="206" t="s">
        <v>345</v>
      </c>
      <c r="O30" s="207">
        <f>N27</f>
        <v>10</v>
      </c>
      <c r="Q30" s="206" t="s">
        <v>354</v>
      </c>
    </row>
    <row r="31" spans="1:18">
      <c r="A31" s="326" t="s">
        <v>266</v>
      </c>
      <c r="B31" s="219" t="s">
        <v>233</v>
      </c>
      <c r="C31" s="218">
        <v>5</v>
      </c>
      <c r="D31" s="218"/>
      <c r="E31" s="221"/>
      <c r="F31" s="218"/>
      <c r="G31" s="219"/>
      <c r="H31" s="219" t="s">
        <v>268</v>
      </c>
      <c r="I31" s="219"/>
      <c r="J31" s="218"/>
      <c r="K31" s="219"/>
      <c r="L31" s="220"/>
      <c r="N31" s="206" t="s">
        <v>346</v>
      </c>
      <c r="O31" s="207">
        <v>1</v>
      </c>
      <c r="R31" s="206" t="s">
        <v>347</v>
      </c>
    </row>
    <row r="32" spans="1:18">
      <c r="A32" s="326"/>
      <c r="B32" s="219" t="s">
        <v>235</v>
      </c>
      <c r="C32" s="218">
        <v>5</v>
      </c>
      <c r="D32" s="218"/>
      <c r="E32" s="221"/>
      <c r="F32" s="218"/>
      <c r="G32" s="219"/>
      <c r="H32" s="219" t="s">
        <v>268</v>
      </c>
      <c r="I32" s="219"/>
      <c r="J32" s="218"/>
      <c r="K32" s="219"/>
      <c r="L32" s="220"/>
      <c r="N32" s="206" t="s">
        <v>348</v>
      </c>
      <c r="O32" s="207">
        <f>O30+O31</f>
        <v>11</v>
      </c>
    </row>
    <row r="33" spans="1:21" ht="12.75" thickBot="1">
      <c r="A33" s="217"/>
      <c r="B33" s="218" t="s">
        <v>277</v>
      </c>
      <c r="C33" s="337" t="s">
        <v>278</v>
      </c>
      <c r="D33" s="337"/>
      <c r="E33" s="221"/>
      <c r="F33" s="218"/>
      <c r="G33" s="219"/>
      <c r="H33" s="219" t="s">
        <v>269</v>
      </c>
      <c r="I33" s="219"/>
      <c r="J33" s="218"/>
      <c r="K33" s="219"/>
      <c r="L33" s="220"/>
    </row>
    <row r="34" spans="1:21">
      <c r="A34" s="266"/>
      <c r="B34" s="227"/>
      <c r="C34" s="343" t="s">
        <v>262</v>
      </c>
      <c r="D34" s="343"/>
      <c r="E34" s="343"/>
      <c r="F34" s="343"/>
      <c r="G34" s="228"/>
      <c r="H34" s="229"/>
      <c r="I34" s="229"/>
      <c r="J34" s="229"/>
      <c r="K34" s="230"/>
      <c r="L34" s="220"/>
      <c r="N34" s="287" t="s">
        <v>350</v>
      </c>
      <c r="O34" s="289" t="s">
        <v>351</v>
      </c>
      <c r="P34" s="215"/>
      <c r="Q34" s="215"/>
      <c r="R34" s="215"/>
      <c r="S34" s="215"/>
      <c r="T34" s="216"/>
      <c r="U34" s="206" t="s">
        <v>349</v>
      </c>
    </row>
    <row r="35" spans="1:21">
      <c r="A35" s="266"/>
      <c r="B35" s="336" t="s">
        <v>259</v>
      </c>
      <c r="C35" s="232" t="s">
        <v>233</v>
      </c>
      <c r="D35" s="233">
        <v>2</v>
      </c>
      <c r="E35" s="233"/>
      <c r="F35" s="234"/>
      <c r="G35" s="233" t="s">
        <v>271</v>
      </c>
      <c r="H35" s="235" t="s">
        <v>285</v>
      </c>
      <c r="I35" s="235" t="s">
        <v>355</v>
      </c>
      <c r="J35" s="234" t="s">
        <v>240</v>
      </c>
      <c r="K35" s="236">
        <f>$C$4+D35</f>
        <v>24</v>
      </c>
      <c r="L35" s="220"/>
      <c r="N35" s="266"/>
      <c r="O35" s="290" t="s">
        <v>352</v>
      </c>
      <c r="P35" s="219"/>
      <c r="Q35" s="219"/>
      <c r="R35" s="219"/>
      <c r="S35" s="219"/>
      <c r="T35" s="220"/>
    </row>
    <row r="36" spans="1:21">
      <c r="A36" s="266"/>
      <c r="B36" s="336"/>
      <c r="C36" s="232" t="s">
        <v>235</v>
      </c>
      <c r="D36" s="233">
        <v>3</v>
      </c>
      <c r="E36" s="233"/>
      <c r="F36" s="234"/>
      <c r="G36" s="233" t="s">
        <v>272</v>
      </c>
      <c r="H36" s="235" t="s">
        <v>286</v>
      </c>
      <c r="I36" s="235" t="s">
        <v>356</v>
      </c>
      <c r="J36" s="234" t="s">
        <v>241</v>
      </c>
      <c r="K36" s="236">
        <f>$C$5+D36</f>
        <v>18</v>
      </c>
      <c r="L36" s="220"/>
      <c r="N36" s="266"/>
      <c r="O36" s="218"/>
      <c r="P36" s="219"/>
      <c r="Q36" s="219"/>
      <c r="R36" s="219"/>
      <c r="S36" s="219"/>
      <c r="T36" s="220"/>
    </row>
    <row r="37" spans="1:21">
      <c r="A37" s="266"/>
      <c r="B37" s="237"/>
      <c r="C37" s="233"/>
      <c r="D37" s="233" t="s">
        <v>264</v>
      </c>
      <c r="E37" s="233" t="s">
        <v>265</v>
      </c>
      <c r="F37" s="233"/>
      <c r="G37" s="233"/>
      <c r="H37" s="232"/>
      <c r="I37" s="232"/>
      <c r="J37" s="232"/>
      <c r="K37" s="236"/>
      <c r="L37" s="220"/>
      <c r="N37" s="266"/>
      <c r="O37" s="218"/>
      <c r="P37" s="219"/>
      <c r="Q37" s="219"/>
      <c r="R37" s="219"/>
      <c r="S37" s="219"/>
      <c r="T37" s="220"/>
    </row>
    <row r="38" spans="1:21" ht="18.75" customHeight="1">
      <c r="A38" s="266"/>
      <c r="B38" s="334" t="s">
        <v>260</v>
      </c>
      <c r="C38" s="232" t="s">
        <v>234</v>
      </c>
      <c r="D38" s="233">
        <f>D35</f>
        <v>2</v>
      </c>
      <c r="E38" s="233">
        <f>C31-D38</f>
        <v>3</v>
      </c>
      <c r="F38" s="234"/>
      <c r="G38" s="233" t="s">
        <v>271</v>
      </c>
      <c r="H38" s="232" t="s">
        <v>275</v>
      </c>
      <c r="I38" s="232"/>
      <c r="J38" s="233" t="s">
        <v>271</v>
      </c>
      <c r="K38" s="236">
        <f>D38</f>
        <v>2</v>
      </c>
      <c r="L38" s="220"/>
      <c r="N38" s="266"/>
      <c r="O38" s="218"/>
      <c r="P38" s="219"/>
      <c r="Q38" s="219"/>
      <c r="R38" s="219"/>
      <c r="S38" s="219"/>
      <c r="T38" s="220"/>
    </row>
    <row r="39" spans="1:21" ht="18.75" customHeight="1">
      <c r="A39" s="266"/>
      <c r="B39" s="334"/>
      <c r="C39" s="232" t="s">
        <v>261</v>
      </c>
      <c r="D39" s="233">
        <f>D36</f>
        <v>3</v>
      </c>
      <c r="E39" s="233">
        <f>C32-D39</f>
        <v>2</v>
      </c>
      <c r="F39" s="234"/>
      <c r="G39" s="233" t="s">
        <v>272</v>
      </c>
      <c r="H39" s="232" t="s">
        <v>275</v>
      </c>
      <c r="I39" s="232"/>
      <c r="J39" s="233" t="s">
        <v>272</v>
      </c>
      <c r="K39" s="236">
        <f>D39</f>
        <v>3</v>
      </c>
      <c r="L39" s="220"/>
      <c r="N39" s="266"/>
      <c r="O39" s="218"/>
      <c r="P39" s="219"/>
      <c r="Q39" s="219"/>
      <c r="R39" s="219"/>
      <c r="S39" s="219"/>
      <c r="T39" s="220"/>
    </row>
    <row r="40" spans="1:21">
      <c r="A40" s="266"/>
      <c r="B40" s="238"/>
      <c r="C40" s="234" t="s">
        <v>279</v>
      </c>
      <c r="D40" s="335" t="s">
        <v>319</v>
      </c>
      <c r="E40" s="335"/>
      <c r="F40" s="234"/>
      <c r="G40" s="233"/>
      <c r="H40" s="232"/>
      <c r="I40" s="232"/>
      <c r="J40" s="233" t="s">
        <v>283</v>
      </c>
      <c r="K40" s="236">
        <v>0</v>
      </c>
      <c r="L40" s="220"/>
      <c r="N40" s="266"/>
      <c r="O40" s="218"/>
      <c r="P40" s="219"/>
      <c r="Q40" s="219"/>
      <c r="R40" s="219"/>
      <c r="S40" s="219"/>
      <c r="T40" s="220"/>
    </row>
    <row r="41" spans="1:21">
      <c r="A41" s="266"/>
      <c r="B41" s="238"/>
      <c r="C41" s="232"/>
      <c r="D41" s="233"/>
      <c r="E41" s="233"/>
      <c r="F41" s="234"/>
      <c r="G41" s="233"/>
      <c r="H41" s="232"/>
      <c r="I41" s="232"/>
      <c r="J41" s="233" t="s">
        <v>284</v>
      </c>
      <c r="K41" s="236">
        <v>0</v>
      </c>
      <c r="L41" s="220"/>
      <c r="N41" s="266"/>
      <c r="O41" s="218"/>
      <c r="P41" s="219"/>
      <c r="Q41" s="219"/>
      <c r="R41" s="219"/>
      <c r="S41" s="219"/>
      <c r="T41" s="220"/>
    </row>
    <row r="42" spans="1:21" ht="24.75" thickBot="1">
      <c r="A42" s="266"/>
      <c r="B42" s="334" t="s">
        <v>276</v>
      </c>
      <c r="C42" s="232" t="s">
        <v>234</v>
      </c>
      <c r="D42" s="233">
        <f>D38</f>
        <v>2</v>
      </c>
      <c r="E42" s="233"/>
      <c r="F42" s="234"/>
      <c r="G42" s="233"/>
      <c r="H42" s="239" t="s">
        <v>299</v>
      </c>
      <c r="I42" s="235" t="s">
        <v>297</v>
      </c>
      <c r="J42" s="232" t="str">
        <f>$E$3</f>
        <v>CallW2Info[3]</v>
      </c>
      <c r="K42" s="236">
        <f>$C$3+D42</f>
        <v>32</v>
      </c>
      <c r="L42" s="220"/>
      <c r="N42" s="288"/>
      <c r="O42" s="224"/>
      <c r="P42" s="223"/>
      <c r="Q42" s="223"/>
      <c r="R42" s="223"/>
      <c r="S42" s="223"/>
      <c r="T42" s="226"/>
    </row>
    <row r="43" spans="1:21" ht="24">
      <c r="A43" s="266"/>
      <c r="B43" s="334"/>
      <c r="C43" s="232" t="s">
        <v>261</v>
      </c>
      <c r="D43" s="233">
        <f>D39</f>
        <v>3</v>
      </c>
      <c r="E43" s="233"/>
      <c r="F43" s="234"/>
      <c r="G43" s="233"/>
      <c r="H43" s="239" t="s">
        <v>300</v>
      </c>
      <c r="I43" s="232" t="s">
        <v>298</v>
      </c>
      <c r="J43" s="232" t="str">
        <f>$E$6</f>
        <v>PutW2Info[3]</v>
      </c>
      <c r="K43" s="236">
        <f>$C$6+D43</f>
        <v>6</v>
      </c>
      <c r="L43" s="220"/>
    </row>
    <row r="44" spans="1:21">
      <c r="A44" s="266"/>
      <c r="B44" s="237"/>
      <c r="C44" s="232" t="s">
        <v>289</v>
      </c>
      <c r="D44" s="233"/>
      <c r="E44" s="233"/>
      <c r="F44" s="234"/>
      <c r="G44" s="233" t="s">
        <v>283</v>
      </c>
      <c r="H44" s="235" t="s">
        <v>291</v>
      </c>
      <c r="I44" s="232"/>
      <c r="J44" s="233" t="s">
        <v>283</v>
      </c>
      <c r="K44" s="236">
        <f>D35</f>
        <v>2</v>
      </c>
      <c r="L44" s="220"/>
    </row>
    <row r="45" spans="1:21">
      <c r="A45" s="266"/>
      <c r="B45" s="237"/>
      <c r="C45" s="232" t="s">
        <v>290</v>
      </c>
      <c r="D45" s="233"/>
      <c r="E45" s="233"/>
      <c r="F45" s="234"/>
      <c r="G45" s="233" t="s">
        <v>284</v>
      </c>
      <c r="H45" s="235" t="s">
        <v>292</v>
      </c>
      <c r="I45" s="232"/>
      <c r="J45" s="233" t="s">
        <v>284</v>
      </c>
      <c r="K45" s="236">
        <f>D36</f>
        <v>3</v>
      </c>
      <c r="L45" s="220"/>
    </row>
    <row r="46" spans="1:21">
      <c r="A46" s="266"/>
      <c r="B46" s="251" t="s">
        <v>311</v>
      </c>
      <c r="C46" s="240"/>
      <c r="D46" s="241"/>
      <c r="E46" s="241"/>
      <c r="F46" s="252" t="s">
        <v>312</v>
      </c>
      <c r="G46" s="241"/>
      <c r="H46" s="219"/>
      <c r="I46" s="253" t="s">
        <v>314</v>
      </c>
      <c r="J46" s="240" t="s">
        <v>253</v>
      </c>
      <c r="K46" s="243">
        <v>5</v>
      </c>
      <c r="L46" s="220"/>
    </row>
    <row r="47" spans="1:21">
      <c r="A47" s="266"/>
      <c r="B47" s="244"/>
      <c r="C47" s="240"/>
      <c r="D47" s="241"/>
      <c r="E47" s="241"/>
      <c r="F47" s="242"/>
      <c r="G47" s="241"/>
      <c r="H47" s="240"/>
      <c r="I47" s="240"/>
      <c r="J47" s="240"/>
      <c r="K47" s="243"/>
      <c r="L47" s="220"/>
    </row>
    <row r="48" spans="1:21">
      <c r="A48" s="266"/>
      <c r="B48" s="244"/>
      <c r="C48" s="240"/>
      <c r="D48" s="241"/>
      <c r="E48" s="241"/>
      <c r="F48" s="242"/>
      <c r="G48" s="241"/>
      <c r="H48" s="240"/>
      <c r="I48" s="240"/>
      <c r="J48" s="240"/>
      <c r="K48" s="243"/>
      <c r="L48" s="220"/>
    </row>
    <row r="49" spans="1:21">
      <c r="A49" s="266"/>
      <c r="B49" s="336" t="s">
        <v>263</v>
      </c>
      <c r="C49" s="232" t="s">
        <v>233</v>
      </c>
      <c r="D49" s="233">
        <v>2</v>
      </c>
      <c r="E49" s="233"/>
      <c r="F49" s="234"/>
      <c r="G49" s="233" t="s">
        <v>271</v>
      </c>
      <c r="H49" s="235" t="s">
        <v>285</v>
      </c>
      <c r="I49" s="235" t="s">
        <v>281</v>
      </c>
      <c r="J49" s="234" t="s">
        <v>240</v>
      </c>
      <c r="K49" s="236">
        <f>K35+D49</f>
        <v>26</v>
      </c>
      <c r="L49" s="220"/>
    </row>
    <row r="50" spans="1:21">
      <c r="A50" s="266"/>
      <c r="B50" s="336"/>
      <c r="C50" s="232" t="s">
        <v>235</v>
      </c>
      <c r="D50" s="233">
        <v>1</v>
      </c>
      <c r="E50" s="233"/>
      <c r="F50" s="234"/>
      <c r="G50" s="233" t="s">
        <v>272</v>
      </c>
      <c r="H50" s="235" t="s">
        <v>286</v>
      </c>
      <c r="I50" s="235" t="s">
        <v>282</v>
      </c>
      <c r="J50" s="234" t="s">
        <v>241</v>
      </c>
      <c r="K50" s="236">
        <f>K36+D50</f>
        <v>19</v>
      </c>
      <c r="L50" s="220"/>
    </row>
    <row r="51" spans="1:21">
      <c r="A51" s="266"/>
      <c r="B51" s="237"/>
      <c r="C51" s="232"/>
      <c r="D51" s="233"/>
      <c r="E51" s="233"/>
      <c r="F51" s="234"/>
      <c r="G51" s="233"/>
      <c r="H51" s="232"/>
      <c r="I51" s="232"/>
      <c r="J51" s="232"/>
      <c r="K51" s="236"/>
      <c r="L51" s="220"/>
    </row>
    <row r="52" spans="1:21">
      <c r="A52" s="266"/>
      <c r="B52" s="237"/>
      <c r="C52" s="233"/>
      <c r="D52" s="233" t="s">
        <v>264</v>
      </c>
      <c r="E52" s="233" t="s">
        <v>265</v>
      </c>
      <c r="F52" s="234"/>
      <c r="G52" s="233"/>
      <c r="H52" s="232"/>
      <c r="I52" s="232"/>
      <c r="J52" s="232"/>
      <c r="K52" s="236"/>
      <c r="L52" s="220"/>
    </row>
    <row r="53" spans="1:21" ht="22.5" customHeight="1">
      <c r="A53" s="266"/>
      <c r="B53" s="334" t="s">
        <v>260</v>
      </c>
      <c r="C53" s="232" t="s">
        <v>234</v>
      </c>
      <c r="D53" s="233">
        <f>D49</f>
        <v>2</v>
      </c>
      <c r="E53" s="233">
        <f>C31-D38-D53</f>
        <v>1</v>
      </c>
      <c r="F53" s="234"/>
      <c r="G53" s="233" t="s">
        <v>271</v>
      </c>
      <c r="H53" s="232" t="s">
        <v>275</v>
      </c>
      <c r="I53" s="232"/>
      <c r="J53" s="233" t="s">
        <v>271</v>
      </c>
      <c r="K53" s="236">
        <f>D53</f>
        <v>2</v>
      </c>
      <c r="L53" s="220"/>
    </row>
    <row r="54" spans="1:21" ht="22.5" customHeight="1">
      <c r="A54" s="266"/>
      <c r="B54" s="334"/>
      <c r="C54" s="232" t="s">
        <v>261</v>
      </c>
      <c r="D54" s="233">
        <f>D50</f>
        <v>1</v>
      </c>
      <c r="E54" s="233">
        <f>C32-D39-D54</f>
        <v>1</v>
      </c>
      <c r="F54" s="234"/>
      <c r="G54" s="233" t="s">
        <v>272</v>
      </c>
      <c r="H54" s="232" t="s">
        <v>275</v>
      </c>
      <c r="I54" s="232"/>
      <c r="J54" s="233" t="s">
        <v>272</v>
      </c>
      <c r="K54" s="236">
        <f>D54</f>
        <v>1</v>
      </c>
      <c r="L54" s="220"/>
    </row>
    <row r="55" spans="1:21">
      <c r="A55" s="266"/>
      <c r="B55" s="238"/>
      <c r="C55" s="234" t="s">
        <v>279</v>
      </c>
      <c r="D55" s="335" t="s">
        <v>319</v>
      </c>
      <c r="E55" s="335"/>
      <c r="F55" s="234"/>
      <c r="G55" s="233"/>
      <c r="H55" s="232"/>
      <c r="I55" s="232"/>
      <c r="J55" s="232"/>
      <c r="K55" s="236"/>
      <c r="L55" s="220"/>
    </row>
    <row r="56" spans="1:21">
      <c r="A56" s="266"/>
      <c r="B56" s="238"/>
      <c r="C56" s="232"/>
      <c r="D56" s="233"/>
      <c r="E56" s="233"/>
      <c r="F56" s="234"/>
      <c r="G56" s="233"/>
      <c r="H56" s="232"/>
      <c r="I56" s="232"/>
      <c r="J56" s="232"/>
      <c r="K56" s="236"/>
      <c r="L56" s="220"/>
    </row>
    <row r="57" spans="1:21" ht="24">
      <c r="A57" s="266"/>
      <c r="B57" s="334" t="s">
        <v>276</v>
      </c>
      <c r="C57" s="232" t="s">
        <v>234</v>
      </c>
      <c r="D57" s="233">
        <f>D53</f>
        <v>2</v>
      </c>
      <c r="E57" s="233"/>
      <c r="F57" s="234"/>
      <c r="G57" s="233"/>
      <c r="H57" s="239" t="s">
        <v>299</v>
      </c>
      <c r="I57" s="235" t="s">
        <v>301</v>
      </c>
      <c r="J57" s="232" t="str">
        <f>$E$3</f>
        <v>CallW2Info[3]</v>
      </c>
      <c r="K57" s="236">
        <f>K42+D57</f>
        <v>34</v>
      </c>
      <c r="L57" s="220"/>
    </row>
    <row r="58" spans="1:21" ht="24">
      <c r="A58" s="266"/>
      <c r="B58" s="334"/>
      <c r="C58" s="232" t="s">
        <v>261</v>
      </c>
      <c r="D58" s="233">
        <f>D54</f>
        <v>1</v>
      </c>
      <c r="E58" s="233"/>
      <c r="F58" s="234"/>
      <c r="G58" s="233"/>
      <c r="H58" s="239" t="s">
        <v>300</v>
      </c>
      <c r="I58" s="232" t="s">
        <v>302</v>
      </c>
      <c r="J58" s="232" t="str">
        <f>$E$6</f>
        <v>PutW2Info[3]</v>
      </c>
      <c r="K58" s="236">
        <f>K43+D58</f>
        <v>7</v>
      </c>
      <c r="L58" s="220"/>
    </row>
    <row r="59" spans="1:21">
      <c r="A59" s="266"/>
      <c r="B59" s="238"/>
      <c r="C59" s="232" t="s">
        <v>289</v>
      </c>
      <c r="D59" s="233"/>
      <c r="E59" s="233"/>
      <c r="F59" s="234"/>
      <c r="G59" s="233" t="s">
        <v>283</v>
      </c>
      <c r="H59" s="235" t="s">
        <v>291</v>
      </c>
      <c r="I59" s="232"/>
      <c r="J59" s="233" t="s">
        <v>283</v>
      </c>
      <c r="K59" s="236">
        <f>K44+K53</f>
        <v>4</v>
      </c>
      <c r="L59" s="220"/>
    </row>
    <row r="60" spans="1:21">
      <c r="A60" s="266"/>
      <c r="B60" s="238"/>
      <c r="C60" s="232" t="s">
        <v>290</v>
      </c>
      <c r="D60" s="233"/>
      <c r="E60" s="233"/>
      <c r="F60" s="234"/>
      <c r="G60" s="233" t="s">
        <v>284</v>
      </c>
      <c r="H60" s="235" t="s">
        <v>292</v>
      </c>
      <c r="I60" s="232"/>
      <c r="J60" s="233" t="s">
        <v>284</v>
      </c>
      <c r="K60" s="236">
        <f>K45+K54</f>
        <v>4</v>
      </c>
      <c r="L60" s="220"/>
    </row>
    <row r="61" spans="1:21">
      <c r="A61" s="266"/>
      <c r="B61" s="251" t="s">
        <v>311</v>
      </c>
      <c r="C61" s="240"/>
      <c r="D61" s="241"/>
      <c r="E61" s="241"/>
      <c r="F61" s="252" t="s">
        <v>312</v>
      </c>
      <c r="G61" s="241"/>
      <c r="H61" s="219"/>
      <c r="I61" s="253" t="s">
        <v>313</v>
      </c>
      <c r="J61" s="240" t="s">
        <v>253</v>
      </c>
      <c r="K61" s="243">
        <v>5</v>
      </c>
      <c r="L61" s="220"/>
    </row>
    <row r="62" spans="1:21" s="250" customFormat="1">
      <c r="A62" s="267"/>
      <c r="B62" s="245"/>
      <c r="C62" s="246"/>
      <c r="D62" s="231"/>
      <c r="E62" s="231"/>
      <c r="F62" s="247"/>
      <c r="G62" s="231"/>
      <c r="H62" s="248"/>
      <c r="I62" s="246"/>
      <c r="J62" s="231"/>
      <c r="K62" s="249"/>
      <c r="L62" s="268"/>
      <c r="N62" s="206"/>
      <c r="O62" s="207"/>
      <c r="P62" s="206"/>
      <c r="Q62" s="206"/>
      <c r="R62" s="206"/>
      <c r="S62" s="206"/>
      <c r="T62" s="206"/>
      <c r="U62" s="206"/>
    </row>
    <row r="63" spans="1:21" s="250" customFormat="1">
      <c r="A63" s="267"/>
      <c r="B63" s="245"/>
      <c r="C63" s="246"/>
      <c r="D63" s="231"/>
      <c r="E63" s="231"/>
      <c r="F63" s="247"/>
      <c r="G63" s="231"/>
      <c r="H63" s="248"/>
      <c r="I63" s="246"/>
      <c r="J63" s="231"/>
      <c r="K63" s="249"/>
      <c r="L63" s="268"/>
      <c r="N63" s="206"/>
      <c r="O63" s="207"/>
      <c r="P63" s="206"/>
      <c r="Q63" s="206"/>
      <c r="R63" s="206"/>
      <c r="S63" s="206"/>
      <c r="T63" s="206"/>
      <c r="U63" s="206"/>
    </row>
    <row r="64" spans="1:21">
      <c r="A64" s="266"/>
      <c r="B64" s="336" t="s">
        <v>263</v>
      </c>
      <c r="C64" s="232" t="s">
        <v>233</v>
      </c>
      <c r="D64" s="233">
        <v>1</v>
      </c>
      <c r="E64" s="233"/>
      <c r="F64" s="234"/>
      <c r="G64" s="233" t="s">
        <v>271</v>
      </c>
      <c r="H64" s="235" t="s">
        <v>285</v>
      </c>
      <c r="I64" s="235" t="s">
        <v>303</v>
      </c>
      <c r="J64" s="234" t="s">
        <v>240</v>
      </c>
      <c r="K64" s="236">
        <f>K49+D64</f>
        <v>27</v>
      </c>
      <c r="L64" s="220"/>
    </row>
    <row r="65" spans="1:21">
      <c r="A65" s="266"/>
      <c r="B65" s="336"/>
      <c r="C65" s="232" t="s">
        <v>235</v>
      </c>
      <c r="D65" s="233">
        <v>0</v>
      </c>
      <c r="E65" s="233"/>
      <c r="F65" s="234"/>
      <c r="G65" s="233" t="s">
        <v>272</v>
      </c>
      <c r="H65" s="235" t="s">
        <v>286</v>
      </c>
      <c r="I65" s="235" t="s">
        <v>304</v>
      </c>
      <c r="J65" s="234" t="s">
        <v>241</v>
      </c>
      <c r="K65" s="236">
        <f>K50+D65</f>
        <v>19</v>
      </c>
      <c r="L65" s="220"/>
    </row>
    <row r="66" spans="1:21">
      <c r="A66" s="266"/>
      <c r="B66" s="237"/>
      <c r="C66" s="232"/>
      <c r="D66" s="233"/>
      <c r="E66" s="233"/>
      <c r="F66" s="234"/>
      <c r="G66" s="233"/>
      <c r="H66" s="232"/>
      <c r="I66" s="232"/>
      <c r="J66" s="232"/>
      <c r="K66" s="236"/>
      <c r="L66" s="220"/>
      <c r="N66" s="250"/>
      <c r="O66" s="213"/>
      <c r="P66" s="250"/>
      <c r="Q66" s="250"/>
      <c r="R66" s="250"/>
      <c r="S66" s="250"/>
      <c r="T66" s="250"/>
      <c r="U66" s="250"/>
    </row>
    <row r="67" spans="1:21">
      <c r="A67" s="266"/>
      <c r="B67" s="237"/>
      <c r="C67" s="233"/>
      <c r="D67" s="233" t="s">
        <v>264</v>
      </c>
      <c r="E67" s="233" t="s">
        <v>265</v>
      </c>
      <c r="F67" s="234"/>
      <c r="G67" s="233"/>
      <c r="H67" s="232"/>
      <c r="I67" s="232"/>
      <c r="J67" s="232"/>
      <c r="K67" s="236"/>
      <c r="L67" s="220"/>
      <c r="N67" s="250"/>
      <c r="O67" s="213"/>
      <c r="P67" s="250"/>
      <c r="Q67" s="250"/>
      <c r="R67" s="250"/>
      <c r="S67" s="250"/>
      <c r="T67" s="250"/>
      <c r="U67" s="250"/>
    </row>
    <row r="68" spans="1:21" ht="22.5" customHeight="1">
      <c r="A68" s="266"/>
      <c r="B68" s="334" t="s">
        <v>260</v>
      </c>
      <c r="C68" s="232" t="s">
        <v>234</v>
      </c>
      <c r="D68" s="233">
        <f>D64</f>
        <v>1</v>
      </c>
      <c r="E68" s="233">
        <f>C31-K59-D68</f>
        <v>0</v>
      </c>
      <c r="F68" s="234"/>
      <c r="G68" s="233" t="s">
        <v>271</v>
      </c>
      <c r="H68" s="232" t="s">
        <v>275</v>
      </c>
      <c r="I68" s="232"/>
      <c r="J68" s="233" t="s">
        <v>271</v>
      </c>
      <c r="K68" s="236">
        <f>D68</f>
        <v>1</v>
      </c>
      <c r="L68" s="220"/>
    </row>
    <row r="69" spans="1:21" ht="22.5" customHeight="1">
      <c r="A69" s="266"/>
      <c r="B69" s="334"/>
      <c r="C69" s="232" t="s">
        <v>261</v>
      </c>
      <c r="D69" s="233">
        <f>D65</f>
        <v>0</v>
      </c>
      <c r="E69" s="233">
        <f>C32-K60-D69</f>
        <v>1</v>
      </c>
      <c r="F69" s="234"/>
      <c r="G69" s="233" t="s">
        <v>272</v>
      </c>
      <c r="H69" s="232" t="s">
        <v>275</v>
      </c>
      <c r="I69" s="232"/>
      <c r="J69" s="233" t="s">
        <v>272</v>
      </c>
      <c r="K69" s="236">
        <f>D69</f>
        <v>0</v>
      </c>
      <c r="L69" s="220"/>
    </row>
    <row r="70" spans="1:21">
      <c r="A70" s="266"/>
      <c r="B70" s="238"/>
      <c r="C70" s="234" t="s">
        <v>279</v>
      </c>
      <c r="D70" s="335" t="s">
        <v>319</v>
      </c>
      <c r="E70" s="335"/>
      <c r="F70" s="234"/>
      <c r="G70" s="233"/>
      <c r="H70" s="232"/>
      <c r="I70" s="232"/>
      <c r="J70" s="232"/>
      <c r="K70" s="236"/>
      <c r="L70" s="220"/>
    </row>
    <row r="71" spans="1:21">
      <c r="A71" s="266"/>
      <c r="B71" s="238"/>
      <c r="C71" s="232"/>
      <c r="D71" s="233"/>
      <c r="E71" s="233"/>
      <c r="F71" s="234"/>
      <c r="G71" s="233"/>
      <c r="H71" s="232"/>
      <c r="I71" s="232"/>
      <c r="J71" s="232"/>
      <c r="K71" s="236"/>
      <c r="L71" s="220"/>
    </row>
    <row r="72" spans="1:21" ht="24">
      <c r="A72" s="266"/>
      <c r="B72" s="334" t="s">
        <v>276</v>
      </c>
      <c r="C72" s="232" t="s">
        <v>234</v>
      </c>
      <c r="D72" s="233">
        <f>D68</f>
        <v>1</v>
      </c>
      <c r="E72" s="233"/>
      <c r="F72" s="234"/>
      <c r="G72" s="233"/>
      <c r="H72" s="239" t="s">
        <v>299</v>
      </c>
      <c r="I72" s="235" t="s">
        <v>305</v>
      </c>
      <c r="J72" s="232" t="str">
        <f>$E$3</f>
        <v>CallW2Info[3]</v>
      </c>
      <c r="K72" s="236">
        <f>K57+D72</f>
        <v>35</v>
      </c>
      <c r="L72" s="220"/>
    </row>
    <row r="73" spans="1:21" ht="24">
      <c r="A73" s="266"/>
      <c r="B73" s="334"/>
      <c r="C73" s="232" t="s">
        <v>261</v>
      </c>
      <c r="D73" s="233">
        <f>D69</f>
        <v>0</v>
      </c>
      <c r="E73" s="233"/>
      <c r="F73" s="234"/>
      <c r="G73" s="233"/>
      <c r="H73" s="239" t="s">
        <v>300</v>
      </c>
      <c r="I73" s="232" t="s">
        <v>306</v>
      </c>
      <c r="J73" s="232" t="str">
        <f>$E$6</f>
        <v>PutW2Info[3]</v>
      </c>
      <c r="K73" s="236">
        <f>K58+D73</f>
        <v>7</v>
      </c>
      <c r="L73" s="220"/>
    </row>
    <row r="74" spans="1:21">
      <c r="A74" s="266"/>
      <c r="B74" s="238"/>
      <c r="C74" s="232" t="s">
        <v>289</v>
      </c>
      <c r="D74" s="233"/>
      <c r="E74" s="233"/>
      <c r="F74" s="234"/>
      <c r="G74" s="233" t="s">
        <v>283</v>
      </c>
      <c r="H74" s="235" t="s">
        <v>291</v>
      </c>
      <c r="I74" s="232"/>
      <c r="J74" s="233" t="s">
        <v>283</v>
      </c>
      <c r="K74" s="236">
        <f>K59+K68</f>
        <v>5</v>
      </c>
      <c r="L74" s="220"/>
    </row>
    <row r="75" spans="1:21">
      <c r="A75" s="266"/>
      <c r="B75" s="238"/>
      <c r="C75" s="232" t="s">
        <v>290</v>
      </c>
      <c r="D75" s="233"/>
      <c r="E75" s="233"/>
      <c r="F75" s="234"/>
      <c r="G75" s="233" t="s">
        <v>284</v>
      </c>
      <c r="H75" s="235" t="s">
        <v>292</v>
      </c>
      <c r="I75" s="232"/>
      <c r="J75" s="233" t="s">
        <v>284</v>
      </c>
      <c r="K75" s="236">
        <f>K60+K69</f>
        <v>4</v>
      </c>
      <c r="L75" s="220"/>
    </row>
    <row r="76" spans="1:21">
      <c r="A76" s="266"/>
      <c r="B76" s="251" t="s">
        <v>311</v>
      </c>
      <c r="C76" s="240"/>
      <c r="D76" s="241"/>
      <c r="E76" s="241"/>
      <c r="F76" s="252" t="s">
        <v>312</v>
      </c>
      <c r="G76" s="241"/>
      <c r="H76" s="219"/>
      <c r="I76" s="253" t="s">
        <v>315</v>
      </c>
      <c r="J76" s="240" t="s">
        <v>253</v>
      </c>
      <c r="K76" s="243">
        <v>5</v>
      </c>
      <c r="L76" s="220"/>
    </row>
    <row r="77" spans="1:21" s="250" customFormat="1">
      <c r="A77" s="267"/>
      <c r="B77" s="245"/>
      <c r="C77" s="246"/>
      <c r="D77" s="231"/>
      <c r="E77" s="231"/>
      <c r="F77" s="247"/>
      <c r="G77" s="231"/>
      <c r="H77" s="248"/>
      <c r="I77" s="246"/>
      <c r="J77" s="231"/>
      <c r="K77" s="249"/>
      <c r="L77" s="268"/>
      <c r="N77" s="206"/>
      <c r="O77" s="207"/>
      <c r="P77" s="206"/>
      <c r="Q77" s="206"/>
      <c r="R77" s="206"/>
      <c r="S77" s="206"/>
      <c r="T77" s="206"/>
      <c r="U77" s="206"/>
    </row>
    <row r="78" spans="1:21" s="250" customFormat="1">
      <c r="A78" s="267"/>
      <c r="B78" s="245"/>
      <c r="C78" s="246"/>
      <c r="D78" s="231"/>
      <c r="E78" s="231"/>
      <c r="F78" s="247"/>
      <c r="G78" s="231"/>
      <c r="H78" s="248"/>
      <c r="I78" s="246"/>
      <c r="J78" s="231"/>
      <c r="K78" s="249"/>
      <c r="L78" s="268"/>
      <c r="N78" s="206"/>
      <c r="O78" s="207"/>
      <c r="P78" s="206"/>
      <c r="Q78" s="206"/>
      <c r="R78" s="206"/>
      <c r="S78" s="206"/>
      <c r="T78" s="206"/>
      <c r="U78" s="206"/>
    </row>
    <row r="79" spans="1:21">
      <c r="A79" s="266"/>
      <c r="B79" s="336" t="s">
        <v>263</v>
      </c>
      <c r="C79" s="232" t="s">
        <v>233</v>
      </c>
      <c r="D79" s="233">
        <v>0</v>
      </c>
      <c r="E79" s="233"/>
      <c r="F79" s="234"/>
      <c r="G79" s="233" t="s">
        <v>271</v>
      </c>
      <c r="H79" s="235" t="s">
        <v>285</v>
      </c>
      <c r="I79" s="235" t="s">
        <v>307</v>
      </c>
      <c r="J79" s="234" t="s">
        <v>240</v>
      </c>
      <c r="K79" s="236">
        <f>K64+D79</f>
        <v>27</v>
      </c>
      <c r="L79" s="220"/>
    </row>
    <row r="80" spans="1:21">
      <c r="A80" s="266"/>
      <c r="B80" s="336"/>
      <c r="C80" s="232" t="s">
        <v>235</v>
      </c>
      <c r="D80" s="233">
        <v>1</v>
      </c>
      <c r="E80" s="233"/>
      <c r="F80" s="234"/>
      <c r="G80" s="233" t="s">
        <v>272</v>
      </c>
      <c r="H80" s="235" t="s">
        <v>286</v>
      </c>
      <c r="I80" s="235" t="s">
        <v>308</v>
      </c>
      <c r="J80" s="234" t="s">
        <v>241</v>
      </c>
      <c r="K80" s="236">
        <f>K65+D80</f>
        <v>20</v>
      </c>
      <c r="L80" s="220"/>
    </row>
    <row r="81" spans="1:21">
      <c r="A81" s="266"/>
      <c r="B81" s="237"/>
      <c r="C81" s="232"/>
      <c r="D81" s="233"/>
      <c r="E81" s="233"/>
      <c r="F81" s="234"/>
      <c r="G81" s="233"/>
      <c r="H81" s="232"/>
      <c r="I81" s="232"/>
      <c r="J81" s="232"/>
      <c r="K81" s="236"/>
      <c r="L81" s="220"/>
      <c r="N81" s="250"/>
      <c r="O81" s="213"/>
      <c r="P81" s="250"/>
      <c r="Q81" s="250"/>
      <c r="R81" s="250"/>
      <c r="S81" s="250"/>
      <c r="T81" s="250"/>
      <c r="U81" s="250"/>
    </row>
    <row r="82" spans="1:21">
      <c r="A82" s="266"/>
      <c r="B82" s="237"/>
      <c r="C82" s="233"/>
      <c r="D82" s="233" t="s">
        <v>264</v>
      </c>
      <c r="E82" s="233" t="s">
        <v>265</v>
      </c>
      <c r="F82" s="234"/>
      <c r="G82" s="233"/>
      <c r="H82" s="232"/>
      <c r="I82" s="232"/>
      <c r="J82" s="232"/>
      <c r="K82" s="236"/>
      <c r="L82" s="220"/>
      <c r="N82" s="250"/>
      <c r="O82" s="213"/>
      <c r="P82" s="250"/>
      <c r="Q82" s="250"/>
      <c r="R82" s="250"/>
      <c r="S82" s="250"/>
      <c r="T82" s="250"/>
      <c r="U82" s="250"/>
    </row>
    <row r="83" spans="1:21" ht="22.5" customHeight="1">
      <c r="A83" s="266"/>
      <c r="B83" s="334" t="s">
        <v>260</v>
      </c>
      <c r="C83" s="232" t="s">
        <v>234</v>
      </c>
      <c r="D83" s="233">
        <f>D79</f>
        <v>0</v>
      </c>
      <c r="E83" s="233">
        <f>C31-K74-D83</f>
        <v>0</v>
      </c>
      <c r="F83" s="234"/>
      <c r="G83" s="233" t="s">
        <v>271</v>
      </c>
      <c r="H83" s="232" t="s">
        <v>275</v>
      </c>
      <c r="I83" s="232"/>
      <c r="J83" s="233" t="s">
        <v>271</v>
      </c>
      <c r="K83" s="236">
        <f>D83</f>
        <v>0</v>
      </c>
      <c r="L83" s="220"/>
    </row>
    <row r="84" spans="1:21" ht="22.5" customHeight="1">
      <c r="A84" s="266"/>
      <c r="B84" s="334"/>
      <c r="C84" s="232" t="s">
        <v>261</v>
      </c>
      <c r="D84" s="233">
        <f>D80</f>
        <v>1</v>
      </c>
      <c r="E84" s="233">
        <f>C32-K75-D84</f>
        <v>0</v>
      </c>
      <c r="F84" s="234"/>
      <c r="G84" s="233" t="s">
        <v>272</v>
      </c>
      <c r="H84" s="232" t="s">
        <v>275</v>
      </c>
      <c r="I84" s="232"/>
      <c r="J84" s="233" t="s">
        <v>272</v>
      </c>
      <c r="K84" s="236">
        <f>D84</f>
        <v>1</v>
      </c>
      <c r="L84" s="220"/>
    </row>
    <row r="85" spans="1:21">
      <c r="A85" s="266"/>
      <c r="B85" s="238"/>
      <c r="C85" s="234" t="s">
        <v>279</v>
      </c>
      <c r="D85" s="335" t="s">
        <v>319</v>
      </c>
      <c r="E85" s="335"/>
      <c r="F85" s="234"/>
      <c r="G85" s="233"/>
      <c r="H85" s="232"/>
      <c r="I85" s="232"/>
      <c r="J85" s="232"/>
      <c r="K85" s="236"/>
      <c r="L85" s="220"/>
    </row>
    <row r="86" spans="1:21">
      <c r="A86" s="266"/>
      <c r="B86" s="238"/>
      <c r="C86" s="232"/>
      <c r="D86" s="233"/>
      <c r="E86" s="233"/>
      <c r="F86" s="234"/>
      <c r="G86" s="233"/>
      <c r="H86" s="232"/>
      <c r="I86" s="232"/>
      <c r="J86" s="232"/>
      <c r="K86" s="236"/>
      <c r="L86" s="220"/>
    </row>
    <row r="87" spans="1:21" ht="24">
      <c r="A87" s="266"/>
      <c r="B87" s="334" t="s">
        <v>276</v>
      </c>
      <c r="C87" s="232" t="s">
        <v>234</v>
      </c>
      <c r="D87" s="233">
        <f>D83</f>
        <v>0</v>
      </c>
      <c r="E87" s="233"/>
      <c r="F87" s="234"/>
      <c r="G87" s="233"/>
      <c r="H87" s="239" t="s">
        <v>299</v>
      </c>
      <c r="I87" s="235" t="s">
        <v>309</v>
      </c>
      <c r="J87" s="232" t="str">
        <f>$E$3</f>
        <v>CallW2Info[3]</v>
      </c>
      <c r="K87" s="236">
        <f>K72+D87</f>
        <v>35</v>
      </c>
      <c r="L87" s="220"/>
    </row>
    <row r="88" spans="1:21" ht="24">
      <c r="A88" s="266"/>
      <c r="B88" s="334"/>
      <c r="C88" s="232" t="s">
        <v>261</v>
      </c>
      <c r="D88" s="233">
        <f>D84</f>
        <v>1</v>
      </c>
      <c r="E88" s="233"/>
      <c r="F88" s="234"/>
      <c r="G88" s="233"/>
      <c r="H88" s="239" t="s">
        <v>300</v>
      </c>
      <c r="I88" s="232" t="s">
        <v>310</v>
      </c>
      <c r="J88" s="232" t="str">
        <f>$E$6</f>
        <v>PutW2Info[3]</v>
      </c>
      <c r="K88" s="236">
        <f>K73+D88</f>
        <v>8</v>
      </c>
      <c r="L88" s="220"/>
    </row>
    <row r="89" spans="1:21">
      <c r="A89" s="266"/>
      <c r="B89" s="238"/>
      <c r="C89" s="232" t="s">
        <v>289</v>
      </c>
      <c r="D89" s="233"/>
      <c r="E89" s="233"/>
      <c r="F89" s="234"/>
      <c r="G89" s="233" t="s">
        <v>283</v>
      </c>
      <c r="H89" s="235" t="s">
        <v>291</v>
      </c>
      <c r="I89" s="232"/>
      <c r="J89" s="233" t="s">
        <v>283</v>
      </c>
      <c r="K89" s="236">
        <f>K74+K83</f>
        <v>5</v>
      </c>
      <c r="L89" s="220"/>
    </row>
    <row r="90" spans="1:21">
      <c r="A90" s="266"/>
      <c r="B90" s="238"/>
      <c r="C90" s="232" t="s">
        <v>290</v>
      </c>
      <c r="D90" s="233"/>
      <c r="E90" s="233"/>
      <c r="F90" s="234"/>
      <c r="G90" s="233" t="s">
        <v>284</v>
      </c>
      <c r="H90" s="235" t="s">
        <v>292</v>
      </c>
      <c r="I90" s="232"/>
      <c r="J90" s="233" t="s">
        <v>284</v>
      </c>
      <c r="K90" s="236">
        <f>K75+K84</f>
        <v>5</v>
      </c>
      <c r="L90" s="220"/>
    </row>
    <row r="91" spans="1:21">
      <c r="A91" s="266"/>
      <c r="B91" s="251" t="s">
        <v>311</v>
      </c>
      <c r="C91" s="240"/>
      <c r="D91" s="241"/>
      <c r="E91" s="241"/>
      <c r="F91" s="252" t="s">
        <v>312</v>
      </c>
      <c r="G91" s="241"/>
      <c r="H91" s="219"/>
      <c r="I91" s="253" t="s">
        <v>316</v>
      </c>
      <c r="J91" s="240" t="s">
        <v>253</v>
      </c>
      <c r="K91" s="243">
        <v>5</v>
      </c>
      <c r="L91" s="220"/>
    </row>
    <row r="92" spans="1:21" s="250" customFormat="1" ht="12.75" thickBot="1">
      <c r="A92" s="267"/>
      <c r="B92" s="254"/>
      <c r="C92" s="255"/>
      <c r="D92" s="256"/>
      <c r="E92" s="256"/>
      <c r="F92" s="257"/>
      <c r="G92" s="256"/>
      <c r="H92" s="258"/>
      <c r="I92" s="255"/>
      <c r="J92" s="256"/>
      <c r="K92" s="259"/>
      <c r="L92" s="268"/>
      <c r="N92" s="206"/>
      <c r="O92" s="207"/>
      <c r="P92" s="206"/>
      <c r="Q92" s="206"/>
      <c r="R92" s="206"/>
      <c r="S92" s="206"/>
      <c r="T92" s="206"/>
      <c r="U92" s="206"/>
    </row>
    <row r="93" spans="1:21">
      <c r="A93" s="217"/>
      <c r="B93" s="219"/>
      <c r="C93" s="218"/>
      <c r="D93" s="218"/>
      <c r="E93" s="221"/>
      <c r="F93" s="218"/>
      <c r="G93" s="219"/>
      <c r="H93" s="219"/>
      <c r="I93" s="219"/>
      <c r="J93" s="218"/>
      <c r="K93" s="219"/>
      <c r="L93" s="220"/>
    </row>
    <row r="94" spans="1:21">
      <c r="A94" s="262"/>
      <c r="B94" s="219" t="s">
        <v>293</v>
      </c>
      <c r="C94" s="218"/>
      <c r="D94" s="218"/>
      <c r="E94" s="221"/>
      <c r="F94" s="218" t="s">
        <v>283</v>
      </c>
      <c r="G94" s="222" t="s">
        <v>295</v>
      </c>
      <c r="H94" s="263"/>
      <c r="I94" s="218" t="s">
        <v>283</v>
      </c>
      <c r="J94" s="218">
        <v>0</v>
      </c>
      <c r="K94" s="219"/>
      <c r="L94" s="220"/>
    </row>
    <row r="95" spans="1:21">
      <c r="A95" s="262"/>
      <c r="B95" s="219" t="s">
        <v>294</v>
      </c>
      <c r="C95" s="218"/>
      <c r="D95" s="218"/>
      <c r="E95" s="221"/>
      <c r="F95" s="218" t="s">
        <v>284</v>
      </c>
      <c r="G95" s="222" t="s">
        <v>296</v>
      </c>
      <c r="H95" s="263"/>
      <c r="I95" s="218" t="s">
        <v>284</v>
      </c>
      <c r="J95" s="218">
        <v>0</v>
      </c>
      <c r="K95" s="219"/>
      <c r="L95" s="220"/>
    </row>
    <row r="96" spans="1:21">
      <c r="A96" s="262"/>
      <c r="B96" s="264"/>
      <c r="C96" s="264"/>
      <c r="D96" s="264"/>
      <c r="E96" s="264"/>
      <c r="F96" s="264"/>
      <c r="G96" s="265"/>
      <c r="H96" s="263"/>
      <c r="I96" s="219"/>
      <c r="J96" s="218"/>
      <c r="K96" s="219"/>
      <c r="L96" s="220"/>
      <c r="N96" s="250"/>
      <c r="O96" s="213"/>
      <c r="P96" s="250"/>
      <c r="Q96" s="250"/>
      <c r="R96" s="250"/>
      <c r="S96" s="250"/>
      <c r="T96" s="250"/>
      <c r="U96" s="250"/>
    </row>
    <row r="97" spans="1:12">
      <c r="A97" s="326" t="s">
        <v>266</v>
      </c>
      <c r="B97" s="219" t="s">
        <v>233</v>
      </c>
      <c r="C97" s="218">
        <v>5</v>
      </c>
      <c r="D97" s="218"/>
      <c r="E97" s="221"/>
      <c r="F97" s="218"/>
      <c r="G97" s="219"/>
      <c r="H97" s="219" t="s">
        <v>268</v>
      </c>
      <c r="I97" s="219"/>
      <c r="J97" s="218"/>
      <c r="K97" s="219"/>
      <c r="L97" s="220"/>
    </row>
    <row r="98" spans="1:12">
      <c r="A98" s="326"/>
      <c r="B98" s="219" t="s">
        <v>235</v>
      </c>
      <c r="C98" s="218">
        <v>5</v>
      </c>
      <c r="D98" s="218"/>
      <c r="E98" s="221"/>
      <c r="F98" s="218"/>
      <c r="G98" s="219"/>
      <c r="H98" s="219" t="s">
        <v>268</v>
      </c>
      <c r="I98" s="219"/>
      <c r="J98" s="218"/>
      <c r="K98" s="219"/>
      <c r="L98" s="220"/>
    </row>
    <row r="99" spans="1:12">
      <c r="A99" s="217"/>
      <c r="B99" s="218" t="s">
        <v>277</v>
      </c>
      <c r="C99" s="337" t="s">
        <v>278</v>
      </c>
      <c r="D99" s="337"/>
      <c r="E99" s="221"/>
      <c r="F99" s="218"/>
      <c r="G99" s="219"/>
      <c r="H99" s="219" t="s">
        <v>269</v>
      </c>
      <c r="I99" s="219"/>
      <c r="J99" s="218"/>
      <c r="K99" s="219"/>
      <c r="L99" s="220"/>
    </row>
    <row r="100" spans="1:12">
      <c r="A100" s="338" t="s">
        <v>321</v>
      </c>
      <c r="B100" s="281" t="s">
        <v>244</v>
      </c>
      <c r="C100" s="282">
        <f>K87</f>
        <v>35</v>
      </c>
      <c r="D100" s="283"/>
      <c r="E100" s="283"/>
      <c r="F100" s="283"/>
      <c r="G100" s="283"/>
      <c r="H100" s="284" t="s">
        <v>322</v>
      </c>
      <c r="I100" s="285"/>
      <c r="J100" s="281" t="s">
        <v>244</v>
      </c>
      <c r="K100" s="286">
        <f>C100</f>
        <v>35</v>
      </c>
      <c r="L100" s="220"/>
    </row>
    <row r="101" spans="1:12">
      <c r="A101" s="338"/>
      <c r="B101" s="281" t="s">
        <v>245</v>
      </c>
      <c r="C101" s="282">
        <f>K79</f>
        <v>27</v>
      </c>
      <c r="D101" s="283"/>
      <c r="E101" s="283"/>
      <c r="F101" s="283"/>
      <c r="G101" s="283"/>
      <c r="H101" s="284" t="s">
        <v>323</v>
      </c>
      <c r="I101" s="285"/>
      <c r="J101" s="281" t="s">
        <v>245</v>
      </c>
      <c r="K101" s="286">
        <f t="shared" ref="K101:K103" si="0">C101</f>
        <v>27</v>
      </c>
      <c r="L101" s="220"/>
    </row>
    <row r="102" spans="1:12">
      <c r="A102" s="338"/>
      <c r="B102" s="281" t="s">
        <v>246</v>
      </c>
      <c r="C102" s="282">
        <f>K80</f>
        <v>20</v>
      </c>
      <c r="D102" s="283"/>
      <c r="E102" s="283"/>
      <c r="F102" s="283"/>
      <c r="G102" s="283"/>
      <c r="H102" s="284" t="s">
        <v>324</v>
      </c>
      <c r="I102" s="285"/>
      <c r="J102" s="281" t="s">
        <v>246</v>
      </c>
      <c r="K102" s="286">
        <f t="shared" si="0"/>
        <v>20</v>
      </c>
      <c r="L102" s="220"/>
    </row>
    <row r="103" spans="1:12" ht="12.75" thickBot="1">
      <c r="A103" s="338"/>
      <c r="B103" s="281" t="s">
        <v>247</v>
      </c>
      <c r="C103" s="282">
        <f>K88</f>
        <v>8</v>
      </c>
      <c r="D103" s="283"/>
      <c r="E103" s="283"/>
      <c r="F103" s="283"/>
      <c r="G103" s="283"/>
      <c r="H103" s="284" t="s">
        <v>325</v>
      </c>
      <c r="I103" s="285"/>
      <c r="J103" s="281" t="s">
        <v>247</v>
      </c>
      <c r="K103" s="286">
        <f t="shared" si="0"/>
        <v>8</v>
      </c>
      <c r="L103" s="220"/>
    </row>
    <row r="104" spans="1:12">
      <c r="A104" s="266"/>
      <c r="B104" s="227"/>
      <c r="C104" s="343" t="s">
        <v>262</v>
      </c>
      <c r="D104" s="343"/>
      <c r="E104" s="343"/>
      <c r="F104" s="343"/>
      <c r="G104" s="228"/>
      <c r="H104" s="229"/>
      <c r="I104" s="229"/>
      <c r="J104" s="229"/>
      <c r="K104" s="230"/>
      <c r="L104" s="220"/>
    </row>
    <row r="105" spans="1:12">
      <c r="A105" s="266"/>
      <c r="B105" s="336" t="s">
        <v>259</v>
      </c>
      <c r="C105" s="232" t="s">
        <v>233</v>
      </c>
      <c r="D105" s="233">
        <v>2</v>
      </c>
      <c r="E105" s="233"/>
      <c r="F105" s="234"/>
      <c r="G105" s="233" t="s">
        <v>271</v>
      </c>
      <c r="H105" s="235" t="s">
        <v>273</v>
      </c>
      <c r="I105" s="235" t="s">
        <v>326</v>
      </c>
      <c r="J105" s="234" t="s">
        <v>240</v>
      </c>
      <c r="K105" s="236">
        <f>C101+D105</f>
        <v>29</v>
      </c>
      <c r="L105" s="220"/>
    </row>
    <row r="106" spans="1:12">
      <c r="A106" s="266"/>
      <c r="B106" s="336"/>
      <c r="C106" s="232" t="s">
        <v>235</v>
      </c>
      <c r="D106" s="233">
        <v>3</v>
      </c>
      <c r="E106" s="233"/>
      <c r="F106" s="234"/>
      <c r="G106" s="233" t="s">
        <v>272</v>
      </c>
      <c r="H106" s="235" t="s">
        <v>274</v>
      </c>
      <c r="I106" s="235" t="s">
        <v>327</v>
      </c>
      <c r="J106" s="234" t="s">
        <v>241</v>
      </c>
      <c r="K106" s="236">
        <f>C102+D106</f>
        <v>23</v>
      </c>
      <c r="L106" s="220"/>
    </row>
    <row r="107" spans="1:12">
      <c r="A107" s="266"/>
      <c r="B107" s="237"/>
      <c r="C107" s="233"/>
      <c r="D107" s="233" t="s">
        <v>264</v>
      </c>
      <c r="E107" s="233" t="s">
        <v>265</v>
      </c>
      <c r="F107" s="233"/>
      <c r="G107" s="233"/>
      <c r="H107" s="232"/>
      <c r="I107" s="232"/>
      <c r="J107" s="232"/>
      <c r="K107" s="236"/>
      <c r="L107" s="220"/>
    </row>
    <row r="108" spans="1:12" ht="18.75" customHeight="1">
      <c r="A108" s="266"/>
      <c r="B108" s="334" t="s">
        <v>260</v>
      </c>
      <c r="C108" s="232" t="s">
        <v>234</v>
      </c>
      <c r="D108" s="233">
        <f>D105</f>
        <v>2</v>
      </c>
      <c r="E108" s="233">
        <f>C97-D108</f>
        <v>3</v>
      </c>
      <c r="F108" s="234"/>
      <c r="G108" s="233" t="s">
        <v>271</v>
      </c>
      <c r="H108" s="232" t="s">
        <v>275</v>
      </c>
      <c r="I108" s="232"/>
      <c r="J108" s="233" t="s">
        <v>271</v>
      </c>
      <c r="K108" s="236">
        <f>D108</f>
        <v>2</v>
      </c>
      <c r="L108" s="220"/>
    </row>
    <row r="109" spans="1:12" ht="18.75" customHeight="1">
      <c r="A109" s="266"/>
      <c r="B109" s="334"/>
      <c r="C109" s="232" t="s">
        <v>261</v>
      </c>
      <c r="D109" s="233">
        <f>D106</f>
        <v>3</v>
      </c>
      <c r="E109" s="233">
        <f>C98-D109</f>
        <v>2</v>
      </c>
      <c r="F109" s="234"/>
      <c r="G109" s="233" t="s">
        <v>272</v>
      </c>
      <c r="H109" s="232" t="s">
        <v>275</v>
      </c>
      <c r="I109" s="232"/>
      <c r="J109" s="233" t="s">
        <v>272</v>
      </c>
      <c r="K109" s="236">
        <f>D109</f>
        <v>3</v>
      </c>
      <c r="L109" s="220"/>
    </row>
    <row r="110" spans="1:12">
      <c r="A110" s="266"/>
      <c r="B110" s="238"/>
      <c r="C110" s="234" t="s">
        <v>279</v>
      </c>
      <c r="D110" s="335" t="s">
        <v>319</v>
      </c>
      <c r="E110" s="335"/>
      <c r="F110" s="234"/>
      <c r="G110" s="233"/>
      <c r="H110" s="232"/>
      <c r="I110" s="232"/>
      <c r="J110" s="233" t="s">
        <v>283</v>
      </c>
      <c r="K110" s="236">
        <v>0</v>
      </c>
      <c r="L110" s="220"/>
    </row>
    <row r="111" spans="1:12">
      <c r="A111" s="266"/>
      <c r="B111" s="238"/>
      <c r="C111" s="232"/>
      <c r="D111" s="233"/>
      <c r="E111" s="233"/>
      <c r="F111" s="234"/>
      <c r="G111" s="233"/>
      <c r="H111" s="232"/>
      <c r="I111" s="232"/>
      <c r="J111" s="233" t="s">
        <v>284</v>
      </c>
      <c r="K111" s="236">
        <v>0</v>
      </c>
      <c r="L111" s="220"/>
    </row>
    <row r="112" spans="1:12" ht="24">
      <c r="A112" s="266"/>
      <c r="B112" s="334" t="s">
        <v>276</v>
      </c>
      <c r="C112" s="232" t="s">
        <v>234</v>
      </c>
      <c r="D112" s="233">
        <f>D108</f>
        <v>2</v>
      </c>
      <c r="E112" s="233"/>
      <c r="F112" s="234"/>
      <c r="G112" s="233"/>
      <c r="H112" s="239" t="s">
        <v>299</v>
      </c>
      <c r="I112" s="235" t="s">
        <v>328</v>
      </c>
      <c r="J112" s="232" t="str">
        <f>$E$3</f>
        <v>CallW2Info[3]</v>
      </c>
      <c r="K112" s="236">
        <f>K100+D112</f>
        <v>37</v>
      </c>
      <c r="L112" s="220"/>
    </row>
    <row r="113" spans="1:12" ht="24">
      <c r="A113" s="266"/>
      <c r="B113" s="334"/>
      <c r="C113" s="232" t="s">
        <v>261</v>
      </c>
      <c r="D113" s="233">
        <f>D109</f>
        <v>3</v>
      </c>
      <c r="E113" s="233"/>
      <c r="F113" s="234"/>
      <c r="G113" s="233"/>
      <c r="H113" s="239" t="s">
        <v>300</v>
      </c>
      <c r="I113" s="232" t="s">
        <v>329</v>
      </c>
      <c r="J113" s="232" t="str">
        <f>$E$6</f>
        <v>PutW2Info[3]</v>
      </c>
      <c r="K113" s="236">
        <f>K103+D113</f>
        <v>11</v>
      </c>
      <c r="L113" s="220"/>
    </row>
    <row r="114" spans="1:12">
      <c r="A114" s="266"/>
      <c r="B114" s="237"/>
      <c r="C114" s="232" t="s">
        <v>289</v>
      </c>
      <c r="D114" s="233"/>
      <c r="E114" s="233"/>
      <c r="F114" s="234"/>
      <c r="G114" s="233" t="s">
        <v>283</v>
      </c>
      <c r="H114" s="235" t="s">
        <v>291</v>
      </c>
      <c r="I114" s="232"/>
      <c r="J114" s="233" t="s">
        <v>283</v>
      </c>
      <c r="K114" s="236">
        <f>D105</f>
        <v>2</v>
      </c>
      <c r="L114" s="220"/>
    </row>
    <row r="115" spans="1:12">
      <c r="A115" s="266"/>
      <c r="B115" s="237"/>
      <c r="C115" s="232" t="s">
        <v>290</v>
      </c>
      <c r="D115" s="233"/>
      <c r="E115" s="233"/>
      <c r="F115" s="234"/>
      <c r="G115" s="233" t="s">
        <v>284</v>
      </c>
      <c r="H115" s="235" t="s">
        <v>292</v>
      </c>
      <c r="I115" s="232"/>
      <c r="J115" s="233" t="s">
        <v>284</v>
      </c>
      <c r="K115" s="236">
        <f>D106</f>
        <v>3</v>
      </c>
      <c r="L115" s="220"/>
    </row>
    <row r="116" spans="1:12">
      <c r="A116" s="266"/>
      <c r="B116" s="251" t="s">
        <v>311</v>
      </c>
      <c r="C116" s="240"/>
      <c r="D116" s="241"/>
      <c r="E116" s="241"/>
      <c r="F116" s="252" t="s">
        <v>312</v>
      </c>
      <c r="G116" s="241"/>
      <c r="H116" s="219"/>
      <c r="I116" s="253" t="s">
        <v>314</v>
      </c>
      <c r="J116" s="240" t="s">
        <v>253</v>
      </c>
      <c r="K116" s="243">
        <v>5</v>
      </c>
      <c r="L116" s="220"/>
    </row>
    <row r="117" spans="1:12">
      <c r="A117" s="266"/>
      <c r="B117" s="244"/>
      <c r="C117" s="240"/>
      <c r="D117" s="241"/>
      <c r="E117" s="241"/>
      <c r="F117" s="242"/>
      <c r="G117" s="241"/>
      <c r="H117" s="240"/>
      <c r="I117" s="240"/>
      <c r="J117" s="240"/>
      <c r="K117" s="243"/>
      <c r="L117" s="220"/>
    </row>
    <row r="118" spans="1:12">
      <c r="A118" s="266"/>
      <c r="B118" s="244"/>
      <c r="C118" s="240"/>
      <c r="D118" s="241"/>
      <c r="E118" s="241"/>
      <c r="F118" s="242"/>
      <c r="G118" s="241"/>
      <c r="H118" s="240"/>
      <c r="I118" s="240"/>
      <c r="J118" s="240"/>
      <c r="K118" s="243"/>
      <c r="L118" s="220"/>
    </row>
    <row r="119" spans="1:12">
      <c r="A119" s="266"/>
      <c r="B119" s="336" t="s">
        <v>263</v>
      </c>
      <c r="C119" s="232" t="s">
        <v>233</v>
      </c>
      <c r="D119" s="233">
        <v>2</v>
      </c>
      <c r="E119" s="233"/>
      <c r="F119" s="234"/>
      <c r="G119" s="233" t="s">
        <v>271</v>
      </c>
      <c r="H119" s="235" t="s">
        <v>285</v>
      </c>
      <c r="I119" s="235" t="s">
        <v>331</v>
      </c>
      <c r="J119" s="234" t="s">
        <v>240</v>
      </c>
      <c r="K119" s="236">
        <f>K105+D119</f>
        <v>31</v>
      </c>
      <c r="L119" s="220"/>
    </row>
    <row r="120" spans="1:12">
      <c r="A120" s="266"/>
      <c r="B120" s="336"/>
      <c r="C120" s="232" t="s">
        <v>235</v>
      </c>
      <c r="D120" s="233">
        <v>1</v>
      </c>
      <c r="E120" s="233"/>
      <c r="F120" s="234"/>
      <c r="G120" s="233" t="s">
        <v>272</v>
      </c>
      <c r="H120" s="235" t="s">
        <v>286</v>
      </c>
      <c r="I120" s="235" t="s">
        <v>330</v>
      </c>
      <c r="J120" s="234" t="s">
        <v>241</v>
      </c>
      <c r="K120" s="236">
        <f>K106+D120</f>
        <v>24</v>
      </c>
      <c r="L120" s="220"/>
    </row>
    <row r="121" spans="1:12">
      <c r="A121" s="266"/>
      <c r="B121" s="237"/>
      <c r="C121" s="232"/>
      <c r="D121" s="233"/>
      <c r="E121" s="233"/>
      <c r="F121" s="234"/>
      <c r="G121" s="233"/>
      <c r="H121" s="232"/>
      <c r="I121" s="232"/>
      <c r="J121" s="232"/>
      <c r="K121" s="236"/>
      <c r="L121" s="220"/>
    </row>
    <row r="122" spans="1:12">
      <c r="A122" s="266"/>
      <c r="B122" s="237"/>
      <c r="C122" s="233"/>
      <c r="D122" s="233" t="s">
        <v>264</v>
      </c>
      <c r="E122" s="233" t="s">
        <v>265</v>
      </c>
      <c r="F122" s="234"/>
      <c r="G122" s="233"/>
      <c r="H122" s="232"/>
      <c r="I122" s="232"/>
      <c r="J122" s="232"/>
      <c r="K122" s="236"/>
      <c r="L122" s="220"/>
    </row>
    <row r="123" spans="1:12" ht="22.5" customHeight="1">
      <c r="A123" s="266"/>
      <c r="B123" s="334" t="s">
        <v>260</v>
      </c>
      <c r="C123" s="232" t="s">
        <v>234</v>
      </c>
      <c r="D123" s="233">
        <f>D119</f>
        <v>2</v>
      </c>
      <c r="E123" s="233">
        <f>C97-D108-D123</f>
        <v>1</v>
      </c>
      <c r="F123" s="234"/>
      <c r="G123" s="233" t="s">
        <v>271</v>
      </c>
      <c r="H123" s="232" t="s">
        <v>275</v>
      </c>
      <c r="I123" s="232"/>
      <c r="J123" s="233" t="s">
        <v>271</v>
      </c>
      <c r="K123" s="236">
        <f>D123</f>
        <v>2</v>
      </c>
      <c r="L123" s="220"/>
    </row>
    <row r="124" spans="1:12" ht="22.5" customHeight="1">
      <c r="A124" s="266"/>
      <c r="B124" s="334"/>
      <c r="C124" s="232" t="s">
        <v>261</v>
      </c>
      <c r="D124" s="233">
        <f>D120</f>
        <v>1</v>
      </c>
      <c r="E124" s="233">
        <f>C98-D109-D124</f>
        <v>1</v>
      </c>
      <c r="F124" s="234"/>
      <c r="G124" s="233" t="s">
        <v>272</v>
      </c>
      <c r="H124" s="232" t="s">
        <v>275</v>
      </c>
      <c r="I124" s="232"/>
      <c r="J124" s="233" t="s">
        <v>272</v>
      </c>
      <c r="K124" s="236">
        <f>D124</f>
        <v>1</v>
      </c>
      <c r="L124" s="220"/>
    </row>
    <row r="125" spans="1:12">
      <c r="A125" s="266"/>
      <c r="B125" s="238"/>
      <c r="C125" s="234" t="s">
        <v>279</v>
      </c>
      <c r="D125" s="335" t="s">
        <v>319</v>
      </c>
      <c r="E125" s="335"/>
      <c r="F125" s="234"/>
      <c r="G125" s="233"/>
      <c r="H125" s="232"/>
      <c r="I125" s="232"/>
      <c r="J125" s="232"/>
      <c r="K125" s="236"/>
      <c r="L125" s="220"/>
    </row>
    <row r="126" spans="1:12">
      <c r="A126" s="266"/>
      <c r="B126" s="238"/>
      <c r="C126" s="232"/>
      <c r="D126" s="233"/>
      <c r="E126" s="233"/>
      <c r="F126" s="234"/>
      <c r="G126" s="233"/>
      <c r="H126" s="232"/>
      <c r="I126" s="232"/>
      <c r="J126" s="232"/>
      <c r="K126" s="236"/>
      <c r="L126" s="220"/>
    </row>
    <row r="127" spans="1:12" ht="24">
      <c r="A127" s="266"/>
      <c r="B127" s="334" t="s">
        <v>276</v>
      </c>
      <c r="C127" s="232" t="s">
        <v>234</v>
      </c>
      <c r="D127" s="233">
        <f>D123</f>
        <v>2</v>
      </c>
      <c r="E127" s="233"/>
      <c r="F127" s="234"/>
      <c r="G127" s="233"/>
      <c r="H127" s="239" t="s">
        <v>299</v>
      </c>
      <c r="I127" s="235" t="s">
        <v>334</v>
      </c>
      <c r="J127" s="232" t="str">
        <f>$E$3</f>
        <v>CallW2Info[3]</v>
      </c>
      <c r="K127" s="236">
        <f>K112+D127</f>
        <v>39</v>
      </c>
      <c r="L127" s="220"/>
    </row>
    <row r="128" spans="1:12" ht="24">
      <c r="A128" s="266"/>
      <c r="B128" s="334"/>
      <c r="C128" s="232" t="s">
        <v>261</v>
      </c>
      <c r="D128" s="233">
        <f>D124</f>
        <v>1</v>
      </c>
      <c r="E128" s="233"/>
      <c r="F128" s="234"/>
      <c r="G128" s="233"/>
      <c r="H128" s="239" t="s">
        <v>300</v>
      </c>
      <c r="I128" s="232" t="s">
        <v>335</v>
      </c>
      <c r="J128" s="232" t="str">
        <f>$E$6</f>
        <v>PutW2Info[3]</v>
      </c>
      <c r="K128" s="236">
        <f>K113+D128</f>
        <v>12</v>
      </c>
      <c r="L128" s="220"/>
    </row>
    <row r="129" spans="1:21">
      <c r="A129" s="266"/>
      <c r="B129" s="238"/>
      <c r="C129" s="232" t="s">
        <v>289</v>
      </c>
      <c r="D129" s="233"/>
      <c r="E129" s="233"/>
      <c r="F129" s="234"/>
      <c r="G129" s="233" t="s">
        <v>283</v>
      </c>
      <c r="H129" s="235" t="s">
        <v>291</v>
      </c>
      <c r="I129" s="232"/>
      <c r="J129" s="233" t="s">
        <v>283</v>
      </c>
      <c r="K129" s="236">
        <f>K114+K123</f>
        <v>4</v>
      </c>
      <c r="L129" s="220"/>
    </row>
    <row r="130" spans="1:21">
      <c r="A130" s="266"/>
      <c r="B130" s="238"/>
      <c r="C130" s="232" t="s">
        <v>290</v>
      </c>
      <c r="D130" s="233"/>
      <c r="E130" s="233"/>
      <c r="F130" s="234"/>
      <c r="G130" s="233" t="s">
        <v>284</v>
      </c>
      <c r="H130" s="235" t="s">
        <v>292</v>
      </c>
      <c r="I130" s="232"/>
      <c r="J130" s="233" t="s">
        <v>284</v>
      </c>
      <c r="K130" s="236">
        <f>K115+K124</f>
        <v>4</v>
      </c>
      <c r="L130" s="220"/>
    </row>
    <row r="131" spans="1:21">
      <c r="A131" s="266"/>
      <c r="B131" s="251" t="s">
        <v>311</v>
      </c>
      <c r="C131" s="240"/>
      <c r="D131" s="241"/>
      <c r="E131" s="241"/>
      <c r="F131" s="252" t="s">
        <v>312</v>
      </c>
      <c r="G131" s="241"/>
      <c r="H131" s="219"/>
      <c r="I131" s="253" t="s">
        <v>313</v>
      </c>
      <c r="J131" s="240" t="s">
        <v>253</v>
      </c>
      <c r="K131" s="243">
        <v>5</v>
      </c>
      <c r="L131" s="220"/>
    </row>
    <row r="132" spans="1:21" s="250" customFormat="1">
      <c r="A132" s="267"/>
      <c r="B132" s="245"/>
      <c r="C132" s="246"/>
      <c r="D132" s="231"/>
      <c r="E132" s="231"/>
      <c r="F132" s="247"/>
      <c r="G132" s="231"/>
      <c r="H132" s="248"/>
      <c r="I132" s="246"/>
      <c r="J132" s="231"/>
      <c r="K132" s="249"/>
      <c r="L132" s="268"/>
      <c r="N132" s="206"/>
      <c r="O132" s="207"/>
      <c r="P132" s="206"/>
      <c r="Q132" s="206"/>
      <c r="R132" s="206"/>
      <c r="S132" s="206"/>
      <c r="T132" s="206"/>
      <c r="U132" s="206"/>
    </row>
    <row r="133" spans="1:21" s="250" customFormat="1">
      <c r="A133" s="267"/>
      <c r="B133" s="245"/>
      <c r="C133" s="246"/>
      <c r="D133" s="231"/>
      <c r="E133" s="231"/>
      <c r="F133" s="247"/>
      <c r="G133" s="231"/>
      <c r="H133" s="248"/>
      <c r="I133" s="246"/>
      <c r="J133" s="231"/>
      <c r="K133" s="249"/>
      <c r="L133" s="268"/>
      <c r="N133" s="206"/>
      <c r="O133" s="207"/>
      <c r="P133" s="206"/>
      <c r="Q133" s="206"/>
      <c r="R133" s="206"/>
      <c r="S133" s="206"/>
      <c r="T133" s="206"/>
      <c r="U133" s="206"/>
    </row>
    <row r="134" spans="1:21">
      <c r="A134" s="266"/>
      <c r="B134" s="336" t="s">
        <v>263</v>
      </c>
      <c r="C134" s="232" t="s">
        <v>233</v>
      </c>
      <c r="D134" s="233">
        <v>1</v>
      </c>
      <c r="E134" s="233"/>
      <c r="F134" s="234"/>
      <c r="G134" s="233" t="s">
        <v>271</v>
      </c>
      <c r="H134" s="235" t="s">
        <v>285</v>
      </c>
      <c r="I134" s="235" t="s">
        <v>332</v>
      </c>
      <c r="J134" s="234" t="s">
        <v>240</v>
      </c>
      <c r="K134" s="236">
        <f>K119+D134</f>
        <v>32</v>
      </c>
      <c r="L134" s="220"/>
    </row>
    <row r="135" spans="1:21">
      <c r="A135" s="266"/>
      <c r="B135" s="336"/>
      <c r="C135" s="232" t="s">
        <v>235</v>
      </c>
      <c r="D135" s="233">
        <v>0</v>
      </c>
      <c r="E135" s="233"/>
      <c r="F135" s="234"/>
      <c r="G135" s="233" t="s">
        <v>272</v>
      </c>
      <c r="H135" s="235" t="s">
        <v>286</v>
      </c>
      <c r="I135" s="235" t="s">
        <v>333</v>
      </c>
      <c r="J135" s="234" t="s">
        <v>241</v>
      </c>
      <c r="K135" s="236">
        <f>K120+D135</f>
        <v>24</v>
      </c>
      <c r="L135" s="220"/>
    </row>
    <row r="136" spans="1:21">
      <c r="A136" s="266"/>
      <c r="B136" s="237"/>
      <c r="C136" s="232"/>
      <c r="D136" s="233"/>
      <c r="E136" s="233"/>
      <c r="F136" s="234"/>
      <c r="G136" s="233"/>
      <c r="H136" s="232"/>
      <c r="I136" s="232"/>
      <c r="J136" s="232"/>
      <c r="K136" s="236"/>
      <c r="L136" s="220"/>
      <c r="N136" s="250"/>
      <c r="O136" s="213"/>
      <c r="P136" s="250"/>
      <c r="Q136" s="250"/>
      <c r="R136" s="250"/>
      <c r="S136" s="250"/>
      <c r="T136" s="250"/>
      <c r="U136" s="250"/>
    </row>
    <row r="137" spans="1:21">
      <c r="A137" s="266"/>
      <c r="B137" s="237"/>
      <c r="C137" s="233"/>
      <c r="D137" s="233" t="s">
        <v>264</v>
      </c>
      <c r="E137" s="233" t="s">
        <v>265</v>
      </c>
      <c r="F137" s="234"/>
      <c r="G137" s="233"/>
      <c r="H137" s="232"/>
      <c r="I137" s="232"/>
      <c r="J137" s="232"/>
      <c r="K137" s="236"/>
      <c r="L137" s="220"/>
      <c r="N137" s="250"/>
      <c r="O137" s="213"/>
      <c r="P137" s="250"/>
      <c r="Q137" s="250"/>
      <c r="R137" s="250"/>
      <c r="S137" s="250"/>
      <c r="T137" s="250"/>
      <c r="U137" s="250"/>
    </row>
    <row r="138" spans="1:21" ht="22.5" customHeight="1">
      <c r="A138" s="266"/>
      <c r="B138" s="334" t="s">
        <v>260</v>
      </c>
      <c r="C138" s="232" t="s">
        <v>234</v>
      </c>
      <c r="D138" s="233">
        <f>D134</f>
        <v>1</v>
      </c>
      <c r="E138" s="233">
        <f>C97-K129-D138</f>
        <v>0</v>
      </c>
      <c r="F138" s="234"/>
      <c r="G138" s="233" t="s">
        <v>271</v>
      </c>
      <c r="H138" s="232" t="s">
        <v>275</v>
      </c>
      <c r="I138" s="232"/>
      <c r="J138" s="233" t="s">
        <v>271</v>
      </c>
      <c r="K138" s="236">
        <f>D138</f>
        <v>1</v>
      </c>
      <c r="L138" s="220"/>
    </row>
    <row r="139" spans="1:21" ht="22.5" customHeight="1">
      <c r="A139" s="266"/>
      <c r="B139" s="334"/>
      <c r="C139" s="232" t="s">
        <v>261</v>
      </c>
      <c r="D139" s="233">
        <f>D135</f>
        <v>0</v>
      </c>
      <c r="E139" s="233">
        <f>C98-K130-D139</f>
        <v>1</v>
      </c>
      <c r="F139" s="234"/>
      <c r="G139" s="233" t="s">
        <v>272</v>
      </c>
      <c r="H139" s="232" t="s">
        <v>275</v>
      </c>
      <c r="I139" s="232"/>
      <c r="J139" s="233" t="s">
        <v>272</v>
      </c>
      <c r="K139" s="236">
        <f>D139</f>
        <v>0</v>
      </c>
      <c r="L139" s="220"/>
    </row>
    <row r="140" spans="1:21">
      <c r="A140" s="266"/>
      <c r="B140" s="238"/>
      <c r="C140" s="234" t="s">
        <v>279</v>
      </c>
      <c r="D140" s="335" t="s">
        <v>319</v>
      </c>
      <c r="E140" s="335"/>
      <c r="F140" s="234"/>
      <c r="G140" s="233"/>
      <c r="H140" s="232"/>
      <c r="I140" s="232"/>
      <c r="J140" s="232"/>
      <c r="K140" s="236"/>
      <c r="L140" s="220"/>
    </row>
    <row r="141" spans="1:21">
      <c r="A141" s="266"/>
      <c r="B141" s="238"/>
      <c r="C141" s="232"/>
      <c r="D141" s="233"/>
      <c r="E141" s="233"/>
      <c r="F141" s="234"/>
      <c r="G141" s="233"/>
      <c r="H141" s="232"/>
      <c r="I141" s="232"/>
      <c r="J141" s="232"/>
      <c r="K141" s="236"/>
      <c r="L141" s="220"/>
    </row>
    <row r="142" spans="1:21" ht="24">
      <c r="A142" s="266"/>
      <c r="B142" s="334" t="s">
        <v>276</v>
      </c>
      <c r="C142" s="232" t="s">
        <v>234</v>
      </c>
      <c r="D142" s="233">
        <f>D138</f>
        <v>1</v>
      </c>
      <c r="E142" s="233"/>
      <c r="F142" s="234"/>
      <c r="G142" s="233"/>
      <c r="H142" s="239" t="s">
        <v>299</v>
      </c>
      <c r="I142" s="235" t="s">
        <v>336</v>
      </c>
      <c r="J142" s="232" t="str">
        <f>$E$3</f>
        <v>CallW2Info[3]</v>
      </c>
      <c r="K142" s="236">
        <f>K127+D142</f>
        <v>40</v>
      </c>
      <c r="L142" s="220"/>
    </row>
    <row r="143" spans="1:21" ht="24">
      <c r="A143" s="266"/>
      <c r="B143" s="334"/>
      <c r="C143" s="232" t="s">
        <v>261</v>
      </c>
      <c r="D143" s="233">
        <f>D139</f>
        <v>0</v>
      </c>
      <c r="E143" s="233"/>
      <c r="F143" s="234"/>
      <c r="G143" s="233"/>
      <c r="H143" s="239" t="s">
        <v>300</v>
      </c>
      <c r="I143" s="232" t="s">
        <v>337</v>
      </c>
      <c r="J143" s="232" t="str">
        <f>$E$6</f>
        <v>PutW2Info[3]</v>
      </c>
      <c r="K143" s="236">
        <f>K128+D143</f>
        <v>12</v>
      </c>
      <c r="L143" s="220"/>
    </row>
    <row r="144" spans="1:21">
      <c r="A144" s="266"/>
      <c r="B144" s="238"/>
      <c r="C144" s="232" t="s">
        <v>289</v>
      </c>
      <c r="D144" s="233"/>
      <c r="E144" s="233"/>
      <c r="F144" s="234"/>
      <c r="G144" s="233" t="s">
        <v>283</v>
      </c>
      <c r="H144" s="235" t="s">
        <v>291</v>
      </c>
      <c r="I144" s="232"/>
      <c r="J144" s="233" t="s">
        <v>283</v>
      </c>
      <c r="K144" s="236">
        <f>K129+K138</f>
        <v>5</v>
      </c>
      <c r="L144" s="220"/>
    </row>
    <row r="145" spans="1:21">
      <c r="A145" s="266"/>
      <c r="B145" s="238"/>
      <c r="C145" s="232" t="s">
        <v>290</v>
      </c>
      <c r="D145" s="233"/>
      <c r="E145" s="233"/>
      <c r="F145" s="234"/>
      <c r="G145" s="233" t="s">
        <v>284</v>
      </c>
      <c r="H145" s="235" t="s">
        <v>292</v>
      </c>
      <c r="I145" s="232"/>
      <c r="J145" s="233" t="s">
        <v>284</v>
      </c>
      <c r="K145" s="236">
        <f>K130+K139</f>
        <v>4</v>
      </c>
      <c r="L145" s="220"/>
    </row>
    <row r="146" spans="1:21">
      <c r="A146" s="266"/>
      <c r="B146" s="251" t="s">
        <v>311</v>
      </c>
      <c r="C146" s="240"/>
      <c r="D146" s="241"/>
      <c r="E146" s="241"/>
      <c r="F146" s="252" t="s">
        <v>312</v>
      </c>
      <c r="G146" s="241"/>
      <c r="H146" s="219"/>
      <c r="I146" s="253" t="s">
        <v>315</v>
      </c>
      <c r="J146" s="240" t="s">
        <v>253</v>
      </c>
      <c r="K146" s="243">
        <v>5</v>
      </c>
      <c r="L146" s="220"/>
    </row>
    <row r="147" spans="1:21" s="250" customFormat="1">
      <c r="A147" s="267"/>
      <c r="B147" s="245"/>
      <c r="C147" s="246"/>
      <c r="D147" s="231"/>
      <c r="E147" s="231"/>
      <c r="F147" s="247"/>
      <c r="G147" s="231"/>
      <c r="H147" s="248"/>
      <c r="I147" s="246"/>
      <c r="J147" s="231"/>
      <c r="K147" s="249"/>
      <c r="L147" s="268"/>
      <c r="N147" s="206"/>
      <c r="O147" s="207"/>
      <c r="P147" s="206"/>
      <c r="Q147" s="206"/>
      <c r="R147" s="206"/>
      <c r="S147" s="206"/>
      <c r="T147" s="206"/>
      <c r="U147" s="206"/>
    </row>
    <row r="148" spans="1:21" s="250" customFormat="1">
      <c r="A148" s="267"/>
      <c r="B148" s="245"/>
      <c r="C148" s="246"/>
      <c r="D148" s="231"/>
      <c r="E148" s="231"/>
      <c r="F148" s="247"/>
      <c r="G148" s="231"/>
      <c r="H148" s="248"/>
      <c r="I148" s="246"/>
      <c r="J148" s="231"/>
      <c r="K148" s="249"/>
      <c r="L148" s="268"/>
      <c r="N148" s="206"/>
      <c r="O148" s="207"/>
      <c r="P148" s="206"/>
      <c r="Q148" s="206"/>
      <c r="R148" s="206"/>
      <c r="S148" s="206"/>
      <c r="T148" s="206"/>
      <c r="U148" s="206"/>
    </row>
    <row r="149" spans="1:21">
      <c r="A149" s="266"/>
      <c r="B149" s="336" t="s">
        <v>263</v>
      </c>
      <c r="C149" s="232" t="s">
        <v>233</v>
      </c>
      <c r="D149" s="233">
        <v>0</v>
      </c>
      <c r="E149" s="233"/>
      <c r="F149" s="234"/>
      <c r="G149" s="233" t="s">
        <v>271</v>
      </c>
      <c r="H149" s="235" t="s">
        <v>285</v>
      </c>
      <c r="I149" s="235" t="s">
        <v>338</v>
      </c>
      <c r="J149" s="234" t="s">
        <v>240</v>
      </c>
      <c r="K149" s="236">
        <f>K134+D149</f>
        <v>32</v>
      </c>
      <c r="L149" s="220"/>
    </row>
    <row r="150" spans="1:21">
      <c r="A150" s="266"/>
      <c r="B150" s="336"/>
      <c r="C150" s="232" t="s">
        <v>235</v>
      </c>
      <c r="D150" s="233">
        <v>1</v>
      </c>
      <c r="E150" s="233"/>
      <c r="F150" s="234"/>
      <c r="G150" s="233" t="s">
        <v>272</v>
      </c>
      <c r="H150" s="235" t="s">
        <v>286</v>
      </c>
      <c r="I150" s="235" t="s">
        <v>339</v>
      </c>
      <c r="J150" s="234" t="s">
        <v>241</v>
      </c>
      <c r="K150" s="236">
        <f>K135+D150</f>
        <v>25</v>
      </c>
      <c r="L150" s="220"/>
    </row>
    <row r="151" spans="1:21">
      <c r="A151" s="266"/>
      <c r="B151" s="237"/>
      <c r="C151" s="232"/>
      <c r="D151" s="233"/>
      <c r="E151" s="233"/>
      <c r="F151" s="234"/>
      <c r="G151" s="233"/>
      <c r="H151" s="232"/>
      <c r="I151" s="232"/>
      <c r="J151" s="232"/>
      <c r="K151" s="236"/>
      <c r="L151" s="220"/>
      <c r="N151" s="250"/>
      <c r="O151" s="213"/>
      <c r="P151" s="250"/>
      <c r="Q151" s="250"/>
      <c r="R151" s="250"/>
      <c r="S151" s="250"/>
      <c r="T151" s="250"/>
      <c r="U151" s="250"/>
    </row>
    <row r="152" spans="1:21">
      <c r="A152" s="266"/>
      <c r="B152" s="237"/>
      <c r="C152" s="233"/>
      <c r="D152" s="233" t="s">
        <v>264</v>
      </c>
      <c r="E152" s="233" t="s">
        <v>265</v>
      </c>
      <c r="F152" s="234"/>
      <c r="G152" s="233"/>
      <c r="H152" s="232"/>
      <c r="I152" s="232"/>
      <c r="J152" s="232"/>
      <c r="K152" s="236"/>
      <c r="L152" s="220"/>
      <c r="N152" s="250"/>
      <c r="O152" s="213"/>
      <c r="P152" s="250"/>
      <c r="Q152" s="250"/>
      <c r="R152" s="250"/>
      <c r="S152" s="250"/>
      <c r="T152" s="250"/>
      <c r="U152" s="250"/>
    </row>
    <row r="153" spans="1:21" ht="22.5" customHeight="1">
      <c r="A153" s="266"/>
      <c r="B153" s="334" t="s">
        <v>260</v>
      </c>
      <c r="C153" s="232" t="s">
        <v>234</v>
      </c>
      <c r="D153" s="233">
        <f>D149</f>
        <v>0</v>
      </c>
      <c r="E153" s="233">
        <f>C97-K144-D153</f>
        <v>0</v>
      </c>
      <c r="F153" s="234"/>
      <c r="G153" s="233" t="s">
        <v>271</v>
      </c>
      <c r="H153" s="232" t="s">
        <v>275</v>
      </c>
      <c r="I153" s="232"/>
      <c r="J153" s="233" t="s">
        <v>271</v>
      </c>
      <c r="K153" s="236">
        <f>D153</f>
        <v>0</v>
      </c>
      <c r="L153" s="220"/>
    </row>
    <row r="154" spans="1:21" ht="22.5" customHeight="1">
      <c r="A154" s="266"/>
      <c r="B154" s="334"/>
      <c r="C154" s="232" t="s">
        <v>261</v>
      </c>
      <c r="D154" s="233">
        <f>D150</f>
        <v>1</v>
      </c>
      <c r="E154" s="233">
        <f>C98-K145-D154</f>
        <v>0</v>
      </c>
      <c r="F154" s="234"/>
      <c r="G154" s="233" t="s">
        <v>272</v>
      </c>
      <c r="H154" s="232" t="s">
        <v>275</v>
      </c>
      <c r="I154" s="232"/>
      <c r="J154" s="233" t="s">
        <v>272</v>
      </c>
      <c r="K154" s="236">
        <f>D154</f>
        <v>1</v>
      </c>
      <c r="L154" s="220"/>
    </row>
    <row r="155" spans="1:21">
      <c r="A155" s="266"/>
      <c r="B155" s="238"/>
      <c r="C155" s="234" t="s">
        <v>279</v>
      </c>
      <c r="D155" s="335" t="s">
        <v>319</v>
      </c>
      <c r="E155" s="335"/>
      <c r="F155" s="234"/>
      <c r="G155" s="233"/>
      <c r="H155" s="232"/>
      <c r="I155" s="232"/>
      <c r="J155" s="232"/>
      <c r="K155" s="236"/>
      <c r="L155" s="220"/>
    </row>
    <row r="156" spans="1:21">
      <c r="A156" s="266"/>
      <c r="B156" s="238"/>
      <c r="C156" s="232"/>
      <c r="D156" s="233"/>
      <c r="E156" s="233"/>
      <c r="F156" s="234"/>
      <c r="G156" s="233"/>
      <c r="H156" s="232"/>
      <c r="I156" s="232"/>
      <c r="J156" s="232"/>
      <c r="K156" s="236"/>
      <c r="L156" s="220"/>
    </row>
    <row r="157" spans="1:21" ht="24">
      <c r="A157" s="266"/>
      <c r="B157" s="334" t="s">
        <v>276</v>
      </c>
      <c r="C157" s="232" t="s">
        <v>234</v>
      </c>
      <c r="D157" s="233">
        <f>D153</f>
        <v>0</v>
      </c>
      <c r="E157" s="233"/>
      <c r="F157" s="234"/>
      <c r="G157" s="233"/>
      <c r="H157" s="239" t="s">
        <v>299</v>
      </c>
      <c r="I157" s="235" t="s">
        <v>340</v>
      </c>
      <c r="J157" s="232" t="str">
        <f>$E$3</f>
        <v>CallW2Info[3]</v>
      </c>
      <c r="K157" s="236">
        <f>K142+D157</f>
        <v>40</v>
      </c>
      <c r="L157" s="220"/>
    </row>
    <row r="158" spans="1:21" ht="24">
      <c r="A158" s="266"/>
      <c r="B158" s="334"/>
      <c r="C158" s="232" t="s">
        <v>261</v>
      </c>
      <c r="D158" s="233">
        <f>D154</f>
        <v>1</v>
      </c>
      <c r="E158" s="233"/>
      <c r="F158" s="234"/>
      <c r="G158" s="233"/>
      <c r="H158" s="239" t="s">
        <v>300</v>
      </c>
      <c r="I158" s="232" t="s">
        <v>341</v>
      </c>
      <c r="J158" s="232" t="str">
        <f>$E$6</f>
        <v>PutW2Info[3]</v>
      </c>
      <c r="K158" s="236">
        <f>K143+D158</f>
        <v>13</v>
      </c>
      <c r="L158" s="220"/>
    </row>
    <row r="159" spans="1:21">
      <c r="A159" s="266"/>
      <c r="B159" s="238"/>
      <c r="C159" s="232" t="s">
        <v>289</v>
      </c>
      <c r="D159" s="233"/>
      <c r="E159" s="233"/>
      <c r="F159" s="234"/>
      <c r="G159" s="233" t="s">
        <v>283</v>
      </c>
      <c r="H159" s="235" t="s">
        <v>291</v>
      </c>
      <c r="I159" s="232"/>
      <c r="J159" s="233" t="s">
        <v>283</v>
      </c>
      <c r="K159" s="236">
        <f>K144+K153</f>
        <v>5</v>
      </c>
      <c r="L159" s="220"/>
    </row>
    <row r="160" spans="1:21">
      <c r="A160" s="266"/>
      <c r="B160" s="238"/>
      <c r="C160" s="232" t="s">
        <v>290</v>
      </c>
      <c r="D160" s="233"/>
      <c r="E160" s="233"/>
      <c r="F160" s="234"/>
      <c r="G160" s="233" t="s">
        <v>284</v>
      </c>
      <c r="H160" s="235" t="s">
        <v>292</v>
      </c>
      <c r="I160" s="232"/>
      <c r="J160" s="233" t="s">
        <v>284</v>
      </c>
      <c r="K160" s="236">
        <f>K145+K154</f>
        <v>5</v>
      </c>
      <c r="L160" s="220"/>
    </row>
    <row r="161" spans="1:21">
      <c r="A161" s="266"/>
      <c r="B161" s="251" t="s">
        <v>311</v>
      </c>
      <c r="C161" s="240"/>
      <c r="D161" s="241"/>
      <c r="E161" s="241"/>
      <c r="F161" s="252" t="s">
        <v>312</v>
      </c>
      <c r="G161" s="241"/>
      <c r="H161" s="219"/>
      <c r="I161" s="253" t="s">
        <v>316</v>
      </c>
      <c r="J161" s="240" t="s">
        <v>253</v>
      </c>
      <c r="K161" s="243">
        <v>5</v>
      </c>
      <c r="L161" s="220"/>
    </row>
    <row r="162" spans="1:21" s="250" customFormat="1" ht="12.75" thickBot="1">
      <c r="A162" s="267"/>
      <c r="B162" s="254"/>
      <c r="C162" s="255"/>
      <c r="D162" s="256"/>
      <c r="E162" s="256"/>
      <c r="F162" s="257"/>
      <c r="G162" s="256"/>
      <c r="H162" s="258"/>
      <c r="I162" s="255"/>
      <c r="J162" s="256"/>
      <c r="K162" s="259"/>
      <c r="L162" s="268"/>
      <c r="N162" s="206"/>
      <c r="O162" s="207"/>
      <c r="P162" s="206"/>
      <c r="Q162" s="206"/>
      <c r="R162" s="206"/>
      <c r="S162" s="206"/>
      <c r="T162" s="206"/>
      <c r="U162" s="206"/>
    </row>
    <row r="163" spans="1:21" ht="12.75" thickBot="1">
      <c r="A163" s="269"/>
      <c r="B163" s="223"/>
      <c r="C163" s="224"/>
      <c r="D163" s="224"/>
      <c r="E163" s="225"/>
      <c r="F163" s="224"/>
      <c r="G163" s="223"/>
      <c r="H163" s="223"/>
      <c r="I163" s="223"/>
      <c r="J163" s="224"/>
      <c r="K163" s="223"/>
      <c r="L163" s="226"/>
    </row>
    <row r="166" spans="1:21">
      <c r="N166" s="250"/>
      <c r="O166" s="213"/>
      <c r="P166" s="250"/>
      <c r="Q166" s="250"/>
      <c r="R166" s="250"/>
      <c r="S166" s="250"/>
      <c r="T166" s="250"/>
      <c r="U166" s="250"/>
    </row>
  </sheetData>
  <mergeCells count="44">
    <mergeCell ref="A100:A103"/>
    <mergeCell ref="C104:F104"/>
    <mergeCell ref="B105:B106"/>
    <mergeCell ref="B49:B50"/>
    <mergeCell ref="B53:B54"/>
    <mergeCell ref="B64:B65"/>
    <mergeCell ref="B68:B69"/>
    <mergeCell ref="D70:E70"/>
    <mergeCell ref="B72:B73"/>
    <mergeCell ref="A26:A29"/>
    <mergeCell ref="A97:A98"/>
    <mergeCell ref="A1:B1"/>
    <mergeCell ref="B42:B43"/>
    <mergeCell ref="C33:D33"/>
    <mergeCell ref="D40:E40"/>
    <mergeCell ref="D55:E55"/>
    <mergeCell ref="B57:B58"/>
    <mergeCell ref="A15:A18"/>
    <mergeCell ref="A20:A21"/>
    <mergeCell ref="A23:F23"/>
    <mergeCell ref="B35:B36"/>
    <mergeCell ref="A31:A32"/>
    <mergeCell ref="B38:B39"/>
    <mergeCell ref="C34:F34"/>
    <mergeCell ref="D125:E125"/>
    <mergeCell ref="B79:B80"/>
    <mergeCell ref="B83:B84"/>
    <mergeCell ref="D85:E85"/>
    <mergeCell ref="B87:B88"/>
    <mergeCell ref="C99:D99"/>
    <mergeCell ref="B108:B109"/>
    <mergeCell ref="D110:E110"/>
    <mergeCell ref="B112:B113"/>
    <mergeCell ref="B119:B120"/>
    <mergeCell ref="B123:B124"/>
    <mergeCell ref="B153:B154"/>
    <mergeCell ref="D155:E155"/>
    <mergeCell ref="B157:B158"/>
    <mergeCell ref="B127:B128"/>
    <mergeCell ref="B134:B135"/>
    <mergeCell ref="B138:B139"/>
    <mergeCell ref="D140:E140"/>
    <mergeCell ref="B142:B143"/>
    <mergeCell ref="B149:B150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8" sqref="F28"/>
    </sheetView>
  </sheetViews>
  <sheetFormatPr defaultRowHeight="12"/>
  <cols>
    <col min="1" max="1" width="9" style="207"/>
    <col min="2" max="2" width="9.375" style="206" customWidth="1"/>
    <col min="3" max="3" width="10.5" style="207" bestFit="1" customWidth="1"/>
    <col min="4" max="4" width="10.5" style="207" customWidth="1"/>
    <col min="5" max="5" width="10.875" style="209" bestFit="1" customWidth="1"/>
    <col min="6" max="6" width="11.625" style="207" customWidth="1"/>
    <col min="7" max="7" width="35.75" style="206" customWidth="1"/>
    <col min="8" max="8" width="38.125" style="206" customWidth="1"/>
    <col min="9" max="9" width="11.125" style="206" customWidth="1"/>
    <col min="10" max="10" width="9" style="207"/>
    <col min="11" max="16384" width="9" style="206"/>
  </cols>
  <sheetData>
    <row r="1" spans="1:9" ht="16.5" customHeight="1">
      <c r="A1" s="339" t="s">
        <v>232</v>
      </c>
      <c r="B1" s="339"/>
    </row>
    <row r="2" spans="1:9">
      <c r="C2" s="210" t="s">
        <v>237</v>
      </c>
      <c r="D2" s="295" t="s">
        <v>409</v>
      </c>
      <c r="E2" s="211" t="s">
        <v>238</v>
      </c>
      <c r="F2" s="210" t="s">
        <v>243</v>
      </c>
      <c r="G2" s="210"/>
      <c r="I2" s="206" t="s">
        <v>280</v>
      </c>
    </row>
    <row r="3" spans="1:9">
      <c r="B3" s="206" t="s">
        <v>234</v>
      </c>
      <c r="C3" s="207">
        <v>30</v>
      </c>
      <c r="D3" s="294" t="s">
        <v>410</v>
      </c>
      <c r="E3" s="209" t="s">
        <v>239</v>
      </c>
      <c r="F3" s="207" t="s">
        <v>244</v>
      </c>
      <c r="G3" s="207"/>
    </row>
    <row r="4" spans="1:9">
      <c r="B4" s="206" t="s">
        <v>233</v>
      </c>
      <c r="C4" s="207">
        <v>22</v>
      </c>
      <c r="D4" s="292" t="s">
        <v>411</v>
      </c>
      <c r="E4" s="209" t="s">
        <v>240</v>
      </c>
      <c r="F4" s="207" t="s">
        <v>245</v>
      </c>
      <c r="G4" s="207"/>
    </row>
    <row r="5" spans="1:9">
      <c r="B5" s="206" t="s">
        <v>235</v>
      </c>
      <c r="C5" s="207">
        <v>15</v>
      </c>
      <c r="D5" s="293" t="s">
        <v>411</v>
      </c>
      <c r="E5" s="209" t="s">
        <v>241</v>
      </c>
      <c r="F5" s="207" t="s">
        <v>246</v>
      </c>
      <c r="G5" s="207"/>
    </row>
    <row r="6" spans="1:9">
      <c r="B6" s="206" t="s">
        <v>236</v>
      </c>
      <c r="C6" s="207">
        <v>3</v>
      </c>
      <c r="D6" s="294" t="s">
        <v>412</v>
      </c>
      <c r="E6" s="209" t="s">
        <v>242</v>
      </c>
      <c r="F6" s="207" t="s">
        <v>247</v>
      </c>
      <c r="G6" s="207"/>
    </row>
    <row r="7" spans="1:9">
      <c r="G7" s="207"/>
    </row>
    <row r="8" spans="1:9">
      <c r="C8" s="210" t="s">
        <v>248</v>
      </c>
      <c r="D8" s="210"/>
      <c r="E8" s="211" t="s">
        <v>249</v>
      </c>
      <c r="F8" s="210"/>
      <c r="G8" s="210"/>
    </row>
    <row r="9" spans="1:9">
      <c r="B9" s="206" t="s">
        <v>234</v>
      </c>
      <c r="C9" s="207">
        <v>55</v>
      </c>
      <c r="D9" s="293" t="s">
        <v>413</v>
      </c>
      <c r="E9" s="209" t="s">
        <v>250</v>
      </c>
      <c r="G9" s="207"/>
    </row>
    <row r="10" spans="1:9">
      <c r="B10" s="206" t="s">
        <v>233</v>
      </c>
      <c r="C10" s="207">
        <v>55</v>
      </c>
      <c r="D10" s="296" t="s">
        <v>410</v>
      </c>
      <c r="E10" s="209" t="s">
        <v>250</v>
      </c>
      <c r="G10" s="207"/>
    </row>
    <row r="11" spans="1:9">
      <c r="B11" s="206" t="s">
        <v>235</v>
      </c>
      <c r="C11" s="207">
        <v>55</v>
      </c>
      <c r="D11" s="297" t="s">
        <v>414</v>
      </c>
      <c r="E11" s="209" t="s">
        <v>250</v>
      </c>
      <c r="G11" s="207"/>
    </row>
    <row r="12" spans="1:9">
      <c r="B12" s="206" t="s">
        <v>236</v>
      </c>
      <c r="C12" s="207">
        <v>55</v>
      </c>
      <c r="D12" s="293" t="s">
        <v>411</v>
      </c>
      <c r="E12" s="209" t="s">
        <v>250</v>
      </c>
      <c r="G12" s="207"/>
    </row>
    <row r="14" spans="1:9">
      <c r="C14" s="210" t="s">
        <v>251</v>
      </c>
      <c r="D14" s="210"/>
      <c r="E14" s="211" t="s">
        <v>249</v>
      </c>
      <c r="F14" s="210"/>
      <c r="G14" s="212"/>
    </row>
    <row r="15" spans="1:9">
      <c r="A15" s="340" t="s">
        <v>254</v>
      </c>
      <c r="B15" s="206" t="s">
        <v>234</v>
      </c>
    </row>
    <row r="16" spans="1:9">
      <c r="A16" s="340"/>
      <c r="B16" s="206" t="s">
        <v>233</v>
      </c>
      <c r="C16" s="207">
        <v>1</v>
      </c>
      <c r="E16" s="209" t="s">
        <v>252</v>
      </c>
    </row>
    <row r="17" spans="1:8">
      <c r="A17" s="340"/>
      <c r="B17" s="206" t="s">
        <v>235</v>
      </c>
      <c r="C17" s="207">
        <v>1</v>
      </c>
      <c r="E17" s="209" t="s">
        <v>253</v>
      </c>
    </row>
    <row r="18" spans="1:8">
      <c r="A18" s="340"/>
      <c r="B18" s="206" t="s">
        <v>236</v>
      </c>
    </row>
    <row r="19" spans="1:8">
      <c r="C19" s="210" t="s">
        <v>317</v>
      </c>
      <c r="D19" s="270" t="s">
        <v>320</v>
      </c>
      <c r="F19" s="210"/>
      <c r="G19" s="211" t="s">
        <v>256</v>
      </c>
      <c r="H19" s="212"/>
    </row>
    <row r="20" spans="1:8">
      <c r="A20" s="340" t="s">
        <v>255</v>
      </c>
      <c r="C20" s="208">
        <f>ROUNDDOWN(IMDIV(C11,C16),0)</f>
        <v>55</v>
      </c>
      <c r="D20" s="208">
        <f>MOD(C9,C16)</f>
        <v>0</v>
      </c>
      <c r="G20" s="209" t="s">
        <v>257</v>
      </c>
    </row>
    <row r="21" spans="1:8">
      <c r="A21" s="340"/>
      <c r="C21" s="208">
        <f>ROUNDDOWN(IMDIV(C12,C17),0)</f>
        <v>55</v>
      </c>
      <c r="D21" s="208">
        <f>MOD(C10,C17)</f>
        <v>0</v>
      </c>
      <c r="G21" s="209" t="s">
        <v>257</v>
      </c>
    </row>
    <row r="22" spans="1:8">
      <c r="A22" s="291"/>
      <c r="C22" s="208"/>
      <c r="D22" s="208"/>
      <c r="E22" s="291"/>
      <c r="G22" s="291"/>
    </row>
    <row r="23" spans="1:8">
      <c r="A23" s="344" t="s">
        <v>415</v>
      </c>
      <c r="B23" s="344"/>
      <c r="C23" s="344"/>
      <c r="D23" s="208"/>
      <c r="E23" s="291"/>
      <c r="G23" s="291"/>
    </row>
    <row r="24" spans="1:8">
      <c r="A24" s="345" t="s">
        <v>416</v>
      </c>
      <c r="B24" s="345"/>
      <c r="C24" s="208"/>
      <c r="D24" s="208"/>
      <c r="E24" s="291"/>
      <c r="G24" s="291"/>
    </row>
    <row r="25" spans="1:8">
      <c r="A25" s="345" t="s">
        <v>417</v>
      </c>
      <c r="B25" s="345"/>
      <c r="C25" s="208"/>
      <c r="D25" s="208"/>
      <c r="E25" s="291"/>
      <c r="G25" s="291"/>
    </row>
    <row r="26" spans="1:8">
      <c r="A26" s="291"/>
      <c r="C26" s="208"/>
      <c r="D26" s="208"/>
      <c r="E26" s="291"/>
      <c r="G26" s="291"/>
    </row>
    <row r="27" spans="1:8">
      <c r="A27" s="291"/>
      <c r="C27" s="208"/>
      <c r="D27" s="208"/>
      <c r="E27" s="291"/>
      <c r="G27" s="291"/>
    </row>
    <row r="28" spans="1:8">
      <c r="A28" s="291"/>
      <c r="C28" s="208"/>
      <c r="D28" s="208"/>
      <c r="E28" s="291"/>
      <c r="G28" s="291"/>
    </row>
    <row r="29" spans="1:8">
      <c r="A29" s="291"/>
      <c r="C29" s="208"/>
      <c r="D29" s="208"/>
      <c r="E29" s="291"/>
      <c r="G29" s="291"/>
    </row>
    <row r="30" spans="1:8">
      <c r="A30" s="291"/>
      <c r="C30" s="208"/>
      <c r="D30" s="208"/>
      <c r="E30" s="291"/>
      <c r="G30" s="291"/>
    </row>
    <row r="31" spans="1:8">
      <c r="A31" s="291"/>
      <c r="C31" s="208"/>
      <c r="D31" s="208"/>
      <c r="E31" s="291"/>
      <c r="G31" s="291"/>
    </row>
    <row r="32" spans="1:8">
      <c r="A32" s="291"/>
      <c r="C32" s="208"/>
      <c r="D32" s="208"/>
      <c r="E32" s="291"/>
      <c r="G32" s="291"/>
    </row>
    <row r="33" spans="1:12">
      <c r="A33" s="291"/>
      <c r="C33" s="208"/>
      <c r="D33" s="208"/>
      <c r="E33" s="291"/>
      <c r="G33" s="291"/>
    </row>
    <row r="34" spans="1:12">
      <c r="A34" s="291"/>
      <c r="C34" s="208"/>
      <c r="D34" s="208"/>
      <c r="E34" s="291"/>
      <c r="G34" s="291"/>
    </row>
    <row r="35" spans="1:12">
      <c r="A35" s="291"/>
      <c r="C35" s="208"/>
      <c r="D35" s="208"/>
      <c r="E35" s="291"/>
      <c r="G35" s="291"/>
    </row>
    <row r="36" spans="1:12">
      <c r="A36" s="291"/>
      <c r="C36" s="208"/>
      <c r="D36" s="208"/>
      <c r="E36" s="291"/>
      <c r="G36" s="291"/>
    </row>
    <row r="37" spans="1:12" ht="12.75" thickBot="1"/>
    <row r="38" spans="1:12">
      <c r="A38" s="341" t="s">
        <v>258</v>
      </c>
      <c r="B38" s="342"/>
      <c r="C38" s="342"/>
      <c r="D38" s="342"/>
      <c r="E38" s="342"/>
      <c r="F38" s="342"/>
      <c r="G38" s="260" t="s">
        <v>270</v>
      </c>
      <c r="H38" s="261" t="s">
        <v>267</v>
      </c>
      <c r="I38" s="215"/>
      <c r="J38" s="214"/>
      <c r="K38" s="215"/>
      <c r="L38" s="216"/>
    </row>
    <row r="39" spans="1:12">
      <c r="A39" s="262"/>
      <c r="B39" s="219" t="s">
        <v>293</v>
      </c>
      <c r="C39" s="218"/>
      <c r="D39" s="218"/>
      <c r="E39" s="221"/>
      <c r="F39" s="218" t="s">
        <v>283</v>
      </c>
      <c r="G39" s="222" t="s">
        <v>295</v>
      </c>
      <c r="H39" s="263"/>
      <c r="I39" s="218" t="s">
        <v>283</v>
      </c>
      <c r="J39" s="218">
        <v>0</v>
      </c>
      <c r="K39" s="219"/>
      <c r="L39" s="220"/>
    </row>
    <row r="40" spans="1:12">
      <c r="A40" s="262"/>
      <c r="B40" s="219" t="s">
        <v>294</v>
      </c>
      <c r="C40" s="218"/>
      <c r="D40" s="218"/>
      <c r="E40" s="221"/>
      <c r="F40" s="218" t="s">
        <v>284</v>
      </c>
      <c r="G40" s="222" t="s">
        <v>296</v>
      </c>
      <c r="H40" s="263"/>
      <c r="I40" s="218" t="s">
        <v>284</v>
      </c>
      <c r="J40" s="218">
        <v>0</v>
      </c>
      <c r="K40" s="219"/>
      <c r="L40" s="220"/>
    </row>
    <row r="41" spans="1:12">
      <c r="A41" s="262"/>
      <c r="B41" s="264"/>
      <c r="C41" s="264"/>
      <c r="D41" s="264"/>
      <c r="E41" s="264"/>
      <c r="F41" s="264"/>
      <c r="G41" s="265"/>
      <c r="H41" s="263"/>
      <c r="I41" s="219"/>
      <c r="J41" s="218"/>
      <c r="K41" s="219"/>
      <c r="L41" s="220"/>
    </row>
    <row r="42" spans="1:12">
      <c r="A42" s="326" t="s">
        <v>266</v>
      </c>
      <c r="B42" s="219" t="s">
        <v>233</v>
      </c>
      <c r="C42" s="218">
        <v>4</v>
      </c>
      <c r="D42" s="218"/>
      <c r="E42" s="221"/>
      <c r="F42" s="218"/>
      <c r="G42" s="219"/>
      <c r="H42" s="219" t="s">
        <v>268</v>
      </c>
      <c r="I42" s="219"/>
      <c r="J42" s="218"/>
      <c r="K42" s="219"/>
      <c r="L42" s="220"/>
    </row>
    <row r="43" spans="1:12">
      <c r="A43" s="326"/>
      <c r="B43" s="219" t="s">
        <v>235</v>
      </c>
      <c r="C43" s="218">
        <v>4</v>
      </c>
      <c r="D43" s="218"/>
      <c r="E43" s="221"/>
      <c r="F43" s="218"/>
      <c r="G43" s="219"/>
      <c r="H43" s="219" t="s">
        <v>268</v>
      </c>
      <c r="I43" s="219"/>
      <c r="J43" s="218"/>
      <c r="K43" s="219"/>
      <c r="L43" s="220"/>
    </row>
    <row r="44" spans="1:12">
      <c r="A44" s="217"/>
      <c r="B44" s="218" t="s">
        <v>277</v>
      </c>
      <c r="C44" s="337" t="s">
        <v>278</v>
      </c>
      <c r="D44" s="337"/>
      <c r="E44" s="221"/>
      <c r="F44" s="218"/>
      <c r="G44" s="219"/>
      <c r="H44" s="219" t="s">
        <v>269</v>
      </c>
      <c r="I44" s="219"/>
      <c r="J44" s="218"/>
      <c r="K44" s="219"/>
      <c r="L44" s="220"/>
    </row>
    <row r="45" spans="1:12">
      <c r="A45" s="271" t="s">
        <v>321</v>
      </c>
      <c r="B45" s="207" t="s">
        <v>244</v>
      </c>
      <c r="C45" s="275">
        <f>C3</f>
        <v>30</v>
      </c>
      <c r="D45" s="231"/>
      <c r="E45" s="231"/>
      <c r="F45" s="231"/>
      <c r="G45" s="272"/>
      <c r="H45" s="280" t="s">
        <v>322</v>
      </c>
      <c r="I45" s="273"/>
      <c r="J45" s="207" t="s">
        <v>244</v>
      </c>
      <c r="K45" s="274">
        <f>C3</f>
        <v>30</v>
      </c>
      <c r="L45" s="220"/>
    </row>
    <row r="46" spans="1:12">
      <c r="A46" s="271"/>
      <c r="B46" s="207" t="s">
        <v>245</v>
      </c>
      <c r="C46" s="275">
        <f>C4</f>
        <v>22</v>
      </c>
      <c r="D46" s="231"/>
      <c r="E46" s="231"/>
      <c r="F46" s="231"/>
      <c r="G46" s="272"/>
      <c r="H46" s="280" t="s">
        <v>323</v>
      </c>
      <c r="I46" s="273"/>
      <c r="J46" s="207" t="s">
        <v>245</v>
      </c>
      <c r="K46" s="274">
        <f>C4</f>
        <v>22</v>
      </c>
      <c r="L46" s="220"/>
    </row>
    <row r="47" spans="1:12">
      <c r="A47" s="271"/>
      <c r="B47" s="207" t="s">
        <v>246</v>
      </c>
      <c r="C47" s="275">
        <f>C5</f>
        <v>15</v>
      </c>
      <c r="D47" s="231"/>
      <c r="E47" s="231"/>
      <c r="F47" s="231"/>
      <c r="G47" s="272"/>
      <c r="H47" s="280" t="s">
        <v>324</v>
      </c>
      <c r="I47" s="273"/>
      <c r="J47" s="207" t="s">
        <v>246</v>
      </c>
      <c r="K47" s="274">
        <f>C5</f>
        <v>15</v>
      </c>
      <c r="L47" s="220"/>
    </row>
    <row r="48" spans="1:12" ht="12.75" thickBot="1">
      <c r="A48" s="271"/>
      <c r="B48" s="207" t="s">
        <v>247</v>
      </c>
      <c r="C48" s="275">
        <f>C6</f>
        <v>3</v>
      </c>
      <c r="D48" s="231"/>
      <c r="E48" s="231"/>
      <c r="F48" s="231"/>
      <c r="G48" s="272"/>
      <c r="H48" s="280" t="s">
        <v>325</v>
      </c>
      <c r="I48" s="273"/>
      <c r="J48" s="207" t="s">
        <v>247</v>
      </c>
      <c r="K48" s="274">
        <f>C6</f>
        <v>3</v>
      </c>
      <c r="L48" s="220"/>
    </row>
    <row r="49" spans="1:12">
      <c r="A49" s="266"/>
      <c r="B49" s="276"/>
      <c r="C49" s="343" t="s">
        <v>262</v>
      </c>
      <c r="D49" s="343"/>
      <c r="E49" s="343"/>
      <c r="F49" s="343"/>
      <c r="G49" s="277"/>
      <c r="H49" s="278"/>
      <c r="I49" s="278"/>
      <c r="J49" s="278"/>
      <c r="K49" s="279"/>
      <c r="L49" s="220"/>
    </row>
    <row r="50" spans="1:12">
      <c r="A50" s="266"/>
      <c r="B50" s="271"/>
      <c r="C50" s="231"/>
      <c r="D50" s="231"/>
      <c r="E50" s="231"/>
      <c r="F50" s="231"/>
      <c r="G50" s="272"/>
      <c r="H50" s="273"/>
      <c r="I50" s="273"/>
      <c r="J50" s="273"/>
      <c r="K50" s="274"/>
      <c r="L50" s="220"/>
    </row>
    <row r="51" spans="1:12">
      <c r="A51" s="266"/>
      <c r="B51" s="336" t="s">
        <v>259</v>
      </c>
      <c r="C51" s="232" t="s">
        <v>233</v>
      </c>
      <c r="D51" s="233">
        <v>2</v>
      </c>
      <c r="E51" s="233"/>
      <c r="F51" s="234"/>
      <c r="G51" s="233" t="s">
        <v>271</v>
      </c>
      <c r="H51" s="235" t="s">
        <v>273</v>
      </c>
      <c r="I51" s="235" t="s">
        <v>287</v>
      </c>
      <c r="J51" s="234" t="s">
        <v>240</v>
      </c>
      <c r="K51" s="236">
        <f>$C$4+D51</f>
        <v>24</v>
      </c>
      <c r="L51" s="220"/>
    </row>
    <row r="52" spans="1:12">
      <c r="A52" s="266"/>
      <c r="B52" s="336"/>
      <c r="C52" s="232" t="s">
        <v>235</v>
      </c>
      <c r="D52" s="233">
        <v>3</v>
      </c>
      <c r="E52" s="233"/>
      <c r="F52" s="234"/>
      <c r="G52" s="233" t="s">
        <v>272</v>
      </c>
      <c r="H52" s="235" t="s">
        <v>274</v>
      </c>
      <c r="I52" s="235" t="s">
        <v>288</v>
      </c>
      <c r="J52" s="234" t="s">
        <v>241</v>
      </c>
      <c r="K52" s="236">
        <f>$C$5+D52</f>
        <v>18</v>
      </c>
      <c r="L52" s="220"/>
    </row>
    <row r="53" spans="1:12">
      <c r="A53" s="266"/>
      <c r="B53" s="237"/>
      <c r="C53" s="233"/>
      <c r="D53" s="233" t="s">
        <v>264</v>
      </c>
      <c r="E53" s="233" t="s">
        <v>265</v>
      </c>
      <c r="F53" s="233"/>
      <c r="G53" s="233"/>
      <c r="H53" s="232"/>
      <c r="I53" s="232"/>
      <c r="J53" s="232"/>
      <c r="K53" s="236"/>
      <c r="L53" s="220"/>
    </row>
    <row r="54" spans="1:12" ht="18.75" customHeight="1">
      <c r="A54" s="266"/>
      <c r="B54" s="334" t="s">
        <v>260</v>
      </c>
      <c r="C54" s="232" t="s">
        <v>234</v>
      </c>
      <c r="D54" s="233">
        <f>D51</f>
        <v>2</v>
      </c>
      <c r="E54" s="233">
        <f>C42-D54</f>
        <v>2</v>
      </c>
      <c r="F54" s="234"/>
      <c r="G54" s="233" t="s">
        <v>271</v>
      </c>
      <c r="H54" s="232" t="s">
        <v>275</v>
      </c>
      <c r="I54" s="232"/>
      <c r="J54" s="233" t="s">
        <v>271</v>
      </c>
      <c r="K54" s="236">
        <f>D54</f>
        <v>2</v>
      </c>
      <c r="L54" s="220"/>
    </row>
    <row r="55" spans="1:12" ht="18.75" customHeight="1">
      <c r="A55" s="266"/>
      <c r="B55" s="334"/>
      <c r="C55" s="232" t="s">
        <v>261</v>
      </c>
      <c r="D55" s="233">
        <f>D52</f>
        <v>3</v>
      </c>
      <c r="E55" s="233">
        <f>C43-D55</f>
        <v>1</v>
      </c>
      <c r="F55" s="234"/>
      <c r="G55" s="233" t="s">
        <v>272</v>
      </c>
      <c r="H55" s="232" t="s">
        <v>275</v>
      </c>
      <c r="I55" s="232"/>
      <c r="J55" s="233" t="s">
        <v>272</v>
      </c>
      <c r="K55" s="236">
        <f>D55</f>
        <v>3</v>
      </c>
      <c r="L55" s="220"/>
    </row>
    <row r="56" spans="1:12">
      <c r="A56" s="266"/>
      <c r="B56" s="238"/>
      <c r="C56" s="234" t="s">
        <v>279</v>
      </c>
      <c r="D56" s="335" t="s">
        <v>319</v>
      </c>
      <c r="E56" s="335"/>
      <c r="F56" s="234"/>
      <c r="G56" s="233"/>
      <c r="H56" s="232"/>
      <c r="I56" s="232"/>
      <c r="J56" s="233" t="s">
        <v>283</v>
      </c>
      <c r="K56" s="236">
        <v>0</v>
      </c>
      <c r="L56" s="220"/>
    </row>
    <row r="57" spans="1:12">
      <c r="A57" s="266"/>
      <c r="B57" s="238"/>
      <c r="C57" s="232"/>
      <c r="D57" s="233"/>
      <c r="E57" s="233"/>
      <c r="F57" s="234"/>
      <c r="G57" s="233"/>
      <c r="H57" s="232"/>
      <c r="I57" s="232"/>
      <c r="J57" s="233" t="s">
        <v>284</v>
      </c>
      <c r="K57" s="236">
        <v>0</v>
      </c>
      <c r="L57" s="220"/>
    </row>
    <row r="58" spans="1:12" ht="24">
      <c r="A58" s="266"/>
      <c r="B58" s="334" t="s">
        <v>276</v>
      </c>
      <c r="C58" s="232" t="s">
        <v>234</v>
      </c>
      <c r="D58" s="233">
        <f>D54</f>
        <v>2</v>
      </c>
      <c r="E58" s="233"/>
      <c r="F58" s="234"/>
      <c r="G58" s="233"/>
      <c r="H58" s="239" t="s">
        <v>299</v>
      </c>
      <c r="I58" s="235" t="s">
        <v>297</v>
      </c>
      <c r="J58" s="232" t="str">
        <f>$E$3</f>
        <v>CallW2Info[3]</v>
      </c>
      <c r="K58" s="236">
        <f>$C$3+D58</f>
        <v>32</v>
      </c>
      <c r="L58" s="220"/>
    </row>
    <row r="59" spans="1:12" ht="24">
      <c r="A59" s="266"/>
      <c r="B59" s="334"/>
      <c r="C59" s="232" t="s">
        <v>261</v>
      </c>
      <c r="D59" s="233">
        <f>D55</f>
        <v>3</v>
      </c>
      <c r="E59" s="233"/>
      <c r="F59" s="234"/>
      <c r="G59" s="233"/>
      <c r="H59" s="239" t="s">
        <v>300</v>
      </c>
      <c r="I59" s="232" t="s">
        <v>298</v>
      </c>
      <c r="J59" s="232" t="str">
        <f>$E$6</f>
        <v>PutW2Info[3]</v>
      </c>
      <c r="K59" s="236">
        <f>$C$6+D59</f>
        <v>6</v>
      </c>
      <c r="L59" s="220"/>
    </row>
    <row r="60" spans="1:12">
      <c r="A60" s="266"/>
      <c r="B60" s="237"/>
      <c r="C60" s="232" t="s">
        <v>289</v>
      </c>
      <c r="D60" s="233"/>
      <c r="E60" s="233"/>
      <c r="F60" s="234"/>
      <c r="G60" s="233" t="s">
        <v>283</v>
      </c>
      <c r="H60" s="235" t="s">
        <v>291</v>
      </c>
      <c r="I60" s="232"/>
      <c r="J60" s="233" t="s">
        <v>283</v>
      </c>
      <c r="K60" s="236">
        <f>D51</f>
        <v>2</v>
      </c>
      <c r="L60" s="220"/>
    </row>
    <row r="61" spans="1:12">
      <c r="A61" s="266"/>
      <c r="B61" s="237"/>
      <c r="C61" s="232" t="s">
        <v>290</v>
      </c>
      <c r="D61" s="233"/>
      <c r="E61" s="233"/>
      <c r="F61" s="234"/>
      <c r="G61" s="233" t="s">
        <v>284</v>
      </c>
      <c r="H61" s="235" t="s">
        <v>292</v>
      </c>
      <c r="I61" s="232"/>
      <c r="J61" s="233" t="s">
        <v>284</v>
      </c>
      <c r="K61" s="236">
        <f>D52</f>
        <v>3</v>
      </c>
      <c r="L61" s="220"/>
    </row>
    <row r="62" spans="1:12">
      <c r="A62" s="266"/>
      <c r="B62" s="251" t="s">
        <v>311</v>
      </c>
      <c r="C62" s="240"/>
      <c r="D62" s="241"/>
      <c r="E62" s="241"/>
      <c r="F62" s="252" t="s">
        <v>312</v>
      </c>
      <c r="G62" s="241"/>
      <c r="H62" s="219"/>
      <c r="I62" s="253" t="s">
        <v>314</v>
      </c>
      <c r="J62" s="240" t="s">
        <v>253</v>
      </c>
      <c r="K62" s="243">
        <v>5</v>
      </c>
      <c r="L62" s="220"/>
    </row>
    <row r="63" spans="1:12">
      <c r="A63" s="266"/>
      <c r="B63" s="244"/>
      <c r="C63" s="240"/>
      <c r="D63" s="241"/>
      <c r="E63" s="241"/>
      <c r="F63" s="242"/>
      <c r="G63" s="241"/>
      <c r="H63" s="240"/>
      <c r="I63" s="240"/>
      <c r="J63" s="240"/>
      <c r="K63" s="243"/>
      <c r="L63" s="220"/>
    </row>
    <row r="64" spans="1:12">
      <c r="A64" s="266"/>
      <c r="B64" s="244"/>
      <c r="C64" s="240"/>
      <c r="D64" s="241"/>
      <c r="E64" s="241"/>
      <c r="F64" s="242"/>
      <c r="G64" s="241"/>
      <c r="H64" s="240"/>
      <c r="I64" s="240"/>
      <c r="J64" s="240"/>
      <c r="K64" s="243"/>
      <c r="L64" s="220"/>
    </row>
    <row r="65" spans="1:12">
      <c r="A65" s="266"/>
      <c r="B65" s="336" t="s">
        <v>263</v>
      </c>
      <c r="C65" s="232" t="s">
        <v>233</v>
      </c>
      <c r="D65" s="233">
        <v>2</v>
      </c>
      <c r="E65" s="233"/>
      <c r="F65" s="234"/>
      <c r="G65" s="233" t="s">
        <v>271</v>
      </c>
      <c r="H65" s="235" t="s">
        <v>285</v>
      </c>
      <c r="I65" s="235" t="s">
        <v>281</v>
      </c>
      <c r="J65" s="234" t="s">
        <v>240</v>
      </c>
      <c r="K65" s="236">
        <f>K51+D65</f>
        <v>26</v>
      </c>
      <c r="L65" s="220"/>
    </row>
    <row r="66" spans="1:12">
      <c r="A66" s="266"/>
      <c r="B66" s="336"/>
      <c r="C66" s="232" t="s">
        <v>235</v>
      </c>
      <c r="D66" s="233">
        <v>1</v>
      </c>
      <c r="E66" s="233"/>
      <c r="F66" s="234"/>
      <c r="G66" s="233" t="s">
        <v>272</v>
      </c>
      <c r="H66" s="235" t="s">
        <v>286</v>
      </c>
      <c r="I66" s="235" t="s">
        <v>282</v>
      </c>
      <c r="J66" s="234" t="s">
        <v>241</v>
      </c>
      <c r="K66" s="236">
        <f>K52+D66</f>
        <v>19</v>
      </c>
      <c r="L66" s="220"/>
    </row>
    <row r="67" spans="1:12">
      <c r="A67" s="266"/>
      <c r="B67" s="237"/>
      <c r="C67" s="232"/>
      <c r="D67" s="233"/>
      <c r="E67" s="233"/>
      <c r="F67" s="234"/>
      <c r="G67" s="233"/>
      <c r="H67" s="232"/>
      <c r="I67" s="232"/>
      <c r="J67" s="232"/>
      <c r="K67" s="236"/>
      <c r="L67" s="220"/>
    </row>
    <row r="68" spans="1:12">
      <c r="A68" s="266"/>
      <c r="B68" s="237"/>
      <c r="C68" s="233"/>
      <c r="D68" s="233" t="s">
        <v>264</v>
      </c>
      <c r="E68" s="233" t="s">
        <v>265</v>
      </c>
      <c r="F68" s="234"/>
      <c r="G68" s="233"/>
      <c r="H68" s="232"/>
      <c r="I68" s="232"/>
      <c r="J68" s="232"/>
      <c r="K68" s="236"/>
      <c r="L68" s="220"/>
    </row>
    <row r="69" spans="1:12" ht="22.5" customHeight="1">
      <c r="A69" s="266"/>
      <c r="B69" s="334" t="s">
        <v>260</v>
      </c>
      <c r="C69" s="232" t="s">
        <v>234</v>
      </c>
      <c r="D69" s="233">
        <f>D65</f>
        <v>2</v>
      </c>
      <c r="E69" s="233">
        <f>C42-D54-D69</f>
        <v>0</v>
      </c>
      <c r="F69" s="234"/>
      <c r="G69" s="233" t="s">
        <v>271</v>
      </c>
      <c r="H69" s="232" t="s">
        <v>275</v>
      </c>
      <c r="I69" s="232"/>
      <c r="J69" s="233" t="s">
        <v>271</v>
      </c>
      <c r="K69" s="236">
        <f>D69</f>
        <v>2</v>
      </c>
      <c r="L69" s="220"/>
    </row>
    <row r="70" spans="1:12" ht="22.5" customHeight="1">
      <c r="A70" s="266"/>
      <c r="B70" s="334"/>
      <c r="C70" s="232" t="s">
        <v>261</v>
      </c>
      <c r="D70" s="233">
        <f>D66</f>
        <v>1</v>
      </c>
      <c r="E70" s="233">
        <f>C43-D55-D70</f>
        <v>0</v>
      </c>
      <c r="F70" s="234"/>
      <c r="G70" s="233" t="s">
        <v>272</v>
      </c>
      <c r="H70" s="232" t="s">
        <v>275</v>
      </c>
      <c r="I70" s="232"/>
      <c r="J70" s="233" t="s">
        <v>272</v>
      </c>
      <c r="K70" s="236">
        <f>D70</f>
        <v>1</v>
      </c>
      <c r="L70" s="220"/>
    </row>
    <row r="71" spans="1:12">
      <c r="A71" s="266"/>
      <c r="B71" s="238"/>
      <c r="C71" s="234" t="s">
        <v>279</v>
      </c>
      <c r="D71" s="335" t="s">
        <v>319</v>
      </c>
      <c r="E71" s="335"/>
      <c r="F71" s="234"/>
      <c r="G71" s="233"/>
      <c r="H71" s="232"/>
      <c r="I71" s="232"/>
      <c r="J71" s="232"/>
      <c r="K71" s="236"/>
      <c r="L71" s="220"/>
    </row>
    <row r="72" spans="1:12">
      <c r="A72" s="266"/>
      <c r="B72" s="238"/>
      <c r="C72" s="232"/>
      <c r="D72" s="233"/>
      <c r="E72" s="233"/>
      <c r="F72" s="234"/>
      <c r="G72" s="233"/>
      <c r="H72" s="232"/>
      <c r="I72" s="232"/>
      <c r="J72" s="232"/>
      <c r="K72" s="236"/>
      <c r="L72" s="220"/>
    </row>
    <row r="73" spans="1:12" ht="24">
      <c r="A73" s="266"/>
      <c r="B73" s="334" t="s">
        <v>276</v>
      </c>
      <c r="C73" s="232" t="s">
        <v>234</v>
      </c>
      <c r="D73" s="233">
        <f>D69</f>
        <v>2</v>
      </c>
      <c r="E73" s="233"/>
      <c r="F73" s="234"/>
      <c r="G73" s="233"/>
      <c r="H73" s="239" t="s">
        <v>299</v>
      </c>
      <c r="I73" s="235" t="s">
        <v>301</v>
      </c>
      <c r="J73" s="232" t="str">
        <f>$E$3</f>
        <v>CallW2Info[3]</v>
      </c>
      <c r="K73" s="236">
        <f>K58+D73</f>
        <v>34</v>
      </c>
      <c r="L73" s="220"/>
    </row>
    <row r="74" spans="1:12" ht="24">
      <c r="A74" s="266"/>
      <c r="B74" s="334"/>
      <c r="C74" s="232" t="s">
        <v>261</v>
      </c>
      <c r="D74" s="233">
        <f>D70</f>
        <v>1</v>
      </c>
      <c r="E74" s="233"/>
      <c r="F74" s="234"/>
      <c r="G74" s="233"/>
      <c r="H74" s="239" t="s">
        <v>300</v>
      </c>
      <c r="I74" s="232" t="s">
        <v>302</v>
      </c>
      <c r="J74" s="232" t="str">
        <f>$E$6</f>
        <v>PutW2Info[3]</v>
      </c>
      <c r="K74" s="236">
        <f>K59+D74</f>
        <v>7</v>
      </c>
      <c r="L74" s="220"/>
    </row>
    <row r="75" spans="1:12">
      <c r="A75" s="266"/>
      <c r="B75" s="238"/>
      <c r="C75" s="232" t="s">
        <v>289</v>
      </c>
      <c r="D75" s="233"/>
      <c r="E75" s="233"/>
      <c r="F75" s="234"/>
      <c r="G75" s="233" t="s">
        <v>283</v>
      </c>
      <c r="H75" s="235" t="s">
        <v>291</v>
      </c>
      <c r="I75" s="232"/>
      <c r="J75" s="233" t="s">
        <v>283</v>
      </c>
      <c r="K75" s="236">
        <f>K60+K69</f>
        <v>4</v>
      </c>
      <c r="L75" s="220"/>
    </row>
    <row r="76" spans="1:12">
      <c r="A76" s="266"/>
      <c r="B76" s="238"/>
      <c r="C76" s="232" t="s">
        <v>290</v>
      </c>
      <c r="D76" s="233"/>
      <c r="E76" s="233"/>
      <c r="F76" s="234"/>
      <c r="G76" s="233" t="s">
        <v>284</v>
      </c>
      <c r="H76" s="235" t="s">
        <v>292</v>
      </c>
      <c r="I76" s="232"/>
      <c r="J76" s="233" t="s">
        <v>284</v>
      </c>
      <c r="K76" s="236">
        <f>K61+K70</f>
        <v>4</v>
      </c>
      <c r="L76" s="220"/>
    </row>
    <row r="77" spans="1:12">
      <c r="A77" s="266"/>
      <c r="B77" s="251" t="s">
        <v>311</v>
      </c>
      <c r="C77" s="240"/>
      <c r="D77" s="241"/>
      <c r="E77" s="241"/>
      <c r="F77" s="252" t="s">
        <v>312</v>
      </c>
      <c r="G77" s="241"/>
      <c r="H77" s="219"/>
      <c r="I77" s="253" t="s">
        <v>313</v>
      </c>
      <c r="J77" s="240" t="s">
        <v>253</v>
      </c>
      <c r="K77" s="243">
        <v>5</v>
      </c>
      <c r="L77" s="220"/>
    </row>
    <row r="78" spans="1:12" s="250" customFormat="1">
      <c r="A78" s="267"/>
      <c r="B78" s="245"/>
      <c r="C78" s="246"/>
      <c r="D78" s="231"/>
      <c r="E78" s="231"/>
      <c r="F78" s="247"/>
      <c r="G78" s="231"/>
      <c r="H78" s="248"/>
      <c r="I78" s="246"/>
      <c r="J78" s="231"/>
      <c r="K78" s="249"/>
      <c r="L78" s="268"/>
    </row>
    <row r="79" spans="1:12" s="250" customFormat="1">
      <c r="A79" s="267"/>
      <c r="B79" s="245"/>
      <c r="C79" s="246"/>
      <c r="D79" s="231"/>
      <c r="E79" s="231"/>
      <c r="F79" s="247"/>
      <c r="G79" s="231"/>
      <c r="H79" s="248"/>
      <c r="I79" s="246"/>
      <c r="J79" s="231"/>
      <c r="K79" s="249"/>
      <c r="L79" s="268"/>
    </row>
    <row r="80" spans="1:12">
      <c r="A80" s="266"/>
      <c r="B80" s="336" t="s">
        <v>263</v>
      </c>
      <c r="C80" s="232" t="s">
        <v>233</v>
      </c>
      <c r="D80" s="233">
        <v>1</v>
      </c>
      <c r="E80" s="233"/>
      <c r="F80" s="234"/>
      <c r="G80" s="233" t="s">
        <v>271</v>
      </c>
      <c r="H80" s="235" t="s">
        <v>285</v>
      </c>
      <c r="I80" s="235" t="s">
        <v>303</v>
      </c>
      <c r="J80" s="234" t="s">
        <v>240</v>
      </c>
      <c r="K80" s="236">
        <f>K65+D80</f>
        <v>27</v>
      </c>
      <c r="L80" s="220"/>
    </row>
    <row r="81" spans="1:12">
      <c r="A81" s="266"/>
      <c r="B81" s="336"/>
      <c r="C81" s="232" t="s">
        <v>235</v>
      </c>
      <c r="D81" s="233">
        <v>0</v>
      </c>
      <c r="E81" s="233"/>
      <c r="F81" s="234"/>
      <c r="G81" s="233" t="s">
        <v>272</v>
      </c>
      <c r="H81" s="235" t="s">
        <v>286</v>
      </c>
      <c r="I81" s="235" t="s">
        <v>304</v>
      </c>
      <c r="J81" s="234" t="s">
        <v>241</v>
      </c>
      <c r="K81" s="236">
        <f>K66+D81</f>
        <v>19</v>
      </c>
      <c r="L81" s="220"/>
    </row>
    <row r="82" spans="1:12">
      <c r="A82" s="266"/>
      <c r="B82" s="237"/>
      <c r="C82" s="232"/>
      <c r="D82" s="233"/>
      <c r="E82" s="233"/>
      <c r="F82" s="234"/>
      <c r="G82" s="233"/>
      <c r="H82" s="232"/>
      <c r="I82" s="232"/>
      <c r="J82" s="232"/>
      <c r="K82" s="236"/>
      <c r="L82" s="220"/>
    </row>
    <row r="83" spans="1:12">
      <c r="A83" s="266"/>
      <c r="B83" s="237"/>
      <c r="C83" s="233"/>
      <c r="D83" s="233" t="s">
        <v>264</v>
      </c>
      <c r="E83" s="233" t="s">
        <v>265</v>
      </c>
      <c r="F83" s="234"/>
      <c r="G83" s="233"/>
      <c r="H83" s="232"/>
      <c r="I83" s="232"/>
      <c r="J83" s="232"/>
      <c r="K83" s="236"/>
      <c r="L83" s="220"/>
    </row>
    <row r="84" spans="1:12" ht="22.5" customHeight="1">
      <c r="A84" s="266"/>
      <c r="B84" s="334" t="s">
        <v>260</v>
      </c>
      <c r="C84" s="232" t="s">
        <v>234</v>
      </c>
      <c r="D84" s="233">
        <f>D80</f>
        <v>1</v>
      </c>
      <c r="E84" s="233">
        <f>C42-K75-D84</f>
        <v>-1</v>
      </c>
      <c r="F84" s="234"/>
      <c r="G84" s="233" t="s">
        <v>271</v>
      </c>
      <c r="H84" s="232" t="s">
        <v>275</v>
      </c>
      <c r="I84" s="232"/>
      <c r="J84" s="233" t="s">
        <v>271</v>
      </c>
      <c r="K84" s="236">
        <f>D84</f>
        <v>1</v>
      </c>
      <c r="L84" s="220"/>
    </row>
    <row r="85" spans="1:12" ht="22.5" customHeight="1">
      <c r="A85" s="266"/>
      <c r="B85" s="334"/>
      <c r="C85" s="232" t="s">
        <v>261</v>
      </c>
      <c r="D85" s="233">
        <f>D81</f>
        <v>0</v>
      </c>
      <c r="E85" s="233">
        <f>C43-K76-D85</f>
        <v>0</v>
      </c>
      <c r="F85" s="234"/>
      <c r="G85" s="233" t="s">
        <v>272</v>
      </c>
      <c r="H85" s="232" t="s">
        <v>275</v>
      </c>
      <c r="I85" s="232"/>
      <c r="J85" s="233" t="s">
        <v>272</v>
      </c>
      <c r="K85" s="236">
        <f>D85</f>
        <v>0</v>
      </c>
      <c r="L85" s="220"/>
    </row>
    <row r="86" spans="1:12">
      <c r="A86" s="266"/>
      <c r="B86" s="238"/>
      <c r="C86" s="234" t="s">
        <v>279</v>
      </c>
      <c r="D86" s="335" t="s">
        <v>319</v>
      </c>
      <c r="E86" s="335"/>
      <c r="F86" s="234"/>
      <c r="G86" s="233"/>
      <c r="H86" s="232"/>
      <c r="I86" s="232"/>
      <c r="J86" s="232"/>
      <c r="K86" s="236"/>
      <c r="L86" s="220"/>
    </row>
    <row r="87" spans="1:12">
      <c r="A87" s="266"/>
      <c r="B87" s="238"/>
      <c r="C87" s="232"/>
      <c r="D87" s="233"/>
      <c r="E87" s="233"/>
      <c r="F87" s="234"/>
      <c r="G87" s="233"/>
      <c r="H87" s="232"/>
      <c r="I87" s="232"/>
      <c r="J87" s="232"/>
      <c r="K87" s="236"/>
      <c r="L87" s="220"/>
    </row>
    <row r="88" spans="1:12" ht="24">
      <c r="A88" s="266"/>
      <c r="B88" s="334" t="s">
        <v>276</v>
      </c>
      <c r="C88" s="232" t="s">
        <v>234</v>
      </c>
      <c r="D88" s="233">
        <f>D84</f>
        <v>1</v>
      </c>
      <c r="E88" s="233"/>
      <c r="F88" s="234"/>
      <c r="G88" s="233"/>
      <c r="H88" s="239" t="s">
        <v>299</v>
      </c>
      <c r="I88" s="235" t="s">
        <v>305</v>
      </c>
      <c r="J88" s="232" t="str">
        <f>$E$3</f>
        <v>CallW2Info[3]</v>
      </c>
      <c r="K88" s="236">
        <f>K73+D88</f>
        <v>35</v>
      </c>
      <c r="L88" s="220"/>
    </row>
    <row r="89" spans="1:12" ht="24">
      <c r="A89" s="266"/>
      <c r="B89" s="334"/>
      <c r="C89" s="232" t="s">
        <v>261</v>
      </c>
      <c r="D89" s="233">
        <f>D85</f>
        <v>0</v>
      </c>
      <c r="E89" s="233"/>
      <c r="F89" s="234"/>
      <c r="G89" s="233"/>
      <c r="H89" s="239" t="s">
        <v>300</v>
      </c>
      <c r="I89" s="232" t="s">
        <v>306</v>
      </c>
      <c r="J89" s="232" t="str">
        <f>$E$6</f>
        <v>PutW2Info[3]</v>
      </c>
      <c r="K89" s="236">
        <f>K74+D89</f>
        <v>7</v>
      </c>
      <c r="L89" s="220"/>
    </row>
    <row r="90" spans="1:12">
      <c r="A90" s="266"/>
      <c r="B90" s="238"/>
      <c r="C90" s="232" t="s">
        <v>289</v>
      </c>
      <c r="D90" s="233"/>
      <c r="E90" s="233"/>
      <c r="F90" s="234"/>
      <c r="G90" s="233" t="s">
        <v>283</v>
      </c>
      <c r="H90" s="235" t="s">
        <v>291</v>
      </c>
      <c r="I90" s="232"/>
      <c r="J90" s="233" t="s">
        <v>283</v>
      </c>
      <c r="K90" s="236">
        <f>K75+K84</f>
        <v>5</v>
      </c>
      <c r="L90" s="220"/>
    </row>
    <row r="91" spans="1:12">
      <c r="A91" s="266"/>
      <c r="B91" s="238"/>
      <c r="C91" s="232" t="s">
        <v>290</v>
      </c>
      <c r="D91" s="233"/>
      <c r="E91" s="233"/>
      <c r="F91" s="234"/>
      <c r="G91" s="233" t="s">
        <v>284</v>
      </c>
      <c r="H91" s="235" t="s">
        <v>292</v>
      </c>
      <c r="I91" s="232"/>
      <c r="J91" s="233" t="s">
        <v>284</v>
      </c>
      <c r="K91" s="236">
        <f>K76+K85</f>
        <v>4</v>
      </c>
      <c r="L91" s="220"/>
    </row>
    <row r="92" spans="1:12">
      <c r="A92" s="266"/>
      <c r="B92" s="251" t="s">
        <v>311</v>
      </c>
      <c r="C92" s="240"/>
      <c r="D92" s="241"/>
      <c r="E92" s="241"/>
      <c r="F92" s="252" t="s">
        <v>312</v>
      </c>
      <c r="G92" s="241"/>
      <c r="H92" s="219"/>
      <c r="I92" s="253" t="s">
        <v>315</v>
      </c>
      <c r="J92" s="240" t="s">
        <v>253</v>
      </c>
      <c r="K92" s="243">
        <v>5</v>
      </c>
      <c r="L92" s="220"/>
    </row>
    <row r="93" spans="1:12" s="250" customFormat="1">
      <c r="A93" s="267"/>
      <c r="B93" s="245"/>
      <c r="C93" s="246"/>
      <c r="D93" s="231"/>
      <c r="E93" s="231"/>
      <c r="F93" s="247"/>
      <c r="G93" s="231"/>
      <c r="H93" s="248"/>
      <c r="I93" s="246"/>
      <c r="J93" s="231"/>
      <c r="K93" s="249"/>
      <c r="L93" s="268"/>
    </row>
    <row r="94" spans="1:12" s="250" customFormat="1">
      <c r="A94" s="267"/>
      <c r="B94" s="245"/>
      <c r="C94" s="246"/>
      <c r="D94" s="231"/>
      <c r="E94" s="231"/>
      <c r="F94" s="247"/>
      <c r="G94" s="231"/>
      <c r="H94" s="248"/>
      <c r="I94" s="246"/>
      <c r="J94" s="231"/>
      <c r="K94" s="249"/>
      <c r="L94" s="268"/>
    </row>
    <row r="95" spans="1:12">
      <c r="A95" s="266"/>
      <c r="B95" s="336" t="s">
        <v>263</v>
      </c>
      <c r="C95" s="232" t="s">
        <v>233</v>
      </c>
      <c r="D95" s="233">
        <v>0</v>
      </c>
      <c r="E95" s="233"/>
      <c r="F95" s="234"/>
      <c r="G95" s="233" t="s">
        <v>271</v>
      </c>
      <c r="H95" s="235" t="s">
        <v>285</v>
      </c>
      <c r="I95" s="235" t="s">
        <v>307</v>
      </c>
      <c r="J95" s="234" t="s">
        <v>240</v>
      </c>
      <c r="K95" s="236">
        <f>K80+D95</f>
        <v>27</v>
      </c>
      <c r="L95" s="220"/>
    </row>
    <row r="96" spans="1:12">
      <c r="A96" s="266"/>
      <c r="B96" s="336"/>
      <c r="C96" s="232" t="s">
        <v>235</v>
      </c>
      <c r="D96" s="233">
        <v>1</v>
      </c>
      <c r="E96" s="233"/>
      <c r="F96" s="234"/>
      <c r="G96" s="233" t="s">
        <v>272</v>
      </c>
      <c r="H96" s="235" t="s">
        <v>286</v>
      </c>
      <c r="I96" s="235" t="s">
        <v>308</v>
      </c>
      <c r="J96" s="234" t="s">
        <v>241</v>
      </c>
      <c r="K96" s="236">
        <f>K81+D96</f>
        <v>20</v>
      </c>
      <c r="L96" s="220"/>
    </row>
    <row r="97" spans="1:12">
      <c r="A97" s="266"/>
      <c r="B97" s="237"/>
      <c r="C97" s="232"/>
      <c r="D97" s="233"/>
      <c r="E97" s="233"/>
      <c r="F97" s="234"/>
      <c r="G97" s="233"/>
      <c r="H97" s="232"/>
      <c r="I97" s="232"/>
      <c r="J97" s="232"/>
      <c r="K97" s="236"/>
      <c r="L97" s="220"/>
    </row>
    <row r="98" spans="1:12">
      <c r="A98" s="266"/>
      <c r="B98" s="237"/>
      <c r="C98" s="233"/>
      <c r="D98" s="233" t="s">
        <v>264</v>
      </c>
      <c r="E98" s="233" t="s">
        <v>265</v>
      </c>
      <c r="F98" s="234"/>
      <c r="G98" s="233"/>
      <c r="H98" s="232"/>
      <c r="I98" s="232"/>
      <c r="J98" s="232"/>
      <c r="K98" s="236"/>
      <c r="L98" s="220"/>
    </row>
    <row r="99" spans="1:12" ht="22.5" customHeight="1">
      <c r="A99" s="266"/>
      <c r="B99" s="334" t="s">
        <v>260</v>
      </c>
      <c r="C99" s="232" t="s">
        <v>234</v>
      </c>
      <c r="D99" s="233">
        <f>D95</f>
        <v>0</v>
      </c>
      <c r="E99" s="233">
        <f>C42-K90-D99</f>
        <v>-1</v>
      </c>
      <c r="F99" s="234"/>
      <c r="G99" s="233" t="s">
        <v>271</v>
      </c>
      <c r="H99" s="232" t="s">
        <v>275</v>
      </c>
      <c r="I99" s="232"/>
      <c r="J99" s="233" t="s">
        <v>271</v>
      </c>
      <c r="K99" s="236">
        <f>D99</f>
        <v>0</v>
      </c>
      <c r="L99" s="220"/>
    </row>
    <row r="100" spans="1:12" ht="22.5" customHeight="1">
      <c r="A100" s="266"/>
      <c r="B100" s="334"/>
      <c r="C100" s="232" t="s">
        <v>261</v>
      </c>
      <c r="D100" s="233">
        <f>D96</f>
        <v>1</v>
      </c>
      <c r="E100" s="233">
        <f>C43-K91-D100</f>
        <v>-1</v>
      </c>
      <c r="F100" s="234"/>
      <c r="G100" s="233" t="s">
        <v>272</v>
      </c>
      <c r="H100" s="232" t="s">
        <v>275</v>
      </c>
      <c r="I100" s="232"/>
      <c r="J100" s="233" t="s">
        <v>272</v>
      </c>
      <c r="K100" s="236">
        <f>D100</f>
        <v>1</v>
      </c>
      <c r="L100" s="220"/>
    </row>
    <row r="101" spans="1:12">
      <c r="A101" s="266"/>
      <c r="B101" s="238"/>
      <c r="C101" s="234" t="s">
        <v>279</v>
      </c>
      <c r="D101" s="335" t="s">
        <v>319</v>
      </c>
      <c r="E101" s="335"/>
      <c r="F101" s="234"/>
      <c r="G101" s="233"/>
      <c r="H101" s="232"/>
      <c r="I101" s="232"/>
      <c r="J101" s="232"/>
      <c r="K101" s="236"/>
      <c r="L101" s="220"/>
    </row>
    <row r="102" spans="1:12">
      <c r="A102" s="266"/>
      <c r="B102" s="238"/>
      <c r="C102" s="232"/>
      <c r="D102" s="233"/>
      <c r="E102" s="233"/>
      <c r="F102" s="234"/>
      <c r="G102" s="233"/>
      <c r="H102" s="232"/>
      <c r="I102" s="232"/>
      <c r="J102" s="232"/>
      <c r="K102" s="236"/>
      <c r="L102" s="220"/>
    </row>
    <row r="103" spans="1:12" ht="24">
      <c r="A103" s="266"/>
      <c r="B103" s="334" t="s">
        <v>276</v>
      </c>
      <c r="C103" s="232" t="s">
        <v>234</v>
      </c>
      <c r="D103" s="233">
        <f>D99</f>
        <v>0</v>
      </c>
      <c r="E103" s="233"/>
      <c r="F103" s="234"/>
      <c r="G103" s="233"/>
      <c r="H103" s="239" t="s">
        <v>299</v>
      </c>
      <c r="I103" s="235" t="s">
        <v>309</v>
      </c>
      <c r="J103" s="232" t="str">
        <f>$E$3</f>
        <v>CallW2Info[3]</v>
      </c>
      <c r="K103" s="236">
        <f>K88+D103</f>
        <v>35</v>
      </c>
      <c r="L103" s="220"/>
    </row>
    <row r="104" spans="1:12" ht="24">
      <c r="A104" s="266"/>
      <c r="B104" s="334"/>
      <c r="C104" s="232" t="s">
        <v>261</v>
      </c>
      <c r="D104" s="233">
        <f>D100</f>
        <v>1</v>
      </c>
      <c r="E104" s="233"/>
      <c r="F104" s="234"/>
      <c r="G104" s="233"/>
      <c r="H104" s="239" t="s">
        <v>300</v>
      </c>
      <c r="I104" s="232" t="s">
        <v>310</v>
      </c>
      <c r="J104" s="232" t="str">
        <f>$E$6</f>
        <v>PutW2Info[3]</v>
      </c>
      <c r="K104" s="236">
        <f>K89+D104</f>
        <v>8</v>
      </c>
      <c r="L104" s="220"/>
    </row>
    <row r="105" spans="1:12">
      <c r="A105" s="266"/>
      <c r="B105" s="238"/>
      <c r="C105" s="232" t="s">
        <v>289</v>
      </c>
      <c r="D105" s="233"/>
      <c r="E105" s="233"/>
      <c r="F105" s="234"/>
      <c r="G105" s="233" t="s">
        <v>283</v>
      </c>
      <c r="H105" s="235" t="s">
        <v>291</v>
      </c>
      <c r="I105" s="232"/>
      <c r="J105" s="233" t="s">
        <v>283</v>
      </c>
      <c r="K105" s="236">
        <f>K90+K99</f>
        <v>5</v>
      </c>
      <c r="L105" s="220"/>
    </row>
    <row r="106" spans="1:12">
      <c r="A106" s="266"/>
      <c r="B106" s="238"/>
      <c r="C106" s="232" t="s">
        <v>290</v>
      </c>
      <c r="D106" s="233"/>
      <c r="E106" s="233"/>
      <c r="F106" s="234"/>
      <c r="G106" s="233" t="s">
        <v>284</v>
      </c>
      <c r="H106" s="235" t="s">
        <v>292</v>
      </c>
      <c r="I106" s="232"/>
      <c r="J106" s="233" t="s">
        <v>284</v>
      </c>
      <c r="K106" s="236">
        <f>K91+K100</f>
        <v>5</v>
      </c>
      <c r="L106" s="220"/>
    </row>
    <row r="107" spans="1:12">
      <c r="A107" s="266"/>
      <c r="B107" s="251" t="s">
        <v>311</v>
      </c>
      <c r="C107" s="240"/>
      <c r="D107" s="241"/>
      <c r="E107" s="241"/>
      <c r="F107" s="252" t="s">
        <v>312</v>
      </c>
      <c r="G107" s="241"/>
      <c r="H107" s="219"/>
      <c r="I107" s="253" t="s">
        <v>316</v>
      </c>
      <c r="J107" s="240" t="s">
        <v>253</v>
      </c>
      <c r="K107" s="243">
        <v>5</v>
      </c>
      <c r="L107" s="220"/>
    </row>
    <row r="108" spans="1:12" s="250" customFormat="1" ht="12.75" thickBot="1">
      <c r="A108" s="267"/>
      <c r="B108" s="254"/>
      <c r="C108" s="255"/>
      <c r="D108" s="256"/>
      <c r="E108" s="256"/>
      <c r="F108" s="257"/>
      <c r="G108" s="256"/>
      <c r="H108" s="258"/>
      <c r="I108" s="255"/>
      <c r="J108" s="256"/>
      <c r="K108" s="259"/>
      <c r="L108" s="268"/>
    </row>
    <row r="109" spans="1:12">
      <c r="A109" s="217"/>
      <c r="B109" s="219"/>
      <c r="C109" s="218"/>
      <c r="D109" s="218"/>
      <c r="E109" s="221"/>
      <c r="F109" s="218"/>
      <c r="G109" s="219"/>
      <c r="H109" s="219"/>
      <c r="I109" s="219"/>
      <c r="J109" s="218"/>
      <c r="K109" s="219"/>
      <c r="L109" s="220"/>
    </row>
    <row r="110" spans="1:12" ht="12.75" thickBot="1">
      <c r="A110" s="269"/>
      <c r="B110" s="223"/>
      <c r="C110" s="224"/>
      <c r="D110" s="224"/>
      <c r="E110" s="225"/>
      <c r="F110" s="224"/>
      <c r="G110" s="223"/>
      <c r="H110" s="223"/>
      <c r="I110" s="223"/>
      <c r="J110" s="224"/>
      <c r="K110" s="223"/>
      <c r="L110" s="226"/>
    </row>
  </sheetData>
  <mergeCells count="26">
    <mergeCell ref="C44:D44"/>
    <mergeCell ref="A1:B1"/>
    <mergeCell ref="A15:A18"/>
    <mergeCell ref="A20:A21"/>
    <mergeCell ref="A38:F38"/>
    <mergeCell ref="A42:A43"/>
    <mergeCell ref="A23:C23"/>
    <mergeCell ref="A24:B24"/>
    <mergeCell ref="A25:B25"/>
    <mergeCell ref="D86:E86"/>
    <mergeCell ref="C49:F49"/>
    <mergeCell ref="B51:B52"/>
    <mergeCell ref="B54:B55"/>
    <mergeCell ref="D56:E56"/>
    <mergeCell ref="B58:B59"/>
    <mergeCell ref="B65:B66"/>
    <mergeCell ref="B69:B70"/>
    <mergeCell ref="D71:E71"/>
    <mergeCell ref="B73:B74"/>
    <mergeCell ref="B80:B81"/>
    <mergeCell ref="B84:B85"/>
    <mergeCell ref="B88:B89"/>
    <mergeCell ref="B95:B96"/>
    <mergeCell ref="B99:B100"/>
    <mergeCell ref="D101:E101"/>
    <mergeCell ref="B103:B104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2"/>
  <sheetViews>
    <sheetView workbookViewId="0">
      <selection activeCell="G27" sqref="G27"/>
    </sheetView>
  </sheetViews>
  <sheetFormatPr defaultRowHeight="16.5"/>
  <cols>
    <col min="11" max="11" width="11" customWidth="1"/>
  </cols>
  <sheetData>
    <row r="1" spans="2:27">
      <c r="F1" t="s">
        <v>372</v>
      </c>
      <c r="G1" t="s">
        <v>373</v>
      </c>
      <c r="H1" t="s">
        <v>374</v>
      </c>
      <c r="I1" t="s">
        <v>375</v>
      </c>
      <c r="J1" t="s">
        <v>376</v>
      </c>
      <c r="K1" t="s">
        <v>377</v>
      </c>
      <c r="L1" t="s">
        <v>378</v>
      </c>
      <c r="M1" t="s">
        <v>379</v>
      </c>
      <c r="N1" t="s">
        <v>380</v>
      </c>
      <c r="O1" t="s">
        <v>381</v>
      </c>
      <c r="P1" t="s">
        <v>382</v>
      </c>
      <c r="Q1" t="s">
        <v>383</v>
      </c>
      <c r="R1" s="17" t="s">
        <v>384</v>
      </c>
      <c r="S1" s="17" t="s">
        <v>385</v>
      </c>
      <c r="T1" t="s">
        <v>386</v>
      </c>
      <c r="U1" t="s">
        <v>387</v>
      </c>
      <c r="V1" t="s">
        <v>388</v>
      </c>
      <c r="W1" t="s">
        <v>389</v>
      </c>
      <c r="X1" t="s">
        <v>390</v>
      </c>
      <c r="Y1" t="s">
        <v>391</v>
      </c>
      <c r="Z1" t="s">
        <v>392</v>
      </c>
      <c r="AA1" t="s">
        <v>393</v>
      </c>
    </row>
    <row r="2" spans="2:27">
      <c r="D2" t="s">
        <v>359</v>
      </c>
      <c r="E2" t="s">
        <v>360</v>
      </c>
      <c r="F2" t="s">
        <v>365</v>
      </c>
      <c r="L2" s="205">
        <v>0</v>
      </c>
      <c r="M2" s="205">
        <v>1</v>
      </c>
      <c r="N2" s="205">
        <v>2</v>
      </c>
      <c r="O2" s="205">
        <v>3</v>
      </c>
      <c r="P2" s="205">
        <v>4</v>
      </c>
      <c r="Q2" s="205">
        <v>5</v>
      </c>
      <c r="R2" s="70">
        <v>6</v>
      </c>
      <c r="S2" s="70">
        <v>7</v>
      </c>
      <c r="T2" s="205">
        <v>8</v>
      </c>
      <c r="U2" s="205">
        <v>9</v>
      </c>
      <c r="V2" s="205">
        <v>10</v>
      </c>
      <c r="W2" s="205">
        <v>11</v>
      </c>
      <c r="X2" s="205">
        <v>12</v>
      </c>
      <c r="Y2" s="205">
        <v>13</v>
      </c>
      <c r="Z2" s="205">
        <v>14</v>
      </c>
      <c r="AA2" s="205">
        <v>15</v>
      </c>
    </row>
    <row r="3" spans="2:27">
      <c r="B3" t="s">
        <v>357</v>
      </c>
      <c r="C3" t="s">
        <v>3</v>
      </c>
      <c r="D3" t="s">
        <v>358</v>
      </c>
      <c r="E3" t="s">
        <v>361</v>
      </c>
      <c r="F3" s="67" t="s">
        <v>395</v>
      </c>
    </row>
    <row r="4" spans="2:27">
      <c r="C4" t="s">
        <v>362</v>
      </c>
      <c r="D4" t="s">
        <v>363</v>
      </c>
      <c r="E4" t="s">
        <v>368</v>
      </c>
      <c r="F4" s="67" t="s">
        <v>396</v>
      </c>
    </row>
    <row r="5" spans="2:27">
      <c r="C5" t="s">
        <v>366</v>
      </c>
      <c r="D5" t="s">
        <v>367</v>
      </c>
      <c r="E5" t="s">
        <v>364</v>
      </c>
      <c r="F5" t="s">
        <v>394</v>
      </c>
    </row>
    <row r="6" spans="2:27">
      <c r="C6" t="s">
        <v>370</v>
      </c>
      <c r="D6" t="s">
        <v>371</v>
      </c>
      <c r="E6" t="s">
        <v>369</v>
      </c>
      <c r="F6" s="67" t="s">
        <v>407</v>
      </c>
    </row>
    <row r="8" spans="2:27">
      <c r="B8" t="s">
        <v>397</v>
      </c>
      <c r="C8" s="67" t="s">
        <v>3</v>
      </c>
      <c r="D8" s="67" t="s">
        <v>196</v>
      </c>
      <c r="E8" s="67" t="s">
        <v>400</v>
      </c>
      <c r="F8" s="67" t="s">
        <v>403</v>
      </c>
      <c r="G8" s="67"/>
    </row>
    <row r="9" spans="2:27">
      <c r="C9" s="67" t="s">
        <v>362</v>
      </c>
      <c r="D9" s="67" t="s">
        <v>196</v>
      </c>
      <c r="E9" s="67" t="s">
        <v>369</v>
      </c>
      <c r="F9" s="67" t="s">
        <v>404</v>
      </c>
      <c r="G9" s="67"/>
    </row>
    <row r="10" spans="2:27">
      <c r="C10" s="67" t="s">
        <v>366</v>
      </c>
      <c r="D10" s="67" t="s">
        <v>398</v>
      </c>
      <c r="E10" s="67" t="s">
        <v>401</v>
      </c>
      <c r="F10" s="67" t="s">
        <v>405</v>
      </c>
      <c r="G10" s="67"/>
    </row>
    <row r="11" spans="2:27">
      <c r="C11" s="67" t="s">
        <v>370</v>
      </c>
      <c r="D11" s="67" t="s">
        <v>399</v>
      </c>
      <c r="E11" s="67" t="s">
        <v>402</v>
      </c>
      <c r="F11" s="67" t="s">
        <v>406</v>
      </c>
      <c r="G11" s="67"/>
    </row>
    <row r="14" spans="2:27">
      <c r="B14" s="67" t="s">
        <v>408</v>
      </c>
      <c r="C14" s="67" t="s">
        <v>366</v>
      </c>
      <c r="D14" s="67" t="s">
        <v>398</v>
      </c>
      <c r="E14" s="67" t="s">
        <v>401</v>
      </c>
      <c r="F14" s="67" t="s">
        <v>405</v>
      </c>
    </row>
    <row r="15" spans="2:27">
      <c r="B15" s="67"/>
      <c r="C15" s="67" t="s">
        <v>370</v>
      </c>
      <c r="D15" s="67" t="s">
        <v>399</v>
      </c>
      <c r="E15" s="67" t="s">
        <v>402</v>
      </c>
      <c r="F15" s="67" t="s">
        <v>406</v>
      </c>
    </row>
    <row r="16" spans="2:27">
      <c r="B16" s="67"/>
      <c r="C16" s="67" t="s">
        <v>3</v>
      </c>
      <c r="D16" s="67" t="s">
        <v>196</v>
      </c>
      <c r="E16" s="67" t="s">
        <v>400</v>
      </c>
      <c r="F16" s="67" t="s">
        <v>403</v>
      </c>
    </row>
    <row r="17" spans="2:6">
      <c r="B17" s="67"/>
      <c r="C17" s="67" t="s">
        <v>362</v>
      </c>
      <c r="D17" s="67" t="s">
        <v>196</v>
      </c>
      <c r="E17" s="67" t="s">
        <v>369</v>
      </c>
      <c r="F17" s="67" t="s">
        <v>404</v>
      </c>
    </row>
    <row r="19" spans="2:6">
      <c r="B19" t="s">
        <v>214</v>
      </c>
      <c r="C19" s="67" t="s">
        <v>3</v>
      </c>
      <c r="D19" s="67" t="s">
        <v>358</v>
      </c>
      <c r="E19" s="67" t="s">
        <v>361</v>
      </c>
      <c r="F19" s="67" t="s">
        <v>395</v>
      </c>
    </row>
    <row r="20" spans="2:6">
      <c r="C20" s="67" t="s">
        <v>362</v>
      </c>
      <c r="D20" s="67" t="s">
        <v>363</v>
      </c>
      <c r="E20" s="67" t="s">
        <v>368</v>
      </c>
      <c r="F20" s="67" t="s">
        <v>396</v>
      </c>
    </row>
    <row r="21" spans="2:6">
      <c r="C21" s="67" t="s">
        <v>366</v>
      </c>
      <c r="D21" s="67" t="s">
        <v>367</v>
      </c>
      <c r="E21" s="67" t="s">
        <v>364</v>
      </c>
      <c r="F21" s="67" t="s">
        <v>394</v>
      </c>
    </row>
    <row r="22" spans="2:6">
      <c r="C22" s="67" t="s">
        <v>370</v>
      </c>
      <c r="D22" s="67" t="s">
        <v>371</v>
      </c>
      <c r="E22" s="67" t="s">
        <v>369</v>
      </c>
      <c r="F22" s="67" t="s">
        <v>407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0" sqref="B10"/>
    </sheetView>
  </sheetViews>
  <sheetFormatPr defaultColWidth="9.25" defaultRowHeight="12"/>
  <cols>
    <col min="1" max="1" width="9.25" style="207"/>
    <col min="2" max="16384" width="9.25" style="206"/>
  </cols>
  <sheetData>
    <row r="1" spans="1:2">
      <c r="A1" s="207" t="s">
        <v>418</v>
      </c>
      <c r="B1" s="206" t="s">
        <v>419</v>
      </c>
    </row>
    <row r="2" spans="1:2">
      <c r="B2" s="206" t="s">
        <v>420</v>
      </c>
    </row>
    <row r="4" spans="1:2">
      <c r="A4" s="207" t="s">
        <v>421</v>
      </c>
      <c r="B4" s="206" t="s">
        <v>422</v>
      </c>
    </row>
    <row r="6" spans="1:2">
      <c r="A6" s="207" t="s">
        <v>423</v>
      </c>
      <c r="B6" s="206" t="s">
        <v>424</v>
      </c>
    </row>
    <row r="7" spans="1:2">
      <c r="B7" s="206" t="s">
        <v>425</v>
      </c>
    </row>
    <row r="8" spans="1:2">
      <c r="B8" s="206" t="s">
        <v>426</v>
      </c>
    </row>
    <row r="9" spans="1:2">
      <c r="B9" s="206" t="s">
        <v>427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H26" sqref="H26"/>
    </sheetView>
  </sheetViews>
  <sheetFormatPr defaultRowHeight="13.5"/>
  <cols>
    <col min="1" max="16384" width="9" style="22"/>
  </cols>
  <sheetData>
    <row r="1" spans="1:11">
      <c r="A1" s="300">
        <v>0</v>
      </c>
      <c r="B1" s="300">
        <v>1</v>
      </c>
      <c r="C1" s="300">
        <v>2</v>
      </c>
      <c r="D1" s="300">
        <v>3</v>
      </c>
      <c r="E1" s="300">
        <v>4</v>
      </c>
      <c r="F1" s="300">
        <v>5</v>
      </c>
      <c r="G1" s="300">
        <v>6</v>
      </c>
      <c r="H1" s="300">
        <v>7</v>
      </c>
      <c r="I1" s="300">
        <v>8</v>
      </c>
      <c r="J1" s="300">
        <v>9</v>
      </c>
      <c r="K1" s="300">
        <v>10</v>
      </c>
    </row>
    <row r="2" spans="1:11">
      <c r="A2" s="22" t="s">
        <v>428</v>
      </c>
      <c r="B2" s="22" t="s">
        <v>429</v>
      </c>
      <c r="C2" s="22" t="s">
        <v>430</v>
      </c>
      <c r="D2" s="22" t="s">
        <v>431</v>
      </c>
      <c r="E2" s="22" t="s">
        <v>432</v>
      </c>
      <c r="F2" s="22" t="s">
        <v>433</v>
      </c>
      <c r="G2" s="22" t="s">
        <v>434</v>
      </c>
      <c r="H2" s="22" t="s">
        <v>435</v>
      </c>
      <c r="I2" s="22" t="s">
        <v>436</v>
      </c>
      <c r="J2" s="22" t="s">
        <v>437</v>
      </c>
      <c r="K2" s="22" t="s">
        <v>438</v>
      </c>
    </row>
    <row r="7" spans="1:11">
      <c r="A7" s="22" t="s">
        <v>439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" sqref="C2"/>
    </sheetView>
  </sheetViews>
  <sheetFormatPr defaultRowHeight="16.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1"/>
  <sheetViews>
    <sheetView workbookViewId="0">
      <pane ySplit="1" topLeftCell="A1410" activePane="bottomLeft" state="frozen"/>
      <selection pane="bottomLeft" activeCell="C1431" sqref="C1431"/>
    </sheetView>
  </sheetViews>
  <sheetFormatPr defaultRowHeight="16.5"/>
  <cols>
    <col min="1" max="1" width="11.125" bestFit="1" customWidth="1"/>
    <col min="2" max="2" width="5.875" bestFit="1" customWidth="1"/>
    <col min="3" max="3" width="5.875" style="129" bestFit="1" customWidth="1"/>
    <col min="4" max="4" width="5.875" bestFit="1" customWidth="1"/>
    <col min="5" max="5" width="5.875" style="43" bestFit="1" customWidth="1"/>
  </cols>
  <sheetData>
    <row r="1" spans="1:5">
      <c r="A1" s="10" t="s">
        <v>80</v>
      </c>
      <c r="B1" s="10" t="s">
        <v>81</v>
      </c>
      <c r="C1" s="12" t="s">
        <v>82</v>
      </c>
      <c r="D1" s="10" t="s">
        <v>83</v>
      </c>
      <c r="E1" s="130" t="s">
        <v>84</v>
      </c>
    </row>
    <row r="2" spans="1:5">
      <c r="A2" s="68">
        <v>43157</v>
      </c>
      <c r="B2" s="69">
        <v>15.38</v>
      </c>
      <c r="C2" s="128">
        <v>15.49</v>
      </c>
      <c r="D2" s="69">
        <v>15.2</v>
      </c>
      <c r="E2" s="131">
        <v>15.25</v>
      </c>
    </row>
    <row r="3" spans="1:5">
      <c r="A3" s="68">
        <v>43154</v>
      </c>
      <c r="B3" s="69">
        <v>16.170000000000002</v>
      </c>
      <c r="C3" s="128">
        <v>16.170000000000002</v>
      </c>
      <c r="D3" s="69">
        <v>15.48</v>
      </c>
      <c r="E3" s="131">
        <v>15.49</v>
      </c>
    </row>
    <row r="4" spans="1:5">
      <c r="A4" s="68">
        <v>43153</v>
      </c>
      <c r="B4" s="69">
        <v>17.48</v>
      </c>
      <c r="C4" s="128">
        <v>17.48</v>
      </c>
      <c r="D4" s="69">
        <v>16.64</v>
      </c>
      <c r="E4" s="131">
        <v>16.850000000000001</v>
      </c>
    </row>
    <row r="5" spans="1:5">
      <c r="A5" s="68">
        <v>43152</v>
      </c>
      <c r="B5" s="69">
        <v>17.2</v>
      </c>
      <c r="C5" s="128">
        <v>17.22</v>
      </c>
      <c r="D5" s="69">
        <v>16.329999999999998</v>
      </c>
      <c r="E5" s="131">
        <v>16.559999999999999</v>
      </c>
    </row>
    <row r="6" spans="1:5">
      <c r="A6" s="68">
        <v>43151</v>
      </c>
      <c r="B6" s="69">
        <v>16.73</v>
      </c>
      <c r="C6" s="128">
        <v>17.75</v>
      </c>
      <c r="D6" s="69">
        <v>16.53</v>
      </c>
      <c r="E6" s="131">
        <v>17.100000000000001</v>
      </c>
    </row>
    <row r="7" spans="1:5">
      <c r="A7" s="68">
        <v>43150</v>
      </c>
      <c r="B7" s="69">
        <v>16.54</v>
      </c>
      <c r="C7" s="128">
        <v>17</v>
      </c>
      <c r="D7" s="69">
        <v>16.399999999999999</v>
      </c>
      <c r="E7" s="131">
        <v>16.66</v>
      </c>
    </row>
    <row r="8" spans="1:5">
      <c r="A8" s="68">
        <v>43145</v>
      </c>
      <c r="B8" s="69">
        <v>19.03</v>
      </c>
      <c r="C8" s="128">
        <v>19.18</v>
      </c>
      <c r="D8" s="69">
        <v>18.46</v>
      </c>
      <c r="E8" s="131">
        <v>18.52</v>
      </c>
    </row>
    <row r="9" spans="1:5">
      <c r="A9" s="68">
        <v>43144</v>
      </c>
      <c r="B9" s="69">
        <v>19.59</v>
      </c>
      <c r="C9" s="128">
        <v>20.49</v>
      </c>
      <c r="D9" s="69">
        <v>18.5</v>
      </c>
      <c r="E9" s="131">
        <v>20.14</v>
      </c>
    </row>
    <row r="10" spans="1:5">
      <c r="A10" s="68">
        <v>43143</v>
      </c>
      <c r="B10" s="69">
        <v>22.12</v>
      </c>
      <c r="C10" s="128">
        <v>22.47</v>
      </c>
      <c r="D10" s="69">
        <v>20.79</v>
      </c>
      <c r="E10" s="131">
        <v>21.67</v>
      </c>
    </row>
    <row r="11" spans="1:5">
      <c r="A11" s="68">
        <v>43140</v>
      </c>
      <c r="B11" s="69">
        <v>24.16</v>
      </c>
      <c r="C11" s="128">
        <v>24.18</v>
      </c>
      <c r="D11" s="69">
        <v>21.63</v>
      </c>
      <c r="E11" s="131">
        <v>23.73</v>
      </c>
    </row>
    <row r="12" spans="1:5">
      <c r="A12" s="68">
        <v>43139</v>
      </c>
      <c r="B12" s="69">
        <v>20.23</v>
      </c>
      <c r="C12" s="128">
        <v>21.65</v>
      </c>
      <c r="D12" s="69">
        <v>17.86</v>
      </c>
      <c r="E12" s="131">
        <v>18.21</v>
      </c>
    </row>
    <row r="13" spans="1:5">
      <c r="A13" s="68">
        <v>43138</v>
      </c>
      <c r="B13" s="69">
        <v>19.04</v>
      </c>
      <c r="C13" s="128">
        <v>23.35</v>
      </c>
      <c r="D13" s="69">
        <v>17.59</v>
      </c>
      <c r="E13" s="131">
        <v>23.04</v>
      </c>
    </row>
    <row r="14" spans="1:5">
      <c r="A14" s="68">
        <v>43137</v>
      </c>
      <c r="B14" s="69">
        <v>22.67</v>
      </c>
      <c r="C14" s="128">
        <v>28.34</v>
      </c>
      <c r="D14" s="69">
        <v>20.98</v>
      </c>
      <c r="E14" s="131">
        <v>22.61</v>
      </c>
    </row>
    <row r="15" spans="1:5">
      <c r="A15" s="68">
        <v>43136</v>
      </c>
      <c r="B15" s="69">
        <v>17.100000000000001</v>
      </c>
      <c r="C15" s="128">
        <v>17.829999999999998</v>
      </c>
      <c r="D15" s="69">
        <v>16.010000000000002</v>
      </c>
      <c r="E15" s="131">
        <v>16.239999999999998</v>
      </c>
    </row>
    <row r="16" spans="1:5">
      <c r="A16" s="68">
        <v>43133</v>
      </c>
      <c r="B16" s="69">
        <v>14.14</v>
      </c>
      <c r="C16" s="128">
        <v>17.09</v>
      </c>
      <c r="D16" s="69">
        <v>13.95</v>
      </c>
      <c r="E16" s="131">
        <v>14.34</v>
      </c>
    </row>
    <row r="17" spans="1:5">
      <c r="A17" s="68">
        <v>43132</v>
      </c>
      <c r="B17" s="69">
        <v>14.41</v>
      </c>
      <c r="C17" s="128">
        <v>14.41</v>
      </c>
      <c r="D17" s="69">
        <v>13.9</v>
      </c>
      <c r="E17" s="131">
        <v>13.98</v>
      </c>
    </row>
    <row r="18" spans="1:5">
      <c r="A18" s="68">
        <v>43131</v>
      </c>
      <c r="B18" s="69">
        <v>14.49</v>
      </c>
      <c r="C18" s="128">
        <v>14.91</v>
      </c>
      <c r="D18" s="69">
        <v>13.7</v>
      </c>
      <c r="E18" s="131">
        <v>14.54</v>
      </c>
    </row>
    <row r="19" spans="1:5">
      <c r="A19" s="68">
        <v>43130</v>
      </c>
      <c r="B19" s="69">
        <v>13.74</v>
      </c>
      <c r="C19" s="128">
        <v>14.47</v>
      </c>
      <c r="D19" s="69">
        <v>13.66</v>
      </c>
      <c r="E19" s="131">
        <v>14.23</v>
      </c>
    </row>
    <row r="20" spans="1:5">
      <c r="A20" s="68">
        <v>43129</v>
      </c>
      <c r="B20" s="69">
        <v>13.08</v>
      </c>
      <c r="C20" s="128">
        <v>13.51</v>
      </c>
      <c r="D20" s="69">
        <v>13.08</v>
      </c>
      <c r="E20" s="131">
        <v>13.42</v>
      </c>
    </row>
    <row r="21" spans="1:5">
      <c r="A21" s="68">
        <v>43126</v>
      </c>
      <c r="B21" s="69">
        <v>12.65</v>
      </c>
      <c r="C21" s="128">
        <v>12.73</v>
      </c>
      <c r="D21" s="69">
        <v>12.52</v>
      </c>
      <c r="E21" s="131">
        <v>12.52</v>
      </c>
    </row>
    <row r="22" spans="1:5">
      <c r="A22" s="68">
        <v>43125</v>
      </c>
      <c r="B22" s="69">
        <v>12.94</v>
      </c>
      <c r="C22" s="128">
        <v>12.96</v>
      </c>
      <c r="D22" s="69">
        <v>12.48</v>
      </c>
      <c r="E22" s="131">
        <v>12.48</v>
      </c>
    </row>
    <row r="23" spans="1:5">
      <c r="A23" s="68">
        <v>43124</v>
      </c>
      <c r="B23" s="69">
        <v>12.9</v>
      </c>
      <c r="C23" s="128">
        <v>13.03</v>
      </c>
      <c r="D23" s="69">
        <v>12.69</v>
      </c>
      <c r="E23" s="131">
        <v>12.76</v>
      </c>
    </row>
    <row r="24" spans="1:5">
      <c r="A24" s="68">
        <v>43123</v>
      </c>
      <c r="B24" s="69">
        <v>13.02</v>
      </c>
      <c r="C24" s="128">
        <v>13.02</v>
      </c>
      <c r="D24" s="69">
        <v>12.64</v>
      </c>
      <c r="E24" s="131">
        <v>12.75</v>
      </c>
    </row>
    <row r="25" spans="1:5">
      <c r="A25" s="68">
        <v>43122</v>
      </c>
      <c r="B25" s="69">
        <v>13.33</v>
      </c>
      <c r="C25" s="128">
        <v>13.66</v>
      </c>
      <c r="D25" s="69">
        <v>13.05</v>
      </c>
      <c r="E25" s="131">
        <v>13.09</v>
      </c>
    </row>
    <row r="26" spans="1:5">
      <c r="A26" s="68">
        <v>43119</v>
      </c>
      <c r="B26" s="69">
        <v>12.57</v>
      </c>
      <c r="C26" s="128">
        <v>12.78</v>
      </c>
      <c r="D26" s="69">
        <v>12.56</v>
      </c>
      <c r="E26" s="131">
        <v>12.67</v>
      </c>
    </row>
    <row r="27" spans="1:5">
      <c r="A27" s="68">
        <v>43118</v>
      </c>
      <c r="B27" s="69">
        <v>12.39</v>
      </c>
      <c r="C27" s="128">
        <v>12.58</v>
      </c>
      <c r="D27" s="69">
        <v>12.23</v>
      </c>
      <c r="E27" s="131">
        <v>12.53</v>
      </c>
    </row>
    <row r="28" spans="1:5">
      <c r="A28" s="68">
        <v>43117</v>
      </c>
      <c r="B28" s="69">
        <v>11.94</v>
      </c>
      <c r="C28" s="128">
        <v>12.21</v>
      </c>
      <c r="D28" s="69">
        <v>11.86</v>
      </c>
      <c r="E28" s="131">
        <v>12.21</v>
      </c>
    </row>
    <row r="29" spans="1:5">
      <c r="A29" s="68">
        <v>43116</v>
      </c>
      <c r="B29" s="69">
        <v>11.95</v>
      </c>
      <c r="C29" s="128">
        <v>12.1</v>
      </c>
      <c r="D29" s="69">
        <v>11.78</v>
      </c>
      <c r="E29" s="131">
        <v>11.81</v>
      </c>
    </row>
    <row r="30" spans="1:5">
      <c r="A30" s="68">
        <v>43115</v>
      </c>
      <c r="B30" s="69">
        <v>11.66</v>
      </c>
      <c r="C30" s="128">
        <v>11.89</v>
      </c>
      <c r="D30" s="69">
        <v>11.63</v>
      </c>
      <c r="E30" s="131">
        <v>11.78</v>
      </c>
    </row>
    <row r="31" spans="1:5">
      <c r="A31" s="68">
        <v>43112</v>
      </c>
      <c r="B31" s="69">
        <v>10.96</v>
      </c>
      <c r="C31" s="128">
        <v>11.08</v>
      </c>
      <c r="D31" s="69">
        <v>10.74</v>
      </c>
      <c r="E31" s="131">
        <v>11</v>
      </c>
    </row>
    <row r="32" spans="1:5">
      <c r="A32" s="68">
        <v>43111</v>
      </c>
      <c r="B32" s="69">
        <v>12.08</v>
      </c>
      <c r="C32" s="128">
        <v>12.1</v>
      </c>
      <c r="D32" s="69">
        <v>11.19</v>
      </c>
      <c r="E32" s="131">
        <v>11.19</v>
      </c>
    </row>
    <row r="33" spans="1:5">
      <c r="A33" s="68">
        <v>43110</v>
      </c>
      <c r="B33" s="69">
        <v>12.04</v>
      </c>
      <c r="C33" s="128">
        <v>12.32</v>
      </c>
      <c r="D33" s="69">
        <v>11.88</v>
      </c>
      <c r="E33" s="131">
        <v>12.12</v>
      </c>
    </row>
    <row r="34" spans="1:5">
      <c r="A34" s="68">
        <v>43109</v>
      </c>
      <c r="B34" s="69">
        <v>12.47</v>
      </c>
      <c r="C34" s="128">
        <v>12.54</v>
      </c>
      <c r="D34" s="69">
        <v>12.03</v>
      </c>
      <c r="E34" s="131">
        <v>12.03</v>
      </c>
    </row>
    <row r="35" spans="1:5">
      <c r="A35" s="68">
        <v>43108</v>
      </c>
      <c r="B35" s="69">
        <v>12.44</v>
      </c>
      <c r="C35" s="128">
        <v>12.71</v>
      </c>
      <c r="D35" s="69">
        <v>12.21</v>
      </c>
      <c r="E35" s="131">
        <v>12.31</v>
      </c>
    </row>
    <row r="36" spans="1:5">
      <c r="A36" s="68">
        <v>43105</v>
      </c>
      <c r="B36" s="69">
        <v>12.11</v>
      </c>
      <c r="C36" s="128">
        <v>12.17</v>
      </c>
      <c r="D36" s="69">
        <v>11.83</v>
      </c>
      <c r="E36" s="131">
        <v>11.92</v>
      </c>
    </row>
    <row r="37" spans="1:5">
      <c r="A37" s="68">
        <v>43104</v>
      </c>
      <c r="B37" s="69">
        <v>12.66</v>
      </c>
      <c r="C37" s="128">
        <v>12.85</v>
      </c>
      <c r="D37" s="69">
        <v>12.22</v>
      </c>
      <c r="E37" s="131">
        <v>12.22</v>
      </c>
    </row>
    <row r="38" spans="1:5">
      <c r="A38" s="68">
        <v>43103</v>
      </c>
      <c r="B38" s="69">
        <v>12.84</v>
      </c>
      <c r="C38" s="128">
        <v>13.01</v>
      </c>
      <c r="D38" s="69">
        <v>12.64</v>
      </c>
      <c r="E38" s="131">
        <v>12.64</v>
      </c>
    </row>
    <row r="39" spans="1:5">
      <c r="A39" s="68">
        <v>43102</v>
      </c>
      <c r="B39" s="69">
        <v>12.99</v>
      </c>
      <c r="C39" s="128">
        <v>13.13</v>
      </c>
      <c r="D39" s="69">
        <v>12.58</v>
      </c>
      <c r="E39" s="131">
        <v>12.66</v>
      </c>
    </row>
    <row r="40" spans="1:5">
      <c r="A40" s="68">
        <v>43097</v>
      </c>
      <c r="B40" s="69">
        <v>12.87</v>
      </c>
      <c r="C40" s="128">
        <v>12.99</v>
      </c>
      <c r="D40" s="69">
        <v>12.06</v>
      </c>
      <c r="E40" s="131">
        <v>12.06</v>
      </c>
    </row>
    <row r="41" spans="1:5">
      <c r="A41" s="68">
        <v>43096</v>
      </c>
      <c r="B41" s="69">
        <v>12.95</v>
      </c>
      <c r="C41" s="128">
        <v>13</v>
      </c>
      <c r="D41" s="69">
        <v>12.6</v>
      </c>
      <c r="E41" s="131">
        <v>12.9</v>
      </c>
    </row>
    <row r="42" spans="1:5">
      <c r="A42" s="68">
        <v>43095</v>
      </c>
      <c r="B42" s="69">
        <v>12.46</v>
      </c>
      <c r="C42" s="128">
        <v>13.19</v>
      </c>
      <c r="D42" s="69">
        <v>12.45</v>
      </c>
      <c r="E42" s="131">
        <v>12.93</v>
      </c>
    </row>
    <row r="43" spans="1:5">
      <c r="A43" s="68">
        <v>43091</v>
      </c>
      <c r="B43" s="69">
        <v>14.07</v>
      </c>
      <c r="C43" s="128">
        <v>14.17</v>
      </c>
      <c r="D43" s="69">
        <v>11.88</v>
      </c>
      <c r="E43" s="131">
        <v>11.92</v>
      </c>
    </row>
    <row r="44" spans="1:5">
      <c r="A44" s="68">
        <v>43090</v>
      </c>
      <c r="B44" s="69">
        <v>12.54</v>
      </c>
      <c r="C44" s="128">
        <v>12.92</v>
      </c>
      <c r="D44" s="69">
        <v>12.2</v>
      </c>
      <c r="E44" s="131">
        <v>12.72</v>
      </c>
    </row>
    <row r="45" spans="1:5">
      <c r="A45" s="68">
        <v>43089</v>
      </c>
      <c r="B45" s="69">
        <v>12</v>
      </c>
      <c r="C45" s="128">
        <v>12.1</v>
      </c>
      <c r="D45" s="69">
        <v>11.84</v>
      </c>
      <c r="E45" s="131">
        <v>11.87</v>
      </c>
    </row>
    <row r="46" spans="1:5">
      <c r="A46" s="68">
        <v>43088</v>
      </c>
      <c r="B46" s="69">
        <v>11.36</v>
      </c>
      <c r="C46" s="128">
        <v>11.97</v>
      </c>
      <c r="D46" s="69">
        <v>11.29</v>
      </c>
      <c r="E46" s="131">
        <v>11.75</v>
      </c>
    </row>
    <row r="47" spans="1:5">
      <c r="A47" s="68">
        <v>43087</v>
      </c>
      <c r="B47" s="69">
        <v>11.56</v>
      </c>
      <c r="C47" s="128">
        <v>11.67</v>
      </c>
      <c r="D47" s="69">
        <v>11.26</v>
      </c>
      <c r="E47" s="131">
        <v>11.4</v>
      </c>
    </row>
    <row r="48" spans="1:5">
      <c r="A48" s="68">
        <v>43084</v>
      </c>
      <c r="B48" s="69">
        <v>11.56</v>
      </c>
      <c r="C48" s="128">
        <v>11.73</v>
      </c>
      <c r="D48" s="69">
        <v>10.89</v>
      </c>
      <c r="E48" s="131">
        <v>11.06</v>
      </c>
    </row>
    <row r="49" spans="1:5">
      <c r="A49" s="68">
        <v>43083</v>
      </c>
      <c r="B49" s="69">
        <v>10.63</v>
      </c>
      <c r="C49" s="128">
        <v>13.08</v>
      </c>
      <c r="D49" s="69">
        <v>10.37</v>
      </c>
      <c r="E49" s="131">
        <v>11.76</v>
      </c>
    </row>
    <row r="50" spans="1:5">
      <c r="A50" s="68">
        <v>43082</v>
      </c>
      <c r="B50" s="69">
        <v>12.17</v>
      </c>
      <c r="C50" s="128">
        <v>12.19</v>
      </c>
      <c r="D50" s="69">
        <v>11.15</v>
      </c>
      <c r="E50" s="131">
        <v>11.18</v>
      </c>
    </row>
    <row r="51" spans="1:5">
      <c r="A51" s="68">
        <v>43081</v>
      </c>
      <c r="B51" s="69">
        <v>12.5</v>
      </c>
      <c r="C51" s="128">
        <v>12.68</v>
      </c>
      <c r="D51" s="69">
        <v>12.16</v>
      </c>
      <c r="E51" s="131">
        <v>12.16</v>
      </c>
    </row>
    <row r="52" spans="1:5">
      <c r="A52" s="68">
        <v>43080</v>
      </c>
      <c r="B52" s="69">
        <v>13.26</v>
      </c>
      <c r="C52" s="128">
        <v>13.35</v>
      </c>
      <c r="D52" s="69">
        <v>12.46</v>
      </c>
      <c r="E52" s="131">
        <v>12.46</v>
      </c>
    </row>
    <row r="53" spans="1:5">
      <c r="A53" s="68">
        <v>43077</v>
      </c>
      <c r="B53" s="69">
        <v>13.68</v>
      </c>
      <c r="C53" s="128">
        <v>13.82</v>
      </c>
      <c r="D53" s="69">
        <v>13.04</v>
      </c>
      <c r="E53" s="131">
        <v>13.04</v>
      </c>
    </row>
    <row r="54" spans="1:5">
      <c r="A54" s="68">
        <v>43076</v>
      </c>
      <c r="B54" s="69">
        <v>13.53</v>
      </c>
      <c r="C54" s="128">
        <v>14.13</v>
      </c>
      <c r="D54" s="69">
        <v>13.44</v>
      </c>
      <c r="E54" s="131">
        <v>13.66</v>
      </c>
    </row>
    <row r="55" spans="1:5">
      <c r="A55" s="68">
        <v>43075</v>
      </c>
      <c r="B55" s="69">
        <v>13.23</v>
      </c>
      <c r="C55" s="128">
        <v>13.81</v>
      </c>
      <c r="D55" s="69">
        <v>13</v>
      </c>
      <c r="E55" s="131">
        <v>13.58</v>
      </c>
    </row>
    <row r="56" spans="1:5">
      <c r="A56" s="68">
        <v>43074</v>
      </c>
      <c r="B56" s="69">
        <v>13.47</v>
      </c>
      <c r="C56" s="128">
        <v>13.51</v>
      </c>
      <c r="D56" s="69">
        <v>12.98</v>
      </c>
      <c r="E56" s="131">
        <v>12.98</v>
      </c>
    </row>
    <row r="57" spans="1:5">
      <c r="A57" s="68">
        <v>43073</v>
      </c>
      <c r="B57" s="69">
        <v>13.47</v>
      </c>
      <c r="C57" s="128">
        <v>13.71</v>
      </c>
      <c r="D57" s="69">
        <v>13.23</v>
      </c>
      <c r="E57" s="131">
        <v>13.23</v>
      </c>
    </row>
    <row r="58" spans="1:5">
      <c r="A58" s="68">
        <v>43070</v>
      </c>
      <c r="B58" s="69">
        <v>13.1</v>
      </c>
      <c r="C58" s="128">
        <v>13.61</v>
      </c>
      <c r="D58" s="69">
        <v>13.03</v>
      </c>
      <c r="E58" s="131">
        <v>13.26</v>
      </c>
    </row>
    <row r="59" spans="1:5">
      <c r="A59" s="68">
        <v>43069</v>
      </c>
      <c r="B59" s="69">
        <v>13.06</v>
      </c>
      <c r="C59" s="128">
        <v>13.61</v>
      </c>
      <c r="D59" s="69">
        <v>12.38</v>
      </c>
      <c r="E59" s="131">
        <v>13.2</v>
      </c>
    </row>
    <row r="60" spans="1:5">
      <c r="A60" s="68">
        <v>43068</v>
      </c>
      <c r="B60" s="69">
        <v>12.33</v>
      </c>
      <c r="C60" s="128">
        <v>12.56</v>
      </c>
      <c r="D60" s="69">
        <v>12.21</v>
      </c>
      <c r="E60" s="131">
        <v>12.23</v>
      </c>
    </row>
    <row r="61" spans="1:5">
      <c r="A61" s="68">
        <v>43067</v>
      </c>
      <c r="B61" s="69">
        <v>12.11</v>
      </c>
      <c r="C61" s="128">
        <v>12.13</v>
      </c>
      <c r="D61" s="69">
        <v>11.75</v>
      </c>
      <c r="E61" s="131">
        <v>12</v>
      </c>
    </row>
    <row r="62" spans="1:5">
      <c r="A62" s="68">
        <v>43066</v>
      </c>
      <c r="B62" s="69">
        <v>11.98</v>
      </c>
      <c r="C62" s="128">
        <v>12.88</v>
      </c>
      <c r="D62" s="69">
        <v>11.98</v>
      </c>
      <c r="E62" s="131">
        <v>12.43</v>
      </c>
    </row>
    <row r="63" spans="1:5">
      <c r="A63" s="68">
        <v>43063</v>
      </c>
      <c r="B63" s="69">
        <v>11.57</v>
      </c>
      <c r="C63" s="128">
        <v>11.61</v>
      </c>
      <c r="D63" s="69">
        <v>11.43</v>
      </c>
      <c r="E63" s="131">
        <v>11.49</v>
      </c>
    </row>
    <row r="64" spans="1:5">
      <c r="A64" s="68">
        <v>43062</v>
      </c>
      <c r="B64" s="69">
        <v>11.52</v>
      </c>
      <c r="C64" s="128">
        <v>11.69</v>
      </c>
      <c r="D64" s="69">
        <v>11.45</v>
      </c>
      <c r="E64" s="131">
        <v>11.5</v>
      </c>
    </row>
    <row r="65" spans="1:5">
      <c r="A65" s="68">
        <v>43061</v>
      </c>
      <c r="B65" s="69">
        <v>11.64</v>
      </c>
      <c r="C65" s="128">
        <v>11.78</v>
      </c>
      <c r="D65" s="69">
        <v>11.44</v>
      </c>
      <c r="E65" s="131">
        <v>11.47</v>
      </c>
    </row>
    <row r="66" spans="1:5">
      <c r="A66" s="68">
        <v>43060</v>
      </c>
      <c r="B66" s="69">
        <v>11.73</v>
      </c>
      <c r="C66" s="128">
        <v>11.86</v>
      </c>
      <c r="D66" s="69">
        <v>11.52</v>
      </c>
      <c r="E66" s="131">
        <v>11.53</v>
      </c>
    </row>
    <row r="67" spans="1:5">
      <c r="A67" s="68">
        <v>43059</v>
      </c>
      <c r="B67" s="69">
        <v>11.58</v>
      </c>
      <c r="C67" s="128">
        <v>11.94</v>
      </c>
      <c r="D67" s="69">
        <v>11.5</v>
      </c>
      <c r="E67" s="131">
        <v>11.79</v>
      </c>
    </row>
    <row r="68" spans="1:5">
      <c r="A68" s="68">
        <v>43056</v>
      </c>
      <c r="B68" s="69">
        <v>11.2</v>
      </c>
      <c r="C68" s="128">
        <v>11.54</v>
      </c>
      <c r="D68" s="69">
        <v>10.96</v>
      </c>
      <c r="E68" s="131">
        <v>11.29</v>
      </c>
    </row>
    <row r="69" spans="1:5">
      <c r="A69" s="68">
        <v>43055</v>
      </c>
      <c r="B69" s="69">
        <v>11.93</v>
      </c>
      <c r="C69" s="128">
        <v>12.07</v>
      </c>
      <c r="D69" s="69">
        <v>11.21</v>
      </c>
      <c r="E69" s="131">
        <v>11.33</v>
      </c>
    </row>
    <row r="70" spans="1:5">
      <c r="A70" s="68">
        <v>43054</v>
      </c>
      <c r="B70" s="69">
        <v>12.05</v>
      </c>
      <c r="C70" s="128">
        <v>12.2</v>
      </c>
      <c r="D70" s="69">
        <v>11.66</v>
      </c>
      <c r="E70" s="131">
        <v>12.03</v>
      </c>
    </row>
    <row r="71" spans="1:5">
      <c r="A71" s="68">
        <v>43053</v>
      </c>
      <c r="B71" s="69">
        <v>11.75</v>
      </c>
      <c r="C71" s="128">
        <v>11.99</v>
      </c>
      <c r="D71" s="69">
        <v>11.58</v>
      </c>
      <c r="E71" s="131">
        <v>11.64</v>
      </c>
    </row>
    <row r="72" spans="1:5">
      <c r="A72" s="68">
        <v>43052</v>
      </c>
      <c r="B72" s="69">
        <v>11.29</v>
      </c>
      <c r="C72" s="128">
        <v>12.07</v>
      </c>
      <c r="D72" s="69">
        <v>11.29</v>
      </c>
      <c r="E72" s="131">
        <v>11.81</v>
      </c>
    </row>
    <row r="73" spans="1:5">
      <c r="A73" s="68">
        <v>43049</v>
      </c>
      <c r="B73" s="69">
        <v>11.76</v>
      </c>
      <c r="C73" s="128">
        <v>11.92</v>
      </c>
      <c r="D73" s="69">
        <v>11.11</v>
      </c>
      <c r="E73" s="131">
        <v>11.11</v>
      </c>
    </row>
    <row r="74" spans="1:5">
      <c r="A74" s="68">
        <v>43048</v>
      </c>
      <c r="B74" s="69">
        <v>13</v>
      </c>
      <c r="C74" s="128">
        <v>13.02</v>
      </c>
      <c r="D74" s="69">
        <v>11.97</v>
      </c>
      <c r="E74" s="131">
        <v>11.97</v>
      </c>
    </row>
    <row r="75" spans="1:5">
      <c r="A75" s="68">
        <v>43047</v>
      </c>
      <c r="B75" s="69">
        <v>14.03</v>
      </c>
      <c r="C75" s="128">
        <v>14.03</v>
      </c>
      <c r="D75" s="69">
        <v>13.22</v>
      </c>
      <c r="E75" s="131">
        <v>13.22</v>
      </c>
    </row>
    <row r="76" spans="1:5">
      <c r="A76" s="68">
        <v>43046</v>
      </c>
      <c r="B76" s="69">
        <v>13.6</v>
      </c>
      <c r="C76" s="128">
        <v>14.11</v>
      </c>
      <c r="D76" s="69">
        <v>13.23</v>
      </c>
      <c r="E76" s="131">
        <v>13.92</v>
      </c>
    </row>
    <row r="77" spans="1:5">
      <c r="A77" s="68">
        <v>43045</v>
      </c>
      <c r="B77" s="69">
        <v>13.21</v>
      </c>
      <c r="C77" s="128">
        <v>14.07</v>
      </c>
      <c r="D77" s="69">
        <v>13.1</v>
      </c>
      <c r="E77" s="131">
        <v>13.79</v>
      </c>
    </row>
    <row r="78" spans="1:5">
      <c r="A78" s="68">
        <v>43042</v>
      </c>
      <c r="B78" s="69">
        <v>12.94</v>
      </c>
      <c r="C78" s="128">
        <v>13.31</v>
      </c>
      <c r="D78" s="69">
        <v>12.92</v>
      </c>
      <c r="E78" s="131">
        <v>13.09</v>
      </c>
    </row>
    <row r="79" spans="1:5">
      <c r="A79" s="68">
        <v>43041</v>
      </c>
      <c r="B79" s="69">
        <v>12.75</v>
      </c>
      <c r="C79" s="128">
        <v>13.1</v>
      </c>
      <c r="D79" s="69">
        <v>12.52</v>
      </c>
      <c r="E79" s="131">
        <v>12.99</v>
      </c>
    </row>
    <row r="80" spans="1:5">
      <c r="A80" s="68">
        <v>43040</v>
      </c>
      <c r="B80" s="69">
        <v>12.36</v>
      </c>
      <c r="C80" s="128">
        <v>12.88</v>
      </c>
      <c r="D80" s="69">
        <v>12.31</v>
      </c>
      <c r="E80" s="131">
        <v>12.69</v>
      </c>
    </row>
    <row r="81" spans="1:5">
      <c r="A81" s="68">
        <v>43039</v>
      </c>
      <c r="B81" s="69">
        <v>12.4</v>
      </c>
      <c r="C81" s="128">
        <v>12.4</v>
      </c>
      <c r="D81" s="69">
        <v>11.99</v>
      </c>
      <c r="E81" s="131">
        <v>12.06</v>
      </c>
    </row>
    <row r="82" spans="1:5">
      <c r="A82" s="68">
        <v>43038</v>
      </c>
      <c r="B82" s="69">
        <v>12.52</v>
      </c>
      <c r="C82" s="128">
        <v>12.54</v>
      </c>
      <c r="D82" s="69">
        <v>12.31</v>
      </c>
      <c r="E82" s="131">
        <v>12.39</v>
      </c>
    </row>
    <row r="83" spans="1:5">
      <c r="A83" s="68">
        <v>43035</v>
      </c>
      <c r="B83" s="69">
        <v>12.33</v>
      </c>
      <c r="C83" s="128">
        <v>12.34</v>
      </c>
      <c r="D83" s="69">
        <v>12.13</v>
      </c>
      <c r="E83" s="131">
        <v>12.21</v>
      </c>
    </row>
    <row r="84" spans="1:5">
      <c r="A84" s="68">
        <v>43034</v>
      </c>
      <c r="B84" s="69">
        <v>12.4</v>
      </c>
      <c r="C84" s="128">
        <v>12.6</v>
      </c>
      <c r="D84" s="69">
        <v>12.25</v>
      </c>
      <c r="E84" s="131">
        <v>12.57</v>
      </c>
    </row>
    <row r="85" spans="1:5">
      <c r="A85" s="68">
        <v>43033</v>
      </c>
      <c r="B85" s="69">
        <v>12.39</v>
      </c>
      <c r="C85" s="128">
        <v>12.65</v>
      </c>
      <c r="D85" s="69">
        <v>12.24</v>
      </c>
      <c r="E85" s="131">
        <v>12.37</v>
      </c>
    </row>
    <row r="86" spans="1:5">
      <c r="A86" s="68">
        <v>43032</v>
      </c>
      <c r="B86" s="69">
        <v>12.33</v>
      </c>
      <c r="C86" s="128">
        <v>12.35</v>
      </c>
      <c r="D86" s="69">
        <v>12.2</v>
      </c>
      <c r="E86" s="131">
        <v>12.29</v>
      </c>
    </row>
    <row r="87" spans="1:5">
      <c r="A87" s="68">
        <v>43031</v>
      </c>
      <c r="B87" s="69">
        <v>12.39</v>
      </c>
      <c r="C87" s="128">
        <v>12.47</v>
      </c>
      <c r="D87" s="69">
        <v>12.22</v>
      </c>
      <c r="E87" s="131">
        <v>12.23</v>
      </c>
    </row>
    <row r="88" spans="1:5">
      <c r="A88" s="68">
        <v>43028</v>
      </c>
      <c r="B88" s="69">
        <v>12.23</v>
      </c>
      <c r="C88" s="128">
        <v>12.23</v>
      </c>
      <c r="D88" s="69">
        <v>11.93</v>
      </c>
      <c r="E88" s="131">
        <v>11.93</v>
      </c>
    </row>
    <row r="89" spans="1:5">
      <c r="A89" s="68">
        <v>43027</v>
      </c>
      <c r="B89" s="69">
        <v>12.09</v>
      </c>
      <c r="C89" s="128">
        <v>12.4</v>
      </c>
      <c r="D89" s="69">
        <v>11.86</v>
      </c>
      <c r="E89" s="131">
        <v>12.4</v>
      </c>
    </row>
    <row r="90" spans="1:5">
      <c r="A90" s="68">
        <v>43026</v>
      </c>
      <c r="B90" s="69">
        <v>12.16</v>
      </c>
      <c r="C90" s="128">
        <v>12.39</v>
      </c>
      <c r="D90" s="69">
        <v>12.08</v>
      </c>
      <c r="E90" s="131">
        <v>12.08</v>
      </c>
    </row>
    <row r="91" spans="1:5">
      <c r="A91" s="68">
        <v>43025</v>
      </c>
      <c r="B91" s="69">
        <v>11.97</v>
      </c>
      <c r="C91" s="128">
        <v>12.04</v>
      </c>
      <c r="D91" s="69">
        <v>11.88</v>
      </c>
      <c r="E91" s="131">
        <v>12</v>
      </c>
    </row>
    <row r="92" spans="1:5">
      <c r="A92" s="68">
        <v>43024</v>
      </c>
      <c r="B92" s="69">
        <v>11.74</v>
      </c>
      <c r="C92" s="128">
        <v>12.08</v>
      </c>
      <c r="D92" s="69">
        <v>11.73</v>
      </c>
      <c r="E92" s="131">
        <v>11.92</v>
      </c>
    </row>
    <row r="93" spans="1:5">
      <c r="A93" s="68">
        <v>43021</v>
      </c>
      <c r="B93" s="69">
        <v>12.21</v>
      </c>
      <c r="C93" s="128">
        <v>12.22</v>
      </c>
      <c r="D93" s="69">
        <v>11.42</v>
      </c>
      <c r="E93" s="131">
        <v>11.46</v>
      </c>
    </row>
    <row r="94" spans="1:5">
      <c r="A94" s="68">
        <v>43020</v>
      </c>
      <c r="B94" s="69">
        <v>13.01</v>
      </c>
      <c r="C94" s="128">
        <v>13.01</v>
      </c>
      <c r="D94" s="69">
        <v>12.18</v>
      </c>
      <c r="E94" s="131">
        <v>12.18</v>
      </c>
    </row>
    <row r="95" spans="1:5">
      <c r="A95" s="68">
        <v>43019</v>
      </c>
      <c r="B95" s="69">
        <v>13.46</v>
      </c>
      <c r="C95" s="128">
        <v>13.47</v>
      </c>
      <c r="D95" s="69">
        <v>13.06</v>
      </c>
      <c r="E95" s="131">
        <v>13.2</v>
      </c>
    </row>
    <row r="96" spans="1:5">
      <c r="A96" s="68">
        <v>43018</v>
      </c>
      <c r="B96" s="69">
        <v>13.69</v>
      </c>
      <c r="C96" s="128">
        <v>13.99</v>
      </c>
      <c r="D96" s="69">
        <v>13.37</v>
      </c>
      <c r="E96" s="131">
        <v>13.86</v>
      </c>
    </row>
    <row r="97" spans="1:5">
      <c r="A97" s="68">
        <v>43007</v>
      </c>
      <c r="B97" s="69">
        <v>13.09</v>
      </c>
      <c r="C97" s="128">
        <v>13.41</v>
      </c>
      <c r="D97" s="69">
        <v>12.96</v>
      </c>
      <c r="E97" s="131">
        <v>13.41</v>
      </c>
    </row>
    <row r="98" spans="1:5">
      <c r="A98" s="68">
        <v>43006</v>
      </c>
      <c r="B98" s="69">
        <v>12.71</v>
      </c>
      <c r="C98" s="128">
        <v>13.05</v>
      </c>
      <c r="D98" s="69">
        <v>12.43</v>
      </c>
      <c r="E98" s="131">
        <v>12.65</v>
      </c>
    </row>
    <row r="99" spans="1:5">
      <c r="A99" s="68">
        <v>43005</v>
      </c>
      <c r="B99" s="69">
        <v>12.75</v>
      </c>
      <c r="C99" s="128">
        <v>12.75</v>
      </c>
      <c r="D99" s="69">
        <v>12.26</v>
      </c>
      <c r="E99" s="131">
        <v>12.37</v>
      </c>
    </row>
    <row r="100" spans="1:5">
      <c r="A100" s="68">
        <v>43004</v>
      </c>
      <c r="B100" s="69">
        <v>13</v>
      </c>
      <c r="C100" s="128">
        <v>13.33</v>
      </c>
      <c r="D100" s="69">
        <v>12.58</v>
      </c>
      <c r="E100" s="131">
        <v>12.65</v>
      </c>
    </row>
    <row r="101" spans="1:5">
      <c r="A101" s="68">
        <v>43003</v>
      </c>
      <c r="B101" s="69">
        <v>12.81</v>
      </c>
      <c r="C101" s="128">
        <v>12.81</v>
      </c>
      <c r="D101" s="69">
        <v>12.33</v>
      </c>
      <c r="E101" s="131">
        <v>12.36</v>
      </c>
    </row>
    <row r="102" spans="1:5">
      <c r="A102" s="68">
        <v>43000</v>
      </c>
      <c r="B102" s="69">
        <v>11.74</v>
      </c>
      <c r="C102" s="128">
        <v>12.63</v>
      </c>
      <c r="D102" s="69">
        <v>11.73</v>
      </c>
      <c r="E102" s="131">
        <v>12.32</v>
      </c>
    </row>
    <row r="103" spans="1:5">
      <c r="A103" s="68">
        <v>42999</v>
      </c>
      <c r="B103" s="69">
        <v>11.69</v>
      </c>
      <c r="C103" s="128">
        <v>11.76</v>
      </c>
      <c r="D103" s="69">
        <v>11.52</v>
      </c>
      <c r="E103" s="131">
        <v>11.56</v>
      </c>
    </row>
    <row r="104" spans="1:5">
      <c r="A104" s="68">
        <v>42998</v>
      </c>
      <c r="B104" s="69">
        <v>11.54</v>
      </c>
      <c r="C104" s="128">
        <v>11.77</v>
      </c>
      <c r="D104" s="69">
        <v>11.53</v>
      </c>
      <c r="E104" s="131">
        <v>11.69</v>
      </c>
    </row>
    <row r="105" spans="1:5">
      <c r="A105" s="68">
        <v>42997</v>
      </c>
      <c r="B105" s="69">
        <v>11.51</v>
      </c>
      <c r="C105" s="128">
        <v>11.57</v>
      </c>
      <c r="D105" s="69">
        <v>11.34</v>
      </c>
      <c r="E105" s="131">
        <v>11.34</v>
      </c>
    </row>
    <row r="106" spans="1:5">
      <c r="A106" s="68">
        <v>42996</v>
      </c>
      <c r="B106" s="69">
        <v>11.26</v>
      </c>
      <c r="C106" s="128">
        <v>11.6</v>
      </c>
      <c r="D106" s="69">
        <v>11.06</v>
      </c>
      <c r="E106" s="131">
        <v>11.34</v>
      </c>
    </row>
    <row r="107" spans="1:5">
      <c r="A107" s="68">
        <v>42993</v>
      </c>
      <c r="B107" s="69">
        <v>12.23</v>
      </c>
      <c r="C107" s="128">
        <v>12.29</v>
      </c>
      <c r="D107" s="69">
        <v>10.94</v>
      </c>
      <c r="E107" s="131">
        <v>11.12</v>
      </c>
    </row>
    <row r="108" spans="1:5">
      <c r="A108" s="68">
        <v>42992</v>
      </c>
      <c r="B108" s="69">
        <v>12.86</v>
      </c>
      <c r="C108" s="128">
        <v>12.93</v>
      </c>
      <c r="D108" s="69">
        <v>11.53</v>
      </c>
      <c r="E108" s="131">
        <v>11.53</v>
      </c>
    </row>
    <row r="109" spans="1:5">
      <c r="A109" s="68">
        <v>42991</v>
      </c>
      <c r="B109" s="69">
        <v>13.65</v>
      </c>
      <c r="C109" s="128">
        <v>13.65</v>
      </c>
      <c r="D109" s="69">
        <v>12.28</v>
      </c>
      <c r="E109" s="131">
        <v>13.4</v>
      </c>
    </row>
    <row r="110" spans="1:5">
      <c r="A110" s="68">
        <v>42990</v>
      </c>
      <c r="B110" s="69">
        <v>13.71</v>
      </c>
      <c r="C110" s="128">
        <v>13.87</v>
      </c>
      <c r="D110" s="69">
        <v>13.46</v>
      </c>
      <c r="E110" s="131">
        <v>13.46</v>
      </c>
    </row>
    <row r="111" spans="1:5">
      <c r="A111" s="68">
        <v>42989</v>
      </c>
      <c r="B111" s="69">
        <v>13.55</v>
      </c>
      <c r="C111" s="128">
        <v>14.19</v>
      </c>
      <c r="D111" s="69">
        <v>13.31</v>
      </c>
      <c r="E111" s="131">
        <v>13.89</v>
      </c>
    </row>
    <row r="112" spans="1:5">
      <c r="A112" s="68">
        <v>42986</v>
      </c>
      <c r="B112" s="69">
        <v>14.61</v>
      </c>
      <c r="C112" s="128">
        <v>15.26</v>
      </c>
      <c r="D112" s="69">
        <v>14.5</v>
      </c>
      <c r="E112" s="131">
        <v>14.99</v>
      </c>
    </row>
    <row r="113" spans="1:5">
      <c r="A113" s="68">
        <v>42985</v>
      </c>
      <c r="B113" s="69">
        <v>15.56</v>
      </c>
      <c r="C113" s="128">
        <v>15.56</v>
      </c>
      <c r="D113" s="69">
        <v>14.28</v>
      </c>
      <c r="E113" s="131">
        <v>14.66</v>
      </c>
    </row>
    <row r="114" spans="1:5">
      <c r="A114" s="68">
        <v>42984</v>
      </c>
      <c r="B114" s="69">
        <v>16.55</v>
      </c>
      <c r="C114" s="128">
        <v>16.64</v>
      </c>
      <c r="D114" s="69">
        <v>16.149999999999999</v>
      </c>
      <c r="E114" s="131">
        <v>16.29</v>
      </c>
    </row>
    <row r="115" spans="1:5">
      <c r="A115" s="68">
        <v>42983</v>
      </c>
      <c r="B115" s="69">
        <v>15.08</v>
      </c>
      <c r="C115" s="128">
        <v>16.46</v>
      </c>
      <c r="D115" s="69">
        <v>15.08</v>
      </c>
      <c r="E115" s="131">
        <v>16.12</v>
      </c>
    </row>
    <row r="116" spans="1:5">
      <c r="A116" s="68">
        <v>42982</v>
      </c>
      <c r="B116" s="69">
        <v>15.76</v>
      </c>
      <c r="C116" s="128">
        <v>15.76</v>
      </c>
      <c r="D116" s="69">
        <v>14.67</v>
      </c>
      <c r="E116" s="131">
        <v>15.23</v>
      </c>
    </row>
    <row r="117" spans="1:5">
      <c r="A117" s="68">
        <v>42979</v>
      </c>
      <c r="B117" s="69">
        <v>13.27</v>
      </c>
      <c r="C117" s="128">
        <v>13.87</v>
      </c>
      <c r="D117" s="69">
        <v>13.18</v>
      </c>
      <c r="E117" s="131">
        <v>13.36</v>
      </c>
    </row>
    <row r="118" spans="1:5">
      <c r="A118" s="68">
        <v>42978</v>
      </c>
      <c r="B118" s="69">
        <v>13.13</v>
      </c>
      <c r="C118" s="128">
        <v>14.06</v>
      </c>
      <c r="D118" s="69">
        <v>13.13</v>
      </c>
      <c r="E118" s="131">
        <v>13.64</v>
      </c>
    </row>
    <row r="119" spans="1:5">
      <c r="A119" s="68">
        <v>42977</v>
      </c>
      <c r="B119" s="69">
        <v>13.44</v>
      </c>
      <c r="C119" s="128">
        <v>13.44</v>
      </c>
      <c r="D119" s="69">
        <v>12.94</v>
      </c>
      <c r="E119" s="131">
        <v>12.94</v>
      </c>
    </row>
    <row r="120" spans="1:5">
      <c r="A120" s="68">
        <v>42976</v>
      </c>
      <c r="B120" s="69">
        <v>14.08</v>
      </c>
      <c r="C120" s="128">
        <v>15.44</v>
      </c>
      <c r="D120" s="69">
        <v>13.57</v>
      </c>
      <c r="E120" s="131">
        <v>13.72</v>
      </c>
    </row>
    <row r="121" spans="1:5">
      <c r="A121" s="68">
        <v>42975</v>
      </c>
      <c r="B121" s="69">
        <v>12.65</v>
      </c>
      <c r="C121" s="128">
        <v>13.22</v>
      </c>
      <c r="D121" s="69">
        <v>12.59</v>
      </c>
      <c r="E121" s="131">
        <v>13.05</v>
      </c>
    </row>
    <row r="122" spans="1:5">
      <c r="A122" s="68">
        <v>42972</v>
      </c>
      <c r="B122" s="69">
        <v>12.42</v>
      </c>
      <c r="C122" s="128">
        <v>12.61</v>
      </c>
      <c r="D122" s="69">
        <v>12.18</v>
      </c>
      <c r="E122" s="131">
        <v>12.18</v>
      </c>
    </row>
    <row r="123" spans="1:5">
      <c r="A123" s="68">
        <v>42971</v>
      </c>
      <c r="B123" s="69">
        <v>12.33</v>
      </c>
      <c r="C123" s="128">
        <v>12.4</v>
      </c>
      <c r="D123" s="69">
        <v>12.04</v>
      </c>
      <c r="E123" s="131">
        <v>12.17</v>
      </c>
    </row>
    <row r="124" spans="1:5">
      <c r="A124" s="68">
        <v>42970</v>
      </c>
      <c r="B124" s="69">
        <v>12.4</v>
      </c>
      <c r="C124" s="128">
        <v>12.95</v>
      </c>
      <c r="D124" s="69">
        <v>12.34</v>
      </c>
      <c r="E124" s="131">
        <v>12.61</v>
      </c>
    </row>
    <row r="125" spans="1:5">
      <c r="A125" s="68">
        <v>42969</v>
      </c>
      <c r="B125" s="69">
        <v>12.76</v>
      </c>
      <c r="C125" s="128">
        <v>12.99</v>
      </c>
      <c r="D125" s="69">
        <v>12.65</v>
      </c>
      <c r="E125" s="131">
        <v>12.65</v>
      </c>
    </row>
    <row r="126" spans="1:5">
      <c r="A126" s="68">
        <v>42968</v>
      </c>
      <c r="B126" s="69">
        <v>13.69</v>
      </c>
      <c r="C126" s="128">
        <v>13.84</v>
      </c>
      <c r="D126" s="69">
        <v>13.23</v>
      </c>
      <c r="E126" s="131">
        <v>13.41</v>
      </c>
    </row>
    <row r="127" spans="1:5">
      <c r="A127" s="68">
        <v>42965</v>
      </c>
      <c r="B127" s="69">
        <v>13.71</v>
      </c>
      <c r="C127" s="128">
        <v>14.03</v>
      </c>
      <c r="D127" s="69">
        <v>12.89</v>
      </c>
      <c r="E127" s="131">
        <v>13.1</v>
      </c>
    </row>
    <row r="128" spans="1:5">
      <c r="A128" s="68">
        <v>42964</v>
      </c>
      <c r="B128" s="69">
        <v>13.51</v>
      </c>
      <c r="C128" s="128">
        <v>13.53</v>
      </c>
      <c r="D128" s="69">
        <v>12.19</v>
      </c>
      <c r="E128" s="131">
        <v>12.19</v>
      </c>
    </row>
    <row r="129" spans="1:5">
      <c r="A129" s="68">
        <v>42963</v>
      </c>
      <c r="B129" s="69">
        <v>14</v>
      </c>
      <c r="C129" s="128">
        <v>14.9</v>
      </c>
      <c r="D129" s="69">
        <v>13.96</v>
      </c>
      <c r="E129" s="131">
        <v>14.09</v>
      </c>
    </row>
    <row r="130" spans="1:5">
      <c r="A130" s="68">
        <v>42961</v>
      </c>
      <c r="B130" s="69">
        <v>17.28</v>
      </c>
      <c r="C130" s="128">
        <v>17.41</v>
      </c>
      <c r="D130" s="69">
        <v>16.57</v>
      </c>
      <c r="E130" s="131">
        <v>16.75</v>
      </c>
    </row>
    <row r="131" spans="1:5">
      <c r="A131" s="68">
        <v>42958</v>
      </c>
      <c r="B131" s="69">
        <v>20.6</v>
      </c>
      <c r="C131" s="128">
        <v>21.01</v>
      </c>
      <c r="D131" s="69">
        <v>18.559999999999999</v>
      </c>
      <c r="E131" s="131">
        <v>18.96</v>
      </c>
    </row>
    <row r="132" spans="1:5">
      <c r="A132" s="68">
        <v>42957</v>
      </c>
      <c r="B132" s="69">
        <v>15.3</v>
      </c>
      <c r="C132" s="128">
        <v>20.309999999999999</v>
      </c>
      <c r="D132" s="69">
        <v>15.07</v>
      </c>
      <c r="E132" s="131">
        <v>16.55</v>
      </c>
    </row>
    <row r="133" spans="1:5">
      <c r="A133" s="68">
        <v>42956</v>
      </c>
      <c r="B133" s="69">
        <v>14.54</v>
      </c>
      <c r="C133" s="128">
        <v>16.28</v>
      </c>
      <c r="D133" s="69">
        <v>14.51</v>
      </c>
      <c r="E133" s="131">
        <v>15.7</v>
      </c>
    </row>
    <row r="134" spans="1:5">
      <c r="A134" s="68">
        <v>42955</v>
      </c>
      <c r="B134" s="69">
        <v>12.12</v>
      </c>
      <c r="C134" s="128">
        <v>13.02</v>
      </c>
      <c r="D134" s="69">
        <v>12.12</v>
      </c>
      <c r="E134" s="131">
        <v>12.54</v>
      </c>
    </row>
    <row r="135" spans="1:5">
      <c r="A135" s="68">
        <v>42954</v>
      </c>
      <c r="B135" s="69">
        <v>12.54</v>
      </c>
      <c r="C135" s="128">
        <v>12.64</v>
      </c>
      <c r="D135" s="69">
        <v>12.06</v>
      </c>
      <c r="E135" s="131">
        <v>12.62</v>
      </c>
    </row>
    <row r="136" spans="1:5">
      <c r="A136" s="68">
        <v>42951</v>
      </c>
      <c r="B136" s="69">
        <v>13.04</v>
      </c>
      <c r="C136" s="128">
        <v>13.58</v>
      </c>
      <c r="D136" s="69">
        <v>12.72</v>
      </c>
      <c r="E136" s="131">
        <v>12.78</v>
      </c>
    </row>
    <row r="137" spans="1:5">
      <c r="A137" s="68">
        <v>42950</v>
      </c>
      <c r="B137" s="69">
        <v>12.82</v>
      </c>
      <c r="C137" s="128">
        <v>15.21</v>
      </c>
      <c r="D137" s="69">
        <v>12.81</v>
      </c>
      <c r="E137" s="131">
        <v>13.48</v>
      </c>
    </row>
    <row r="138" spans="1:5">
      <c r="A138" s="68">
        <v>42949</v>
      </c>
      <c r="B138" s="69">
        <v>11.59</v>
      </c>
      <c r="C138" s="128">
        <v>11.62</v>
      </c>
      <c r="D138" s="69">
        <v>11.29</v>
      </c>
      <c r="E138" s="131">
        <v>11.41</v>
      </c>
    </row>
    <row r="139" spans="1:5">
      <c r="A139" s="68">
        <v>42948</v>
      </c>
      <c r="B139" s="69">
        <v>12.7</v>
      </c>
      <c r="C139" s="128">
        <v>12.7</v>
      </c>
      <c r="D139" s="69">
        <v>11.63</v>
      </c>
      <c r="E139" s="131">
        <v>11.66</v>
      </c>
    </row>
    <row r="140" spans="1:5">
      <c r="A140" s="68">
        <v>42947</v>
      </c>
      <c r="B140" s="69">
        <v>13.08</v>
      </c>
      <c r="C140" s="128">
        <v>13.41</v>
      </c>
      <c r="D140" s="69">
        <v>12.49</v>
      </c>
      <c r="E140" s="131">
        <v>12.79</v>
      </c>
    </row>
    <row r="141" spans="1:5">
      <c r="A141" s="68">
        <v>42944</v>
      </c>
      <c r="B141" s="69">
        <v>11.04</v>
      </c>
      <c r="C141" s="128">
        <v>12.93</v>
      </c>
      <c r="D141" s="69">
        <v>11.04</v>
      </c>
      <c r="E141" s="131">
        <v>12.93</v>
      </c>
    </row>
    <row r="142" spans="1:5">
      <c r="A142" s="68">
        <v>42943</v>
      </c>
      <c r="B142" s="69">
        <v>10.4</v>
      </c>
      <c r="C142" s="128">
        <v>10.58</v>
      </c>
      <c r="D142" s="69">
        <v>10.36</v>
      </c>
      <c r="E142" s="131">
        <v>10.38</v>
      </c>
    </row>
    <row r="143" spans="1:5">
      <c r="A143" s="68">
        <v>42942</v>
      </c>
      <c r="B143" s="69">
        <v>10.43</v>
      </c>
      <c r="C143" s="128">
        <v>10.99</v>
      </c>
      <c r="D143" s="69">
        <v>10.36</v>
      </c>
      <c r="E143" s="131">
        <v>10.52</v>
      </c>
    </row>
    <row r="144" spans="1:5">
      <c r="A144" s="68">
        <v>42941</v>
      </c>
      <c r="B144" s="69">
        <v>10.16</v>
      </c>
      <c r="C144" s="128">
        <v>10.44</v>
      </c>
      <c r="D144" s="69">
        <v>10.039999999999999</v>
      </c>
      <c r="E144" s="131">
        <v>10.36</v>
      </c>
    </row>
    <row r="145" spans="1:5">
      <c r="A145" s="68">
        <v>42940</v>
      </c>
      <c r="B145" s="69">
        <v>10.33</v>
      </c>
      <c r="C145" s="128">
        <v>10.41</v>
      </c>
      <c r="D145" s="69">
        <v>10.06</v>
      </c>
      <c r="E145" s="131">
        <v>10.06</v>
      </c>
    </row>
    <row r="146" spans="1:5">
      <c r="A146" s="68">
        <v>42937</v>
      </c>
      <c r="B146" s="69">
        <v>10.47</v>
      </c>
      <c r="C146" s="128">
        <v>10.52</v>
      </c>
      <c r="D146" s="69">
        <v>9.82</v>
      </c>
      <c r="E146" s="131">
        <v>9.82</v>
      </c>
    </row>
    <row r="147" spans="1:5">
      <c r="A147" s="68">
        <v>42936</v>
      </c>
      <c r="B147" s="69">
        <v>10.7</v>
      </c>
      <c r="C147" s="128">
        <v>10.81</v>
      </c>
      <c r="D147" s="69">
        <v>10.28</v>
      </c>
      <c r="E147" s="131">
        <v>10.39</v>
      </c>
    </row>
    <row r="148" spans="1:5">
      <c r="A148" s="68">
        <v>42935</v>
      </c>
      <c r="B148" s="69">
        <v>10.76</v>
      </c>
      <c r="C148" s="128">
        <v>10.96</v>
      </c>
      <c r="D148" s="69">
        <v>10.58</v>
      </c>
      <c r="E148" s="131">
        <v>10.62</v>
      </c>
    </row>
    <row r="149" spans="1:5">
      <c r="A149" s="68">
        <v>42934</v>
      </c>
      <c r="B149" s="69">
        <v>10.8</v>
      </c>
      <c r="C149" s="128">
        <v>10.89</v>
      </c>
      <c r="D149" s="69">
        <v>10.68</v>
      </c>
      <c r="E149" s="131">
        <v>10.74</v>
      </c>
    </row>
    <row r="150" spans="1:5">
      <c r="A150" s="68">
        <v>42933</v>
      </c>
      <c r="B150" s="69">
        <v>10.66</v>
      </c>
      <c r="C150" s="128">
        <v>10.92</v>
      </c>
      <c r="D150" s="69">
        <v>10.64</v>
      </c>
      <c r="E150" s="131">
        <v>10.78</v>
      </c>
    </row>
    <row r="151" spans="1:5">
      <c r="A151" s="68">
        <v>42930</v>
      </c>
      <c r="B151" s="69">
        <v>10.76</v>
      </c>
      <c r="C151" s="128">
        <v>10.78</v>
      </c>
      <c r="D151" s="69">
        <v>10.14</v>
      </c>
      <c r="E151" s="131">
        <v>10.43</v>
      </c>
    </row>
    <row r="152" spans="1:5">
      <c r="A152" s="68">
        <v>42929</v>
      </c>
      <c r="B152" s="69">
        <v>11.67</v>
      </c>
      <c r="C152" s="128">
        <v>11.92</v>
      </c>
      <c r="D152" s="69">
        <v>10.92</v>
      </c>
      <c r="E152" s="131">
        <v>10.93</v>
      </c>
    </row>
    <row r="153" spans="1:5">
      <c r="A153" s="68">
        <v>42928</v>
      </c>
      <c r="B153" s="69">
        <v>12.14</v>
      </c>
      <c r="C153" s="128">
        <v>12.15</v>
      </c>
      <c r="D153" s="69">
        <v>11.71</v>
      </c>
      <c r="E153" s="131">
        <v>11.73</v>
      </c>
    </row>
    <row r="154" spans="1:5">
      <c r="A154" s="68">
        <v>42927</v>
      </c>
      <c r="B154" s="69">
        <v>12.49</v>
      </c>
      <c r="C154" s="128">
        <v>12.51</v>
      </c>
      <c r="D154" s="69">
        <v>12.01</v>
      </c>
      <c r="E154" s="131">
        <v>12.09</v>
      </c>
    </row>
    <row r="155" spans="1:5">
      <c r="A155" s="68">
        <v>42926</v>
      </c>
      <c r="B155" s="69">
        <v>13.12</v>
      </c>
      <c r="C155" s="128">
        <v>13.14</v>
      </c>
      <c r="D155" s="69">
        <v>12.46</v>
      </c>
      <c r="E155" s="131">
        <v>12.55</v>
      </c>
    </row>
    <row r="156" spans="1:5">
      <c r="A156" s="68">
        <v>42923</v>
      </c>
      <c r="B156" s="69">
        <v>13.33</v>
      </c>
      <c r="C156" s="128">
        <v>13.55</v>
      </c>
      <c r="D156" s="69">
        <v>12.96</v>
      </c>
      <c r="E156" s="131">
        <v>12.97</v>
      </c>
    </row>
    <row r="157" spans="1:5">
      <c r="A157" s="68">
        <v>42922</v>
      </c>
      <c r="B157" s="69">
        <v>13.06</v>
      </c>
      <c r="C157" s="128">
        <v>13.27</v>
      </c>
      <c r="D157" s="69">
        <v>12.9</v>
      </c>
      <c r="E157" s="131">
        <v>12.99</v>
      </c>
    </row>
    <row r="158" spans="1:5">
      <c r="A158" s="68">
        <v>42921</v>
      </c>
      <c r="B158" s="69">
        <v>13.8</v>
      </c>
      <c r="C158" s="128">
        <v>13.85</v>
      </c>
      <c r="D158" s="69">
        <v>13.13</v>
      </c>
      <c r="E158" s="131">
        <v>13.18</v>
      </c>
    </row>
    <row r="159" spans="1:5">
      <c r="A159" s="68">
        <v>42920</v>
      </c>
      <c r="B159" s="69">
        <v>12.34</v>
      </c>
      <c r="C159" s="128">
        <v>14.38</v>
      </c>
      <c r="D159" s="69">
        <v>12.31</v>
      </c>
      <c r="E159" s="131">
        <v>14.03</v>
      </c>
    </row>
    <row r="160" spans="1:5">
      <c r="A160" s="68">
        <v>42919</v>
      </c>
      <c r="B160" s="69">
        <v>12.42</v>
      </c>
      <c r="C160" s="128">
        <v>12.48</v>
      </c>
      <c r="D160" s="69">
        <v>12.3</v>
      </c>
      <c r="E160" s="131">
        <v>12.3</v>
      </c>
    </row>
    <row r="161" spans="1:5">
      <c r="A161" s="68">
        <v>42916</v>
      </c>
      <c r="B161" s="69">
        <v>12.2</v>
      </c>
      <c r="C161" s="128">
        <v>12.22</v>
      </c>
      <c r="D161" s="69">
        <v>11.98</v>
      </c>
      <c r="E161" s="131">
        <v>12</v>
      </c>
    </row>
    <row r="162" spans="1:5">
      <c r="A162" s="68">
        <v>42915</v>
      </c>
      <c r="B162" s="69">
        <v>12.01</v>
      </c>
      <c r="C162" s="128">
        <v>12.06</v>
      </c>
      <c r="D162" s="69">
        <v>11.65</v>
      </c>
      <c r="E162" s="131">
        <v>11.65</v>
      </c>
    </row>
    <row r="163" spans="1:5">
      <c r="A163" s="68">
        <v>42914</v>
      </c>
      <c r="B163" s="69">
        <v>11.86</v>
      </c>
      <c r="C163" s="128">
        <v>12.09</v>
      </c>
      <c r="D163" s="69">
        <v>11.84</v>
      </c>
      <c r="E163" s="131">
        <v>11.98</v>
      </c>
    </row>
    <row r="164" spans="1:5">
      <c r="A164" s="68">
        <v>42913</v>
      </c>
      <c r="B164" s="69">
        <v>12.01</v>
      </c>
      <c r="C164" s="128">
        <v>12.06</v>
      </c>
      <c r="D164" s="69">
        <v>11.74</v>
      </c>
      <c r="E164" s="131">
        <v>11.74</v>
      </c>
    </row>
    <row r="165" spans="1:5">
      <c r="A165" s="68">
        <v>42912</v>
      </c>
      <c r="B165" s="69">
        <v>11.97</v>
      </c>
      <c r="C165" s="128">
        <v>12.02</v>
      </c>
      <c r="D165" s="69">
        <v>11.86</v>
      </c>
      <c r="E165" s="131">
        <v>11.87</v>
      </c>
    </row>
    <row r="166" spans="1:5">
      <c r="A166" s="68">
        <v>42909</v>
      </c>
      <c r="B166" s="69">
        <v>11.26</v>
      </c>
      <c r="C166" s="128">
        <v>11.44</v>
      </c>
      <c r="D166" s="69">
        <v>11.18</v>
      </c>
      <c r="E166" s="131">
        <v>11.31</v>
      </c>
    </row>
    <row r="167" spans="1:5">
      <c r="A167" s="68">
        <v>42908</v>
      </c>
      <c r="B167" s="69">
        <v>11.59</v>
      </c>
      <c r="C167" s="128">
        <v>11.61</v>
      </c>
      <c r="D167" s="69">
        <v>11.17</v>
      </c>
      <c r="E167" s="131">
        <v>11.18</v>
      </c>
    </row>
    <row r="168" spans="1:5">
      <c r="A168" s="68">
        <v>42907</v>
      </c>
      <c r="B168" s="69">
        <v>11.98</v>
      </c>
      <c r="C168" s="128">
        <v>12</v>
      </c>
      <c r="D168" s="69">
        <v>11.63</v>
      </c>
      <c r="E168" s="131">
        <v>11.63</v>
      </c>
    </row>
    <row r="169" spans="1:5">
      <c r="A169" s="68">
        <v>42906</v>
      </c>
      <c r="B169" s="69">
        <v>11.91</v>
      </c>
      <c r="C169" s="128">
        <v>12.01</v>
      </c>
      <c r="D169" s="69">
        <v>11.69</v>
      </c>
      <c r="E169" s="131">
        <v>11.71</v>
      </c>
    </row>
    <row r="170" spans="1:5">
      <c r="A170" s="68">
        <v>42905</v>
      </c>
      <c r="B170" s="69">
        <v>11.94</v>
      </c>
      <c r="C170" s="128">
        <v>12.04</v>
      </c>
      <c r="D170" s="69">
        <v>11.74</v>
      </c>
      <c r="E170" s="131">
        <v>11.74</v>
      </c>
    </row>
    <row r="171" spans="1:5">
      <c r="A171" s="68">
        <v>42902</v>
      </c>
      <c r="B171" s="69">
        <v>11.68</v>
      </c>
      <c r="C171" s="128">
        <v>11.72</v>
      </c>
      <c r="D171" s="69">
        <v>11.46</v>
      </c>
      <c r="E171" s="131">
        <v>11.46</v>
      </c>
    </row>
    <row r="172" spans="1:5">
      <c r="A172" s="68">
        <v>42901</v>
      </c>
      <c r="B172" s="69">
        <v>11.75</v>
      </c>
      <c r="C172" s="128">
        <v>12.18</v>
      </c>
      <c r="D172" s="69">
        <v>11.57</v>
      </c>
      <c r="E172" s="131">
        <v>11.71</v>
      </c>
    </row>
    <row r="173" spans="1:5">
      <c r="A173" s="68">
        <v>42900</v>
      </c>
      <c r="B173" s="69">
        <v>11.65</v>
      </c>
      <c r="C173" s="128">
        <v>11.97</v>
      </c>
      <c r="D173" s="69">
        <v>11.6</v>
      </c>
      <c r="E173" s="131">
        <v>11.63</v>
      </c>
    </row>
    <row r="174" spans="1:5">
      <c r="A174" s="68">
        <v>42899</v>
      </c>
      <c r="B174" s="69">
        <v>12</v>
      </c>
      <c r="C174" s="128">
        <v>12.05</v>
      </c>
      <c r="D174" s="69">
        <v>11.5</v>
      </c>
      <c r="E174" s="131">
        <v>11.54</v>
      </c>
    </row>
    <row r="175" spans="1:5">
      <c r="A175" s="68">
        <v>42898</v>
      </c>
      <c r="B175" s="69">
        <v>12.02</v>
      </c>
      <c r="C175" s="128">
        <v>12.22</v>
      </c>
      <c r="D175" s="69">
        <v>11.9</v>
      </c>
      <c r="E175" s="131">
        <v>12.09</v>
      </c>
    </row>
    <row r="176" spans="1:5">
      <c r="A176" s="68">
        <v>42895</v>
      </c>
      <c r="B176" s="69">
        <v>11.46</v>
      </c>
      <c r="C176" s="128">
        <v>11.81</v>
      </c>
      <c r="D176" s="69">
        <v>11.23</v>
      </c>
      <c r="E176" s="131">
        <v>11.43</v>
      </c>
    </row>
    <row r="177" spans="1:5">
      <c r="A177" s="68">
        <v>42894</v>
      </c>
      <c r="B177" s="69">
        <v>12.92</v>
      </c>
      <c r="C177" s="128">
        <v>13.02</v>
      </c>
      <c r="D177" s="69">
        <v>12.04</v>
      </c>
      <c r="E177" s="131">
        <v>12.12</v>
      </c>
    </row>
    <row r="178" spans="1:5">
      <c r="A178" s="68">
        <v>42893</v>
      </c>
      <c r="B178" s="69">
        <v>13.13</v>
      </c>
      <c r="C178" s="128">
        <v>13.28</v>
      </c>
      <c r="D178" s="69">
        <v>12.8</v>
      </c>
      <c r="E178" s="131">
        <v>12.89</v>
      </c>
    </row>
    <row r="179" spans="1:5">
      <c r="A179" s="68">
        <v>42891</v>
      </c>
      <c r="B179" s="69">
        <v>13.11</v>
      </c>
      <c r="C179" s="128">
        <v>13.2</v>
      </c>
      <c r="D179" s="69">
        <v>12.95</v>
      </c>
      <c r="E179" s="131">
        <v>12.97</v>
      </c>
    </row>
    <row r="180" spans="1:5">
      <c r="A180" s="68">
        <v>42888</v>
      </c>
      <c r="B180" s="69">
        <v>12.86</v>
      </c>
      <c r="C180" s="128">
        <v>12.99</v>
      </c>
      <c r="D180" s="69">
        <v>12.62</v>
      </c>
      <c r="E180" s="131">
        <v>12.68</v>
      </c>
    </row>
    <row r="181" spans="1:5">
      <c r="A181" s="68">
        <v>42887</v>
      </c>
      <c r="B181" s="69">
        <v>13.32</v>
      </c>
      <c r="C181" s="128">
        <v>13.42</v>
      </c>
      <c r="D181" s="69">
        <v>12.77</v>
      </c>
      <c r="E181" s="131">
        <v>12.77</v>
      </c>
    </row>
    <row r="182" spans="1:5">
      <c r="A182" s="68">
        <v>42886</v>
      </c>
      <c r="B182" s="69">
        <v>13.64</v>
      </c>
      <c r="C182" s="128">
        <v>13.74</v>
      </c>
      <c r="D182" s="69">
        <v>13.18</v>
      </c>
      <c r="E182" s="131">
        <v>13.18</v>
      </c>
    </row>
    <row r="183" spans="1:5">
      <c r="A183" s="68">
        <v>42885</v>
      </c>
      <c r="B183" s="69">
        <v>14.03</v>
      </c>
      <c r="C183" s="128">
        <v>14.19</v>
      </c>
      <c r="D183" s="69">
        <v>13.6</v>
      </c>
      <c r="E183" s="131">
        <v>13.6</v>
      </c>
    </row>
    <row r="184" spans="1:5">
      <c r="A184" s="68">
        <v>42884</v>
      </c>
      <c r="B184" s="69">
        <v>14.25</v>
      </c>
      <c r="C184" s="128">
        <v>14.58</v>
      </c>
      <c r="D184" s="69">
        <v>13.92</v>
      </c>
      <c r="E184" s="131">
        <v>14.02</v>
      </c>
    </row>
    <row r="185" spans="1:5">
      <c r="A185" s="68">
        <v>42881</v>
      </c>
      <c r="B185" s="69">
        <v>13.52</v>
      </c>
      <c r="C185" s="128">
        <v>14.49</v>
      </c>
      <c r="D185" s="69">
        <v>13.51</v>
      </c>
      <c r="E185" s="131">
        <v>13.51</v>
      </c>
    </row>
    <row r="186" spans="1:5">
      <c r="A186" s="68">
        <v>42880</v>
      </c>
      <c r="B186" s="69">
        <v>12.92</v>
      </c>
      <c r="C186" s="128">
        <v>13.6</v>
      </c>
      <c r="D186" s="69">
        <v>12.92</v>
      </c>
      <c r="E186" s="131">
        <v>13.56</v>
      </c>
    </row>
    <row r="187" spans="1:5">
      <c r="A187" s="68">
        <v>42879</v>
      </c>
      <c r="B187" s="69">
        <v>13.2</v>
      </c>
      <c r="C187" s="128">
        <v>13.25</v>
      </c>
      <c r="D187" s="69">
        <v>12.95</v>
      </c>
      <c r="E187" s="131">
        <v>12.95</v>
      </c>
    </row>
    <row r="188" spans="1:5">
      <c r="A188" s="68">
        <v>42878</v>
      </c>
      <c r="B188" s="69">
        <v>12.85</v>
      </c>
      <c r="C188" s="128">
        <v>13.47</v>
      </c>
      <c r="D188" s="69">
        <v>12.8</v>
      </c>
      <c r="E188" s="131">
        <v>12.88</v>
      </c>
    </row>
    <row r="189" spans="1:5">
      <c r="A189" s="68">
        <v>42877</v>
      </c>
      <c r="B189" s="69">
        <v>13.08</v>
      </c>
      <c r="C189" s="128">
        <v>13.17</v>
      </c>
      <c r="D189" s="69">
        <v>12.73</v>
      </c>
      <c r="E189" s="131">
        <v>12.79</v>
      </c>
    </row>
    <row r="190" spans="1:5">
      <c r="A190" s="68">
        <v>42874</v>
      </c>
      <c r="B190" s="69">
        <v>13.04</v>
      </c>
      <c r="C190" s="128">
        <v>13.07</v>
      </c>
      <c r="D190" s="69">
        <v>12.64</v>
      </c>
      <c r="E190" s="131">
        <v>12.88</v>
      </c>
    </row>
    <row r="191" spans="1:5">
      <c r="A191" s="68">
        <v>42873</v>
      </c>
      <c r="B191" s="69">
        <v>13.67</v>
      </c>
      <c r="C191" s="128">
        <v>14.06</v>
      </c>
      <c r="D191" s="69">
        <v>13.18</v>
      </c>
      <c r="E191" s="131">
        <v>13.18</v>
      </c>
    </row>
    <row r="192" spans="1:5">
      <c r="A192" s="68">
        <v>42872</v>
      </c>
      <c r="B192" s="69">
        <v>12.98</v>
      </c>
      <c r="C192" s="128">
        <v>12.99</v>
      </c>
      <c r="D192" s="69">
        <v>12.62</v>
      </c>
      <c r="E192" s="131">
        <v>12.83</v>
      </c>
    </row>
    <row r="193" spans="1:5">
      <c r="A193" s="68">
        <v>42871</v>
      </c>
      <c r="B193" s="69">
        <v>13.24</v>
      </c>
      <c r="C193" s="128">
        <v>13.42</v>
      </c>
      <c r="D193" s="69">
        <v>12.51</v>
      </c>
      <c r="E193" s="131">
        <v>12.51</v>
      </c>
    </row>
    <row r="194" spans="1:5">
      <c r="A194" s="68">
        <v>42870</v>
      </c>
      <c r="B194" s="69">
        <v>12.93</v>
      </c>
      <c r="C194" s="128">
        <v>13.1</v>
      </c>
      <c r="D194" s="69">
        <v>12.79</v>
      </c>
      <c r="E194" s="131">
        <v>12.89</v>
      </c>
    </row>
    <row r="195" spans="1:5">
      <c r="A195" s="68">
        <v>42867</v>
      </c>
      <c r="B195" s="69">
        <v>13.74</v>
      </c>
      <c r="C195" s="128">
        <v>13.86</v>
      </c>
      <c r="D195" s="69">
        <v>12.32</v>
      </c>
      <c r="E195" s="131">
        <v>12.32</v>
      </c>
    </row>
    <row r="196" spans="1:5">
      <c r="A196" s="68">
        <v>42866</v>
      </c>
      <c r="B196" s="69">
        <v>15.57</v>
      </c>
      <c r="C196" s="128">
        <v>15.61</v>
      </c>
      <c r="D196" s="69">
        <v>14.13</v>
      </c>
      <c r="E196" s="131">
        <v>14.72</v>
      </c>
    </row>
    <row r="197" spans="1:5">
      <c r="A197" s="68">
        <v>42865</v>
      </c>
      <c r="B197" s="69">
        <v>17.38</v>
      </c>
      <c r="C197" s="128">
        <v>18.88</v>
      </c>
      <c r="D197" s="69">
        <v>15.94</v>
      </c>
      <c r="E197" s="131">
        <v>16.149999999999999</v>
      </c>
    </row>
    <row r="198" spans="1:5">
      <c r="A198" s="68">
        <v>42863</v>
      </c>
      <c r="B198" s="69">
        <v>14.28</v>
      </c>
      <c r="C198" s="128">
        <v>16.07</v>
      </c>
      <c r="D198" s="69">
        <v>13.8</v>
      </c>
      <c r="E198" s="131">
        <v>15.74</v>
      </c>
    </row>
    <row r="199" spans="1:5">
      <c r="A199" s="68">
        <v>42859</v>
      </c>
      <c r="B199" s="69">
        <v>13.72</v>
      </c>
      <c r="C199" s="128">
        <v>13.77</v>
      </c>
      <c r="D199" s="69">
        <v>13.36</v>
      </c>
      <c r="E199" s="131">
        <v>13.77</v>
      </c>
    </row>
    <row r="200" spans="1:5">
      <c r="A200" s="68">
        <v>42857</v>
      </c>
      <c r="B200" s="69">
        <v>12.77</v>
      </c>
      <c r="C200" s="128">
        <v>13.68</v>
      </c>
      <c r="D200" s="69">
        <v>12.71</v>
      </c>
      <c r="E200" s="131">
        <v>13.18</v>
      </c>
    </row>
    <row r="201" spans="1:5">
      <c r="A201" s="68">
        <v>42853</v>
      </c>
      <c r="B201" s="69">
        <v>11.93</v>
      </c>
      <c r="C201" s="128">
        <v>12.41</v>
      </c>
      <c r="D201" s="69">
        <v>11.7</v>
      </c>
      <c r="E201" s="131">
        <v>12.27</v>
      </c>
    </row>
    <row r="202" spans="1:5">
      <c r="A202" s="68">
        <v>42852</v>
      </c>
      <c r="B202" s="69">
        <v>12.38</v>
      </c>
      <c r="C202" s="128">
        <v>12.44</v>
      </c>
      <c r="D202" s="69">
        <v>11.82</v>
      </c>
      <c r="E202" s="131">
        <v>11.82</v>
      </c>
    </row>
    <row r="203" spans="1:5">
      <c r="A203" s="68">
        <v>42851</v>
      </c>
      <c r="B203" s="69">
        <v>12.47</v>
      </c>
      <c r="C203" s="128">
        <v>12.68</v>
      </c>
      <c r="D203" s="69">
        <v>12.18</v>
      </c>
      <c r="E203" s="131">
        <v>12.18</v>
      </c>
    </row>
    <row r="204" spans="1:5">
      <c r="A204" s="68">
        <v>42850</v>
      </c>
      <c r="B204" s="69">
        <v>12.62</v>
      </c>
      <c r="C204" s="128">
        <v>13.41</v>
      </c>
      <c r="D204" s="69">
        <v>12.02</v>
      </c>
      <c r="E204" s="131">
        <v>12.02</v>
      </c>
    </row>
    <row r="205" spans="1:5">
      <c r="A205" s="68">
        <v>42849</v>
      </c>
      <c r="B205" s="69">
        <v>12.81</v>
      </c>
      <c r="C205" s="128">
        <v>12.96</v>
      </c>
      <c r="D205" s="69">
        <v>12.74</v>
      </c>
      <c r="E205" s="131">
        <v>12.77</v>
      </c>
    </row>
    <row r="206" spans="1:5">
      <c r="A206" s="68">
        <v>42846</v>
      </c>
      <c r="B206" s="69">
        <v>12.86</v>
      </c>
      <c r="C206" s="128">
        <v>12.97</v>
      </c>
      <c r="D206" s="69">
        <v>12.49</v>
      </c>
      <c r="E206" s="131">
        <v>12.89</v>
      </c>
    </row>
    <row r="207" spans="1:5">
      <c r="A207" s="68">
        <v>42845</v>
      </c>
      <c r="B207" s="69">
        <v>15.02</v>
      </c>
      <c r="C207" s="128">
        <v>15.02</v>
      </c>
      <c r="D207" s="69">
        <v>13.3</v>
      </c>
      <c r="E207" s="131">
        <v>13.3</v>
      </c>
    </row>
    <row r="208" spans="1:5">
      <c r="A208" s="68">
        <v>42844</v>
      </c>
      <c r="B208" s="69">
        <v>15.71</v>
      </c>
      <c r="C208" s="128">
        <v>16.010000000000002</v>
      </c>
      <c r="D208" s="69">
        <v>14.77</v>
      </c>
      <c r="E208" s="131">
        <v>14.87</v>
      </c>
    </row>
    <row r="209" spans="1:5">
      <c r="A209" s="68">
        <v>42843</v>
      </c>
      <c r="B209" s="69">
        <v>15.52</v>
      </c>
      <c r="C209" s="128">
        <v>16.510000000000002</v>
      </c>
      <c r="D209" s="69">
        <v>15.16</v>
      </c>
      <c r="E209" s="131">
        <v>15.38</v>
      </c>
    </row>
    <row r="210" spans="1:5">
      <c r="A210" s="68">
        <v>42842</v>
      </c>
      <c r="B210" s="69">
        <v>15.78</v>
      </c>
      <c r="C210" s="128">
        <v>16.760000000000002</v>
      </c>
      <c r="D210" s="69">
        <v>15.3</v>
      </c>
      <c r="E210" s="131">
        <v>15.81</v>
      </c>
    </row>
    <row r="211" spans="1:5">
      <c r="A211" s="68">
        <v>42839</v>
      </c>
      <c r="B211" s="69">
        <v>13.9</v>
      </c>
      <c r="C211" s="128">
        <v>19.3</v>
      </c>
      <c r="D211" s="69">
        <v>13.9</v>
      </c>
      <c r="E211" s="131">
        <v>16.399999999999999</v>
      </c>
    </row>
    <row r="212" spans="1:5">
      <c r="A212" s="68">
        <v>42838</v>
      </c>
      <c r="B212" s="69">
        <v>14.74</v>
      </c>
      <c r="C212" s="128">
        <v>25.8</v>
      </c>
      <c r="D212" s="69">
        <v>14.52</v>
      </c>
      <c r="E212" s="131">
        <v>14.53</v>
      </c>
    </row>
    <row r="213" spans="1:5">
      <c r="A213" s="68">
        <v>42837</v>
      </c>
      <c r="B213" s="69">
        <v>16.77</v>
      </c>
      <c r="C213" s="128">
        <v>26.95</v>
      </c>
      <c r="D213" s="69">
        <v>15.74</v>
      </c>
      <c r="E213" s="131">
        <v>15.75</v>
      </c>
    </row>
    <row r="214" spans="1:5">
      <c r="A214" s="68">
        <v>42836</v>
      </c>
      <c r="B214" s="69">
        <v>15.18</v>
      </c>
      <c r="C214" s="128">
        <v>19.05</v>
      </c>
      <c r="D214" s="69">
        <v>14.85</v>
      </c>
      <c r="E214" s="131">
        <v>16.68</v>
      </c>
    </row>
    <row r="215" spans="1:5">
      <c r="A215" s="68">
        <v>42835</v>
      </c>
      <c r="B215" s="69">
        <v>13.27</v>
      </c>
      <c r="C215" s="128">
        <v>15.32</v>
      </c>
      <c r="D215" s="69">
        <v>13.26</v>
      </c>
      <c r="E215" s="131">
        <v>14.77</v>
      </c>
    </row>
    <row r="216" spans="1:5">
      <c r="A216" s="68">
        <v>42832</v>
      </c>
      <c r="B216" s="69">
        <v>11.66</v>
      </c>
      <c r="C216" s="128">
        <v>13.09</v>
      </c>
      <c r="D216" s="69">
        <v>11.66</v>
      </c>
      <c r="E216" s="131">
        <v>12.63</v>
      </c>
    </row>
    <row r="217" spans="1:5">
      <c r="A217" s="68">
        <v>42831</v>
      </c>
      <c r="B217" s="69">
        <v>11.64</v>
      </c>
      <c r="C217" s="128">
        <v>12.31</v>
      </c>
      <c r="D217" s="69">
        <v>11.64</v>
      </c>
      <c r="E217" s="131">
        <v>11.82</v>
      </c>
    </row>
    <row r="218" spans="1:5">
      <c r="A218" s="68">
        <v>42830</v>
      </c>
      <c r="B218" s="69">
        <v>10.89</v>
      </c>
      <c r="C218" s="128">
        <v>11.7</v>
      </c>
      <c r="D218" s="69">
        <v>10.74</v>
      </c>
      <c r="E218" s="131">
        <v>11.1</v>
      </c>
    </row>
    <row r="219" spans="1:5">
      <c r="A219" s="68">
        <v>42829</v>
      </c>
      <c r="B219" s="69">
        <v>11.09</v>
      </c>
      <c r="C219" s="128">
        <v>11.09</v>
      </c>
      <c r="D219" s="69">
        <v>10.67</v>
      </c>
      <c r="E219" s="131">
        <v>10.94</v>
      </c>
    </row>
    <row r="220" spans="1:5">
      <c r="A220" s="68">
        <v>42828</v>
      </c>
      <c r="B220" s="69">
        <v>11.31</v>
      </c>
      <c r="C220" s="128">
        <v>11.32</v>
      </c>
      <c r="D220" s="69">
        <v>10.96</v>
      </c>
      <c r="E220" s="131">
        <v>11.01</v>
      </c>
    </row>
    <row r="221" spans="1:5">
      <c r="A221" s="68">
        <v>42825</v>
      </c>
      <c r="B221" s="69">
        <v>11.15</v>
      </c>
      <c r="C221" s="128">
        <v>11.22</v>
      </c>
      <c r="D221" s="69">
        <v>10.99</v>
      </c>
      <c r="E221" s="131">
        <v>11.06</v>
      </c>
    </row>
    <row r="222" spans="1:5">
      <c r="A222" s="68">
        <v>42824</v>
      </c>
      <c r="B222" s="69">
        <v>11.32</v>
      </c>
      <c r="C222" s="128">
        <v>11.5</v>
      </c>
      <c r="D222" s="69">
        <v>11.16</v>
      </c>
      <c r="E222" s="131">
        <v>11.2</v>
      </c>
    </row>
    <row r="223" spans="1:5">
      <c r="A223" s="68">
        <v>42823</v>
      </c>
      <c r="B223" s="69">
        <v>12.04</v>
      </c>
      <c r="C223" s="128">
        <v>12.05</v>
      </c>
      <c r="D223" s="69">
        <v>11.55</v>
      </c>
      <c r="E223" s="131">
        <v>11.55</v>
      </c>
    </row>
    <row r="224" spans="1:5">
      <c r="A224" s="68">
        <v>42822</v>
      </c>
      <c r="B224" s="69">
        <v>12.68</v>
      </c>
      <c r="C224" s="128">
        <v>12.72</v>
      </c>
      <c r="D224" s="69">
        <v>12.21</v>
      </c>
      <c r="E224" s="131">
        <v>12.25</v>
      </c>
    </row>
    <row r="225" spans="1:5">
      <c r="A225" s="68">
        <v>42821</v>
      </c>
      <c r="B225" s="69">
        <v>12.96</v>
      </c>
      <c r="C225" s="128">
        <v>13.12</v>
      </c>
      <c r="D225" s="69">
        <v>12.85</v>
      </c>
      <c r="E225" s="131">
        <v>12.97</v>
      </c>
    </row>
    <row r="226" spans="1:5">
      <c r="A226" s="68">
        <v>42818</v>
      </c>
      <c r="B226" s="69">
        <v>12.58</v>
      </c>
      <c r="C226" s="128">
        <v>12.69</v>
      </c>
      <c r="D226" s="69">
        <v>12.35</v>
      </c>
      <c r="E226" s="131">
        <v>12.36</v>
      </c>
    </row>
    <row r="227" spans="1:5">
      <c r="A227" s="68">
        <v>42817</v>
      </c>
      <c r="B227" s="69">
        <v>12.93</v>
      </c>
      <c r="C227" s="128">
        <v>12.98</v>
      </c>
      <c r="D227" s="69">
        <v>12.67</v>
      </c>
      <c r="E227" s="131">
        <v>12.75</v>
      </c>
    </row>
    <row r="228" spans="1:5">
      <c r="A228" s="68">
        <v>42816</v>
      </c>
      <c r="B228" s="69">
        <v>13.15</v>
      </c>
      <c r="C228" s="128">
        <v>13.57</v>
      </c>
      <c r="D228" s="69">
        <v>13.11</v>
      </c>
      <c r="E228" s="131">
        <v>13.16</v>
      </c>
    </row>
    <row r="229" spans="1:5">
      <c r="A229" s="68">
        <v>42815</v>
      </c>
      <c r="B229" s="69">
        <v>11.84</v>
      </c>
      <c r="C229" s="128">
        <v>12.91</v>
      </c>
      <c r="D229" s="69">
        <v>11.83</v>
      </c>
      <c r="E229" s="131">
        <v>12.64</v>
      </c>
    </row>
    <row r="230" spans="1:5">
      <c r="A230" s="68">
        <v>42814</v>
      </c>
      <c r="B230" s="69">
        <v>11.75</v>
      </c>
      <c r="C230" s="128">
        <v>11.85</v>
      </c>
      <c r="D230" s="69">
        <v>11.69</v>
      </c>
      <c r="E230" s="131">
        <v>11.74</v>
      </c>
    </row>
    <row r="231" spans="1:5">
      <c r="A231" s="68">
        <v>42811</v>
      </c>
      <c r="B231" s="69">
        <v>11.09</v>
      </c>
      <c r="C231" s="128">
        <v>11.46</v>
      </c>
      <c r="D231" s="69">
        <v>10.86</v>
      </c>
      <c r="E231" s="131">
        <v>11.25</v>
      </c>
    </row>
    <row r="232" spans="1:5">
      <c r="A232" s="68">
        <v>42810</v>
      </c>
      <c r="B232" s="69">
        <v>11.7</v>
      </c>
      <c r="C232" s="128">
        <v>11.7</v>
      </c>
      <c r="D232" s="69">
        <v>11.15</v>
      </c>
      <c r="E232" s="131">
        <v>11.27</v>
      </c>
    </row>
    <row r="233" spans="1:5">
      <c r="A233" s="68">
        <v>42809</v>
      </c>
      <c r="B233" s="69">
        <v>11.29</v>
      </c>
      <c r="C233" s="128">
        <v>11.7</v>
      </c>
      <c r="D233" s="69">
        <v>11.29</v>
      </c>
      <c r="E233" s="131">
        <v>11.38</v>
      </c>
    </row>
    <row r="234" spans="1:5">
      <c r="A234" s="68">
        <v>42808</v>
      </c>
      <c r="B234" s="69">
        <v>10.6</v>
      </c>
      <c r="C234" s="128">
        <v>11.21</v>
      </c>
      <c r="D234" s="69">
        <v>10.55</v>
      </c>
      <c r="E234" s="131">
        <v>11.11</v>
      </c>
    </row>
    <row r="235" spans="1:5">
      <c r="A235" s="68">
        <v>42807</v>
      </c>
      <c r="B235" s="69">
        <v>10.73</v>
      </c>
      <c r="C235" s="128">
        <v>10.89</v>
      </c>
      <c r="D235" s="69">
        <v>10.63</v>
      </c>
      <c r="E235" s="131">
        <v>10.7</v>
      </c>
    </row>
    <row r="236" spans="1:5">
      <c r="A236" s="68">
        <v>42804</v>
      </c>
      <c r="B236" s="69">
        <v>12.29</v>
      </c>
      <c r="C236" s="128">
        <v>12.31</v>
      </c>
      <c r="D236" s="69">
        <v>10.43</v>
      </c>
      <c r="E236" s="131">
        <v>10.67</v>
      </c>
    </row>
    <row r="237" spans="1:5">
      <c r="A237" s="68">
        <v>42803</v>
      </c>
      <c r="B237" s="69">
        <v>11.34</v>
      </c>
      <c r="C237" s="128">
        <v>11.96</v>
      </c>
      <c r="D237" s="69">
        <v>11.22</v>
      </c>
      <c r="E237" s="131">
        <v>11.96</v>
      </c>
    </row>
    <row r="238" spans="1:5">
      <c r="A238" s="68">
        <v>42802</v>
      </c>
      <c r="B238" s="69">
        <v>11.05</v>
      </c>
      <c r="C238" s="128">
        <v>11.3</v>
      </c>
      <c r="D238" s="69">
        <v>10.9</v>
      </c>
      <c r="E238" s="131">
        <v>11.3</v>
      </c>
    </row>
    <row r="239" spans="1:5">
      <c r="A239" s="68">
        <v>42801</v>
      </c>
      <c r="B239" s="69">
        <v>11.07</v>
      </c>
      <c r="C239" s="128">
        <v>11.25</v>
      </c>
      <c r="D239" s="69">
        <v>10.87</v>
      </c>
      <c r="E239" s="131">
        <v>11.19</v>
      </c>
    </row>
    <row r="240" spans="1:5">
      <c r="A240" s="68">
        <v>42800</v>
      </c>
      <c r="B240" s="69">
        <v>11.31</v>
      </c>
      <c r="C240" s="128">
        <v>11.41</v>
      </c>
      <c r="D240" s="69">
        <v>11.06</v>
      </c>
      <c r="E240" s="131">
        <v>11.28</v>
      </c>
    </row>
    <row r="241" spans="1:5">
      <c r="A241" s="68">
        <v>42797</v>
      </c>
      <c r="B241" s="69">
        <v>10.71</v>
      </c>
      <c r="C241" s="128">
        <v>11.27</v>
      </c>
      <c r="D241" s="69">
        <v>10.63</v>
      </c>
      <c r="E241" s="131">
        <v>10.97</v>
      </c>
    </row>
    <row r="242" spans="1:5">
      <c r="A242" s="68">
        <v>42796</v>
      </c>
      <c r="B242" s="69">
        <v>10.81</v>
      </c>
      <c r="C242" s="128">
        <v>10.94</v>
      </c>
      <c r="D242" s="69">
        <v>10.49</v>
      </c>
      <c r="E242" s="131">
        <v>10.55</v>
      </c>
    </row>
    <row r="243" spans="1:5">
      <c r="A243" s="68">
        <v>42794</v>
      </c>
      <c r="B243" s="69">
        <v>10.68</v>
      </c>
      <c r="C243" s="128">
        <v>10.71</v>
      </c>
      <c r="D243" s="69">
        <v>10.46</v>
      </c>
      <c r="E243" s="131">
        <v>10.64</v>
      </c>
    </row>
    <row r="244" spans="1:5">
      <c r="A244" s="68">
        <v>42793</v>
      </c>
      <c r="B244" s="69">
        <v>10.61</v>
      </c>
      <c r="C244" s="128">
        <v>10.79</v>
      </c>
      <c r="D244" s="69">
        <v>10.49</v>
      </c>
      <c r="E244" s="131">
        <v>10.62</v>
      </c>
    </row>
    <row r="245" spans="1:5">
      <c r="A245" s="68">
        <v>42790</v>
      </c>
      <c r="B245" s="69">
        <v>9.92</v>
      </c>
      <c r="C245" s="128">
        <v>10.38</v>
      </c>
      <c r="D245" s="69">
        <v>9.84</v>
      </c>
      <c r="E245" s="131">
        <v>10.19</v>
      </c>
    </row>
    <row r="246" spans="1:5">
      <c r="A246" s="68">
        <v>42789</v>
      </c>
      <c r="B246" s="69">
        <v>9.81</v>
      </c>
      <c r="C246" s="128">
        <v>9.83</v>
      </c>
      <c r="D246" s="69">
        <v>9.6999999999999993</v>
      </c>
      <c r="E246" s="131">
        <v>9.7899999999999991</v>
      </c>
    </row>
    <row r="247" spans="1:5">
      <c r="A247" s="68">
        <v>42788</v>
      </c>
      <c r="B247" s="69">
        <v>10</v>
      </c>
      <c r="C247" s="128">
        <v>10.01</v>
      </c>
      <c r="D247" s="69">
        <v>9.7100000000000009</v>
      </c>
      <c r="E247" s="131">
        <v>9.7200000000000006</v>
      </c>
    </row>
    <row r="248" spans="1:5">
      <c r="A248" s="68">
        <v>42787</v>
      </c>
      <c r="B248" s="69">
        <v>10.09</v>
      </c>
      <c r="C248" s="128">
        <v>10.35</v>
      </c>
      <c r="D248" s="69">
        <v>9.98</v>
      </c>
      <c r="E248" s="131">
        <v>10</v>
      </c>
    </row>
    <row r="249" spans="1:5">
      <c r="A249" s="68">
        <v>42786</v>
      </c>
      <c r="B249" s="69">
        <v>10.42</v>
      </c>
      <c r="C249" s="128">
        <v>10.62</v>
      </c>
      <c r="D249" s="69">
        <v>10.11</v>
      </c>
      <c r="E249" s="131">
        <v>10.17</v>
      </c>
    </row>
    <row r="250" spans="1:5">
      <c r="A250" s="68">
        <v>42783</v>
      </c>
      <c r="B250" s="69">
        <v>10.32</v>
      </c>
      <c r="C250" s="128">
        <v>10.33</v>
      </c>
      <c r="D250" s="69">
        <v>10.02</v>
      </c>
      <c r="E250" s="131">
        <v>10.02</v>
      </c>
    </row>
    <row r="251" spans="1:5">
      <c r="A251" s="68">
        <v>42782</v>
      </c>
      <c r="B251" s="69">
        <v>10.19</v>
      </c>
      <c r="C251" s="128">
        <v>10.29</v>
      </c>
      <c r="D251" s="69">
        <v>10.09</v>
      </c>
      <c r="E251" s="131">
        <v>10.14</v>
      </c>
    </row>
    <row r="252" spans="1:5">
      <c r="A252" s="68">
        <v>42781</v>
      </c>
      <c r="B252" s="69">
        <v>10.53</v>
      </c>
      <c r="C252" s="128">
        <v>10.55</v>
      </c>
      <c r="D252" s="69">
        <v>10.1</v>
      </c>
      <c r="E252" s="131">
        <v>10.19</v>
      </c>
    </row>
    <row r="253" spans="1:5">
      <c r="A253" s="68">
        <v>42780</v>
      </c>
      <c r="B253" s="69">
        <v>10.58</v>
      </c>
      <c r="C253" s="128">
        <v>10.74</v>
      </c>
      <c r="D253" s="69">
        <v>10.41</v>
      </c>
      <c r="E253" s="131">
        <v>10.47</v>
      </c>
    </row>
    <row r="254" spans="1:5">
      <c r="A254" s="68">
        <v>42779</v>
      </c>
      <c r="B254" s="69">
        <v>10.8</v>
      </c>
      <c r="C254" s="128">
        <v>10.86</v>
      </c>
      <c r="D254" s="69">
        <v>10.46</v>
      </c>
      <c r="E254" s="131">
        <v>10.49</v>
      </c>
    </row>
    <row r="255" spans="1:5">
      <c r="A255" s="68">
        <v>42776</v>
      </c>
      <c r="B255" s="69">
        <v>10.8</v>
      </c>
      <c r="C255" s="128">
        <v>10.8</v>
      </c>
      <c r="D255" s="69">
        <v>10.32</v>
      </c>
      <c r="E255" s="131">
        <v>10.39</v>
      </c>
    </row>
    <row r="256" spans="1:5">
      <c r="A256" s="68">
        <v>42775</v>
      </c>
      <c r="B256" s="69">
        <v>11.38</v>
      </c>
      <c r="C256" s="128">
        <v>11.41</v>
      </c>
      <c r="D256" s="69">
        <v>10.81</v>
      </c>
      <c r="E256" s="131">
        <v>10.92</v>
      </c>
    </row>
    <row r="257" spans="1:5">
      <c r="A257" s="68">
        <v>42774</v>
      </c>
      <c r="B257" s="69">
        <v>11.97</v>
      </c>
      <c r="C257" s="128">
        <v>12.05</v>
      </c>
      <c r="D257" s="69">
        <v>11.31</v>
      </c>
      <c r="E257" s="131">
        <v>11.31</v>
      </c>
    </row>
    <row r="258" spans="1:5">
      <c r="A258" s="68">
        <v>42773</v>
      </c>
      <c r="B258" s="69">
        <v>11.94</v>
      </c>
      <c r="C258" s="128">
        <v>12.03</v>
      </c>
      <c r="D258" s="69">
        <v>11.71</v>
      </c>
      <c r="E258" s="131">
        <v>11.71</v>
      </c>
    </row>
    <row r="259" spans="1:5">
      <c r="A259" s="68">
        <v>42772</v>
      </c>
      <c r="B259" s="69">
        <v>12.07</v>
      </c>
      <c r="C259" s="128">
        <v>12.27</v>
      </c>
      <c r="D259" s="69">
        <v>11.91</v>
      </c>
      <c r="E259" s="131">
        <v>11.96</v>
      </c>
    </row>
    <row r="260" spans="1:5">
      <c r="A260" s="68">
        <v>42769</v>
      </c>
      <c r="B260" s="69">
        <v>12.03</v>
      </c>
      <c r="C260" s="128">
        <v>12.22</v>
      </c>
      <c r="D260" s="69">
        <v>11.91</v>
      </c>
      <c r="E260" s="131">
        <v>11.93</v>
      </c>
    </row>
    <row r="261" spans="1:5">
      <c r="A261" s="68">
        <v>42768</v>
      </c>
      <c r="B261" s="69">
        <v>12.02</v>
      </c>
      <c r="C261" s="128">
        <v>12.41</v>
      </c>
      <c r="D261" s="69">
        <v>11.68</v>
      </c>
      <c r="E261" s="131">
        <v>12.21</v>
      </c>
    </row>
    <row r="262" spans="1:5">
      <c r="A262" s="68">
        <v>42767</v>
      </c>
      <c r="B262" s="69">
        <v>12.42</v>
      </c>
      <c r="C262" s="128">
        <v>12.48</v>
      </c>
      <c r="D262" s="69">
        <v>12.1</v>
      </c>
      <c r="E262" s="131">
        <v>12.1</v>
      </c>
    </row>
    <row r="263" spans="1:5">
      <c r="A263" s="68">
        <v>42766</v>
      </c>
      <c r="B263" s="69">
        <v>12.41</v>
      </c>
      <c r="C263" s="128">
        <v>12.59</v>
      </c>
      <c r="D263" s="69">
        <v>12.25</v>
      </c>
      <c r="E263" s="131">
        <v>12.53</v>
      </c>
    </row>
    <row r="264" spans="1:5">
      <c r="A264" s="68">
        <v>42761</v>
      </c>
      <c r="B264" s="69">
        <v>12</v>
      </c>
      <c r="C264" s="128">
        <v>12</v>
      </c>
      <c r="D264" s="69">
        <v>11.59</v>
      </c>
      <c r="E264" s="131">
        <v>11.59</v>
      </c>
    </row>
    <row r="265" spans="1:5">
      <c r="A265" s="68">
        <v>42760</v>
      </c>
      <c r="B265" s="69">
        <v>12.51</v>
      </c>
      <c r="C265" s="128">
        <v>12.53</v>
      </c>
      <c r="D265" s="69">
        <v>12.08</v>
      </c>
      <c r="E265" s="131">
        <v>12.12</v>
      </c>
    </row>
    <row r="266" spans="1:5">
      <c r="A266" s="68">
        <v>42759</v>
      </c>
      <c r="B266" s="69">
        <v>12.79</v>
      </c>
      <c r="C266" s="128">
        <v>12.95</v>
      </c>
      <c r="D266" s="69">
        <v>12.49</v>
      </c>
      <c r="E266" s="131">
        <v>12.49</v>
      </c>
    </row>
    <row r="267" spans="1:5">
      <c r="A267" s="68">
        <v>42758</v>
      </c>
      <c r="B267" s="69">
        <v>13.13</v>
      </c>
      <c r="C267" s="128">
        <v>13.16</v>
      </c>
      <c r="D267" s="69">
        <v>12.88</v>
      </c>
      <c r="E267" s="131">
        <v>12.91</v>
      </c>
    </row>
    <row r="268" spans="1:5">
      <c r="A268" s="68">
        <v>42755</v>
      </c>
      <c r="B268" s="69">
        <v>13.01</v>
      </c>
      <c r="C268" s="128">
        <v>13.01</v>
      </c>
      <c r="D268" s="69">
        <v>12.66</v>
      </c>
      <c r="E268" s="131">
        <v>12.72</v>
      </c>
    </row>
    <row r="269" spans="1:5">
      <c r="A269" s="68">
        <v>42754</v>
      </c>
      <c r="B269" s="69">
        <v>12.05</v>
      </c>
      <c r="C269" s="128">
        <v>13.08</v>
      </c>
      <c r="D269" s="69">
        <v>12</v>
      </c>
      <c r="E269" s="131">
        <v>12.56</v>
      </c>
    </row>
    <row r="270" spans="1:5">
      <c r="A270" s="68">
        <v>42753</v>
      </c>
      <c r="B270" s="69">
        <v>12.01</v>
      </c>
      <c r="C270" s="128">
        <v>12.65</v>
      </c>
      <c r="D270" s="69">
        <v>11.89</v>
      </c>
      <c r="E270" s="131">
        <v>12.25</v>
      </c>
    </row>
    <row r="271" spans="1:5">
      <c r="A271" s="68">
        <v>42752</v>
      </c>
      <c r="B271" s="69">
        <v>11.6</v>
      </c>
      <c r="C271" s="128">
        <v>11.83</v>
      </c>
      <c r="D271" s="69">
        <v>11.46</v>
      </c>
      <c r="E271" s="131">
        <v>11.81</v>
      </c>
    </row>
    <row r="272" spans="1:5">
      <c r="A272" s="68">
        <v>42751</v>
      </c>
      <c r="B272" s="69">
        <v>11.29</v>
      </c>
      <c r="C272" s="128">
        <v>12.15</v>
      </c>
      <c r="D272" s="69">
        <v>11.13</v>
      </c>
      <c r="E272" s="131">
        <v>11.8</v>
      </c>
    </row>
    <row r="273" spans="1:5">
      <c r="A273" s="68">
        <v>42748</v>
      </c>
      <c r="B273" s="69">
        <v>11.68</v>
      </c>
      <c r="C273" s="128">
        <v>11.7</v>
      </c>
      <c r="D273" s="69">
        <v>10.89</v>
      </c>
      <c r="E273" s="131">
        <v>10.96</v>
      </c>
    </row>
    <row r="274" spans="1:5">
      <c r="A274" s="68">
        <v>42747</v>
      </c>
      <c r="B274" s="69">
        <v>11.57</v>
      </c>
      <c r="C274" s="128">
        <v>12.06</v>
      </c>
      <c r="D274" s="69">
        <v>11.53</v>
      </c>
      <c r="E274" s="131">
        <v>12.03</v>
      </c>
    </row>
    <row r="275" spans="1:5">
      <c r="A275" s="68">
        <v>42746</v>
      </c>
      <c r="B275" s="69">
        <v>11.23</v>
      </c>
      <c r="C275" s="128">
        <v>11.65</v>
      </c>
      <c r="D275" s="69">
        <v>11.05</v>
      </c>
      <c r="E275" s="131">
        <v>11.39</v>
      </c>
    </row>
    <row r="276" spans="1:5">
      <c r="A276" s="68">
        <v>42745</v>
      </c>
      <c r="B276" s="69">
        <v>11.08</v>
      </c>
      <c r="C276" s="128">
        <v>11.27</v>
      </c>
      <c r="D276" s="69">
        <v>10.97</v>
      </c>
      <c r="E276" s="131">
        <v>10.97</v>
      </c>
    </row>
    <row r="277" spans="1:5">
      <c r="A277" s="68">
        <v>42744</v>
      </c>
      <c r="B277" s="69">
        <v>11.26</v>
      </c>
      <c r="C277" s="128">
        <v>11.38</v>
      </c>
      <c r="D277" s="69">
        <v>11.04</v>
      </c>
      <c r="E277" s="131">
        <v>11.13</v>
      </c>
    </row>
    <row r="278" spans="1:5">
      <c r="A278" s="68">
        <v>42741</v>
      </c>
      <c r="B278" s="69">
        <v>11.02</v>
      </c>
      <c r="C278" s="128">
        <v>11.03</v>
      </c>
      <c r="D278" s="69">
        <v>10.76</v>
      </c>
      <c r="E278" s="131">
        <v>11</v>
      </c>
    </row>
    <row r="279" spans="1:5">
      <c r="A279" s="68">
        <v>42740</v>
      </c>
      <c r="B279" s="69">
        <v>10.92</v>
      </c>
      <c r="C279" s="128">
        <v>11.2</v>
      </c>
      <c r="D279" s="69">
        <v>10.79</v>
      </c>
      <c r="E279" s="131">
        <v>11.12</v>
      </c>
    </row>
    <row r="280" spans="1:5">
      <c r="A280" s="68">
        <v>42739</v>
      </c>
      <c r="B280" s="69">
        <v>11.19</v>
      </c>
      <c r="C280" s="128">
        <v>11.2</v>
      </c>
      <c r="D280" s="69">
        <v>10.9</v>
      </c>
      <c r="E280" s="131">
        <v>10.9</v>
      </c>
    </row>
    <row r="281" spans="1:5">
      <c r="A281" s="68">
        <v>42738</v>
      </c>
      <c r="B281" s="69">
        <v>11.66</v>
      </c>
      <c r="C281" s="128">
        <v>11.66</v>
      </c>
      <c r="D281" s="69">
        <v>11.21</v>
      </c>
      <c r="E281" s="131">
        <v>11.24</v>
      </c>
    </row>
    <row r="282" spans="1:5">
      <c r="A282" s="68">
        <v>42737</v>
      </c>
      <c r="B282" s="69">
        <v>12.28</v>
      </c>
      <c r="C282" s="128">
        <v>12.3</v>
      </c>
      <c r="D282" s="69">
        <v>11.68</v>
      </c>
      <c r="E282" s="131">
        <v>11.68</v>
      </c>
    </row>
    <row r="283" spans="1:5">
      <c r="A283" s="68">
        <v>42733</v>
      </c>
      <c r="B283" s="69">
        <v>11.53</v>
      </c>
      <c r="C283" s="128">
        <v>11.61</v>
      </c>
      <c r="D283" s="69">
        <v>11.41</v>
      </c>
      <c r="E283" s="131">
        <v>11.51</v>
      </c>
    </row>
    <row r="284" spans="1:5">
      <c r="A284" s="68">
        <v>42732</v>
      </c>
      <c r="B284" s="69">
        <v>11.58</v>
      </c>
      <c r="C284" s="128">
        <v>11.63</v>
      </c>
      <c r="D284" s="69">
        <v>11.17</v>
      </c>
      <c r="E284" s="131">
        <v>11.22</v>
      </c>
    </row>
    <row r="285" spans="1:5">
      <c r="A285" s="68">
        <v>42731</v>
      </c>
      <c r="B285" s="69">
        <v>11.48</v>
      </c>
      <c r="C285" s="128">
        <v>11.53</v>
      </c>
      <c r="D285" s="69">
        <v>11.36</v>
      </c>
      <c r="E285" s="131">
        <v>11.5</v>
      </c>
    </row>
    <row r="286" spans="1:5">
      <c r="A286" s="68">
        <v>42730</v>
      </c>
      <c r="B286" s="69">
        <v>11.49</v>
      </c>
      <c r="C286" s="128">
        <v>11.55</v>
      </c>
      <c r="D286" s="69">
        <v>11.37</v>
      </c>
      <c r="E286" s="131">
        <v>11.37</v>
      </c>
    </row>
    <row r="287" spans="1:5">
      <c r="A287" s="68">
        <v>42727</v>
      </c>
      <c r="B287" s="69">
        <v>11.25</v>
      </c>
      <c r="C287" s="128">
        <v>11.27</v>
      </c>
      <c r="D287" s="69">
        <v>11.08</v>
      </c>
      <c r="E287" s="131">
        <v>11.09</v>
      </c>
    </row>
    <row r="288" spans="1:5">
      <c r="A288" s="68">
        <v>42726</v>
      </c>
      <c r="B288" s="69">
        <v>11.18</v>
      </c>
      <c r="C288" s="128">
        <v>11.19</v>
      </c>
      <c r="D288" s="69">
        <v>11.01</v>
      </c>
      <c r="E288" s="131">
        <v>11.09</v>
      </c>
    </row>
    <row r="289" spans="1:5">
      <c r="A289" s="68">
        <v>42725</v>
      </c>
      <c r="B289" s="69">
        <v>10.99</v>
      </c>
      <c r="C289" s="128">
        <v>11.16</v>
      </c>
      <c r="D289" s="69">
        <v>10.87</v>
      </c>
      <c r="E289" s="131">
        <v>11.08</v>
      </c>
    </row>
    <row r="290" spans="1:5">
      <c r="A290" s="68">
        <v>42724</v>
      </c>
      <c r="B290" s="69">
        <v>11.25</v>
      </c>
      <c r="C290" s="128">
        <v>11.26</v>
      </c>
      <c r="D290" s="69">
        <v>11.01</v>
      </c>
      <c r="E290" s="131">
        <v>11.03</v>
      </c>
    </row>
    <row r="291" spans="1:5">
      <c r="A291" s="68">
        <v>42723</v>
      </c>
      <c r="B291" s="69">
        <v>11.39</v>
      </c>
      <c r="C291" s="128">
        <v>11.4</v>
      </c>
      <c r="D291" s="69">
        <v>11.21</v>
      </c>
      <c r="E291" s="131">
        <v>11.28</v>
      </c>
    </row>
    <row r="292" spans="1:5">
      <c r="A292" s="68">
        <v>42720</v>
      </c>
      <c r="B292" s="69">
        <v>11.16</v>
      </c>
      <c r="C292" s="128">
        <v>11.18</v>
      </c>
      <c r="D292" s="69">
        <v>10.8</v>
      </c>
      <c r="E292" s="131">
        <v>10.92</v>
      </c>
    </row>
    <row r="293" spans="1:5">
      <c r="A293" s="68">
        <v>42719</v>
      </c>
      <c r="B293" s="69">
        <v>11.21</v>
      </c>
      <c r="C293" s="128">
        <v>11.35</v>
      </c>
      <c r="D293" s="69">
        <v>11</v>
      </c>
      <c r="E293" s="131">
        <v>11.04</v>
      </c>
    </row>
    <row r="294" spans="1:5">
      <c r="A294" s="68">
        <v>42718</v>
      </c>
      <c r="B294" s="69">
        <v>11.23</v>
      </c>
      <c r="C294" s="128">
        <v>11.37</v>
      </c>
      <c r="D294" s="69">
        <v>11.12</v>
      </c>
      <c r="E294" s="131">
        <v>11.31</v>
      </c>
    </row>
    <row r="295" spans="1:5">
      <c r="A295" s="68">
        <v>42717</v>
      </c>
      <c r="B295" s="69">
        <v>12.05</v>
      </c>
      <c r="C295" s="128">
        <v>12.09</v>
      </c>
      <c r="D295" s="69">
        <v>11.39</v>
      </c>
      <c r="E295" s="131">
        <v>11.39</v>
      </c>
    </row>
    <row r="296" spans="1:5">
      <c r="A296" s="68">
        <v>42716</v>
      </c>
      <c r="B296" s="69">
        <v>12.18</v>
      </c>
      <c r="C296" s="128">
        <v>12.36</v>
      </c>
      <c r="D296" s="69">
        <v>11.85</v>
      </c>
      <c r="E296" s="131">
        <v>11.85</v>
      </c>
    </row>
    <row r="297" spans="1:5">
      <c r="A297" s="68">
        <v>42713</v>
      </c>
      <c r="B297" s="69">
        <v>12.17</v>
      </c>
      <c r="C297" s="128">
        <v>12.21</v>
      </c>
      <c r="D297" s="69">
        <v>11.74</v>
      </c>
      <c r="E297" s="131">
        <v>11.84</v>
      </c>
    </row>
    <row r="298" spans="1:5">
      <c r="A298" s="68">
        <v>42712</v>
      </c>
      <c r="B298" s="69">
        <v>11.44</v>
      </c>
      <c r="C298" s="128">
        <v>11.72</v>
      </c>
      <c r="D298" s="69">
        <v>11.44</v>
      </c>
      <c r="E298" s="131">
        <v>11.68</v>
      </c>
    </row>
    <row r="299" spans="1:5">
      <c r="A299" s="68">
        <v>42711</v>
      </c>
      <c r="B299" s="69">
        <v>12.07</v>
      </c>
      <c r="C299" s="128">
        <v>12.07</v>
      </c>
      <c r="D299" s="69">
        <v>11.68</v>
      </c>
      <c r="E299" s="131">
        <v>11.68</v>
      </c>
    </row>
    <row r="300" spans="1:5">
      <c r="A300" s="68">
        <v>42710</v>
      </c>
      <c r="B300" s="69">
        <v>12.39</v>
      </c>
      <c r="C300" s="128">
        <v>12.54</v>
      </c>
      <c r="D300" s="69">
        <v>12.15</v>
      </c>
      <c r="E300" s="131">
        <v>12.29</v>
      </c>
    </row>
    <row r="301" spans="1:5">
      <c r="A301" s="68">
        <v>42709</v>
      </c>
      <c r="B301" s="69">
        <v>13.38</v>
      </c>
      <c r="C301" s="128">
        <v>13.51</v>
      </c>
      <c r="D301" s="69">
        <v>13.14</v>
      </c>
      <c r="E301" s="131">
        <v>13.16</v>
      </c>
    </row>
    <row r="302" spans="1:5">
      <c r="A302" s="68">
        <v>42706</v>
      </c>
      <c r="B302" s="69">
        <v>13.35</v>
      </c>
      <c r="C302" s="128">
        <v>13.66</v>
      </c>
      <c r="D302" s="69">
        <v>13.3</v>
      </c>
      <c r="E302" s="131">
        <v>13.49</v>
      </c>
    </row>
    <row r="303" spans="1:5">
      <c r="A303" s="68">
        <v>42705</v>
      </c>
      <c r="B303" s="69">
        <v>12.98</v>
      </c>
      <c r="C303" s="128">
        <v>12.98</v>
      </c>
      <c r="D303" s="69">
        <v>12.69</v>
      </c>
      <c r="E303" s="131">
        <v>12.94</v>
      </c>
    </row>
    <row r="304" spans="1:5">
      <c r="A304" s="68">
        <v>42704</v>
      </c>
      <c r="B304" s="69">
        <v>12.98</v>
      </c>
      <c r="C304" s="128">
        <v>12.99</v>
      </c>
      <c r="D304" s="69">
        <v>12.71</v>
      </c>
      <c r="E304" s="131">
        <v>12.8</v>
      </c>
    </row>
    <row r="305" spans="1:5">
      <c r="A305" s="68">
        <v>42703</v>
      </c>
      <c r="B305" s="69">
        <v>13.04</v>
      </c>
      <c r="C305" s="128">
        <v>13.11</v>
      </c>
      <c r="D305" s="69">
        <v>12.7</v>
      </c>
      <c r="E305" s="131">
        <v>12.96</v>
      </c>
    </row>
    <row r="306" spans="1:5">
      <c r="A306" s="68">
        <v>42702</v>
      </c>
      <c r="B306" s="69">
        <v>13.2</v>
      </c>
      <c r="C306" s="128">
        <v>13.21</v>
      </c>
      <c r="D306" s="69">
        <v>12.57</v>
      </c>
      <c r="E306" s="131">
        <v>12.78</v>
      </c>
    </row>
    <row r="307" spans="1:5">
      <c r="A307" s="68">
        <v>42699</v>
      </c>
      <c r="B307" s="69">
        <v>12.37</v>
      </c>
      <c r="C307" s="128">
        <v>12.51</v>
      </c>
      <c r="D307" s="69">
        <v>12.24</v>
      </c>
      <c r="E307" s="131">
        <v>12.51</v>
      </c>
    </row>
    <row r="308" spans="1:5">
      <c r="A308" s="68">
        <v>42698</v>
      </c>
      <c r="B308" s="69">
        <v>12.26</v>
      </c>
      <c r="C308" s="128">
        <v>12.76</v>
      </c>
      <c r="D308" s="69">
        <v>12.23</v>
      </c>
      <c r="E308" s="131">
        <v>12.42</v>
      </c>
    </row>
    <row r="309" spans="1:5">
      <c r="A309" s="68">
        <v>42697</v>
      </c>
      <c r="B309" s="69">
        <v>12.79</v>
      </c>
      <c r="C309" s="128">
        <v>12.86</v>
      </c>
      <c r="D309" s="69">
        <v>12.11</v>
      </c>
      <c r="E309" s="131">
        <v>12.25</v>
      </c>
    </row>
    <row r="310" spans="1:5">
      <c r="A310" s="68">
        <v>42696</v>
      </c>
      <c r="B310" s="69">
        <v>13.31</v>
      </c>
      <c r="C310" s="128">
        <v>13.31</v>
      </c>
      <c r="D310" s="69">
        <v>12.77</v>
      </c>
      <c r="E310" s="131">
        <v>12.85</v>
      </c>
    </row>
    <row r="311" spans="1:5">
      <c r="A311" s="68">
        <v>42695</v>
      </c>
      <c r="B311" s="69">
        <v>14.04</v>
      </c>
      <c r="C311" s="128">
        <v>14.15</v>
      </c>
      <c r="D311" s="69">
        <v>13.58</v>
      </c>
      <c r="E311" s="131">
        <v>13.86</v>
      </c>
    </row>
    <row r="312" spans="1:5">
      <c r="A312" s="68">
        <v>42692</v>
      </c>
      <c r="B312" s="69">
        <v>14</v>
      </c>
      <c r="C312" s="128">
        <v>14.05</v>
      </c>
      <c r="D312" s="69">
        <v>13.61</v>
      </c>
      <c r="E312" s="131">
        <v>13.71</v>
      </c>
    </row>
    <row r="313" spans="1:5">
      <c r="A313" s="68">
        <v>42691</v>
      </c>
      <c r="B313" s="69">
        <v>14.86</v>
      </c>
      <c r="C313" s="128">
        <v>14.92</v>
      </c>
      <c r="D313" s="69">
        <v>13.95</v>
      </c>
      <c r="E313" s="131">
        <v>14.08</v>
      </c>
    </row>
    <row r="314" spans="1:5">
      <c r="A314" s="68">
        <v>42690</v>
      </c>
      <c r="B314" s="69">
        <v>15.19</v>
      </c>
      <c r="C314" s="128">
        <v>15.25</v>
      </c>
      <c r="D314" s="69">
        <v>14.86</v>
      </c>
      <c r="E314" s="131">
        <v>14.93</v>
      </c>
    </row>
    <row r="315" spans="1:5">
      <c r="A315" s="68">
        <v>42689</v>
      </c>
      <c r="B315" s="69">
        <v>16.350000000000001</v>
      </c>
      <c r="C315" s="128">
        <v>16.53</v>
      </c>
      <c r="D315" s="69">
        <v>15.86</v>
      </c>
      <c r="E315" s="131">
        <v>16.23</v>
      </c>
    </row>
    <row r="316" spans="1:5">
      <c r="A316" s="68">
        <v>42688</v>
      </c>
      <c r="B316" s="69">
        <v>15.89</v>
      </c>
      <c r="C316" s="128">
        <v>16.82</v>
      </c>
      <c r="D316" s="69">
        <v>15.82</v>
      </c>
      <c r="E316" s="131">
        <v>16.739999999999998</v>
      </c>
    </row>
    <row r="317" spans="1:5">
      <c r="A317" s="68">
        <v>42685</v>
      </c>
      <c r="B317" s="69">
        <v>14.66</v>
      </c>
      <c r="C317" s="128">
        <v>15.16</v>
      </c>
      <c r="D317" s="69">
        <v>14.56</v>
      </c>
      <c r="E317" s="131">
        <v>15.04</v>
      </c>
    </row>
    <row r="318" spans="1:5">
      <c r="A318" s="68">
        <v>42684</v>
      </c>
      <c r="B318" s="69">
        <v>15.59</v>
      </c>
      <c r="C318" s="128">
        <v>15.59</v>
      </c>
      <c r="D318" s="69">
        <v>13.94</v>
      </c>
      <c r="E318" s="131">
        <v>14.23</v>
      </c>
    </row>
    <row r="319" spans="1:5">
      <c r="A319" s="68">
        <v>42683</v>
      </c>
      <c r="B319" s="69">
        <v>16.18</v>
      </c>
      <c r="C319" s="128">
        <v>23.24</v>
      </c>
      <c r="D319" s="69">
        <v>15.61</v>
      </c>
      <c r="E319" s="131">
        <v>19.260000000000002</v>
      </c>
    </row>
    <row r="320" spans="1:5">
      <c r="A320" s="68">
        <v>42682</v>
      </c>
      <c r="B320" s="69">
        <v>16.84</v>
      </c>
      <c r="C320" s="128">
        <v>17.55</v>
      </c>
      <c r="D320" s="69">
        <v>16.510000000000002</v>
      </c>
      <c r="E320" s="131">
        <v>16.52</v>
      </c>
    </row>
    <row r="321" spans="1:5">
      <c r="A321" s="68">
        <v>42681</v>
      </c>
      <c r="B321" s="69">
        <v>16.95</v>
      </c>
      <c r="C321" s="128">
        <v>17.760000000000002</v>
      </c>
      <c r="D321" s="69">
        <v>16.82</v>
      </c>
      <c r="E321" s="131">
        <v>17.7</v>
      </c>
    </row>
    <row r="322" spans="1:5">
      <c r="A322" s="68">
        <v>42678</v>
      </c>
      <c r="B322" s="69">
        <v>18.14</v>
      </c>
      <c r="C322" s="128">
        <v>18.8</v>
      </c>
      <c r="D322" s="69">
        <v>17.600000000000001</v>
      </c>
      <c r="E322" s="131">
        <v>18.41</v>
      </c>
    </row>
    <row r="323" spans="1:5">
      <c r="A323" s="68">
        <v>42677</v>
      </c>
      <c r="B323" s="69">
        <v>17.13</v>
      </c>
      <c r="C323" s="128">
        <v>17.66</v>
      </c>
      <c r="D323" s="69">
        <v>16.52</v>
      </c>
      <c r="E323" s="131">
        <v>16.940000000000001</v>
      </c>
    </row>
    <row r="324" spans="1:5">
      <c r="A324" s="68">
        <v>42676</v>
      </c>
      <c r="B324" s="69">
        <v>16.11</v>
      </c>
      <c r="C324" s="128">
        <v>17.579999999999998</v>
      </c>
      <c r="D324" s="69">
        <v>15.99</v>
      </c>
      <c r="E324" s="131">
        <v>17.25</v>
      </c>
    </row>
    <row r="325" spans="1:5">
      <c r="A325" s="68">
        <v>42675</v>
      </c>
      <c r="B325" s="69">
        <v>15.4</v>
      </c>
      <c r="C325" s="128">
        <v>15.93</v>
      </c>
      <c r="D325" s="69">
        <v>14.7</v>
      </c>
      <c r="E325" s="131">
        <v>14.79</v>
      </c>
    </row>
    <row r="326" spans="1:5">
      <c r="A326" s="68">
        <v>42674</v>
      </c>
      <c r="B326" s="69">
        <v>14.46</v>
      </c>
      <c r="C326" s="128">
        <v>14.87</v>
      </c>
      <c r="D326" s="69">
        <v>14.14</v>
      </c>
      <c r="E326" s="131">
        <v>14.61</v>
      </c>
    </row>
    <row r="327" spans="1:5">
      <c r="A327" s="68">
        <v>42671</v>
      </c>
      <c r="B327" s="69">
        <v>13.1</v>
      </c>
      <c r="C327" s="128">
        <v>13.56</v>
      </c>
      <c r="D327" s="69">
        <v>13.1</v>
      </c>
      <c r="E327" s="131">
        <v>13.23</v>
      </c>
    </row>
    <row r="328" spans="1:5">
      <c r="A328" s="68">
        <v>42670</v>
      </c>
      <c r="B328" s="69">
        <v>13.03</v>
      </c>
      <c r="C328" s="128">
        <v>13.21</v>
      </c>
      <c r="D328" s="69">
        <v>12.88</v>
      </c>
      <c r="E328" s="131">
        <v>13.08</v>
      </c>
    </row>
    <row r="329" spans="1:5">
      <c r="A329" s="68">
        <v>42669</v>
      </c>
      <c r="B329" s="69">
        <v>13.05</v>
      </c>
      <c r="C329" s="128">
        <v>13.85</v>
      </c>
      <c r="D329" s="69">
        <v>13.01</v>
      </c>
      <c r="E329" s="131">
        <v>13.39</v>
      </c>
    </row>
    <row r="330" spans="1:5">
      <c r="A330" s="68">
        <v>42668</v>
      </c>
      <c r="B330" s="69">
        <v>13.05</v>
      </c>
      <c r="C330" s="128">
        <v>13.05</v>
      </c>
      <c r="D330" s="69">
        <v>12.6</v>
      </c>
      <c r="E330" s="131">
        <v>12.62</v>
      </c>
    </row>
    <row r="331" spans="1:5">
      <c r="A331" s="68">
        <v>42667</v>
      </c>
      <c r="B331" s="69">
        <v>13.34</v>
      </c>
      <c r="C331" s="128">
        <v>13.71</v>
      </c>
      <c r="D331" s="69">
        <v>12.8</v>
      </c>
      <c r="E331" s="131">
        <v>12.8</v>
      </c>
    </row>
    <row r="332" spans="1:5">
      <c r="A332" s="68">
        <v>42664</v>
      </c>
      <c r="B332" s="69">
        <v>13.36</v>
      </c>
      <c r="C332" s="128">
        <v>13.39</v>
      </c>
      <c r="D332" s="69">
        <v>13.05</v>
      </c>
      <c r="E332" s="131">
        <v>13.18</v>
      </c>
    </row>
    <row r="333" spans="1:5">
      <c r="A333" s="68">
        <v>42663</v>
      </c>
      <c r="B333" s="69">
        <v>13.43</v>
      </c>
      <c r="C333" s="128">
        <v>13.48</v>
      </c>
      <c r="D333" s="69">
        <v>13.15</v>
      </c>
      <c r="E333" s="131">
        <v>13.35</v>
      </c>
    </row>
    <row r="334" spans="1:5">
      <c r="A334" s="68">
        <v>42662</v>
      </c>
      <c r="B334" s="69">
        <v>13.92</v>
      </c>
      <c r="C334" s="128">
        <v>13.97</v>
      </c>
      <c r="D334" s="69">
        <v>13.37</v>
      </c>
      <c r="E334" s="131">
        <v>13.65</v>
      </c>
    </row>
    <row r="335" spans="1:5">
      <c r="A335" s="68">
        <v>42661</v>
      </c>
      <c r="B335" s="69">
        <v>14.45</v>
      </c>
      <c r="C335" s="128">
        <v>14.46</v>
      </c>
      <c r="D335" s="69">
        <v>13.83</v>
      </c>
      <c r="E335" s="131">
        <v>13.92</v>
      </c>
    </row>
    <row r="336" spans="1:5">
      <c r="A336" s="68">
        <v>42660</v>
      </c>
      <c r="B336" s="69">
        <v>14.84</v>
      </c>
      <c r="C336" s="128">
        <v>15.17</v>
      </c>
      <c r="D336" s="69">
        <v>14.25</v>
      </c>
      <c r="E336" s="131">
        <v>14.55</v>
      </c>
    </row>
    <row r="337" spans="1:5">
      <c r="A337" s="68">
        <v>42657</v>
      </c>
      <c r="B337" s="69">
        <v>14.53</v>
      </c>
      <c r="C337" s="128">
        <v>14.54</v>
      </c>
      <c r="D337" s="69">
        <v>14.1</v>
      </c>
      <c r="E337" s="131">
        <v>14.11</v>
      </c>
    </row>
    <row r="338" spans="1:5">
      <c r="A338" s="68">
        <v>42656</v>
      </c>
      <c r="B338" s="69">
        <v>14.67</v>
      </c>
      <c r="C338" s="128">
        <v>15.56</v>
      </c>
      <c r="D338" s="69">
        <v>14.48</v>
      </c>
      <c r="E338" s="131">
        <v>15.19</v>
      </c>
    </row>
    <row r="339" spans="1:5">
      <c r="A339" s="68">
        <v>42655</v>
      </c>
      <c r="B339" s="69">
        <v>15.52</v>
      </c>
      <c r="C339" s="128">
        <v>15.53</v>
      </c>
      <c r="D339" s="69">
        <v>14.65</v>
      </c>
      <c r="E339" s="131">
        <v>14.75</v>
      </c>
    </row>
    <row r="340" spans="1:5">
      <c r="A340" s="68">
        <v>42654</v>
      </c>
      <c r="B340" s="69">
        <v>14.63</v>
      </c>
      <c r="C340" s="128">
        <v>15.54</v>
      </c>
      <c r="D340" s="69">
        <v>14.37</v>
      </c>
      <c r="E340" s="131">
        <v>15.46</v>
      </c>
    </row>
    <row r="341" spans="1:5">
      <c r="A341" s="68">
        <v>42653</v>
      </c>
      <c r="B341" s="69">
        <v>15.12</v>
      </c>
      <c r="C341" s="128">
        <v>15.12</v>
      </c>
      <c r="D341" s="69">
        <v>14.42</v>
      </c>
      <c r="E341" s="131">
        <v>14.47</v>
      </c>
    </row>
    <row r="342" spans="1:5">
      <c r="A342" s="68">
        <v>42650</v>
      </c>
      <c r="B342" s="69">
        <v>13.98</v>
      </c>
      <c r="C342" s="128">
        <v>14.34</v>
      </c>
      <c r="D342" s="69">
        <v>13.92</v>
      </c>
      <c r="E342" s="131">
        <v>14.24</v>
      </c>
    </row>
    <row r="343" spans="1:5">
      <c r="A343" s="68">
        <v>42649</v>
      </c>
      <c r="B343" s="69">
        <v>13.78</v>
      </c>
      <c r="C343" s="128">
        <v>13.95</v>
      </c>
      <c r="D343" s="69">
        <v>13.7</v>
      </c>
      <c r="E343" s="131">
        <v>13.83</v>
      </c>
    </row>
    <row r="344" spans="1:5">
      <c r="A344" s="68">
        <v>42648</v>
      </c>
      <c r="B344" s="69">
        <v>14.68</v>
      </c>
      <c r="C344" s="128">
        <v>14.78</v>
      </c>
      <c r="D344" s="69">
        <v>13.8</v>
      </c>
      <c r="E344" s="131">
        <v>13.94</v>
      </c>
    </row>
    <row r="345" spans="1:5">
      <c r="A345" s="68">
        <v>42647</v>
      </c>
      <c r="B345" s="69">
        <v>13.71</v>
      </c>
      <c r="C345" s="128">
        <v>13.9</v>
      </c>
      <c r="D345" s="69">
        <v>13.55</v>
      </c>
      <c r="E345" s="131">
        <v>13.88</v>
      </c>
    </row>
    <row r="346" spans="1:5">
      <c r="A346" s="68">
        <v>42643</v>
      </c>
      <c r="B346" s="69">
        <v>13.63</v>
      </c>
      <c r="C346" s="128">
        <v>14.34</v>
      </c>
      <c r="D346" s="69">
        <v>13.25</v>
      </c>
      <c r="E346" s="131">
        <v>14.11</v>
      </c>
    </row>
    <row r="347" spans="1:5">
      <c r="A347" s="68">
        <v>42642</v>
      </c>
      <c r="B347" s="69">
        <v>12.4</v>
      </c>
      <c r="C347" s="128">
        <v>12.4</v>
      </c>
      <c r="D347" s="69">
        <v>12.16</v>
      </c>
      <c r="E347" s="131">
        <v>12.33</v>
      </c>
    </row>
    <row r="348" spans="1:5">
      <c r="A348" s="68">
        <v>42641</v>
      </c>
      <c r="B348" s="69">
        <v>12.69</v>
      </c>
      <c r="C348" s="128">
        <v>12.85</v>
      </c>
      <c r="D348" s="69">
        <v>12.64</v>
      </c>
      <c r="E348" s="131">
        <v>12.79</v>
      </c>
    </row>
    <row r="349" spans="1:5">
      <c r="A349" s="68">
        <v>42640</v>
      </c>
      <c r="B349" s="69">
        <v>13.86</v>
      </c>
      <c r="C349" s="128">
        <v>13.9</v>
      </c>
      <c r="D349" s="69">
        <v>12.54</v>
      </c>
      <c r="E349" s="131">
        <v>12.54</v>
      </c>
    </row>
    <row r="350" spans="1:5">
      <c r="A350" s="68">
        <v>42639</v>
      </c>
      <c r="B350" s="69">
        <v>12.57</v>
      </c>
      <c r="C350" s="128">
        <v>12.85</v>
      </c>
      <c r="D350" s="69">
        <v>12.38</v>
      </c>
      <c r="E350" s="131">
        <v>12.68</v>
      </c>
    </row>
    <row r="351" spans="1:5">
      <c r="A351" s="68">
        <v>42636</v>
      </c>
      <c r="B351" s="69">
        <v>12.32</v>
      </c>
      <c r="C351" s="128">
        <v>12.32</v>
      </c>
      <c r="D351" s="69">
        <v>11.88</v>
      </c>
      <c r="E351" s="131">
        <v>11.88</v>
      </c>
    </row>
    <row r="352" spans="1:5">
      <c r="A352" s="68">
        <v>42635</v>
      </c>
      <c r="B352" s="69">
        <v>12.25</v>
      </c>
      <c r="C352" s="128">
        <v>12.38</v>
      </c>
      <c r="D352" s="69">
        <v>11.99</v>
      </c>
      <c r="E352" s="131">
        <v>12.23</v>
      </c>
    </row>
    <row r="353" spans="1:5">
      <c r="A353" s="68">
        <v>42634</v>
      </c>
      <c r="B353" s="69">
        <v>14.42</v>
      </c>
      <c r="C353" s="128">
        <v>14.52</v>
      </c>
      <c r="D353" s="69">
        <v>14.03</v>
      </c>
      <c r="E353" s="131">
        <v>14.04</v>
      </c>
    </row>
    <row r="354" spans="1:5">
      <c r="A354" s="68">
        <v>42633</v>
      </c>
      <c r="B354" s="69">
        <v>14.31</v>
      </c>
      <c r="C354" s="128">
        <v>14.4</v>
      </c>
      <c r="D354" s="69">
        <v>13.9</v>
      </c>
      <c r="E354" s="131">
        <v>13.96</v>
      </c>
    </row>
    <row r="355" spans="1:5">
      <c r="A355" s="68">
        <v>42632</v>
      </c>
      <c r="B355" s="69">
        <v>15.54</v>
      </c>
      <c r="C355" s="128">
        <v>15.54</v>
      </c>
      <c r="D355" s="69">
        <v>13.98</v>
      </c>
      <c r="E355" s="131">
        <v>14.01</v>
      </c>
    </row>
    <row r="356" spans="1:5">
      <c r="A356" s="68">
        <v>42626</v>
      </c>
      <c r="B356" s="69">
        <v>14.83</v>
      </c>
      <c r="C356" s="128">
        <v>16.93</v>
      </c>
      <c r="D356" s="69">
        <v>14.59</v>
      </c>
      <c r="E356" s="131">
        <v>15.71</v>
      </c>
    </row>
    <row r="357" spans="1:5">
      <c r="A357" s="68">
        <v>42625</v>
      </c>
      <c r="B357" s="69">
        <v>15.68</v>
      </c>
      <c r="C357" s="128">
        <v>16.64</v>
      </c>
      <c r="D357" s="69">
        <v>14.6</v>
      </c>
      <c r="E357" s="131">
        <v>16.47</v>
      </c>
    </row>
    <row r="358" spans="1:5">
      <c r="A358" s="68">
        <v>42622</v>
      </c>
      <c r="B358" s="69">
        <v>11.32</v>
      </c>
      <c r="C358" s="128">
        <v>11.95</v>
      </c>
      <c r="D358" s="69">
        <v>11.29</v>
      </c>
      <c r="E358" s="131">
        <v>11.56</v>
      </c>
    </row>
    <row r="359" spans="1:5">
      <c r="A359" s="68">
        <v>42621</v>
      </c>
      <c r="B359" s="69">
        <v>10.92</v>
      </c>
      <c r="C359" s="128">
        <v>11.34</v>
      </c>
      <c r="D359" s="69">
        <v>10.91</v>
      </c>
      <c r="E359" s="131">
        <v>11.13</v>
      </c>
    </row>
    <row r="360" spans="1:5">
      <c r="A360" s="68">
        <v>42620</v>
      </c>
      <c r="B360" s="69">
        <v>10.8</v>
      </c>
      <c r="C360" s="128">
        <v>11.13</v>
      </c>
      <c r="D360" s="69">
        <v>10.68</v>
      </c>
      <c r="E360" s="131">
        <v>11.08</v>
      </c>
    </row>
    <row r="361" spans="1:5">
      <c r="A361" s="68">
        <v>42619</v>
      </c>
      <c r="B361" s="69">
        <v>11.27</v>
      </c>
      <c r="C361" s="128">
        <v>11.27</v>
      </c>
      <c r="D361" s="69">
        <v>10.84</v>
      </c>
      <c r="E361" s="131">
        <v>10.84</v>
      </c>
    </row>
    <row r="362" spans="1:5">
      <c r="A362" s="68">
        <v>42618</v>
      </c>
      <c r="B362" s="69">
        <v>11.71</v>
      </c>
      <c r="C362" s="128">
        <v>11.78</v>
      </c>
      <c r="D362" s="69">
        <v>11.44</v>
      </c>
      <c r="E362" s="131">
        <v>11.44</v>
      </c>
    </row>
    <row r="363" spans="1:5">
      <c r="A363" s="68">
        <v>42615</v>
      </c>
      <c r="B363" s="69">
        <v>11.72</v>
      </c>
      <c r="C363" s="128">
        <v>11.89</v>
      </c>
      <c r="D363" s="69">
        <v>11.68</v>
      </c>
      <c r="E363" s="131">
        <v>11.75</v>
      </c>
    </row>
    <row r="364" spans="1:5">
      <c r="A364" s="68">
        <v>42614</v>
      </c>
      <c r="B364" s="69">
        <v>11.82</v>
      </c>
      <c r="C364" s="128">
        <v>11.88</v>
      </c>
      <c r="D364" s="69">
        <v>11.47</v>
      </c>
      <c r="E364" s="131">
        <v>11.65</v>
      </c>
    </row>
    <row r="365" spans="1:5">
      <c r="A365" s="68">
        <v>42613</v>
      </c>
      <c r="B365" s="69">
        <v>11.59</v>
      </c>
      <c r="C365" s="128">
        <v>11.65</v>
      </c>
      <c r="D365" s="69">
        <v>11.41</v>
      </c>
      <c r="E365" s="131">
        <v>11.56</v>
      </c>
    </row>
    <row r="366" spans="1:5">
      <c r="A366" s="68">
        <v>42612</v>
      </c>
      <c r="B366" s="69">
        <v>11.87</v>
      </c>
      <c r="C366" s="128">
        <v>11.88</v>
      </c>
      <c r="D366" s="69">
        <v>11.48</v>
      </c>
      <c r="E366" s="131">
        <v>11.49</v>
      </c>
    </row>
    <row r="367" spans="1:5">
      <c r="A367" s="68">
        <v>42611</v>
      </c>
      <c r="B367" s="69">
        <v>12.52</v>
      </c>
      <c r="C367" s="128">
        <v>12.54</v>
      </c>
      <c r="D367" s="69">
        <v>11.98</v>
      </c>
      <c r="E367" s="131">
        <v>11.98</v>
      </c>
    </row>
    <row r="368" spans="1:5">
      <c r="A368" s="68">
        <v>42608</v>
      </c>
      <c r="B368" s="69">
        <v>12.21</v>
      </c>
      <c r="C368" s="128">
        <v>12.25</v>
      </c>
      <c r="D368" s="69">
        <v>11.9</v>
      </c>
      <c r="E368" s="131">
        <v>12.01</v>
      </c>
    </row>
    <row r="369" spans="1:5">
      <c r="A369" s="68">
        <v>42607</v>
      </c>
      <c r="B369" s="69">
        <v>12.13</v>
      </c>
      <c r="C369" s="128">
        <v>12.14</v>
      </c>
      <c r="D369" s="69">
        <v>11.81</v>
      </c>
      <c r="E369" s="131">
        <v>11.92</v>
      </c>
    </row>
    <row r="370" spans="1:5">
      <c r="A370" s="68">
        <v>42606</v>
      </c>
      <c r="B370" s="69">
        <v>12</v>
      </c>
      <c r="C370" s="128">
        <v>12.11</v>
      </c>
      <c r="D370" s="69">
        <v>11.94</v>
      </c>
      <c r="E370" s="131">
        <v>12.03</v>
      </c>
    </row>
    <row r="371" spans="1:5">
      <c r="A371" s="68">
        <v>42605</v>
      </c>
      <c r="B371" s="69">
        <v>12.42</v>
      </c>
      <c r="C371" s="128">
        <v>12.43</v>
      </c>
      <c r="D371" s="69">
        <v>11.87</v>
      </c>
      <c r="E371" s="131">
        <v>11.87</v>
      </c>
    </row>
    <row r="372" spans="1:5">
      <c r="A372" s="68">
        <v>42604</v>
      </c>
      <c r="B372" s="69">
        <v>12.24</v>
      </c>
      <c r="C372" s="128">
        <v>12.41</v>
      </c>
      <c r="D372" s="69">
        <v>12.22</v>
      </c>
      <c r="E372" s="131">
        <v>12.35</v>
      </c>
    </row>
    <row r="373" spans="1:5">
      <c r="A373" s="68">
        <v>42601</v>
      </c>
      <c r="B373" s="69">
        <v>11.73</v>
      </c>
      <c r="C373" s="128">
        <v>11.79</v>
      </c>
      <c r="D373" s="69">
        <v>11.59</v>
      </c>
      <c r="E373" s="131">
        <v>11.73</v>
      </c>
    </row>
    <row r="374" spans="1:5">
      <c r="A374" s="68">
        <v>42600</v>
      </c>
      <c r="B374" s="69">
        <v>11.86</v>
      </c>
      <c r="C374" s="128">
        <v>11.9</v>
      </c>
      <c r="D374" s="69">
        <v>11.59</v>
      </c>
      <c r="E374" s="131">
        <v>11.64</v>
      </c>
    </row>
    <row r="375" spans="1:5">
      <c r="A375" s="68">
        <v>42599</v>
      </c>
      <c r="B375" s="69">
        <v>12.11</v>
      </c>
      <c r="C375" s="128">
        <v>12.11</v>
      </c>
      <c r="D375" s="69">
        <v>11.82</v>
      </c>
      <c r="E375" s="131">
        <v>11.82</v>
      </c>
    </row>
    <row r="376" spans="1:5">
      <c r="A376" s="68">
        <v>42598</v>
      </c>
      <c r="B376" s="69">
        <v>11.75</v>
      </c>
      <c r="C376" s="128">
        <v>11.97</v>
      </c>
      <c r="D376" s="69">
        <v>11.68</v>
      </c>
      <c r="E376" s="131">
        <v>11.9</v>
      </c>
    </row>
    <row r="377" spans="1:5">
      <c r="A377" s="68">
        <v>42594</v>
      </c>
      <c r="B377" s="69">
        <v>11.36</v>
      </c>
      <c r="C377" s="128">
        <v>11.39</v>
      </c>
      <c r="D377" s="69">
        <v>11.09</v>
      </c>
      <c r="E377" s="131">
        <v>11.2</v>
      </c>
    </row>
    <row r="378" spans="1:5">
      <c r="A378" s="68">
        <v>42593</v>
      </c>
      <c r="B378" s="69">
        <v>11.72</v>
      </c>
      <c r="C378" s="128">
        <v>11.74</v>
      </c>
      <c r="D378" s="69">
        <v>11.37</v>
      </c>
      <c r="E378" s="131">
        <v>11.38</v>
      </c>
    </row>
    <row r="379" spans="1:5">
      <c r="A379" s="68">
        <v>42592</v>
      </c>
      <c r="B379" s="69">
        <v>11.65</v>
      </c>
      <c r="C379" s="128">
        <v>11.68</v>
      </c>
      <c r="D379" s="69">
        <v>11.18</v>
      </c>
      <c r="E379" s="131">
        <v>11.68</v>
      </c>
    </row>
    <row r="380" spans="1:5">
      <c r="A380" s="68">
        <v>42591</v>
      </c>
      <c r="B380" s="69">
        <v>11.99</v>
      </c>
      <c r="C380" s="128">
        <v>12.04</v>
      </c>
      <c r="D380" s="69">
        <v>11.42</v>
      </c>
      <c r="E380" s="131">
        <v>11.47</v>
      </c>
    </row>
    <row r="381" spans="1:5">
      <c r="A381" s="68">
        <v>42590</v>
      </c>
      <c r="B381" s="69">
        <v>12.64</v>
      </c>
      <c r="C381" s="128">
        <v>12.65</v>
      </c>
      <c r="D381" s="69">
        <v>12.21</v>
      </c>
      <c r="E381" s="131">
        <v>12.24</v>
      </c>
    </row>
    <row r="382" spans="1:5">
      <c r="A382" s="68">
        <v>42587</v>
      </c>
      <c r="B382" s="69">
        <v>12.58</v>
      </c>
      <c r="C382" s="128">
        <v>12.66</v>
      </c>
      <c r="D382" s="69">
        <v>12.34</v>
      </c>
      <c r="E382" s="131">
        <v>12.56</v>
      </c>
    </row>
    <row r="383" spans="1:5">
      <c r="A383" s="68">
        <v>42586</v>
      </c>
      <c r="B383" s="69">
        <v>12.87</v>
      </c>
      <c r="C383" s="128">
        <v>12.99</v>
      </c>
      <c r="D383" s="69">
        <v>12.7</v>
      </c>
      <c r="E383" s="131">
        <v>12.72</v>
      </c>
    </row>
    <row r="384" spans="1:5">
      <c r="A384" s="68">
        <v>42585</v>
      </c>
      <c r="B384" s="69">
        <v>13.19</v>
      </c>
      <c r="C384" s="128">
        <v>13.36</v>
      </c>
      <c r="D384" s="69">
        <v>12.78</v>
      </c>
      <c r="E384" s="131">
        <v>13.14</v>
      </c>
    </row>
    <row r="385" spans="1:5">
      <c r="A385" s="68">
        <v>42584</v>
      </c>
      <c r="B385" s="69">
        <v>12.65</v>
      </c>
      <c r="C385" s="128">
        <v>12.86</v>
      </c>
      <c r="D385" s="69">
        <v>12.58</v>
      </c>
      <c r="E385" s="131">
        <v>12.58</v>
      </c>
    </row>
    <row r="386" spans="1:5">
      <c r="A386" s="68">
        <v>42583</v>
      </c>
      <c r="B386" s="69">
        <v>12.95</v>
      </c>
      <c r="C386" s="128">
        <v>12.96</v>
      </c>
      <c r="D386" s="69">
        <v>12.59</v>
      </c>
      <c r="E386" s="131">
        <v>12.59</v>
      </c>
    </row>
    <row r="387" spans="1:5">
      <c r="A387" s="68">
        <v>42580</v>
      </c>
      <c r="B387" s="69">
        <v>12.66</v>
      </c>
      <c r="C387" s="128">
        <v>12.87</v>
      </c>
      <c r="D387" s="69">
        <v>12.46</v>
      </c>
      <c r="E387" s="131">
        <v>12.6</v>
      </c>
    </row>
    <row r="388" spans="1:5">
      <c r="A388" s="68">
        <v>42579</v>
      </c>
      <c r="B388" s="69">
        <v>12.74</v>
      </c>
      <c r="C388" s="128">
        <v>13.07</v>
      </c>
      <c r="D388" s="69">
        <v>12.58</v>
      </c>
      <c r="E388" s="131">
        <v>12.68</v>
      </c>
    </row>
    <row r="389" spans="1:5">
      <c r="A389" s="68">
        <v>42578</v>
      </c>
      <c r="B389" s="69">
        <v>12.79</v>
      </c>
      <c r="C389" s="128">
        <v>12.99</v>
      </c>
      <c r="D389" s="69">
        <v>12.67</v>
      </c>
      <c r="E389" s="131">
        <v>12.88</v>
      </c>
    </row>
    <row r="390" spans="1:5">
      <c r="A390" s="68">
        <v>42577</v>
      </c>
      <c r="B390" s="69">
        <v>13.17</v>
      </c>
      <c r="C390" s="128">
        <v>13.22</v>
      </c>
      <c r="D390" s="69">
        <v>12.63</v>
      </c>
      <c r="E390" s="131">
        <v>12.64</v>
      </c>
    </row>
    <row r="391" spans="1:5">
      <c r="A391" s="68">
        <v>42576</v>
      </c>
      <c r="B391" s="69">
        <v>13.05</v>
      </c>
      <c r="C391" s="128">
        <v>13.25</v>
      </c>
      <c r="D391" s="69">
        <v>12.94</v>
      </c>
      <c r="E391" s="131">
        <v>13.02</v>
      </c>
    </row>
    <row r="392" spans="1:5">
      <c r="A392" s="68">
        <v>42573</v>
      </c>
      <c r="B392" s="69">
        <v>13.04</v>
      </c>
      <c r="C392" s="128">
        <v>13.13</v>
      </c>
      <c r="D392" s="69">
        <v>12.85</v>
      </c>
      <c r="E392" s="131">
        <v>12.85</v>
      </c>
    </row>
    <row r="393" spans="1:5">
      <c r="A393" s="68">
        <v>42572</v>
      </c>
      <c r="B393" s="69">
        <v>12.96</v>
      </c>
      <c r="C393" s="128">
        <v>12.97</v>
      </c>
      <c r="D393" s="69">
        <v>12.73</v>
      </c>
      <c r="E393" s="131">
        <v>12.84</v>
      </c>
    </row>
    <row r="394" spans="1:5">
      <c r="A394" s="68">
        <v>42571</v>
      </c>
      <c r="B394" s="69">
        <v>13.49</v>
      </c>
      <c r="C394" s="128">
        <v>13.5</v>
      </c>
      <c r="D394" s="69">
        <v>13.04</v>
      </c>
      <c r="E394" s="131">
        <v>13.04</v>
      </c>
    </row>
    <row r="395" spans="1:5">
      <c r="A395" s="68">
        <v>42570</v>
      </c>
      <c r="B395" s="69">
        <v>13.62</v>
      </c>
      <c r="C395" s="128">
        <v>13.77</v>
      </c>
      <c r="D395" s="69">
        <v>13.42</v>
      </c>
      <c r="E395" s="131">
        <v>13.49</v>
      </c>
    </row>
    <row r="396" spans="1:5">
      <c r="A396" s="68">
        <v>42569</v>
      </c>
      <c r="B396" s="69">
        <v>13.75</v>
      </c>
      <c r="C396" s="128">
        <v>13.8</v>
      </c>
      <c r="D396" s="69">
        <v>13.43</v>
      </c>
      <c r="E396" s="131">
        <v>13.43</v>
      </c>
    </row>
    <row r="397" spans="1:5">
      <c r="A397" s="68">
        <v>42566</v>
      </c>
      <c r="B397" s="69">
        <v>13.46</v>
      </c>
      <c r="C397" s="128">
        <v>13.53</v>
      </c>
      <c r="D397" s="69">
        <v>13.14</v>
      </c>
      <c r="E397" s="131">
        <v>13.35</v>
      </c>
    </row>
    <row r="398" spans="1:5">
      <c r="A398" s="68">
        <v>42565</v>
      </c>
      <c r="B398" s="69">
        <v>14.35</v>
      </c>
      <c r="C398" s="128">
        <v>14.38</v>
      </c>
      <c r="D398" s="69">
        <v>13.95</v>
      </c>
      <c r="E398" s="131">
        <v>13.95</v>
      </c>
    </row>
    <row r="399" spans="1:5">
      <c r="A399" s="68">
        <v>42564</v>
      </c>
      <c r="B399" s="69">
        <v>14.25</v>
      </c>
      <c r="C399" s="128">
        <v>14.41</v>
      </c>
      <c r="D399" s="69">
        <v>14.09</v>
      </c>
      <c r="E399" s="131">
        <v>14.41</v>
      </c>
    </row>
    <row r="400" spans="1:5">
      <c r="A400" s="68">
        <v>42563</v>
      </c>
      <c r="B400" s="69">
        <v>13.97</v>
      </c>
      <c r="C400" s="128">
        <v>14.53</v>
      </c>
      <c r="D400" s="69">
        <v>13.87</v>
      </c>
      <c r="E400" s="131">
        <v>14.33</v>
      </c>
    </row>
    <row r="401" spans="1:5">
      <c r="A401" s="68">
        <v>42562</v>
      </c>
      <c r="B401" s="69">
        <v>14.07</v>
      </c>
      <c r="C401" s="128">
        <v>14.2</v>
      </c>
      <c r="D401" s="69">
        <v>13.87</v>
      </c>
      <c r="E401" s="131">
        <v>14.08</v>
      </c>
    </row>
    <row r="402" spans="1:5">
      <c r="A402" s="68">
        <v>42559</v>
      </c>
      <c r="B402" s="69">
        <v>14.16</v>
      </c>
      <c r="C402" s="128">
        <v>14.74</v>
      </c>
      <c r="D402" s="69">
        <v>13.91</v>
      </c>
      <c r="E402" s="131">
        <v>14.74</v>
      </c>
    </row>
    <row r="403" spans="1:5">
      <c r="A403" s="68">
        <v>42558</v>
      </c>
      <c r="B403" s="69">
        <v>13.66</v>
      </c>
      <c r="C403" s="128">
        <v>13.89</v>
      </c>
      <c r="D403" s="69">
        <v>13.51</v>
      </c>
      <c r="E403" s="131">
        <v>13.85</v>
      </c>
    </row>
    <row r="404" spans="1:5">
      <c r="A404" s="68">
        <v>42557</v>
      </c>
      <c r="B404" s="69">
        <v>13.78</v>
      </c>
      <c r="C404" s="128">
        <v>15.12</v>
      </c>
      <c r="D404" s="69">
        <v>13.53</v>
      </c>
      <c r="E404" s="131">
        <v>14.68</v>
      </c>
    </row>
    <row r="405" spans="1:5">
      <c r="A405" s="68">
        <v>42556</v>
      </c>
      <c r="B405" s="69">
        <v>12.73</v>
      </c>
      <c r="C405" s="128">
        <v>12.8</v>
      </c>
      <c r="D405" s="69">
        <v>12.57</v>
      </c>
      <c r="E405" s="131">
        <v>12.8</v>
      </c>
    </row>
    <row r="406" spans="1:5">
      <c r="A406" s="68">
        <v>42555</v>
      </c>
      <c r="B406" s="69">
        <v>13.16</v>
      </c>
      <c r="C406" s="128">
        <v>13.23</v>
      </c>
      <c r="D406" s="69">
        <v>12.38</v>
      </c>
      <c r="E406" s="131">
        <v>12.38</v>
      </c>
    </row>
    <row r="407" spans="1:5">
      <c r="A407" s="68">
        <v>42552</v>
      </c>
      <c r="B407" s="69">
        <v>13.3</v>
      </c>
      <c r="C407" s="128">
        <v>13.4</v>
      </c>
      <c r="D407" s="69">
        <v>12.77</v>
      </c>
      <c r="E407" s="131">
        <v>12.91</v>
      </c>
    </row>
    <row r="408" spans="1:5">
      <c r="A408" s="68">
        <v>42551</v>
      </c>
      <c r="B408" s="69">
        <v>14.21</v>
      </c>
      <c r="C408" s="128">
        <v>14.45</v>
      </c>
      <c r="D408" s="69">
        <v>13.74</v>
      </c>
      <c r="E408" s="131">
        <v>13.9</v>
      </c>
    </row>
    <row r="409" spans="1:5">
      <c r="A409" s="68">
        <v>42550</v>
      </c>
      <c r="B409" s="69">
        <v>16.239999999999998</v>
      </c>
      <c r="C409" s="128">
        <v>16.25</v>
      </c>
      <c r="D409" s="69">
        <v>14.49</v>
      </c>
      <c r="E409" s="131">
        <v>14.67</v>
      </c>
    </row>
    <row r="410" spans="1:5">
      <c r="A410" s="68">
        <v>42549</v>
      </c>
      <c r="B410" s="69">
        <v>19.920000000000002</v>
      </c>
      <c r="C410" s="128">
        <v>19.940000000000001</v>
      </c>
      <c r="D410" s="69">
        <v>17.32</v>
      </c>
      <c r="E410" s="131">
        <v>17.39</v>
      </c>
    </row>
    <row r="411" spans="1:5">
      <c r="A411" s="68">
        <v>42548</v>
      </c>
      <c r="B411" s="69">
        <v>22.63</v>
      </c>
      <c r="C411" s="128">
        <v>22.74</v>
      </c>
      <c r="D411" s="69">
        <v>19.47</v>
      </c>
      <c r="E411" s="131">
        <v>19.47</v>
      </c>
    </row>
    <row r="412" spans="1:5">
      <c r="A412" s="68">
        <v>42545</v>
      </c>
      <c r="B412" s="69">
        <v>17.100000000000001</v>
      </c>
      <c r="C412" s="128">
        <v>26.67</v>
      </c>
      <c r="D412" s="69">
        <v>17.100000000000001</v>
      </c>
      <c r="E412" s="131">
        <v>22.53</v>
      </c>
    </row>
    <row r="413" spans="1:5">
      <c r="A413" s="68">
        <v>42544</v>
      </c>
      <c r="B413" s="69">
        <v>17.850000000000001</v>
      </c>
      <c r="C413" s="128">
        <v>18.579999999999998</v>
      </c>
      <c r="D413" s="69">
        <v>17.850000000000001</v>
      </c>
      <c r="E413" s="131">
        <v>18.170000000000002</v>
      </c>
    </row>
    <row r="414" spans="1:5">
      <c r="A414" s="68">
        <v>42543</v>
      </c>
      <c r="B414" s="69">
        <v>16.5</v>
      </c>
      <c r="C414" s="128">
        <v>16.84</v>
      </c>
      <c r="D414" s="69">
        <v>16.22</v>
      </c>
      <c r="E414" s="131">
        <v>16.71</v>
      </c>
    </row>
    <row r="415" spans="1:5">
      <c r="A415" s="68">
        <v>42542</v>
      </c>
      <c r="B415" s="69">
        <v>16.72</v>
      </c>
      <c r="C415" s="128">
        <v>16.82</v>
      </c>
      <c r="D415" s="69">
        <v>16.04</v>
      </c>
      <c r="E415" s="131">
        <v>16.100000000000001</v>
      </c>
    </row>
    <row r="416" spans="1:5">
      <c r="A416" s="68">
        <v>42541</v>
      </c>
      <c r="B416" s="69">
        <v>17.260000000000002</v>
      </c>
      <c r="C416" s="128">
        <v>17.29</v>
      </c>
      <c r="D416" s="69">
        <v>16.350000000000001</v>
      </c>
      <c r="E416" s="131">
        <v>16.399999999999999</v>
      </c>
    </row>
    <row r="417" spans="1:5">
      <c r="A417" s="68">
        <v>42538</v>
      </c>
      <c r="B417" s="69">
        <v>15.9</v>
      </c>
      <c r="C417" s="128">
        <v>17.87</v>
      </c>
      <c r="D417" s="69">
        <v>15.89</v>
      </c>
      <c r="E417" s="131">
        <v>17.73</v>
      </c>
    </row>
    <row r="418" spans="1:5">
      <c r="A418" s="68">
        <v>42537</v>
      </c>
      <c r="B418" s="69">
        <v>16.329999999999998</v>
      </c>
      <c r="C418" s="128">
        <v>18.149999999999999</v>
      </c>
      <c r="D418" s="69">
        <v>16.03</v>
      </c>
      <c r="E418" s="131">
        <v>17.440000000000001</v>
      </c>
    </row>
    <row r="419" spans="1:5">
      <c r="A419" s="68">
        <v>42536</v>
      </c>
      <c r="B419" s="69">
        <v>16.75</v>
      </c>
      <c r="C419" s="128">
        <v>17.61</v>
      </c>
      <c r="D419" s="69">
        <v>15.88</v>
      </c>
      <c r="E419" s="131">
        <v>16.21</v>
      </c>
    </row>
    <row r="420" spans="1:5">
      <c r="A420" s="68">
        <v>42535</v>
      </c>
      <c r="B420" s="69">
        <v>15.93</v>
      </c>
      <c r="C420" s="128">
        <v>17.920000000000002</v>
      </c>
      <c r="D420" s="69">
        <v>15.82</v>
      </c>
      <c r="E420" s="131">
        <v>16.100000000000001</v>
      </c>
    </row>
    <row r="421" spans="1:5">
      <c r="A421" s="68">
        <v>42534</v>
      </c>
      <c r="B421" s="69">
        <v>13.3</v>
      </c>
      <c r="C421" s="128">
        <v>15.18</v>
      </c>
      <c r="D421" s="69">
        <v>13.3</v>
      </c>
      <c r="E421" s="131">
        <v>15.08</v>
      </c>
    </row>
    <row r="422" spans="1:5">
      <c r="A422" s="68">
        <v>42531</v>
      </c>
      <c r="B422" s="69">
        <v>12.09</v>
      </c>
      <c r="C422" s="128">
        <v>12.18</v>
      </c>
      <c r="D422" s="69">
        <v>11.74</v>
      </c>
      <c r="E422" s="131">
        <v>11.87</v>
      </c>
    </row>
    <row r="423" spans="1:5">
      <c r="A423" s="68">
        <v>42530</v>
      </c>
      <c r="B423" s="69">
        <v>12.27</v>
      </c>
      <c r="C423" s="128">
        <v>12.61</v>
      </c>
      <c r="D423" s="69">
        <v>12</v>
      </c>
      <c r="E423" s="131">
        <v>12.08</v>
      </c>
    </row>
    <row r="424" spans="1:5">
      <c r="A424" s="68">
        <v>42529</v>
      </c>
      <c r="B424" s="69">
        <v>12.44</v>
      </c>
      <c r="C424" s="128">
        <v>12.45</v>
      </c>
      <c r="D424" s="69">
        <v>11.97</v>
      </c>
      <c r="E424" s="131">
        <v>12.19</v>
      </c>
    </row>
    <row r="425" spans="1:5">
      <c r="A425" s="68">
        <v>42528</v>
      </c>
      <c r="B425" s="69">
        <v>12.2</v>
      </c>
      <c r="C425" s="128">
        <v>12.44</v>
      </c>
      <c r="D425" s="69">
        <v>12.11</v>
      </c>
      <c r="E425" s="131">
        <v>12.3</v>
      </c>
    </row>
    <row r="426" spans="1:5">
      <c r="A426" s="68">
        <v>42524</v>
      </c>
      <c r="B426" s="69">
        <v>11.57</v>
      </c>
      <c r="C426" s="128">
        <v>11.82</v>
      </c>
      <c r="D426" s="69">
        <v>11.49</v>
      </c>
      <c r="E426" s="131">
        <v>11.81</v>
      </c>
    </row>
    <row r="427" spans="1:5">
      <c r="A427" s="68">
        <v>42523</v>
      </c>
      <c r="B427" s="69">
        <v>11.67</v>
      </c>
      <c r="C427" s="128">
        <v>11.74</v>
      </c>
      <c r="D427" s="69">
        <v>11.6</v>
      </c>
      <c r="E427" s="131">
        <v>11.6</v>
      </c>
    </row>
    <row r="428" spans="1:5">
      <c r="A428" s="68">
        <v>42522</v>
      </c>
      <c r="B428" s="69">
        <v>11.97</v>
      </c>
      <c r="C428" s="128">
        <v>11.97</v>
      </c>
      <c r="D428" s="69">
        <v>11.67</v>
      </c>
      <c r="E428" s="131">
        <v>11.67</v>
      </c>
    </row>
    <row r="429" spans="1:5">
      <c r="A429" s="68">
        <v>42521</v>
      </c>
      <c r="B429" s="69">
        <v>12.28</v>
      </c>
      <c r="C429" s="128">
        <v>12.28</v>
      </c>
      <c r="D429" s="69">
        <v>11.81</v>
      </c>
      <c r="E429" s="131">
        <v>11.81</v>
      </c>
    </row>
    <row r="430" spans="1:5">
      <c r="A430" s="68">
        <v>42520</v>
      </c>
      <c r="B430" s="69">
        <v>12.1</v>
      </c>
      <c r="C430" s="128">
        <v>12.5</v>
      </c>
      <c r="D430" s="69">
        <v>11.84</v>
      </c>
      <c r="E430" s="131">
        <v>11.92</v>
      </c>
    </row>
    <row r="431" spans="1:5">
      <c r="A431" s="68">
        <v>42517</v>
      </c>
      <c r="B431" s="69">
        <v>11.68</v>
      </c>
      <c r="C431" s="128">
        <v>11.7</v>
      </c>
      <c r="D431" s="69">
        <v>11.43</v>
      </c>
      <c r="E431" s="131">
        <v>11.55</v>
      </c>
    </row>
    <row r="432" spans="1:5">
      <c r="A432" s="68">
        <v>42516</v>
      </c>
      <c r="B432" s="69">
        <v>11.88</v>
      </c>
      <c r="C432" s="128">
        <v>11.91</v>
      </c>
      <c r="D432" s="69">
        <v>11.68</v>
      </c>
      <c r="E432" s="131">
        <v>11.71</v>
      </c>
    </row>
    <row r="433" spans="1:5">
      <c r="A433" s="68">
        <v>42515</v>
      </c>
      <c r="B433" s="69">
        <v>12.49</v>
      </c>
      <c r="C433" s="128">
        <v>12.51</v>
      </c>
      <c r="D433" s="69">
        <v>11.91</v>
      </c>
      <c r="E433" s="131">
        <v>11.91</v>
      </c>
    </row>
    <row r="434" spans="1:5">
      <c r="A434" s="68">
        <v>42514</v>
      </c>
      <c r="B434" s="69">
        <v>12.55</v>
      </c>
      <c r="C434" s="128">
        <v>12.91</v>
      </c>
      <c r="D434" s="69">
        <v>12.52</v>
      </c>
      <c r="E434" s="131">
        <v>12.8</v>
      </c>
    </row>
    <row r="435" spans="1:5">
      <c r="A435" s="68">
        <v>42513</v>
      </c>
      <c r="B435" s="69">
        <v>12.62</v>
      </c>
      <c r="C435" s="128">
        <v>13.02</v>
      </c>
      <c r="D435" s="69">
        <v>12.45</v>
      </c>
      <c r="E435" s="131">
        <v>12.46</v>
      </c>
    </row>
    <row r="436" spans="1:5">
      <c r="A436" s="68">
        <v>42510</v>
      </c>
      <c r="B436" s="69">
        <v>12.05</v>
      </c>
      <c r="C436" s="128">
        <v>12.24</v>
      </c>
      <c r="D436" s="69">
        <v>11.98</v>
      </c>
      <c r="E436" s="131">
        <v>12.1</v>
      </c>
    </row>
    <row r="437" spans="1:5">
      <c r="A437" s="68">
        <v>42509</v>
      </c>
      <c r="B437" s="69">
        <v>12.08</v>
      </c>
      <c r="C437" s="128">
        <v>12.18</v>
      </c>
      <c r="D437" s="69">
        <v>11.98</v>
      </c>
      <c r="E437" s="131">
        <v>12.08</v>
      </c>
    </row>
    <row r="438" spans="1:5">
      <c r="A438" s="68">
        <v>42508</v>
      </c>
      <c r="B438" s="69">
        <v>12.18</v>
      </c>
      <c r="C438" s="128">
        <v>12.38</v>
      </c>
      <c r="D438" s="69">
        <v>11.86</v>
      </c>
      <c r="E438" s="131">
        <v>11.99</v>
      </c>
    </row>
    <row r="439" spans="1:5">
      <c r="A439" s="68">
        <v>42507</v>
      </c>
      <c r="B439" s="69">
        <v>11.83</v>
      </c>
      <c r="C439" s="128">
        <v>11.95</v>
      </c>
      <c r="D439" s="69">
        <v>11.67</v>
      </c>
      <c r="E439" s="131">
        <v>11.7</v>
      </c>
    </row>
    <row r="440" spans="1:5">
      <c r="A440" s="68">
        <v>42506</v>
      </c>
      <c r="B440" s="69">
        <v>12.4</v>
      </c>
      <c r="C440" s="128">
        <v>12.4</v>
      </c>
      <c r="D440" s="69">
        <v>11.82</v>
      </c>
      <c r="E440" s="131">
        <v>11.84</v>
      </c>
    </row>
    <row r="441" spans="1:5">
      <c r="A441" s="68">
        <v>42503</v>
      </c>
      <c r="B441" s="69">
        <v>12</v>
      </c>
      <c r="C441" s="128">
        <v>12.37</v>
      </c>
      <c r="D441" s="69">
        <v>11.79</v>
      </c>
      <c r="E441" s="131">
        <v>11.93</v>
      </c>
    </row>
    <row r="442" spans="1:5">
      <c r="A442" s="68">
        <v>42502</v>
      </c>
      <c r="B442" s="69">
        <v>12.91</v>
      </c>
      <c r="C442" s="128">
        <v>12.92</v>
      </c>
      <c r="D442" s="69">
        <v>12.05</v>
      </c>
      <c r="E442" s="131">
        <v>12.05</v>
      </c>
    </row>
    <row r="443" spans="1:5">
      <c r="A443" s="68">
        <v>42501</v>
      </c>
      <c r="B443" s="69">
        <v>12.89</v>
      </c>
      <c r="C443" s="128">
        <v>13.32</v>
      </c>
      <c r="D443" s="69">
        <v>12.68</v>
      </c>
      <c r="E443" s="131">
        <v>12.79</v>
      </c>
    </row>
    <row r="444" spans="1:5">
      <c r="A444" s="68">
        <v>42500</v>
      </c>
      <c r="B444" s="69">
        <v>13.12</v>
      </c>
      <c r="C444" s="128">
        <v>13.17</v>
      </c>
      <c r="D444" s="69">
        <v>12.6</v>
      </c>
      <c r="E444" s="131">
        <v>12.61</v>
      </c>
    </row>
    <row r="445" spans="1:5">
      <c r="A445" s="68">
        <v>42499</v>
      </c>
      <c r="B445" s="69">
        <v>13.35</v>
      </c>
      <c r="C445" s="128">
        <v>13.48</v>
      </c>
      <c r="D445" s="69">
        <v>13.14</v>
      </c>
      <c r="E445" s="131">
        <v>13.14</v>
      </c>
    </row>
    <row r="446" spans="1:5">
      <c r="A446" s="68">
        <v>42494</v>
      </c>
      <c r="B446" s="69">
        <v>12.69</v>
      </c>
      <c r="C446" s="128">
        <v>12.82</v>
      </c>
      <c r="D446" s="69">
        <v>12.44</v>
      </c>
      <c r="E446" s="131">
        <v>12.82</v>
      </c>
    </row>
    <row r="447" spans="1:5">
      <c r="A447" s="68">
        <v>42493</v>
      </c>
      <c r="B447" s="69">
        <v>12.63</v>
      </c>
      <c r="C447" s="128">
        <v>12.76</v>
      </c>
      <c r="D447" s="69">
        <v>12.4</v>
      </c>
      <c r="E447" s="131">
        <v>12.51</v>
      </c>
    </row>
    <row r="448" spans="1:5">
      <c r="A448" s="68">
        <v>42492</v>
      </c>
      <c r="B448" s="69">
        <v>12.83</v>
      </c>
      <c r="C448" s="128">
        <v>12.95</v>
      </c>
      <c r="D448" s="69">
        <v>12.69</v>
      </c>
      <c r="E448" s="131">
        <v>12.78</v>
      </c>
    </row>
    <row r="449" spans="1:5">
      <c r="A449" s="68">
        <v>42489</v>
      </c>
      <c r="B449" s="69">
        <v>12.78</v>
      </c>
      <c r="C449" s="128">
        <v>12.93</v>
      </c>
      <c r="D449" s="69">
        <v>12.4</v>
      </c>
      <c r="E449" s="131">
        <v>12.42</v>
      </c>
    </row>
    <row r="450" spans="1:5">
      <c r="A450" s="68">
        <v>42488</v>
      </c>
      <c r="B450" s="69">
        <v>12.48</v>
      </c>
      <c r="C450" s="128">
        <v>12.92</v>
      </c>
      <c r="D450" s="69">
        <v>12.44</v>
      </c>
      <c r="E450" s="131">
        <v>12.74</v>
      </c>
    </row>
    <row r="451" spans="1:5">
      <c r="A451" s="68">
        <v>42487</v>
      </c>
      <c r="B451" s="69">
        <v>12.71</v>
      </c>
      <c r="C451" s="128">
        <v>12.79</v>
      </c>
      <c r="D451" s="69">
        <v>12.52</v>
      </c>
      <c r="E451" s="131">
        <v>12.74</v>
      </c>
    </row>
    <row r="452" spans="1:5">
      <c r="A452" s="68">
        <v>42486</v>
      </c>
      <c r="B452" s="69">
        <v>12.91</v>
      </c>
      <c r="C452" s="128">
        <v>12.92</v>
      </c>
      <c r="D452" s="69">
        <v>12.47</v>
      </c>
      <c r="E452" s="131">
        <v>12.49</v>
      </c>
    </row>
    <row r="453" spans="1:5">
      <c r="A453" s="68">
        <v>42485</v>
      </c>
      <c r="B453" s="69">
        <v>12.96</v>
      </c>
      <c r="C453" s="128">
        <v>13.07</v>
      </c>
      <c r="D453" s="69">
        <v>12.83</v>
      </c>
      <c r="E453" s="131">
        <v>12.83</v>
      </c>
    </row>
    <row r="454" spans="1:5">
      <c r="A454" s="68">
        <v>42482</v>
      </c>
      <c r="B454" s="69">
        <v>12.54</v>
      </c>
      <c r="C454" s="128">
        <v>12.56</v>
      </c>
      <c r="D454" s="69">
        <v>12.33</v>
      </c>
      <c r="E454" s="131">
        <v>12.33</v>
      </c>
    </row>
    <row r="455" spans="1:5">
      <c r="A455" s="68">
        <v>42481</v>
      </c>
      <c r="B455" s="69">
        <v>12.37</v>
      </c>
      <c r="C455" s="128">
        <v>12.6</v>
      </c>
      <c r="D455" s="69">
        <v>12.19</v>
      </c>
      <c r="E455" s="131">
        <v>12.19</v>
      </c>
    </row>
    <row r="456" spans="1:5">
      <c r="A456" s="68">
        <v>42480</v>
      </c>
      <c r="B456" s="69">
        <v>12.34</v>
      </c>
      <c r="C456" s="128">
        <v>12.78</v>
      </c>
      <c r="D456" s="69">
        <v>12.2</v>
      </c>
      <c r="E456" s="131">
        <v>12.73</v>
      </c>
    </row>
    <row r="457" spans="1:5">
      <c r="A457" s="68">
        <v>42479</v>
      </c>
      <c r="B457" s="69">
        <v>12.76</v>
      </c>
      <c r="C457" s="128">
        <v>12.77</v>
      </c>
      <c r="D457" s="69">
        <v>12.42</v>
      </c>
      <c r="E457" s="131">
        <v>12.42</v>
      </c>
    </row>
    <row r="458" spans="1:5">
      <c r="A458" s="68">
        <v>42478</v>
      </c>
      <c r="B458" s="69">
        <v>13.17</v>
      </c>
      <c r="C458" s="128">
        <v>13.21</v>
      </c>
      <c r="D458" s="69">
        <v>12.86</v>
      </c>
      <c r="E458" s="131">
        <v>12.93</v>
      </c>
    </row>
    <row r="459" spans="1:5">
      <c r="A459" s="68">
        <v>42475</v>
      </c>
      <c r="B459" s="69">
        <v>12.52</v>
      </c>
      <c r="C459" s="128">
        <v>12.55</v>
      </c>
      <c r="D459" s="69">
        <v>12.09</v>
      </c>
      <c r="E459" s="131">
        <v>12.11</v>
      </c>
    </row>
    <row r="460" spans="1:5">
      <c r="A460" s="68">
        <v>42474</v>
      </c>
      <c r="B460" s="69">
        <v>12.59</v>
      </c>
      <c r="C460" s="128">
        <v>12.76</v>
      </c>
      <c r="D460" s="69">
        <v>12.4</v>
      </c>
      <c r="E460" s="131">
        <v>12.48</v>
      </c>
    </row>
    <row r="461" spans="1:5">
      <c r="A461" s="68">
        <v>42472</v>
      </c>
      <c r="B461" s="69">
        <v>13.17</v>
      </c>
      <c r="C461" s="128">
        <v>13.54</v>
      </c>
      <c r="D461" s="69">
        <v>12.51</v>
      </c>
      <c r="E461" s="131">
        <v>12.51</v>
      </c>
    </row>
    <row r="462" spans="1:5">
      <c r="A462" s="68">
        <v>42471</v>
      </c>
      <c r="B462" s="69">
        <v>13.91</v>
      </c>
      <c r="C462" s="128">
        <v>13.92</v>
      </c>
      <c r="D462" s="69">
        <v>13.35</v>
      </c>
      <c r="E462" s="131">
        <v>13.35</v>
      </c>
    </row>
    <row r="463" spans="1:5">
      <c r="A463" s="68">
        <v>42468</v>
      </c>
      <c r="B463" s="69">
        <v>13.8</v>
      </c>
      <c r="C463" s="128">
        <v>14.12</v>
      </c>
      <c r="D463" s="69">
        <v>13.07</v>
      </c>
      <c r="E463" s="131">
        <v>13.07</v>
      </c>
    </row>
    <row r="464" spans="1:5">
      <c r="A464" s="68">
        <v>42467</v>
      </c>
      <c r="B464" s="69">
        <v>13.2</v>
      </c>
      <c r="C464" s="128">
        <v>13.62</v>
      </c>
      <c r="D464" s="69">
        <v>12.91</v>
      </c>
      <c r="E464" s="131">
        <v>13.06</v>
      </c>
    </row>
    <row r="465" spans="1:5">
      <c r="A465" s="68">
        <v>42466</v>
      </c>
      <c r="B465" s="69">
        <v>13.39</v>
      </c>
      <c r="C465" s="128">
        <v>13.64</v>
      </c>
      <c r="D465" s="69">
        <v>13.28</v>
      </c>
      <c r="E465" s="131">
        <v>13.31</v>
      </c>
    </row>
    <row r="466" spans="1:5">
      <c r="A466" s="68">
        <v>42465</v>
      </c>
      <c r="B466" s="69">
        <v>13.52</v>
      </c>
      <c r="C466" s="128">
        <v>13.96</v>
      </c>
      <c r="D466" s="69">
        <v>13.52</v>
      </c>
      <c r="E466" s="131">
        <v>13.83</v>
      </c>
    </row>
    <row r="467" spans="1:5">
      <c r="A467" s="68">
        <v>42464</v>
      </c>
      <c r="B467" s="69">
        <v>13.62</v>
      </c>
      <c r="C467" s="128">
        <v>13.62</v>
      </c>
      <c r="D467" s="69">
        <v>13.19</v>
      </c>
      <c r="E467" s="131">
        <v>13.25</v>
      </c>
    </row>
    <row r="468" spans="1:5">
      <c r="A468" s="68">
        <v>42461</v>
      </c>
      <c r="B468" s="69">
        <v>12.52</v>
      </c>
      <c r="C468" s="128">
        <v>13.59</v>
      </c>
      <c r="D468" s="69">
        <v>12.4</v>
      </c>
      <c r="E468" s="131">
        <v>13.56</v>
      </c>
    </row>
    <row r="469" spans="1:5">
      <c r="A469" s="68">
        <v>42460</v>
      </c>
      <c r="B469" s="69">
        <v>11.91</v>
      </c>
      <c r="C469" s="128">
        <v>12.68</v>
      </c>
      <c r="D469" s="69">
        <v>11.85</v>
      </c>
      <c r="E469" s="131">
        <v>12.33</v>
      </c>
    </row>
    <row r="470" spans="1:5">
      <c r="A470" s="68">
        <v>42459</v>
      </c>
      <c r="B470" s="69">
        <v>12.04</v>
      </c>
      <c r="C470" s="128">
        <v>12.07</v>
      </c>
      <c r="D470" s="69">
        <v>11.77</v>
      </c>
      <c r="E470" s="131">
        <v>11.9</v>
      </c>
    </row>
    <row r="471" spans="1:5">
      <c r="A471" s="68">
        <v>42458</v>
      </c>
      <c r="B471" s="69">
        <v>12.74</v>
      </c>
      <c r="C471" s="128">
        <v>12.76</v>
      </c>
      <c r="D471" s="69">
        <v>12.27</v>
      </c>
      <c r="E471" s="131">
        <v>12.3</v>
      </c>
    </row>
    <row r="472" spans="1:5">
      <c r="A472" s="68">
        <v>42457</v>
      </c>
      <c r="B472" s="69">
        <v>12.76</v>
      </c>
      <c r="C472" s="128">
        <v>12.81</v>
      </c>
      <c r="D472" s="69">
        <v>12.5</v>
      </c>
      <c r="E472" s="131">
        <v>12.78</v>
      </c>
    </row>
    <row r="473" spans="1:5">
      <c r="A473" s="68">
        <v>42454</v>
      </c>
      <c r="B473" s="69">
        <v>12.57</v>
      </c>
      <c r="C473" s="128">
        <v>12.61</v>
      </c>
      <c r="D473" s="69">
        <v>12.26</v>
      </c>
      <c r="E473" s="131">
        <v>12.28</v>
      </c>
    </row>
    <row r="474" spans="1:5">
      <c r="A474" s="68">
        <v>42453</v>
      </c>
      <c r="B474" s="69">
        <v>12.95</v>
      </c>
      <c r="C474" s="128">
        <v>13.08</v>
      </c>
      <c r="D474" s="69">
        <v>12.63</v>
      </c>
      <c r="E474" s="131">
        <v>12.64</v>
      </c>
    </row>
    <row r="475" spans="1:5">
      <c r="A475" s="68">
        <v>42452</v>
      </c>
      <c r="B475" s="69">
        <v>12.88</v>
      </c>
      <c r="C475" s="128">
        <v>12.96</v>
      </c>
      <c r="D475" s="69">
        <v>12.6</v>
      </c>
      <c r="E475" s="131">
        <v>12.71</v>
      </c>
    </row>
    <row r="476" spans="1:5">
      <c r="A476" s="68">
        <v>42451</v>
      </c>
      <c r="B476" s="69">
        <v>13.38</v>
      </c>
      <c r="C476" s="128">
        <v>13.41</v>
      </c>
      <c r="D476" s="69">
        <v>12.68</v>
      </c>
      <c r="E476" s="131">
        <v>12.68</v>
      </c>
    </row>
    <row r="477" spans="1:5">
      <c r="A477" s="68">
        <v>42450</v>
      </c>
      <c r="B477" s="69">
        <v>13.45</v>
      </c>
      <c r="C477" s="128">
        <v>13.85</v>
      </c>
      <c r="D477" s="69">
        <v>13.19</v>
      </c>
      <c r="E477" s="131">
        <v>13.51</v>
      </c>
    </row>
    <row r="478" spans="1:5">
      <c r="A478" s="68">
        <v>42447</v>
      </c>
      <c r="B478" s="69">
        <v>13.25</v>
      </c>
      <c r="C478" s="128">
        <v>13.49</v>
      </c>
      <c r="D478" s="69">
        <v>12.94</v>
      </c>
      <c r="E478" s="131">
        <v>12.94</v>
      </c>
    </row>
    <row r="479" spans="1:5">
      <c r="A479" s="68">
        <v>42446</v>
      </c>
      <c r="B479" s="69">
        <v>13.22</v>
      </c>
      <c r="C479" s="128">
        <v>13.36</v>
      </c>
      <c r="D479" s="69">
        <v>12.93</v>
      </c>
      <c r="E479" s="131">
        <v>13.26</v>
      </c>
    </row>
    <row r="480" spans="1:5">
      <c r="A480" s="68">
        <v>42445</v>
      </c>
      <c r="B480" s="69">
        <v>14.13</v>
      </c>
      <c r="C480" s="128">
        <v>14.28</v>
      </c>
      <c r="D480" s="69">
        <v>13.8</v>
      </c>
      <c r="E480" s="131">
        <v>14.13</v>
      </c>
    </row>
    <row r="481" spans="1:5">
      <c r="A481" s="68">
        <v>42444</v>
      </c>
      <c r="B481" s="69">
        <v>14.07</v>
      </c>
      <c r="C481" s="128">
        <v>14.34</v>
      </c>
      <c r="D481" s="69">
        <v>13.78</v>
      </c>
      <c r="E481" s="131">
        <v>13.97</v>
      </c>
    </row>
    <row r="482" spans="1:5">
      <c r="A482" s="68">
        <v>42443</v>
      </c>
      <c r="B482" s="69">
        <v>13.95</v>
      </c>
      <c r="C482" s="128">
        <v>14.23</v>
      </c>
      <c r="D482" s="69">
        <v>13.84</v>
      </c>
      <c r="E482" s="131">
        <v>13.9</v>
      </c>
    </row>
    <row r="483" spans="1:5">
      <c r="A483" s="68">
        <v>42440</v>
      </c>
      <c r="B483" s="69">
        <v>14.08</v>
      </c>
      <c r="C483" s="128">
        <v>14.15</v>
      </c>
      <c r="D483" s="69">
        <v>13.34</v>
      </c>
      <c r="E483" s="131">
        <v>13.52</v>
      </c>
    </row>
    <row r="484" spans="1:5">
      <c r="A484" s="68">
        <v>42439</v>
      </c>
      <c r="B484" s="69">
        <v>14.24</v>
      </c>
      <c r="C484" s="128">
        <v>14.42</v>
      </c>
      <c r="D484" s="69">
        <v>13.56</v>
      </c>
      <c r="E484" s="131">
        <v>13.63</v>
      </c>
    </row>
    <row r="485" spans="1:5">
      <c r="A485" s="68">
        <v>42438</v>
      </c>
      <c r="B485" s="69">
        <v>14.19</v>
      </c>
      <c r="C485" s="128">
        <v>14.65</v>
      </c>
      <c r="D485" s="69">
        <v>13.99</v>
      </c>
      <c r="E485" s="131">
        <v>14.24</v>
      </c>
    </row>
    <row r="486" spans="1:5">
      <c r="A486" s="68">
        <v>42437</v>
      </c>
      <c r="B486" s="69">
        <v>13.98</v>
      </c>
      <c r="C486" s="128">
        <v>14.54</v>
      </c>
      <c r="D486" s="69">
        <v>13.87</v>
      </c>
      <c r="E486" s="131">
        <v>14.08</v>
      </c>
    </row>
    <row r="487" spans="1:5">
      <c r="A487" s="68">
        <v>42436</v>
      </c>
      <c r="B487" s="69">
        <v>14.25</v>
      </c>
      <c r="C487" s="128">
        <v>14.27</v>
      </c>
      <c r="D487" s="69">
        <v>13.96</v>
      </c>
      <c r="E487" s="131">
        <v>13.96</v>
      </c>
    </row>
    <row r="488" spans="1:5">
      <c r="A488" s="68">
        <v>42433</v>
      </c>
      <c r="B488" s="69">
        <v>14.35</v>
      </c>
      <c r="C488" s="128">
        <v>14.41</v>
      </c>
      <c r="D488" s="69">
        <v>14.05</v>
      </c>
      <c r="E488" s="131">
        <v>14.11</v>
      </c>
    </row>
    <row r="489" spans="1:5">
      <c r="A489" s="68">
        <v>42432</v>
      </c>
      <c r="B489" s="69">
        <v>15.14</v>
      </c>
      <c r="C489" s="128">
        <v>15.17</v>
      </c>
      <c r="D489" s="69">
        <v>14.33</v>
      </c>
      <c r="E489" s="131">
        <v>14.33</v>
      </c>
    </row>
    <row r="490" spans="1:5">
      <c r="A490" s="68">
        <v>42431</v>
      </c>
      <c r="B490" s="69">
        <v>16.09</v>
      </c>
      <c r="C490" s="128">
        <v>16.09</v>
      </c>
      <c r="D490" s="69">
        <v>15.19</v>
      </c>
      <c r="E490" s="131">
        <v>15.31</v>
      </c>
    </row>
    <row r="491" spans="1:5">
      <c r="A491" s="68">
        <v>42429</v>
      </c>
      <c r="B491" s="69">
        <v>17.5</v>
      </c>
      <c r="C491" s="128">
        <v>17.579999999999998</v>
      </c>
      <c r="D491" s="69">
        <v>17.09</v>
      </c>
      <c r="E491" s="131">
        <v>17.559999999999999</v>
      </c>
    </row>
    <row r="492" spans="1:5">
      <c r="A492" s="68">
        <v>42426</v>
      </c>
      <c r="B492" s="69">
        <v>16.53</v>
      </c>
      <c r="C492" s="128">
        <v>16.91</v>
      </c>
      <c r="D492" s="69">
        <v>16.34</v>
      </c>
      <c r="E492" s="131">
        <v>16.82</v>
      </c>
    </row>
    <row r="493" spans="1:5">
      <c r="A493" s="68">
        <v>42425</v>
      </c>
      <c r="B493" s="69">
        <v>16.93</v>
      </c>
      <c r="C493" s="128">
        <v>17.41</v>
      </c>
      <c r="D493" s="69">
        <v>16.45</v>
      </c>
      <c r="E493" s="131">
        <v>16.95</v>
      </c>
    </row>
    <row r="494" spans="1:5">
      <c r="A494" s="68">
        <v>42424</v>
      </c>
      <c r="B494" s="69">
        <v>17.27</v>
      </c>
      <c r="C494" s="128">
        <v>17.38</v>
      </c>
      <c r="D494" s="69">
        <v>16.91</v>
      </c>
      <c r="E494" s="131">
        <v>17.13</v>
      </c>
    </row>
    <row r="495" spans="1:5">
      <c r="A495" s="68">
        <v>42423</v>
      </c>
      <c r="B495" s="69">
        <v>16.41</v>
      </c>
      <c r="C495" s="128">
        <v>16.809999999999999</v>
      </c>
      <c r="D495" s="69">
        <v>16.309999999999999</v>
      </c>
      <c r="E495" s="131">
        <v>16.61</v>
      </c>
    </row>
    <row r="496" spans="1:5">
      <c r="A496" s="68">
        <v>42422</v>
      </c>
      <c r="B496" s="69">
        <v>17.68</v>
      </c>
      <c r="C496" s="128">
        <v>17.68</v>
      </c>
      <c r="D496" s="69">
        <v>16.899999999999999</v>
      </c>
      <c r="E496" s="131">
        <v>16.899999999999999</v>
      </c>
    </row>
    <row r="497" spans="1:5">
      <c r="A497" s="68">
        <v>42419</v>
      </c>
      <c r="B497" s="69">
        <v>17.12</v>
      </c>
      <c r="C497" s="128">
        <v>17.239999999999998</v>
      </c>
      <c r="D497" s="69">
        <v>16.86</v>
      </c>
      <c r="E497" s="131">
        <v>17.12</v>
      </c>
    </row>
    <row r="498" spans="1:5">
      <c r="A498" s="68">
        <v>42418</v>
      </c>
      <c r="B498" s="69">
        <v>16.989999999999998</v>
      </c>
      <c r="C498" s="128">
        <v>17.46</v>
      </c>
      <c r="D498" s="69">
        <v>16.97</v>
      </c>
      <c r="E498" s="131">
        <v>17.329999999999998</v>
      </c>
    </row>
    <row r="499" spans="1:5">
      <c r="A499" s="68">
        <v>42417</v>
      </c>
      <c r="B499" s="69">
        <v>18.97</v>
      </c>
      <c r="C499" s="128">
        <v>19.079999999999998</v>
      </c>
      <c r="D499" s="69">
        <v>17.8</v>
      </c>
      <c r="E499" s="131">
        <v>18.55</v>
      </c>
    </row>
    <row r="500" spans="1:5">
      <c r="A500" s="68">
        <v>42416</v>
      </c>
      <c r="B500" s="69">
        <v>20.73</v>
      </c>
      <c r="C500" s="128">
        <v>20.75</v>
      </c>
      <c r="D500" s="69">
        <v>18.93</v>
      </c>
      <c r="E500" s="131">
        <v>19.079999999999998</v>
      </c>
    </row>
    <row r="501" spans="1:5">
      <c r="A501" s="68">
        <v>42415</v>
      </c>
      <c r="B501" s="69">
        <v>22.33</v>
      </c>
      <c r="C501" s="128">
        <v>22.34</v>
      </c>
      <c r="D501" s="69">
        <v>20.7</v>
      </c>
      <c r="E501" s="131">
        <v>21.1</v>
      </c>
    </row>
    <row r="502" spans="1:5">
      <c r="A502" s="68">
        <v>42412</v>
      </c>
      <c r="B502" s="69">
        <v>23.3</v>
      </c>
      <c r="C502" s="128">
        <v>24.89</v>
      </c>
      <c r="D502" s="69">
        <v>22.43</v>
      </c>
      <c r="E502" s="131">
        <v>23.47</v>
      </c>
    </row>
    <row r="503" spans="1:5">
      <c r="A503" s="68">
        <v>42411</v>
      </c>
      <c r="B503" s="69">
        <v>22.32</v>
      </c>
      <c r="C503" s="128">
        <v>23.68</v>
      </c>
      <c r="D503" s="69">
        <v>22.29</v>
      </c>
      <c r="E503" s="131">
        <v>22.55</v>
      </c>
    </row>
    <row r="504" spans="1:5">
      <c r="A504" s="68">
        <v>42405</v>
      </c>
      <c r="B504" s="69">
        <v>16.86</v>
      </c>
      <c r="C504" s="128">
        <v>18.149999999999999</v>
      </c>
      <c r="D504" s="69">
        <v>16.86</v>
      </c>
      <c r="E504" s="131">
        <v>18.149999999999999</v>
      </c>
    </row>
    <row r="505" spans="1:5">
      <c r="A505" s="68">
        <v>42404</v>
      </c>
      <c r="B505" s="69">
        <v>17.52</v>
      </c>
      <c r="C505" s="128">
        <v>17.600000000000001</v>
      </c>
      <c r="D505" s="69">
        <v>16.48</v>
      </c>
      <c r="E505" s="131">
        <v>16.739999999999998</v>
      </c>
    </row>
    <row r="506" spans="1:5">
      <c r="A506" s="68">
        <v>42403</v>
      </c>
      <c r="B506" s="69">
        <v>18.559999999999999</v>
      </c>
      <c r="C506" s="128">
        <v>19.100000000000001</v>
      </c>
      <c r="D506" s="69">
        <v>18.09</v>
      </c>
      <c r="E506" s="131">
        <v>18.43</v>
      </c>
    </row>
    <row r="507" spans="1:5">
      <c r="A507" s="68">
        <v>42402</v>
      </c>
      <c r="B507" s="69">
        <v>17.52</v>
      </c>
      <c r="C507" s="128">
        <v>18.02</v>
      </c>
      <c r="D507" s="69">
        <v>17.05</v>
      </c>
      <c r="E507" s="131">
        <v>17.38</v>
      </c>
    </row>
    <row r="508" spans="1:5">
      <c r="A508" s="68">
        <v>42401</v>
      </c>
      <c r="B508" s="69">
        <v>17.940000000000001</v>
      </c>
      <c r="C508" s="128">
        <v>18.010000000000002</v>
      </c>
      <c r="D508" s="69">
        <v>17.41</v>
      </c>
      <c r="E508" s="131">
        <v>17.41</v>
      </c>
    </row>
    <row r="509" spans="1:5">
      <c r="A509" s="68">
        <v>42398</v>
      </c>
      <c r="B509" s="69">
        <v>19.309999999999999</v>
      </c>
      <c r="C509" s="128">
        <v>23.02</v>
      </c>
      <c r="D509" s="69">
        <v>17.93</v>
      </c>
      <c r="E509" s="131">
        <v>17.93</v>
      </c>
    </row>
    <row r="510" spans="1:5">
      <c r="A510" s="68">
        <v>42397</v>
      </c>
      <c r="B510" s="69">
        <v>19.63</v>
      </c>
      <c r="C510" s="128">
        <v>20.420000000000002</v>
      </c>
      <c r="D510" s="69">
        <v>18.7</v>
      </c>
      <c r="E510" s="131">
        <v>18.77</v>
      </c>
    </row>
    <row r="511" spans="1:5">
      <c r="A511" s="68">
        <v>42396</v>
      </c>
      <c r="B511" s="69">
        <v>19.420000000000002</v>
      </c>
      <c r="C511" s="128">
        <v>19.73</v>
      </c>
      <c r="D511" s="69">
        <v>18.8</v>
      </c>
      <c r="E511" s="131">
        <v>19.190000000000001</v>
      </c>
    </row>
    <row r="512" spans="1:5">
      <c r="A512" s="68">
        <v>42395</v>
      </c>
      <c r="B512" s="69">
        <v>20.21</v>
      </c>
      <c r="C512" s="128">
        <v>21.54</v>
      </c>
      <c r="D512" s="69">
        <v>19.71</v>
      </c>
      <c r="E512" s="131">
        <v>20.41</v>
      </c>
    </row>
    <row r="513" spans="1:5">
      <c r="A513" s="68">
        <v>42394</v>
      </c>
      <c r="B513" s="69">
        <v>20.260000000000002</v>
      </c>
      <c r="C513" s="128">
        <v>20.32</v>
      </c>
      <c r="D513" s="69">
        <v>19.059999999999999</v>
      </c>
      <c r="E513" s="131">
        <v>19.11</v>
      </c>
    </row>
    <row r="514" spans="1:5">
      <c r="A514" s="68">
        <v>42391</v>
      </c>
      <c r="B514" s="69">
        <v>22.39</v>
      </c>
      <c r="C514" s="128">
        <v>22.58</v>
      </c>
      <c r="D514" s="69">
        <v>20.2</v>
      </c>
      <c r="E514" s="131">
        <v>20.23</v>
      </c>
    </row>
    <row r="515" spans="1:5">
      <c r="A515" s="68">
        <v>42390</v>
      </c>
      <c r="B515" s="69">
        <v>22.81</v>
      </c>
      <c r="C515" s="128">
        <v>24.82</v>
      </c>
      <c r="D515" s="69">
        <v>22.61</v>
      </c>
      <c r="E515" s="131">
        <v>24.15</v>
      </c>
    </row>
    <row r="516" spans="1:5">
      <c r="A516" s="68">
        <v>42389</v>
      </c>
      <c r="B516" s="69">
        <v>20.63</v>
      </c>
      <c r="C516" s="128">
        <v>24.53</v>
      </c>
      <c r="D516" s="69">
        <v>20.47</v>
      </c>
      <c r="E516" s="131">
        <v>24.04</v>
      </c>
    </row>
    <row r="517" spans="1:5">
      <c r="A517" s="68">
        <v>42388</v>
      </c>
      <c r="B517" s="69">
        <v>21.48</v>
      </c>
      <c r="C517" s="128">
        <v>21.94</v>
      </c>
      <c r="D517" s="69">
        <v>20.010000000000002</v>
      </c>
      <c r="E517" s="131">
        <v>20.010000000000002</v>
      </c>
    </row>
    <row r="518" spans="1:5">
      <c r="A518" s="68">
        <v>42387</v>
      </c>
      <c r="B518" s="69">
        <v>23.18</v>
      </c>
      <c r="C518" s="128">
        <v>23.38</v>
      </c>
      <c r="D518" s="69">
        <v>21.08</v>
      </c>
      <c r="E518" s="131">
        <v>21.22</v>
      </c>
    </row>
    <row r="519" spans="1:5">
      <c r="A519" s="68">
        <v>42384</v>
      </c>
      <c r="B519" s="69">
        <v>18.010000000000002</v>
      </c>
      <c r="C519" s="128">
        <v>21.71</v>
      </c>
      <c r="D519" s="69">
        <v>17.73</v>
      </c>
      <c r="E519" s="131">
        <v>20.7</v>
      </c>
    </row>
    <row r="520" spans="1:5">
      <c r="A520" s="68">
        <v>42383</v>
      </c>
      <c r="B520" s="69">
        <v>20.04</v>
      </c>
      <c r="C520" s="128">
        <v>21.43</v>
      </c>
      <c r="D520" s="69">
        <v>19.059999999999999</v>
      </c>
      <c r="E520" s="131">
        <v>19.059999999999999</v>
      </c>
    </row>
    <row r="521" spans="1:5">
      <c r="A521" s="68">
        <v>42382</v>
      </c>
      <c r="B521" s="69">
        <v>19.350000000000001</v>
      </c>
      <c r="C521" s="128">
        <v>19.36</v>
      </c>
      <c r="D521" s="69">
        <v>18.03</v>
      </c>
      <c r="E521" s="131">
        <v>18.05</v>
      </c>
    </row>
    <row r="522" spans="1:5">
      <c r="A522" s="68">
        <v>42381</v>
      </c>
      <c r="B522" s="69">
        <v>19.239999999999998</v>
      </c>
      <c r="C522" s="128">
        <v>20.48</v>
      </c>
      <c r="D522" s="69">
        <v>19.14</v>
      </c>
      <c r="E522" s="131">
        <v>20.48</v>
      </c>
    </row>
    <row r="523" spans="1:5">
      <c r="A523" s="68">
        <v>42380</v>
      </c>
      <c r="B523" s="69">
        <v>19.940000000000001</v>
      </c>
      <c r="C523" s="128">
        <v>20.84</v>
      </c>
      <c r="D523" s="69">
        <v>19.510000000000002</v>
      </c>
      <c r="E523" s="131">
        <v>20.059999999999999</v>
      </c>
    </row>
    <row r="524" spans="1:5">
      <c r="A524" s="68">
        <v>42377</v>
      </c>
      <c r="B524" s="69">
        <v>20.309999999999999</v>
      </c>
      <c r="C524" s="128">
        <v>20.98</v>
      </c>
      <c r="D524" s="69">
        <v>17.46</v>
      </c>
      <c r="E524" s="131">
        <v>17.82</v>
      </c>
    </row>
    <row r="525" spans="1:5">
      <c r="A525" s="68">
        <v>42376</v>
      </c>
      <c r="B525" s="69">
        <v>17.100000000000001</v>
      </c>
      <c r="C525" s="128">
        <v>19.62</v>
      </c>
      <c r="D525" s="69">
        <v>17.02</v>
      </c>
      <c r="E525" s="131">
        <v>19.02</v>
      </c>
    </row>
    <row r="526" spans="1:5">
      <c r="A526" s="68">
        <v>42375</v>
      </c>
      <c r="B526" s="69">
        <v>15.99</v>
      </c>
      <c r="C526" s="128">
        <v>17.829999999999998</v>
      </c>
      <c r="D526" s="69">
        <v>15.96</v>
      </c>
      <c r="E526" s="131">
        <v>16.63</v>
      </c>
    </row>
    <row r="527" spans="1:5">
      <c r="A527" s="68">
        <v>42374</v>
      </c>
      <c r="B527" s="69">
        <v>16.14</v>
      </c>
      <c r="C527" s="128">
        <v>16.27</v>
      </c>
      <c r="D527" s="69">
        <v>15.62</v>
      </c>
      <c r="E527" s="131">
        <v>15.92</v>
      </c>
    </row>
    <row r="528" spans="1:5">
      <c r="A528" s="68">
        <v>42373</v>
      </c>
      <c r="B528" s="69">
        <v>15.21</v>
      </c>
      <c r="C528" s="128">
        <v>16.489999999999998</v>
      </c>
      <c r="D528" s="69">
        <v>15.14</v>
      </c>
      <c r="E528" s="131">
        <v>16.25</v>
      </c>
    </row>
    <row r="529" spans="1:5">
      <c r="A529" s="68">
        <v>42368</v>
      </c>
      <c r="B529" s="69">
        <v>13.96</v>
      </c>
      <c r="C529" s="128">
        <v>15.66</v>
      </c>
      <c r="D529" s="69">
        <v>13.73</v>
      </c>
      <c r="E529" s="131">
        <v>14.18</v>
      </c>
    </row>
    <row r="530" spans="1:5">
      <c r="A530" s="68">
        <v>42367</v>
      </c>
      <c r="B530" s="69">
        <v>14.48</v>
      </c>
      <c r="C530" s="128">
        <v>14.83</v>
      </c>
      <c r="D530" s="69">
        <v>13.9</v>
      </c>
      <c r="E530" s="131">
        <v>13.9</v>
      </c>
    </row>
    <row r="531" spans="1:5">
      <c r="A531" s="68">
        <v>42366</v>
      </c>
      <c r="B531" s="69">
        <v>14.07</v>
      </c>
      <c r="C531" s="128">
        <v>14.79</v>
      </c>
      <c r="D531" s="69">
        <v>13.98</v>
      </c>
      <c r="E531" s="131">
        <v>14.54</v>
      </c>
    </row>
    <row r="532" spans="1:5">
      <c r="A532" s="68">
        <v>42362</v>
      </c>
      <c r="B532" s="69">
        <v>13.33</v>
      </c>
      <c r="C532" s="128">
        <v>13.37</v>
      </c>
      <c r="D532" s="69">
        <v>13.02</v>
      </c>
      <c r="E532" s="131">
        <v>13.37</v>
      </c>
    </row>
    <row r="533" spans="1:5">
      <c r="A533" s="68">
        <v>42361</v>
      </c>
      <c r="B533" s="69">
        <v>14.21</v>
      </c>
      <c r="C533" s="128">
        <v>14.25</v>
      </c>
      <c r="D533" s="69">
        <v>13.33</v>
      </c>
      <c r="E533" s="131">
        <v>13.33</v>
      </c>
    </row>
    <row r="534" spans="1:5">
      <c r="A534" s="68">
        <v>42360</v>
      </c>
      <c r="B534" s="69">
        <v>15.15</v>
      </c>
      <c r="C534" s="128">
        <v>15.15</v>
      </c>
      <c r="D534" s="69">
        <v>14.62</v>
      </c>
      <c r="E534" s="131">
        <v>14.63</v>
      </c>
    </row>
    <row r="535" spans="1:5">
      <c r="A535" s="68">
        <v>42359</v>
      </c>
      <c r="B535" s="69">
        <v>14.83</v>
      </c>
      <c r="C535" s="128">
        <v>15.57</v>
      </c>
      <c r="D535" s="69">
        <v>14.8</v>
      </c>
      <c r="E535" s="131">
        <v>15.24</v>
      </c>
    </row>
    <row r="536" spans="1:5">
      <c r="A536" s="68">
        <v>42356</v>
      </c>
      <c r="B536" s="69">
        <v>14.63</v>
      </c>
      <c r="C536" s="128">
        <v>14.71</v>
      </c>
      <c r="D536" s="69">
        <v>14</v>
      </c>
      <c r="E536" s="131">
        <v>14.16</v>
      </c>
    </row>
    <row r="537" spans="1:5">
      <c r="A537" s="68">
        <v>42355</v>
      </c>
      <c r="B537" s="69">
        <v>14.67</v>
      </c>
      <c r="C537" s="128">
        <v>15.07</v>
      </c>
      <c r="D537" s="69">
        <v>14.11</v>
      </c>
      <c r="E537" s="131">
        <v>14.34</v>
      </c>
    </row>
    <row r="538" spans="1:5">
      <c r="A538" s="68">
        <v>42354</v>
      </c>
      <c r="B538" s="69">
        <v>16.68</v>
      </c>
      <c r="C538" s="128">
        <v>16.739999999999998</v>
      </c>
      <c r="D538" s="69">
        <v>15.81</v>
      </c>
      <c r="E538" s="131">
        <v>16.27</v>
      </c>
    </row>
    <row r="539" spans="1:5">
      <c r="A539" s="68">
        <v>42353</v>
      </c>
      <c r="B539" s="69">
        <v>17.100000000000001</v>
      </c>
      <c r="C539" s="128">
        <v>17.59</v>
      </c>
      <c r="D539" s="69">
        <v>17.079999999999998</v>
      </c>
      <c r="E539" s="131">
        <v>17.59</v>
      </c>
    </row>
    <row r="540" spans="1:5">
      <c r="A540" s="68">
        <v>42352</v>
      </c>
      <c r="B540" s="69">
        <v>17.850000000000001</v>
      </c>
      <c r="C540" s="128">
        <v>17.86</v>
      </c>
      <c r="D540" s="69">
        <v>17.010000000000002</v>
      </c>
      <c r="E540" s="131">
        <v>17.14</v>
      </c>
    </row>
    <row r="541" spans="1:5">
      <c r="A541" s="68">
        <v>42349</v>
      </c>
      <c r="B541" s="69">
        <v>15.05</v>
      </c>
      <c r="C541" s="128">
        <v>15.69</v>
      </c>
      <c r="D541" s="69">
        <v>15.02</v>
      </c>
      <c r="E541" s="131">
        <v>15.39</v>
      </c>
    </row>
    <row r="542" spans="1:5">
      <c r="A542" s="68">
        <v>42348</v>
      </c>
      <c r="B542" s="69">
        <v>15.74</v>
      </c>
      <c r="C542" s="128">
        <v>15.99</v>
      </c>
      <c r="D542" s="69">
        <v>15.36</v>
      </c>
      <c r="E542" s="131">
        <v>15.88</v>
      </c>
    </row>
    <row r="543" spans="1:5">
      <c r="A543" s="68">
        <v>42347</v>
      </c>
      <c r="B543" s="69">
        <v>15.72</v>
      </c>
      <c r="C543" s="128">
        <v>15.77</v>
      </c>
      <c r="D543" s="69">
        <v>15.47</v>
      </c>
      <c r="E543" s="131">
        <v>15.66</v>
      </c>
    </row>
    <row r="544" spans="1:5">
      <c r="A544" s="68">
        <v>42346</v>
      </c>
      <c r="B544" s="69">
        <v>15.18</v>
      </c>
      <c r="C544" s="128">
        <v>15.82</v>
      </c>
      <c r="D544" s="69">
        <v>15.16</v>
      </c>
      <c r="E544" s="131">
        <v>15.73</v>
      </c>
    </row>
    <row r="545" spans="1:5">
      <c r="A545" s="68">
        <v>42345</v>
      </c>
      <c r="B545" s="69">
        <v>14.8</v>
      </c>
      <c r="C545" s="128">
        <v>15.3</v>
      </c>
      <c r="D545" s="69">
        <v>14.75</v>
      </c>
      <c r="E545" s="131">
        <v>15.06</v>
      </c>
    </row>
    <row r="546" spans="1:5">
      <c r="A546" s="68">
        <v>42342</v>
      </c>
      <c r="B546" s="69">
        <v>15.54</v>
      </c>
      <c r="C546" s="128">
        <v>15.67</v>
      </c>
      <c r="D546" s="69">
        <v>15.09</v>
      </c>
      <c r="E546" s="131">
        <v>15.44</v>
      </c>
    </row>
    <row r="547" spans="1:5">
      <c r="A547" s="68">
        <v>42341</v>
      </c>
      <c r="B547" s="69">
        <v>14.58</v>
      </c>
      <c r="C547" s="128">
        <v>15.45</v>
      </c>
      <c r="D547" s="69">
        <v>14.56</v>
      </c>
      <c r="E547" s="131">
        <v>14.86</v>
      </c>
    </row>
    <row r="548" spans="1:5">
      <c r="A548" s="68">
        <v>42340</v>
      </c>
      <c r="B548" s="69">
        <v>13.76</v>
      </c>
      <c r="C548" s="128">
        <v>13.95</v>
      </c>
      <c r="D548" s="69">
        <v>13.64</v>
      </c>
      <c r="E548" s="131">
        <v>13.92</v>
      </c>
    </row>
    <row r="549" spans="1:5">
      <c r="A549" s="68">
        <v>42339</v>
      </c>
      <c r="B549" s="69">
        <v>13.87</v>
      </c>
      <c r="C549" s="128">
        <v>13.9</v>
      </c>
      <c r="D549" s="69">
        <v>13.31</v>
      </c>
      <c r="E549" s="131">
        <v>13.65</v>
      </c>
    </row>
    <row r="550" spans="1:5">
      <c r="A550" s="68">
        <v>42338</v>
      </c>
      <c r="B550" s="69">
        <v>13.94</v>
      </c>
      <c r="C550" s="128">
        <v>15.09</v>
      </c>
      <c r="D550" s="69">
        <v>13.8</v>
      </c>
      <c r="E550" s="131">
        <v>14.37</v>
      </c>
    </row>
    <row r="551" spans="1:5">
      <c r="A551" s="68">
        <v>42335</v>
      </c>
      <c r="B551" s="69">
        <v>12.75</v>
      </c>
      <c r="C551" s="128">
        <v>12.86</v>
      </c>
      <c r="D551" s="69">
        <v>12.65</v>
      </c>
      <c r="E551" s="131">
        <v>12.86</v>
      </c>
    </row>
    <row r="552" spans="1:5">
      <c r="A552" s="68">
        <v>42334</v>
      </c>
      <c r="B552" s="69">
        <v>12.66</v>
      </c>
      <c r="C552" s="128">
        <v>12.81</v>
      </c>
      <c r="D552" s="69">
        <v>12.57</v>
      </c>
      <c r="E552" s="131">
        <v>12.67</v>
      </c>
    </row>
    <row r="553" spans="1:5">
      <c r="A553" s="68">
        <v>42333</v>
      </c>
      <c r="B553" s="69">
        <v>12.75</v>
      </c>
      <c r="C553" s="128">
        <v>13</v>
      </c>
      <c r="D553" s="69">
        <v>12.58</v>
      </c>
      <c r="E553" s="131">
        <v>12.58</v>
      </c>
    </row>
    <row r="554" spans="1:5">
      <c r="A554" s="68">
        <v>42332</v>
      </c>
      <c r="B554" s="69">
        <v>13.05</v>
      </c>
      <c r="C554" s="128">
        <v>13.07</v>
      </c>
      <c r="D554" s="69">
        <v>12.57</v>
      </c>
      <c r="E554" s="131">
        <v>12.57</v>
      </c>
    </row>
    <row r="555" spans="1:5">
      <c r="A555" s="68">
        <v>42331</v>
      </c>
      <c r="B555" s="69">
        <v>13.63</v>
      </c>
      <c r="C555" s="128">
        <v>13.63</v>
      </c>
      <c r="D555" s="69">
        <v>13.09</v>
      </c>
      <c r="E555" s="131">
        <v>13.09</v>
      </c>
    </row>
    <row r="556" spans="1:5">
      <c r="A556" s="68">
        <v>42328</v>
      </c>
      <c r="B556" s="69">
        <v>13.54</v>
      </c>
      <c r="C556" s="128">
        <v>13.54</v>
      </c>
      <c r="D556" s="69">
        <v>13.27</v>
      </c>
      <c r="E556" s="131">
        <v>13.38</v>
      </c>
    </row>
    <row r="557" spans="1:5">
      <c r="A557" s="68">
        <v>42327</v>
      </c>
      <c r="B557" s="69">
        <v>14.27</v>
      </c>
      <c r="C557" s="128">
        <v>14.27</v>
      </c>
      <c r="D557" s="69">
        <v>13.68</v>
      </c>
      <c r="E557" s="131">
        <v>13.68</v>
      </c>
    </row>
    <row r="558" spans="1:5">
      <c r="A558" s="68">
        <v>42326</v>
      </c>
      <c r="B558" s="69">
        <v>14.56</v>
      </c>
      <c r="C558" s="128">
        <v>15.02</v>
      </c>
      <c r="D558" s="69">
        <v>14.53</v>
      </c>
      <c r="E558" s="131">
        <v>14.97</v>
      </c>
    </row>
    <row r="559" spans="1:5">
      <c r="A559" s="68">
        <v>42325</v>
      </c>
      <c r="B559" s="69">
        <v>15.47</v>
      </c>
      <c r="C559" s="128">
        <v>15.47</v>
      </c>
      <c r="D559" s="69">
        <v>14.52</v>
      </c>
      <c r="E559" s="131">
        <v>14.99</v>
      </c>
    </row>
    <row r="560" spans="1:5">
      <c r="A560" s="68">
        <v>42324</v>
      </c>
      <c r="B560" s="69">
        <v>16.98</v>
      </c>
      <c r="C560" s="128">
        <v>17.190000000000001</v>
      </c>
      <c r="D560" s="69">
        <v>16.11</v>
      </c>
      <c r="E560" s="131">
        <v>16.77</v>
      </c>
    </row>
    <row r="561" spans="1:5">
      <c r="A561" s="68">
        <v>42321</v>
      </c>
      <c r="B561" s="69">
        <v>15.32</v>
      </c>
      <c r="C561" s="128">
        <v>15.44</v>
      </c>
      <c r="D561" s="69">
        <v>14.62</v>
      </c>
      <c r="E561" s="131">
        <v>14.9</v>
      </c>
    </row>
    <row r="562" spans="1:5">
      <c r="A562" s="68">
        <v>42320</v>
      </c>
      <c r="B562" s="69">
        <v>14.64</v>
      </c>
      <c r="C562" s="128">
        <v>14.79</v>
      </c>
      <c r="D562" s="69">
        <v>14.39</v>
      </c>
      <c r="E562" s="131">
        <v>14.79</v>
      </c>
    </row>
    <row r="563" spans="1:5">
      <c r="A563" s="68">
        <v>42319</v>
      </c>
      <c r="B563" s="69">
        <v>15.11</v>
      </c>
      <c r="C563" s="128">
        <v>15.26</v>
      </c>
      <c r="D563" s="69">
        <v>14.32</v>
      </c>
      <c r="E563" s="131">
        <v>14.68</v>
      </c>
    </row>
    <row r="564" spans="1:5">
      <c r="A564" s="68">
        <v>42318</v>
      </c>
      <c r="B564" s="69">
        <v>14.58</v>
      </c>
      <c r="C564" s="128">
        <v>15.36</v>
      </c>
      <c r="D564" s="69">
        <v>14.37</v>
      </c>
      <c r="E564" s="131">
        <v>15.36</v>
      </c>
    </row>
    <row r="565" spans="1:5">
      <c r="A565" s="68">
        <v>42317</v>
      </c>
      <c r="B565" s="69">
        <v>14.45</v>
      </c>
      <c r="C565" s="128">
        <v>14.53</v>
      </c>
      <c r="D565" s="69">
        <v>14.01</v>
      </c>
      <c r="E565" s="131">
        <v>14.04</v>
      </c>
    </row>
    <row r="566" spans="1:5">
      <c r="A566" s="68">
        <v>42314</v>
      </c>
      <c r="B566" s="69">
        <v>13.72</v>
      </c>
      <c r="C566" s="128">
        <v>14.15</v>
      </c>
      <c r="D566" s="69">
        <v>13.67</v>
      </c>
      <c r="E566" s="131">
        <v>13.98</v>
      </c>
    </row>
    <row r="567" spans="1:5">
      <c r="A567" s="68">
        <v>42313</v>
      </c>
      <c r="B567" s="69">
        <v>13.88</v>
      </c>
      <c r="C567" s="128">
        <v>14.16</v>
      </c>
      <c r="D567" s="69">
        <v>13.64</v>
      </c>
      <c r="E567" s="131">
        <v>13.69</v>
      </c>
    </row>
    <row r="568" spans="1:5">
      <c r="A568" s="68">
        <v>42312</v>
      </c>
      <c r="B568" s="69">
        <v>13.49</v>
      </c>
      <c r="C568" s="128">
        <v>13.84</v>
      </c>
      <c r="D568" s="69">
        <v>13.46</v>
      </c>
      <c r="E568" s="131">
        <v>13.68</v>
      </c>
    </row>
    <row r="569" spans="1:5">
      <c r="A569" s="68">
        <v>42311</v>
      </c>
      <c r="B569" s="69">
        <v>14.34</v>
      </c>
      <c r="C569" s="128">
        <v>14.36</v>
      </c>
      <c r="D569" s="69">
        <v>13.52</v>
      </c>
      <c r="E569" s="131">
        <v>13.52</v>
      </c>
    </row>
    <row r="570" spans="1:5">
      <c r="A570" s="68">
        <v>42310</v>
      </c>
      <c r="B570" s="69">
        <v>14.96</v>
      </c>
      <c r="C570" s="128">
        <v>15.06</v>
      </c>
      <c r="D570" s="69">
        <v>14.54</v>
      </c>
      <c r="E570" s="131">
        <v>14.6</v>
      </c>
    </row>
    <row r="571" spans="1:5">
      <c r="A571" s="68">
        <v>42307</v>
      </c>
      <c r="B571" s="69">
        <v>14.66</v>
      </c>
      <c r="C571" s="128">
        <v>14.66</v>
      </c>
      <c r="D571" s="69">
        <v>14.19</v>
      </c>
      <c r="E571" s="131">
        <v>14.22</v>
      </c>
    </row>
    <row r="572" spans="1:5">
      <c r="A572" s="68">
        <v>42306</v>
      </c>
      <c r="B572" s="69">
        <v>14.41</v>
      </c>
      <c r="C572" s="128">
        <v>14.92</v>
      </c>
      <c r="D572" s="69">
        <v>14.07</v>
      </c>
      <c r="E572" s="131">
        <v>14.7</v>
      </c>
    </row>
    <row r="573" spans="1:5">
      <c r="A573" s="68">
        <v>42305</v>
      </c>
      <c r="B573" s="69">
        <v>14.45</v>
      </c>
      <c r="C573" s="128">
        <v>15.12</v>
      </c>
      <c r="D573" s="69">
        <v>14.45</v>
      </c>
      <c r="E573" s="131">
        <v>14.69</v>
      </c>
    </row>
    <row r="574" spans="1:5">
      <c r="A574" s="68">
        <v>42304</v>
      </c>
      <c r="B574" s="69">
        <v>14.57</v>
      </c>
      <c r="C574" s="128">
        <v>14.59</v>
      </c>
      <c r="D574" s="69">
        <v>14.18</v>
      </c>
      <c r="E574" s="131">
        <v>14.3</v>
      </c>
    </row>
    <row r="575" spans="1:5">
      <c r="A575" s="68">
        <v>42303</v>
      </c>
      <c r="B575" s="69">
        <v>14.47</v>
      </c>
      <c r="C575" s="128">
        <v>14.52</v>
      </c>
      <c r="D575" s="69">
        <v>14.22</v>
      </c>
      <c r="E575" s="131">
        <v>14.22</v>
      </c>
    </row>
    <row r="576" spans="1:5">
      <c r="A576" s="68">
        <v>42300</v>
      </c>
      <c r="B576" s="69">
        <v>14.31</v>
      </c>
      <c r="C576" s="128">
        <v>14.33</v>
      </c>
      <c r="D576" s="69">
        <v>13.86</v>
      </c>
      <c r="E576" s="131">
        <v>13.94</v>
      </c>
    </row>
    <row r="577" spans="1:5">
      <c r="A577" s="68">
        <v>42299</v>
      </c>
      <c r="B577" s="69">
        <v>14.62</v>
      </c>
      <c r="C577" s="128">
        <v>14.8</v>
      </c>
      <c r="D577" s="69">
        <v>14.38</v>
      </c>
      <c r="E577" s="131">
        <v>14.5</v>
      </c>
    </row>
    <row r="578" spans="1:5">
      <c r="A578" s="68">
        <v>42298</v>
      </c>
      <c r="B578" s="69">
        <v>15.52</v>
      </c>
      <c r="C578" s="128">
        <v>15.53</v>
      </c>
      <c r="D578" s="69">
        <v>14.27</v>
      </c>
      <c r="E578" s="131">
        <v>14.41</v>
      </c>
    </row>
    <row r="579" spans="1:5">
      <c r="A579" s="68">
        <v>42297</v>
      </c>
      <c r="B579" s="69">
        <v>16.350000000000001</v>
      </c>
      <c r="C579" s="128">
        <v>16.36</v>
      </c>
      <c r="D579" s="69">
        <v>15.46</v>
      </c>
      <c r="E579" s="131">
        <v>15.49</v>
      </c>
    </row>
    <row r="580" spans="1:5">
      <c r="A580" s="68">
        <v>42296</v>
      </c>
      <c r="B580" s="69">
        <v>16.899999999999999</v>
      </c>
      <c r="C580" s="128">
        <v>16.989999999999998</v>
      </c>
      <c r="D580" s="69">
        <v>16.239999999999998</v>
      </c>
      <c r="E580" s="131">
        <v>16.309999999999999</v>
      </c>
    </row>
    <row r="581" spans="1:5">
      <c r="A581" s="68">
        <v>42293</v>
      </c>
      <c r="B581" s="69">
        <v>16.23</v>
      </c>
      <c r="C581" s="128">
        <v>16.54</v>
      </c>
      <c r="D581" s="69">
        <v>15.84</v>
      </c>
      <c r="E581" s="131">
        <v>15.84</v>
      </c>
    </row>
    <row r="582" spans="1:5">
      <c r="A582" s="68">
        <v>42292</v>
      </c>
      <c r="B582" s="69">
        <v>16.89</v>
      </c>
      <c r="C582" s="128">
        <v>16.899999999999999</v>
      </c>
      <c r="D582" s="69">
        <v>15.92</v>
      </c>
      <c r="E582" s="131">
        <v>15.92</v>
      </c>
    </row>
    <row r="583" spans="1:5">
      <c r="A583" s="68">
        <v>42291</v>
      </c>
      <c r="B583" s="69">
        <v>16.41</v>
      </c>
      <c r="C583" s="128">
        <v>17.05</v>
      </c>
      <c r="D583" s="69">
        <v>16.37</v>
      </c>
      <c r="E583" s="131">
        <v>16.489999999999998</v>
      </c>
    </row>
    <row r="584" spans="1:5">
      <c r="A584" s="68">
        <v>42290</v>
      </c>
      <c r="B584" s="69">
        <v>16.62</v>
      </c>
      <c r="C584" s="128">
        <v>16.66</v>
      </c>
      <c r="D584" s="69">
        <v>15.95</v>
      </c>
      <c r="E584" s="131">
        <v>15.96</v>
      </c>
    </row>
    <row r="585" spans="1:5">
      <c r="A585" s="68">
        <v>42289</v>
      </c>
      <c r="B585" s="69">
        <v>16.100000000000001</v>
      </c>
      <c r="C585" s="128">
        <v>16.489999999999998</v>
      </c>
      <c r="D585" s="69">
        <v>15.53</v>
      </c>
      <c r="E585" s="131">
        <v>16.2</v>
      </c>
    </row>
    <row r="586" spans="1:5">
      <c r="A586" s="68">
        <v>42285</v>
      </c>
      <c r="B586" s="69">
        <v>15.75</v>
      </c>
      <c r="C586" s="128">
        <v>15.97</v>
      </c>
      <c r="D586" s="69">
        <v>15.18</v>
      </c>
      <c r="E586" s="131">
        <v>15.97</v>
      </c>
    </row>
    <row r="587" spans="1:5">
      <c r="A587" s="68">
        <v>42284</v>
      </c>
      <c r="B587" s="69">
        <v>16.52</v>
      </c>
      <c r="C587" s="128">
        <v>16.53</v>
      </c>
      <c r="D587" s="69">
        <v>15.88</v>
      </c>
      <c r="E587" s="131">
        <v>15.89</v>
      </c>
    </row>
    <row r="588" spans="1:5">
      <c r="A588" s="68">
        <v>42283</v>
      </c>
      <c r="B588" s="69">
        <v>16.71</v>
      </c>
      <c r="C588" s="128">
        <v>17.16</v>
      </c>
      <c r="D588" s="69">
        <v>16.59</v>
      </c>
      <c r="E588" s="131">
        <v>17.059999999999999</v>
      </c>
    </row>
    <row r="589" spans="1:5">
      <c r="A589" s="68">
        <v>42282</v>
      </c>
      <c r="B589" s="69">
        <v>18.059999999999999</v>
      </c>
      <c r="C589" s="128">
        <v>18.11</v>
      </c>
      <c r="D589" s="69">
        <v>17.239999999999998</v>
      </c>
      <c r="E589" s="131">
        <v>17.690000000000001</v>
      </c>
    </row>
    <row r="590" spans="1:5">
      <c r="A590" s="68">
        <v>42279</v>
      </c>
      <c r="B590" s="69">
        <v>18.38</v>
      </c>
      <c r="C590" s="128">
        <v>18.600000000000001</v>
      </c>
      <c r="D590" s="69">
        <v>17.62</v>
      </c>
      <c r="E590" s="131">
        <v>18.47</v>
      </c>
    </row>
    <row r="591" spans="1:5">
      <c r="A591" s="68">
        <v>42278</v>
      </c>
      <c r="B591" s="69">
        <v>20.51</v>
      </c>
      <c r="C591" s="128">
        <v>22.95</v>
      </c>
      <c r="D591" s="69">
        <v>18.27</v>
      </c>
      <c r="E591" s="131">
        <v>18.440000000000001</v>
      </c>
    </row>
    <row r="592" spans="1:5">
      <c r="A592" s="68">
        <v>42277</v>
      </c>
      <c r="B592" s="69">
        <v>22.34</v>
      </c>
      <c r="C592" s="128">
        <v>27.3</v>
      </c>
      <c r="D592" s="69">
        <v>20.29</v>
      </c>
      <c r="E592" s="131">
        <v>20.48</v>
      </c>
    </row>
    <row r="593" spans="1:5">
      <c r="A593" s="68">
        <v>42272</v>
      </c>
      <c r="B593" s="69">
        <v>19.39</v>
      </c>
      <c r="C593" s="128">
        <v>20.350000000000001</v>
      </c>
      <c r="D593" s="69">
        <v>19.38</v>
      </c>
      <c r="E593" s="131">
        <v>19.559999999999999</v>
      </c>
    </row>
    <row r="594" spans="1:5">
      <c r="A594" s="68">
        <v>42271</v>
      </c>
      <c r="B594" s="69">
        <v>19.329999999999998</v>
      </c>
      <c r="C594" s="128">
        <v>20.11</v>
      </c>
      <c r="D594" s="69">
        <v>19.260000000000002</v>
      </c>
      <c r="E594" s="131">
        <v>19.52</v>
      </c>
    </row>
    <row r="595" spans="1:5">
      <c r="A595" s="68">
        <v>42270</v>
      </c>
      <c r="B595" s="69">
        <v>19.559999999999999</v>
      </c>
      <c r="C595" s="128">
        <v>20.07</v>
      </c>
      <c r="D595" s="69">
        <v>18.91</v>
      </c>
      <c r="E595" s="131">
        <v>19.71</v>
      </c>
    </row>
    <row r="596" spans="1:5">
      <c r="A596" s="68">
        <v>42269</v>
      </c>
      <c r="B596" s="69">
        <v>19.309999999999999</v>
      </c>
      <c r="C596" s="128">
        <v>19.309999999999999</v>
      </c>
      <c r="D596" s="69">
        <v>18.3</v>
      </c>
      <c r="E596" s="131">
        <v>18.309999999999999</v>
      </c>
    </row>
    <row r="597" spans="1:5">
      <c r="A597" s="68">
        <v>42268</v>
      </c>
      <c r="B597" s="69">
        <v>18.71</v>
      </c>
      <c r="C597" s="128">
        <v>20.55</v>
      </c>
      <c r="D597" s="69">
        <v>18.71</v>
      </c>
      <c r="E597" s="131">
        <v>19.91</v>
      </c>
    </row>
    <row r="598" spans="1:5">
      <c r="A598" s="68">
        <v>42265</v>
      </c>
      <c r="B598" s="69">
        <v>19.149999999999999</v>
      </c>
      <c r="C598" s="128">
        <v>19.27</v>
      </c>
      <c r="D598" s="69">
        <v>17.5</v>
      </c>
      <c r="E598" s="131">
        <v>17.5</v>
      </c>
    </row>
    <row r="599" spans="1:5">
      <c r="A599" s="68">
        <v>42264</v>
      </c>
      <c r="B599" s="69">
        <v>21.83</v>
      </c>
      <c r="C599" s="128">
        <v>21.83</v>
      </c>
      <c r="D599" s="69">
        <v>20.65</v>
      </c>
      <c r="E599" s="131">
        <v>20.76</v>
      </c>
    </row>
    <row r="600" spans="1:5">
      <c r="A600" s="68">
        <v>42263</v>
      </c>
      <c r="B600" s="69">
        <v>21.57</v>
      </c>
      <c r="C600" s="128">
        <v>22.34</v>
      </c>
      <c r="D600" s="69">
        <v>21.23</v>
      </c>
      <c r="E600" s="131">
        <v>21.23</v>
      </c>
    </row>
    <row r="601" spans="1:5">
      <c r="A601" s="68">
        <v>42262</v>
      </c>
      <c r="B601" s="69">
        <v>21.97</v>
      </c>
      <c r="C601" s="128">
        <v>22.43</v>
      </c>
      <c r="D601" s="69">
        <v>21.77</v>
      </c>
      <c r="E601" s="131">
        <v>22.03</v>
      </c>
    </row>
    <row r="602" spans="1:5">
      <c r="A602" s="68">
        <v>42261</v>
      </c>
      <c r="B602" s="69">
        <v>20.45</v>
      </c>
      <c r="C602" s="128">
        <v>22.07</v>
      </c>
      <c r="D602" s="69">
        <v>20.25</v>
      </c>
      <c r="E602" s="131">
        <v>21.88</v>
      </c>
    </row>
    <row r="603" spans="1:5">
      <c r="A603" s="68">
        <v>42258</v>
      </c>
      <c r="B603" s="69">
        <v>20.47</v>
      </c>
      <c r="C603" s="128">
        <v>20.58</v>
      </c>
      <c r="D603" s="69">
        <v>18.829999999999998</v>
      </c>
      <c r="E603" s="131">
        <v>19.86</v>
      </c>
    </row>
    <row r="604" spans="1:5">
      <c r="A604" s="68">
        <v>42257</v>
      </c>
      <c r="B604" s="69">
        <v>19.559999999999999</v>
      </c>
      <c r="C604" s="128">
        <v>21.12</v>
      </c>
      <c r="D604" s="69">
        <v>19.5</v>
      </c>
      <c r="E604" s="131">
        <v>20.75</v>
      </c>
    </row>
    <row r="605" spans="1:5">
      <c r="A605" s="68">
        <v>42256</v>
      </c>
      <c r="B605" s="69">
        <v>18.93</v>
      </c>
      <c r="C605" s="128">
        <v>19.170000000000002</v>
      </c>
      <c r="D605" s="69">
        <v>17.79</v>
      </c>
      <c r="E605" s="131">
        <v>18.010000000000002</v>
      </c>
    </row>
    <row r="606" spans="1:5">
      <c r="A606" s="68">
        <v>42255</v>
      </c>
      <c r="B606" s="69">
        <v>23.72</v>
      </c>
      <c r="C606" s="128">
        <v>23.96</v>
      </c>
      <c r="D606" s="69">
        <v>21.33</v>
      </c>
      <c r="E606" s="131">
        <v>21.34</v>
      </c>
    </row>
    <row r="607" spans="1:5">
      <c r="A607" s="68">
        <v>42254</v>
      </c>
      <c r="B607" s="69">
        <v>23.91</v>
      </c>
      <c r="C607" s="128">
        <v>24.64</v>
      </c>
      <c r="D607" s="69">
        <v>23.1</v>
      </c>
      <c r="E607" s="131">
        <v>24.14</v>
      </c>
    </row>
    <row r="608" spans="1:5">
      <c r="A608" s="68">
        <v>42251</v>
      </c>
      <c r="B608" s="69">
        <v>20.149999999999999</v>
      </c>
      <c r="C608" s="128">
        <v>23.01</v>
      </c>
      <c r="D608" s="69">
        <v>20.03</v>
      </c>
      <c r="E608" s="131">
        <v>22.74</v>
      </c>
    </row>
    <row r="609" spans="1:5">
      <c r="A609" s="68">
        <v>42250</v>
      </c>
      <c r="B609" s="69">
        <v>21.29</v>
      </c>
      <c r="C609" s="128">
        <v>21.34</v>
      </c>
      <c r="D609" s="69">
        <v>20.41</v>
      </c>
      <c r="E609" s="131">
        <v>20.41</v>
      </c>
    </row>
    <row r="610" spans="1:5">
      <c r="A610" s="68">
        <v>42249</v>
      </c>
      <c r="B610" s="69">
        <v>22.87</v>
      </c>
      <c r="C610" s="128">
        <v>23.29</v>
      </c>
      <c r="D610" s="69">
        <v>22.06</v>
      </c>
      <c r="E610" s="131">
        <v>22.4</v>
      </c>
    </row>
    <row r="611" spans="1:5">
      <c r="A611" s="68">
        <v>42248</v>
      </c>
      <c r="B611" s="69">
        <v>20</v>
      </c>
      <c r="C611" s="128">
        <v>22.13</v>
      </c>
      <c r="D611" s="69">
        <v>19.97</v>
      </c>
      <c r="E611" s="131">
        <v>22.09</v>
      </c>
    </row>
    <row r="612" spans="1:5">
      <c r="A612" s="68">
        <v>42247</v>
      </c>
      <c r="B612" s="69">
        <v>19.579999999999998</v>
      </c>
      <c r="C612" s="128">
        <v>20.170000000000002</v>
      </c>
      <c r="D612" s="69">
        <v>19.440000000000001</v>
      </c>
      <c r="E612" s="131">
        <v>19.75</v>
      </c>
    </row>
    <row r="613" spans="1:5">
      <c r="A613" s="68">
        <v>42244</v>
      </c>
      <c r="B613" s="69">
        <v>18.489999999999998</v>
      </c>
      <c r="C613" s="128">
        <v>18.68</v>
      </c>
      <c r="D613" s="69">
        <v>18.05</v>
      </c>
      <c r="E613" s="131">
        <v>18.34</v>
      </c>
    </row>
    <row r="614" spans="1:5">
      <c r="A614" s="68">
        <v>42243</v>
      </c>
      <c r="B614" s="69">
        <v>21.09</v>
      </c>
      <c r="C614" s="128">
        <v>21.12</v>
      </c>
      <c r="D614" s="69">
        <v>18.829999999999998</v>
      </c>
      <c r="E614" s="131">
        <v>20.329999999999998</v>
      </c>
    </row>
    <row r="615" spans="1:5">
      <c r="A615" s="68">
        <v>42242</v>
      </c>
      <c r="B615" s="69">
        <v>28.47</v>
      </c>
      <c r="C615" s="128">
        <v>28.61</v>
      </c>
      <c r="D615" s="69">
        <v>22.83</v>
      </c>
      <c r="E615" s="131">
        <v>22.99</v>
      </c>
    </row>
    <row r="616" spans="1:5">
      <c r="A616" s="68">
        <v>42241</v>
      </c>
      <c r="B616" s="69">
        <v>30.94</v>
      </c>
      <c r="C616" s="128">
        <v>31.51</v>
      </c>
      <c r="D616" s="69">
        <v>26.71</v>
      </c>
      <c r="E616" s="131">
        <v>28.05</v>
      </c>
    </row>
    <row r="617" spans="1:5">
      <c r="A617" s="68">
        <v>42240</v>
      </c>
      <c r="B617" s="69">
        <v>21.28</v>
      </c>
      <c r="C617" s="128">
        <v>32.729999999999997</v>
      </c>
      <c r="D617" s="69">
        <v>21.06</v>
      </c>
      <c r="E617" s="131">
        <v>28.58</v>
      </c>
    </row>
    <row r="618" spans="1:5">
      <c r="A618" s="68">
        <v>42237</v>
      </c>
      <c r="B618" s="69">
        <v>18.350000000000001</v>
      </c>
      <c r="C618" s="128">
        <v>19.18</v>
      </c>
      <c r="D618" s="69">
        <v>18.09</v>
      </c>
      <c r="E618" s="131">
        <v>18.510000000000002</v>
      </c>
    </row>
    <row r="619" spans="1:5">
      <c r="A619" s="68">
        <v>42236</v>
      </c>
      <c r="B619" s="69">
        <v>14.76</v>
      </c>
      <c r="C619" s="128">
        <v>15.19</v>
      </c>
      <c r="D619" s="69">
        <v>14.56</v>
      </c>
      <c r="E619" s="131">
        <v>14.92</v>
      </c>
    </row>
    <row r="620" spans="1:5">
      <c r="A620" s="68">
        <v>42235</v>
      </c>
      <c r="B620" s="69">
        <v>14.29</v>
      </c>
      <c r="C620" s="128">
        <v>18.260000000000002</v>
      </c>
      <c r="D620" s="69">
        <v>14.1</v>
      </c>
      <c r="E620" s="131">
        <v>14.57</v>
      </c>
    </row>
    <row r="621" spans="1:5">
      <c r="A621" s="68">
        <v>42234</v>
      </c>
      <c r="B621" s="69">
        <v>14.22</v>
      </c>
      <c r="C621" s="128">
        <v>14.3</v>
      </c>
      <c r="D621" s="69">
        <v>13.96</v>
      </c>
      <c r="E621" s="131">
        <v>14.13</v>
      </c>
    </row>
    <row r="622" spans="1:5">
      <c r="A622" s="68">
        <v>42233</v>
      </c>
      <c r="B622" s="69">
        <v>14.52</v>
      </c>
      <c r="C622" s="128">
        <v>14.75</v>
      </c>
      <c r="D622" s="69">
        <v>14.24</v>
      </c>
      <c r="E622" s="131">
        <v>14.34</v>
      </c>
    </row>
    <row r="623" spans="1:5">
      <c r="A623" s="68">
        <v>42229</v>
      </c>
      <c r="B623" s="69">
        <v>14.69</v>
      </c>
      <c r="C623" s="128">
        <v>15.24</v>
      </c>
      <c r="D623" s="69">
        <v>13.93</v>
      </c>
      <c r="E623" s="131">
        <v>13.93</v>
      </c>
    </row>
    <row r="624" spans="1:5">
      <c r="A624" s="68">
        <v>42228</v>
      </c>
      <c r="B624" s="69">
        <v>14.07</v>
      </c>
      <c r="C624" s="128">
        <v>15.49</v>
      </c>
      <c r="D624" s="69">
        <v>13.48</v>
      </c>
      <c r="E624" s="131">
        <v>14.53</v>
      </c>
    </row>
    <row r="625" spans="1:5">
      <c r="A625" s="68">
        <v>42227</v>
      </c>
      <c r="B625" s="69">
        <v>13.4</v>
      </c>
      <c r="C625" s="128">
        <v>13.88</v>
      </c>
      <c r="D625" s="69">
        <v>12.99</v>
      </c>
      <c r="E625" s="131">
        <v>13.85</v>
      </c>
    </row>
    <row r="626" spans="1:5">
      <c r="A626" s="68">
        <v>42226</v>
      </c>
      <c r="B626" s="69">
        <v>14.09</v>
      </c>
      <c r="C626" s="128">
        <v>14.78</v>
      </c>
      <c r="D626" s="69">
        <v>13.62</v>
      </c>
      <c r="E626" s="131">
        <v>13.7</v>
      </c>
    </row>
    <row r="627" spans="1:5">
      <c r="A627" s="68">
        <v>42223</v>
      </c>
      <c r="B627" s="69">
        <v>13.81</v>
      </c>
      <c r="C627" s="128">
        <v>14.07</v>
      </c>
      <c r="D627" s="69">
        <v>13.36</v>
      </c>
      <c r="E627" s="131">
        <v>13.51</v>
      </c>
    </row>
    <row r="628" spans="1:5">
      <c r="A628" s="68">
        <v>42222</v>
      </c>
      <c r="B628" s="69">
        <v>13.09</v>
      </c>
      <c r="C628" s="128">
        <v>13.76</v>
      </c>
      <c r="D628" s="69">
        <v>12.82</v>
      </c>
      <c r="E628" s="131">
        <v>13.67</v>
      </c>
    </row>
    <row r="629" spans="1:5">
      <c r="A629" s="68">
        <v>42221</v>
      </c>
      <c r="B629" s="69">
        <v>13.17</v>
      </c>
      <c r="C629" s="128">
        <v>13.35</v>
      </c>
      <c r="D629" s="69">
        <v>12.97</v>
      </c>
      <c r="E629" s="131">
        <v>12.97</v>
      </c>
    </row>
    <row r="630" spans="1:5">
      <c r="A630" s="68">
        <v>42220</v>
      </c>
      <c r="B630" s="69">
        <v>14.03</v>
      </c>
      <c r="C630" s="128">
        <v>14.09</v>
      </c>
      <c r="D630" s="69">
        <v>13.28</v>
      </c>
      <c r="E630" s="131">
        <v>13.32</v>
      </c>
    </row>
    <row r="631" spans="1:5">
      <c r="A631" s="68">
        <v>42219</v>
      </c>
      <c r="B631" s="69">
        <v>14.05</v>
      </c>
      <c r="C631" s="128">
        <v>14.23</v>
      </c>
      <c r="D631" s="69">
        <v>13.95</v>
      </c>
      <c r="E631" s="131">
        <v>14.03</v>
      </c>
    </row>
    <row r="632" spans="1:5">
      <c r="A632" s="68">
        <v>42216</v>
      </c>
      <c r="B632" s="69">
        <v>13.87</v>
      </c>
      <c r="C632" s="128">
        <v>14.06</v>
      </c>
      <c r="D632" s="69">
        <v>13.54</v>
      </c>
      <c r="E632" s="131">
        <v>13.54</v>
      </c>
    </row>
    <row r="633" spans="1:5">
      <c r="A633" s="68">
        <v>42215</v>
      </c>
      <c r="B633" s="69">
        <v>13.71</v>
      </c>
      <c r="C633" s="128">
        <v>14.16</v>
      </c>
      <c r="D633" s="69">
        <v>13.69</v>
      </c>
      <c r="E633" s="131">
        <v>13.85</v>
      </c>
    </row>
    <row r="634" spans="1:5">
      <c r="A634" s="68">
        <v>42214</v>
      </c>
      <c r="B634" s="69">
        <v>14.08</v>
      </c>
      <c r="C634" s="128">
        <v>14.11</v>
      </c>
      <c r="D634" s="69">
        <v>13.65</v>
      </c>
      <c r="E634" s="131">
        <v>13.65</v>
      </c>
    </row>
    <row r="635" spans="1:5">
      <c r="A635" s="68">
        <v>42213</v>
      </c>
      <c r="B635" s="69">
        <v>14.31</v>
      </c>
      <c r="C635" s="128">
        <v>14.61</v>
      </c>
      <c r="D635" s="69">
        <v>14.07</v>
      </c>
      <c r="E635" s="131">
        <v>14.09</v>
      </c>
    </row>
    <row r="636" spans="1:5">
      <c r="A636" s="68">
        <v>42212</v>
      </c>
      <c r="B636" s="69">
        <v>14.06</v>
      </c>
      <c r="C636" s="128">
        <v>14.11</v>
      </c>
      <c r="D636" s="69">
        <v>13.67</v>
      </c>
      <c r="E636" s="131">
        <v>13.78</v>
      </c>
    </row>
    <row r="637" spans="1:5">
      <c r="A637" s="68">
        <v>42209</v>
      </c>
      <c r="B637" s="69">
        <v>13.4</v>
      </c>
      <c r="C637" s="128">
        <v>13.97</v>
      </c>
      <c r="D637" s="69">
        <v>13.24</v>
      </c>
      <c r="E637" s="131">
        <v>13.26</v>
      </c>
    </row>
    <row r="638" spans="1:5">
      <c r="A638" s="68">
        <v>42208</v>
      </c>
      <c r="B638" s="69">
        <v>13.61</v>
      </c>
      <c r="C638" s="128">
        <v>13.69</v>
      </c>
      <c r="D638" s="69">
        <v>13.13</v>
      </c>
      <c r="E638" s="131">
        <v>13.13</v>
      </c>
    </row>
    <row r="639" spans="1:5">
      <c r="A639" s="68">
        <v>42207</v>
      </c>
      <c r="B639" s="69">
        <v>13.56</v>
      </c>
      <c r="C639" s="128">
        <v>13.86</v>
      </c>
      <c r="D639" s="69">
        <v>13.47</v>
      </c>
      <c r="E639" s="131">
        <v>13.47</v>
      </c>
    </row>
    <row r="640" spans="1:5">
      <c r="A640" s="68">
        <v>42206</v>
      </c>
      <c r="B640" s="69">
        <v>13.13</v>
      </c>
      <c r="C640" s="128">
        <v>13.46</v>
      </c>
      <c r="D640" s="69">
        <v>12.93</v>
      </c>
      <c r="E640" s="131">
        <v>13.17</v>
      </c>
    </row>
    <row r="641" spans="1:5">
      <c r="A641" s="68">
        <v>42205</v>
      </c>
      <c r="B641" s="69">
        <v>13.52</v>
      </c>
      <c r="C641" s="128">
        <v>13.69</v>
      </c>
      <c r="D641" s="69">
        <v>13.18</v>
      </c>
      <c r="E641" s="131">
        <v>13.24</v>
      </c>
    </row>
    <row r="642" spans="1:5">
      <c r="A642" s="68">
        <v>42202</v>
      </c>
      <c r="B642" s="69">
        <v>12.72</v>
      </c>
      <c r="C642" s="128">
        <v>13.43</v>
      </c>
      <c r="D642" s="69">
        <v>12.72</v>
      </c>
      <c r="E642" s="131">
        <v>12.88</v>
      </c>
    </row>
    <row r="643" spans="1:5">
      <c r="A643" s="68">
        <v>42201</v>
      </c>
      <c r="B643" s="69">
        <v>13.54</v>
      </c>
      <c r="C643" s="128">
        <v>13.67</v>
      </c>
      <c r="D643" s="69">
        <v>12.68</v>
      </c>
      <c r="E643" s="131">
        <v>12.68</v>
      </c>
    </row>
    <row r="644" spans="1:5">
      <c r="A644" s="68">
        <v>42200</v>
      </c>
      <c r="B644" s="69">
        <v>13.22</v>
      </c>
      <c r="C644" s="128">
        <v>14.02</v>
      </c>
      <c r="D644" s="69">
        <v>13.06</v>
      </c>
      <c r="E644" s="131">
        <v>13.4</v>
      </c>
    </row>
    <row r="645" spans="1:5">
      <c r="A645" s="68">
        <v>42199</v>
      </c>
      <c r="B645" s="69">
        <v>14.12</v>
      </c>
      <c r="C645" s="128">
        <v>14.58</v>
      </c>
      <c r="D645" s="69">
        <v>13.98</v>
      </c>
      <c r="E645" s="131">
        <v>14.18</v>
      </c>
    </row>
    <row r="646" spans="1:5">
      <c r="A646" s="68">
        <v>42198</v>
      </c>
      <c r="B646" s="69">
        <v>16.2</v>
      </c>
      <c r="C646" s="128">
        <v>16.2</v>
      </c>
      <c r="D646" s="69">
        <v>14.43</v>
      </c>
      <c r="E646" s="131">
        <v>14.92</v>
      </c>
    </row>
    <row r="647" spans="1:5">
      <c r="A647" s="68">
        <v>42195</v>
      </c>
      <c r="B647" s="69">
        <v>15.51</v>
      </c>
      <c r="C647" s="128">
        <v>15.69</v>
      </c>
      <c r="D647" s="69">
        <v>14.92</v>
      </c>
      <c r="E647" s="131">
        <v>15.41</v>
      </c>
    </row>
    <row r="648" spans="1:5">
      <c r="A648" s="68">
        <v>42194</v>
      </c>
      <c r="B648" s="69">
        <v>16.149999999999999</v>
      </c>
      <c r="C648" s="128">
        <v>17.440000000000001</v>
      </c>
      <c r="D648" s="69">
        <v>14.92</v>
      </c>
      <c r="E648" s="131">
        <v>14.92</v>
      </c>
    </row>
    <row r="649" spans="1:5">
      <c r="A649" s="68">
        <v>42193</v>
      </c>
      <c r="B649" s="69">
        <v>14.57</v>
      </c>
      <c r="C649" s="128">
        <v>15.72</v>
      </c>
      <c r="D649" s="69">
        <v>14.29</v>
      </c>
      <c r="E649" s="131">
        <v>15.65</v>
      </c>
    </row>
    <row r="650" spans="1:5">
      <c r="A650" s="68">
        <v>42192</v>
      </c>
      <c r="B650" s="69">
        <v>14.68</v>
      </c>
      <c r="C650" s="128">
        <v>15.09</v>
      </c>
      <c r="D650" s="69">
        <v>14.19</v>
      </c>
      <c r="E650" s="131">
        <v>14.51</v>
      </c>
    </row>
    <row r="651" spans="1:5">
      <c r="A651" s="68">
        <v>42191</v>
      </c>
      <c r="B651" s="69">
        <v>15.05</v>
      </c>
      <c r="C651" s="128">
        <v>15.59</v>
      </c>
      <c r="D651" s="69">
        <v>14.38</v>
      </c>
      <c r="E651" s="131">
        <v>15.4</v>
      </c>
    </row>
    <row r="652" spans="1:5">
      <c r="A652" s="68">
        <v>42188</v>
      </c>
      <c r="B652" s="69">
        <v>13.29</v>
      </c>
      <c r="C652" s="128">
        <v>14.1</v>
      </c>
      <c r="D652" s="69">
        <v>13.28</v>
      </c>
      <c r="E652" s="131">
        <v>13.75</v>
      </c>
    </row>
    <row r="653" spans="1:5">
      <c r="A653" s="68">
        <v>42187</v>
      </c>
      <c r="B653" s="69">
        <v>13.51</v>
      </c>
      <c r="C653" s="128">
        <v>13.6</v>
      </c>
      <c r="D653" s="69">
        <v>13.13</v>
      </c>
      <c r="E653" s="131">
        <v>13.13</v>
      </c>
    </row>
    <row r="654" spans="1:5">
      <c r="A654" s="68">
        <v>42186</v>
      </c>
      <c r="B654" s="69">
        <v>14.6</v>
      </c>
      <c r="C654" s="128">
        <v>14.65</v>
      </c>
      <c r="D654" s="69">
        <v>13.6</v>
      </c>
      <c r="E654" s="131">
        <v>13.6</v>
      </c>
    </row>
    <row r="655" spans="1:5">
      <c r="A655" s="68">
        <v>42185</v>
      </c>
      <c r="B655" s="69">
        <v>15.18</v>
      </c>
      <c r="C655" s="128">
        <v>15.35</v>
      </c>
      <c r="D655" s="69">
        <v>14.45</v>
      </c>
      <c r="E655" s="131">
        <v>14.45</v>
      </c>
    </row>
    <row r="656" spans="1:5">
      <c r="A656" s="68">
        <v>42184</v>
      </c>
      <c r="B656" s="69">
        <v>14.24</v>
      </c>
      <c r="C656" s="128">
        <v>15.23</v>
      </c>
      <c r="D656" s="69">
        <v>14.04</v>
      </c>
      <c r="E656" s="131">
        <v>14.69</v>
      </c>
    </row>
    <row r="657" spans="1:5">
      <c r="A657" s="68">
        <v>42181</v>
      </c>
      <c r="B657" s="69">
        <v>12.96</v>
      </c>
      <c r="C657" s="128">
        <v>13.04</v>
      </c>
      <c r="D657" s="69">
        <v>12.66</v>
      </c>
      <c r="E657" s="131">
        <v>12.66</v>
      </c>
    </row>
    <row r="658" spans="1:5">
      <c r="A658" s="68">
        <v>42180</v>
      </c>
      <c r="B658" s="69">
        <v>12.91</v>
      </c>
      <c r="C658" s="128">
        <v>12.97</v>
      </c>
      <c r="D658" s="69">
        <v>12.73</v>
      </c>
      <c r="E658" s="131">
        <v>12.83</v>
      </c>
    </row>
    <row r="659" spans="1:5">
      <c r="A659" s="68">
        <v>42179</v>
      </c>
      <c r="B659" s="69">
        <v>13.08</v>
      </c>
      <c r="C659" s="128">
        <v>13.08</v>
      </c>
      <c r="D659" s="69">
        <v>12.72</v>
      </c>
      <c r="E659" s="131">
        <v>12.72</v>
      </c>
    </row>
    <row r="660" spans="1:5">
      <c r="A660" s="68">
        <v>42178</v>
      </c>
      <c r="B660" s="69">
        <v>13.91</v>
      </c>
      <c r="C660" s="128">
        <v>13.94</v>
      </c>
      <c r="D660" s="69">
        <v>13.1</v>
      </c>
      <c r="E660" s="131">
        <v>13.1</v>
      </c>
    </row>
    <row r="661" spans="1:5">
      <c r="A661" s="68">
        <v>42177</v>
      </c>
      <c r="B661" s="69">
        <v>14.13</v>
      </c>
      <c r="C661" s="128">
        <v>14.36</v>
      </c>
      <c r="D661" s="69">
        <v>14.09</v>
      </c>
      <c r="E661" s="131">
        <v>14.24</v>
      </c>
    </row>
    <row r="662" spans="1:5">
      <c r="A662" s="68">
        <v>42174</v>
      </c>
      <c r="B662" s="69">
        <v>13.99</v>
      </c>
      <c r="C662" s="128">
        <v>14.19</v>
      </c>
      <c r="D662" s="69">
        <v>13.85</v>
      </c>
      <c r="E662" s="131">
        <v>13.9</v>
      </c>
    </row>
    <row r="663" spans="1:5">
      <c r="A663" s="68">
        <v>42173</v>
      </c>
      <c r="B663" s="69">
        <v>14.2</v>
      </c>
      <c r="C663" s="128">
        <v>14.44</v>
      </c>
      <c r="D663" s="69">
        <v>13.82</v>
      </c>
      <c r="E663" s="131">
        <v>14.2</v>
      </c>
    </row>
    <row r="664" spans="1:5">
      <c r="A664" s="68">
        <v>42172</v>
      </c>
      <c r="B664" s="69">
        <v>14.43</v>
      </c>
      <c r="C664" s="128">
        <v>14.66</v>
      </c>
      <c r="D664" s="69">
        <v>14.24</v>
      </c>
      <c r="E664" s="131">
        <v>14.36</v>
      </c>
    </row>
    <row r="665" spans="1:5">
      <c r="A665" s="68">
        <v>42171</v>
      </c>
      <c r="B665" s="69">
        <v>14.33</v>
      </c>
      <c r="C665" s="128">
        <v>15.23</v>
      </c>
      <c r="D665" s="69">
        <v>13.93</v>
      </c>
      <c r="E665" s="131">
        <v>14.24</v>
      </c>
    </row>
    <row r="666" spans="1:5">
      <c r="A666" s="68">
        <v>42170</v>
      </c>
      <c r="B666" s="69">
        <v>14.2</v>
      </c>
      <c r="C666" s="128">
        <v>14.2</v>
      </c>
      <c r="D666" s="69">
        <v>13.75</v>
      </c>
      <c r="E666" s="131">
        <v>13.96</v>
      </c>
    </row>
    <row r="667" spans="1:5">
      <c r="A667" s="68">
        <v>42167</v>
      </c>
      <c r="B667" s="69">
        <v>13</v>
      </c>
      <c r="C667" s="128">
        <v>13.42</v>
      </c>
      <c r="D667" s="69">
        <v>12.88</v>
      </c>
      <c r="E667" s="131">
        <v>13.3</v>
      </c>
    </row>
    <row r="668" spans="1:5">
      <c r="A668" s="68">
        <v>42166</v>
      </c>
      <c r="B668" s="69">
        <v>15.07</v>
      </c>
      <c r="C668" s="128">
        <v>15.12</v>
      </c>
      <c r="D668" s="69">
        <v>13.82</v>
      </c>
      <c r="E668" s="131">
        <v>13.82</v>
      </c>
    </row>
    <row r="669" spans="1:5">
      <c r="A669" s="68">
        <v>42165</v>
      </c>
      <c r="B669" s="69">
        <v>15.02</v>
      </c>
      <c r="C669" s="128">
        <v>15.36</v>
      </c>
      <c r="D669" s="69">
        <v>14.81</v>
      </c>
      <c r="E669" s="131">
        <v>15.26</v>
      </c>
    </row>
    <row r="670" spans="1:5">
      <c r="A670" s="68">
        <v>42164</v>
      </c>
      <c r="B670" s="69">
        <v>15.23</v>
      </c>
      <c r="C670" s="128">
        <v>15.54</v>
      </c>
      <c r="D670" s="69">
        <v>14.79</v>
      </c>
      <c r="E670" s="131">
        <v>15.54</v>
      </c>
    </row>
    <row r="671" spans="1:5">
      <c r="A671" s="68">
        <v>42163</v>
      </c>
      <c r="B671" s="69">
        <v>15.37</v>
      </c>
      <c r="C671" s="128">
        <v>15.62</v>
      </c>
      <c r="D671" s="69">
        <v>14.87</v>
      </c>
      <c r="E671" s="131">
        <v>15</v>
      </c>
    </row>
    <row r="672" spans="1:5">
      <c r="A672" s="68">
        <v>42160</v>
      </c>
      <c r="B672" s="69">
        <v>14.82</v>
      </c>
      <c r="C672" s="128">
        <v>14.92</v>
      </c>
      <c r="D672" s="69">
        <v>14.35</v>
      </c>
      <c r="E672" s="131">
        <v>14.44</v>
      </c>
    </row>
    <row r="673" spans="1:5">
      <c r="A673" s="68">
        <v>42159</v>
      </c>
      <c r="B673" s="69">
        <v>13.9</v>
      </c>
      <c r="C673" s="128">
        <v>14.69</v>
      </c>
      <c r="D673" s="69">
        <v>13.79</v>
      </c>
      <c r="E673" s="131">
        <v>14.52</v>
      </c>
    </row>
    <row r="674" spans="1:5">
      <c r="A674" s="68">
        <v>42158</v>
      </c>
      <c r="B674" s="69">
        <v>13.32</v>
      </c>
      <c r="C674" s="128">
        <v>14.36</v>
      </c>
      <c r="D674" s="69">
        <v>13.11</v>
      </c>
      <c r="E674" s="131">
        <v>13.9</v>
      </c>
    </row>
    <row r="675" spans="1:5">
      <c r="A675" s="68">
        <v>42157</v>
      </c>
      <c r="B675" s="69">
        <v>13.22</v>
      </c>
      <c r="C675" s="128">
        <v>13.72</v>
      </c>
      <c r="D675" s="69">
        <v>13.09</v>
      </c>
      <c r="E675" s="131">
        <v>13.38</v>
      </c>
    </row>
    <row r="676" spans="1:5">
      <c r="A676" s="68">
        <v>42156</v>
      </c>
      <c r="B676" s="69">
        <v>13.59</v>
      </c>
      <c r="C676" s="128">
        <v>14.02</v>
      </c>
      <c r="D676" s="69">
        <v>13.27</v>
      </c>
      <c r="E676" s="131">
        <v>13.3</v>
      </c>
    </row>
    <row r="677" spans="1:5">
      <c r="A677" s="68">
        <v>42153</v>
      </c>
      <c r="B677" s="69">
        <v>12.96</v>
      </c>
      <c r="C677" s="128">
        <v>13.03</v>
      </c>
      <c r="D677" s="69">
        <v>12.56</v>
      </c>
      <c r="E677" s="131">
        <v>12.59</v>
      </c>
    </row>
    <row r="678" spans="1:5">
      <c r="A678" s="68">
        <v>42152</v>
      </c>
      <c r="B678" s="69">
        <v>12.8</v>
      </c>
      <c r="C678" s="128">
        <v>13.01</v>
      </c>
      <c r="D678" s="69">
        <v>12.54</v>
      </c>
      <c r="E678" s="131">
        <v>12.84</v>
      </c>
    </row>
    <row r="679" spans="1:5">
      <c r="A679" s="68">
        <v>42151</v>
      </c>
      <c r="B679" s="69">
        <v>12.62</v>
      </c>
      <c r="C679" s="128">
        <v>13.39</v>
      </c>
      <c r="D679" s="69">
        <v>12.57</v>
      </c>
      <c r="E679" s="131">
        <v>13.1</v>
      </c>
    </row>
    <row r="680" spans="1:5">
      <c r="A680" s="68">
        <v>42150</v>
      </c>
      <c r="B680" s="69">
        <v>12.38</v>
      </c>
      <c r="C680" s="128">
        <v>12.47</v>
      </c>
      <c r="D680" s="69">
        <v>12.25</v>
      </c>
      <c r="E680" s="131">
        <v>12.36</v>
      </c>
    </row>
    <row r="681" spans="1:5">
      <c r="A681" s="68">
        <v>42146</v>
      </c>
      <c r="B681" s="69">
        <v>11.65</v>
      </c>
      <c r="C681" s="128">
        <v>11.8</v>
      </c>
      <c r="D681" s="69">
        <v>11.49</v>
      </c>
      <c r="E681" s="131">
        <v>11.62</v>
      </c>
    </row>
    <row r="682" spans="1:5">
      <c r="A682" s="68">
        <v>42145</v>
      </c>
      <c r="B682" s="69">
        <v>11.76</v>
      </c>
      <c r="C682" s="128">
        <v>11.85</v>
      </c>
      <c r="D682" s="69">
        <v>11.6</v>
      </c>
      <c r="E682" s="131">
        <v>11.64</v>
      </c>
    </row>
    <row r="683" spans="1:5">
      <c r="A683" s="68">
        <v>42144</v>
      </c>
      <c r="B683" s="69">
        <v>11.79</v>
      </c>
      <c r="C683" s="128">
        <v>11.82</v>
      </c>
      <c r="D683" s="69">
        <v>11.44</v>
      </c>
      <c r="E683" s="131">
        <v>11.59</v>
      </c>
    </row>
    <row r="684" spans="1:5">
      <c r="A684" s="68">
        <v>42143</v>
      </c>
      <c r="B684" s="69">
        <v>11.51</v>
      </c>
      <c r="C684" s="128">
        <v>11.62</v>
      </c>
      <c r="D684" s="69">
        <v>11.36</v>
      </c>
      <c r="E684" s="131">
        <v>11.39</v>
      </c>
    </row>
    <row r="685" spans="1:5">
      <c r="A685" s="68">
        <v>42142</v>
      </c>
      <c r="B685" s="69">
        <v>12.14</v>
      </c>
      <c r="C685" s="128">
        <v>12.17</v>
      </c>
      <c r="D685" s="69">
        <v>11.57</v>
      </c>
      <c r="E685" s="131">
        <v>11.62</v>
      </c>
    </row>
    <row r="686" spans="1:5">
      <c r="A686" s="68">
        <v>42139</v>
      </c>
      <c r="B686" s="69">
        <v>12.75</v>
      </c>
      <c r="C686" s="128">
        <v>12.77</v>
      </c>
      <c r="D686" s="69">
        <v>12.06</v>
      </c>
      <c r="E686" s="131">
        <v>12.14</v>
      </c>
    </row>
    <row r="687" spans="1:5">
      <c r="A687" s="68">
        <v>42138</v>
      </c>
      <c r="B687" s="69">
        <v>13.18</v>
      </c>
      <c r="C687" s="128">
        <v>13.44</v>
      </c>
      <c r="D687" s="69">
        <v>12.61</v>
      </c>
      <c r="E687" s="131">
        <v>12.76</v>
      </c>
    </row>
    <row r="688" spans="1:5">
      <c r="A688" s="68">
        <v>42137</v>
      </c>
      <c r="B688" s="69">
        <v>12.58</v>
      </c>
      <c r="C688" s="128">
        <v>13.07</v>
      </c>
      <c r="D688" s="69">
        <v>12.58</v>
      </c>
      <c r="E688" s="131">
        <v>13.06</v>
      </c>
    </row>
    <row r="689" spans="1:5">
      <c r="A689" s="68">
        <v>42136</v>
      </c>
      <c r="B689" s="69">
        <v>12.79</v>
      </c>
      <c r="C689" s="128">
        <v>12.84</v>
      </c>
      <c r="D689" s="69">
        <v>12.44</v>
      </c>
      <c r="E689" s="131">
        <v>12.72</v>
      </c>
    </row>
    <row r="690" spans="1:5">
      <c r="A690" s="68">
        <v>42135</v>
      </c>
      <c r="B690" s="69">
        <v>12.86</v>
      </c>
      <c r="C690" s="128">
        <v>12.93</v>
      </c>
      <c r="D690" s="69">
        <v>12.64</v>
      </c>
      <c r="E690" s="131">
        <v>12.71</v>
      </c>
    </row>
    <row r="691" spans="1:5">
      <c r="A691" s="68">
        <v>42132</v>
      </c>
      <c r="B691" s="69">
        <v>12.17</v>
      </c>
      <c r="C691" s="128">
        <v>12.57</v>
      </c>
      <c r="D691" s="69">
        <v>12.01</v>
      </c>
      <c r="E691" s="131">
        <v>12.54</v>
      </c>
    </row>
    <row r="692" spans="1:5">
      <c r="A692" s="68">
        <v>42131</v>
      </c>
      <c r="B692" s="69">
        <v>12.44</v>
      </c>
      <c r="C692" s="128">
        <v>12.78</v>
      </c>
      <c r="D692" s="69">
        <v>12.11</v>
      </c>
      <c r="E692" s="131">
        <v>12.13</v>
      </c>
    </row>
    <row r="693" spans="1:5">
      <c r="A693" s="68">
        <v>42130</v>
      </c>
      <c r="B693" s="69">
        <v>12.57</v>
      </c>
      <c r="C693" s="128">
        <v>12.81</v>
      </c>
      <c r="D693" s="69">
        <v>12.36</v>
      </c>
      <c r="E693" s="131">
        <v>12.4</v>
      </c>
    </row>
    <row r="694" spans="1:5">
      <c r="A694" s="68">
        <v>42128</v>
      </c>
      <c r="B694" s="69">
        <v>12.33</v>
      </c>
      <c r="C694" s="128">
        <v>12.38</v>
      </c>
      <c r="D694" s="69">
        <v>12.06</v>
      </c>
      <c r="E694" s="131">
        <v>12.1</v>
      </c>
    </row>
    <row r="695" spans="1:5">
      <c r="A695" s="68">
        <v>42124</v>
      </c>
      <c r="B695" s="69">
        <v>12.28</v>
      </c>
      <c r="C695" s="128">
        <v>12.28</v>
      </c>
      <c r="D695" s="69">
        <v>11.76</v>
      </c>
      <c r="E695" s="131">
        <v>11.76</v>
      </c>
    </row>
    <row r="696" spans="1:5">
      <c r="A696" s="68">
        <v>42123</v>
      </c>
      <c r="B696" s="69">
        <v>12.38</v>
      </c>
      <c r="C696" s="128">
        <v>12.46</v>
      </c>
      <c r="D696" s="69">
        <v>12.11</v>
      </c>
      <c r="E696" s="131">
        <v>12.26</v>
      </c>
    </row>
    <row r="697" spans="1:5">
      <c r="A697" s="68">
        <v>42122</v>
      </c>
      <c r="B697" s="69">
        <v>13.23</v>
      </c>
      <c r="C697" s="128">
        <v>13.25</v>
      </c>
      <c r="D697" s="69">
        <v>12.48</v>
      </c>
      <c r="E697" s="131">
        <v>12.48</v>
      </c>
    </row>
    <row r="698" spans="1:5">
      <c r="A698" s="68">
        <v>42121</v>
      </c>
      <c r="B698" s="69">
        <v>13.77</v>
      </c>
      <c r="C698" s="128">
        <v>13.77</v>
      </c>
      <c r="D698" s="69">
        <v>13.21</v>
      </c>
      <c r="E698" s="131">
        <v>13.21</v>
      </c>
    </row>
    <row r="699" spans="1:5">
      <c r="A699" s="68">
        <v>42118</v>
      </c>
      <c r="B699" s="69">
        <v>14.31</v>
      </c>
      <c r="C699" s="128">
        <v>14.8</v>
      </c>
      <c r="D699" s="69">
        <v>13.1</v>
      </c>
      <c r="E699" s="131">
        <v>13.1</v>
      </c>
    </row>
    <row r="700" spans="1:5">
      <c r="A700" s="68">
        <v>42117</v>
      </c>
      <c r="B700" s="69">
        <v>12.57</v>
      </c>
      <c r="C700" s="128">
        <v>13.7</v>
      </c>
      <c r="D700" s="69">
        <v>12.57</v>
      </c>
      <c r="E700" s="131">
        <v>13.52</v>
      </c>
    </row>
    <row r="701" spans="1:5">
      <c r="A701" s="68">
        <v>42116</v>
      </c>
      <c r="B701" s="69">
        <v>12.28</v>
      </c>
      <c r="C701" s="128">
        <v>12.38</v>
      </c>
      <c r="D701" s="69">
        <v>12.03</v>
      </c>
      <c r="E701" s="131">
        <v>12.32</v>
      </c>
    </row>
    <row r="702" spans="1:5">
      <c r="A702" s="68">
        <v>42115</v>
      </c>
      <c r="B702" s="69">
        <v>12.73</v>
      </c>
      <c r="C702" s="128">
        <v>12.73</v>
      </c>
      <c r="D702" s="69">
        <v>11.92</v>
      </c>
      <c r="E702" s="131">
        <v>12.03</v>
      </c>
    </row>
    <row r="703" spans="1:5">
      <c r="A703" s="68">
        <v>42114</v>
      </c>
      <c r="B703" s="69">
        <v>13.02</v>
      </c>
      <c r="C703" s="128">
        <v>13.03</v>
      </c>
      <c r="D703" s="69">
        <v>12.6</v>
      </c>
      <c r="E703" s="131">
        <v>12.61</v>
      </c>
    </row>
    <row r="704" spans="1:5">
      <c r="A704" s="68">
        <v>42111</v>
      </c>
      <c r="B704" s="69">
        <v>12.88</v>
      </c>
      <c r="C704" s="128">
        <v>12.9</v>
      </c>
      <c r="D704" s="69">
        <v>12.29</v>
      </c>
      <c r="E704" s="131">
        <v>12.29</v>
      </c>
    </row>
    <row r="705" spans="1:5">
      <c r="A705" s="68">
        <v>42110</v>
      </c>
      <c r="B705" s="69">
        <v>12.46</v>
      </c>
      <c r="C705" s="128">
        <v>12.55</v>
      </c>
      <c r="D705" s="69">
        <v>12.08</v>
      </c>
      <c r="E705" s="131">
        <v>12.5</v>
      </c>
    </row>
    <row r="706" spans="1:5">
      <c r="A706" s="68">
        <v>42109</v>
      </c>
      <c r="B706" s="69">
        <v>12.3</v>
      </c>
      <c r="C706" s="128">
        <v>12.56</v>
      </c>
      <c r="D706" s="69">
        <v>11.94</v>
      </c>
      <c r="E706" s="131">
        <v>11.96</v>
      </c>
    </row>
    <row r="707" spans="1:5">
      <c r="A707" s="68">
        <v>42108</v>
      </c>
      <c r="B707" s="69">
        <v>12.25</v>
      </c>
      <c r="C707" s="128">
        <v>12.81</v>
      </c>
      <c r="D707" s="69">
        <v>12.01</v>
      </c>
      <c r="E707" s="131">
        <v>12.09</v>
      </c>
    </row>
    <row r="708" spans="1:5">
      <c r="A708" s="68">
        <v>42107</v>
      </c>
      <c r="B708" s="69">
        <v>11.74</v>
      </c>
      <c r="C708" s="128">
        <v>12.3</v>
      </c>
      <c r="D708" s="69">
        <v>11.68</v>
      </c>
      <c r="E708" s="131">
        <v>12.05</v>
      </c>
    </row>
    <row r="709" spans="1:5">
      <c r="A709" s="68">
        <v>42104</v>
      </c>
      <c r="B709" s="69">
        <v>10.92</v>
      </c>
      <c r="C709" s="128">
        <v>11.55</v>
      </c>
      <c r="D709" s="69">
        <v>10.83</v>
      </c>
      <c r="E709" s="131">
        <v>11.37</v>
      </c>
    </row>
    <row r="710" spans="1:5">
      <c r="A710" s="68">
        <v>42103</v>
      </c>
      <c r="B710" s="69">
        <v>11.09</v>
      </c>
      <c r="C710" s="128">
        <v>11.59</v>
      </c>
      <c r="D710" s="69">
        <v>11.03</v>
      </c>
      <c r="E710" s="131">
        <v>11.12</v>
      </c>
    </row>
    <row r="711" spans="1:5">
      <c r="A711" s="68">
        <v>42102</v>
      </c>
      <c r="B711" s="69">
        <v>10.8</v>
      </c>
      <c r="C711" s="128">
        <v>11.29</v>
      </c>
      <c r="D711" s="69">
        <v>10.7</v>
      </c>
      <c r="E711" s="131">
        <v>11.29</v>
      </c>
    </row>
    <row r="712" spans="1:5">
      <c r="A712" s="68">
        <v>42101</v>
      </c>
      <c r="B712" s="69">
        <v>10.98</v>
      </c>
      <c r="C712" s="128">
        <v>11.05</v>
      </c>
      <c r="D712" s="69">
        <v>10.83</v>
      </c>
      <c r="E712" s="131">
        <v>10.95</v>
      </c>
    </row>
    <row r="713" spans="1:5">
      <c r="A713" s="68">
        <v>42100</v>
      </c>
      <c r="B713" s="69">
        <v>11.27</v>
      </c>
      <c r="C713" s="128">
        <v>11.44</v>
      </c>
      <c r="D713" s="69">
        <v>10.88</v>
      </c>
      <c r="E713" s="131">
        <v>10.92</v>
      </c>
    </row>
    <row r="714" spans="1:5">
      <c r="A714" s="68">
        <v>42097</v>
      </c>
      <c r="B714" s="69">
        <v>11.18</v>
      </c>
      <c r="C714" s="128">
        <v>11.21</v>
      </c>
      <c r="D714" s="69">
        <v>11</v>
      </c>
      <c r="E714" s="131">
        <v>11.02</v>
      </c>
    </row>
    <row r="715" spans="1:5">
      <c r="A715" s="68">
        <v>42096</v>
      </c>
      <c r="B715" s="69">
        <v>11.11</v>
      </c>
      <c r="C715" s="128">
        <v>11.36</v>
      </c>
      <c r="D715" s="69">
        <v>11.09</v>
      </c>
      <c r="E715" s="131">
        <v>11.28</v>
      </c>
    </row>
    <row r="716" spans="1:5">
      <c r="A716" s="68">
        <v>42095</v>
      </c>
      <c r="B716" s="69">
        <v>11.1</v>
      </c>
      <c r="C716" s="128">
        <v>11.6</v>
      </c>
      <c r="D716" s="69">
        <v>11.06</v>
      </c>
      <c r="E716" s="131">
        <v>11.36</v>
      </c>
    </row>
    <row r="717" spans="1:5">
      <c r="A717" s="68">
        <v>42094</v>
      </c>
      <c r="B717" s="69">
        <v>11.1</v>
      </c>
      <c r="C717" s="128">
        <v>11.27</v>
      </c>
      <c r="D717" s="69">
        <v>11</v>
      </c>
      <c r="E717" s="131">
        <v>11.09</v>
      </c>
    </row>
    <row r="718" spans="1:5">
      <c r="A718" s="68">
        <v>42093</v>
      </c>
      <c r="B718" s="69">
        <v>11.55</v>
      </c>
      <c r="C718" s="128">
        <v>11.62</v>
      </c>
      <c r="D718" s="69">
        <v>11.23</v>
      </c>
      <c r="E718" s="131">
        <v>11.34</v>
      </c>
    </row>
    <row r="719" spans="1:5">
      <c r="A719" s="68">
        <v>42090</v>
      </c>
      <c r="B719" s="69">
        <v>11.67</v>
      </c>
      <c r="C719" s="128">
        <v>11.67</v>
      </c>
      <c r="D719" s="69">
        <v>11.31</v>
      </c>
      <c r="E719" s="131">
        <v>11.31</v>
      </c>
    </row>
    <row r="720" spans="1:5">
      <c r="A720" s="68">
        <v>42089</v>
      </c>
      <c r="B720" s="69">
        <v>11.9</v>
      </c>
      <c r="C720" s="128">
        <v>12.09</v>
      </c>
      <c r="D720" s="69">
        <v>11.64</v>
      </c>
      <c r="E720" s="131">
        <v>11.76</v>
      </c>
    </row>
    <row r="721" spans="1:5">
      <c r="A721" s="68">
        <v>42088</v>
      </c>
      <c r="B721" s="69">
        <v>11.74</v>
      </c>
      <c r="C721" s="128">
        <v>11.91</v>
      </c>
      <c r="D721" s="69">
        <v>11.71</v>
      </c>
      <c r="E721" s="131">
        <v>11.71</v>
      </c>
    </row>
    <row r="722" spans="1:5">
      <c r="A722" s="68">
        <v>42087</v>
      </c>
      <c r="B722" s="69">
        <v>11.75</v>
      </c>
      <c r="C722" s="128">
        <v>11.82</v>
      </c>
      <c r="D722" s="69">
        <v>11.59</v>
      </c>
      <c r="E722" s="131">
        <v>11.6</v>
      </c>
    </row>
    <row r="723" spans="1:5">
      <c r="A723" s="68">
        <v>42086</v>
      </c>
      <c r="B723" s="69">
        <v>11.59</v>
      </c>
      <c r="C723" s="128">
        <v>12.03</v>
      </c>
      <c r="D723" s="69">
        <v>11.59</v>
      </c>
      <c r="E723" s="131">
        <v>11.67</v>
      </c>
    </row>
    <row r="724" spans="1:5">
      <c r="A724" s="68">
        <v>42083</v>
      </c>
      <c r="B724" s="69">
        <v>11.37</v>
      </c>
      <c r="C724" s="128">
        <v>11.39</v>
      </c>
      <c r="D724" s="69">
        <v>10.99</v>
      </c>
      <c r="E724" s="131">
        <v>11.17</v>
      </c>
    </row>
    <row r="725" spans="1:5">
      <c r="A725" s="68">
        <v>42082</v>
      </c>
      <c r="B725" s="69">
        <v>12.01</v>
      </c>
      <c r="C725" s="128">
        <v>12.1</v>
      </c>
      <c r="D725" s="69">
        <v>11.38</v>
      </c>
      <c r="E725" s="131">
        <v>11.38</v>
      </c>
    </row>
    <row r="726" spans="1:5">
      <c r="A726" s="68">
        <v>42081</v>
      </c>
      <c r="B726" s="69">
        <v>11.77</v>
      </c>
      <c r="C726" s="128">
        <v>12.33</v>
      </c>
      <c r="D726" s="69">
        <v>11.76</v>
      </c>
      <c r="E726" s="131">
        <v>12.22</v>
      </c>
    </row>
    <row r="727" spans="1:5">
      <c r="A727" s="68">
        <v>42080</v>
      </c>
      <c r="B727" s="69">
        <v>11.23</v>
      </c>
      <c r="C727" s="128">
        <v>12.3</v>
      </c>
      <c r="D727" s="69">
        <v>10.95</v>
      </c>
      <c r="E727" s="131">
        <v>11.56</v>
      </c>
    </row>
    <row r="728" spans="1:5">
      <c r="A728" s="68">
        <v>42079</v>
      </c>
      <c r="B728" s="69">
        <v>11.74</v>
      </c>
      <c r="C728" s="128">
        <v>11.77</v>
      </c>
      <c r="D728" s="69">
        <v>11.36</v>
      </c>
      <c r="E728" s="131">
        <v>11.56</v>
      </c>
    </row>
    <row r="729" spans="1:5">
      <c r="A729" s="68">
        <v>42076</v>
      </c>
      <c r="B729" s="69">
        <v>11.65</v>
      </c>
      <c r="C729" s="128">
        <v>11.87</v>
      </c>
      <c r="D729" s="69">
        <v>11.45</v>
      </c>
      <c r="E729" s="131">
        <v>11.45</v>
      </c>
    </row>
    <row r="730" spans="1:5">
      <c r="A730" s="68">
        <v>42075</v>
      </c>
      <c r="B730" s="69">
        <v>12.5</v>
      </c>
      <c r="C730" s="128">
        <v>13</v>
      </c>
      <c r="D730" s="69">
        <v>12.37</v>
      </c>
      <c r="E730" s="131">
        <v>12.73</v>
      </c>
    </row>
    <row r="731" spans="1:5">
      <c r="A731" s="68">
        <v>42074</v>
      </c>
      <c r="B731" s="69">
        <v>12.34</v>
      </c>
      <c r="C731" s="128">
        <v>12.52</v>
      </c>
      <c r="D731" s="69">
        <v>11.98</v>
      </c>
      <c r="E731" s="131">
        <v>12.37</v>
      </c>
    </row>
    <row r="732" spans="1:5">
      <c r="A732" s="68">
        <v>42073</v>
      </c>
      <c r="B732" s="69">
        <v>11.54</v>
      </c>
      <c r="C732" s="128">
        <v>12.01</v>
      </c>
      <c r="D732" s="69">
        <v>11.37</v>
      </c>
      <c r="E732" s="131">
        <v>11.83</v>
      </c>
    </row>
    <row r="733" spans="1:5">
      <c r="A733" s="68">
        <v>42072</v>
      </c>
      <c r="B733" s="69">
        <v>11.22</v>
      </c>
      <c r="C733" s="128">
        <v>11.87</v>
      </c>
      <c r="D733" s="69">
        <v>11.22</v>
      </c>
      <c r="E733" s="131">
        <v>11.68</v>
      </c>
    </row>
    <row r="734" spans="1:5">
      <c r="A734" s="68">
        <v>42069</v>
      </c>
      <c r="B734" s="69">
        <v>10.96</v>
      </c>
      <c r="C734" s="128">
        <v>10.98</v>
      </c>
      <c r="D734" s="69">
        <v>10.78</v>
      </c>
      <c r="E734" s="131">
        <v>10.78</v>
      </c>
    </row>
    <row r="735" spans="1:5">
      <c r="A735" s="68">
        <v>42068</v>
      </c>
      <c r="B735" s="69">
        <v>10.87</v>
      </c>
      <c r="C735" s="128">
        <v>10.96</v>
      </c>
      <c r="D735" s="69">
        <v>10.82</v>
      </c>
      <c r="E735" s="131">
        <v>10.9</v>
      </c>
    </row>
    <row r="736" spans="1:5">
      <c r="A736" s="68">
        <v>42067</v>
      </c>
      <c r="B736" s="69">
        <v>10.84</v>
      </c>
      <c r="C736" s="128">
        <v>10.88</v>
      </c>
      <c r="D736" s="69">
        <v>10.68</v>
      </c>
      <c r="E736" s="131">
        <v>10.84</v>
      </c>
    </row>
    <row r="737" spans="1:5">
      <c r="A737" s="68">
        <v>42066</v>
      </c>
      <c r="B737" s="69">
        <v>11.08</v>
      </c>
      <c r="C737" s="128">
        <v>11.11</v>
      </c>
      <c r="D737" s="69">
        <v>10.82</v>
      </c>
      <c r="E737" s="131">
        <v>10.82</v>
      </c>
    </row>
    <row r="738" spans="1:5">
      <c r="A738" s="68">
        <v>42065</v>
      </c>
      <c r="B738" s="69">
        <v>11.44</v>
      </c>
      <c r="C738" s="128">
        <v>11.44</v>
      </c>
      <c r="D738" s="69">
        <v>11.08</v>
      </c>
      <c r="E738" s="131">
        <v>11.13</v>
      </c>
    </row>
    <row r="739" spans="1:5">
      <c r="A739" s="68">
        <v>42062</v>
      </c>
      <c r="B739" s="69">
        <v>11.39</v>
      </c>
      <c r="C739" s="128">
        <v>11.5</v>
      </c>
      <c r="D739" s="69">
        <v>11.11</v>
      </c>
      <c r="E739" s="131">
        <v>11.11</v>
      </c>
    </row>
    <row r="740" spans="1:5">
      <c r="A740" s="68">
        <v>42061</v>
      </c>
      <c r="B740" s="69">
        <v>11.52</v>
      </c>
      <c r="C740" s="128">
        <v>11.52</v>
      </c>
      <c r="D740" s="69">
        <v>11.31</v>
      </c>
      <c r="E740" s="131">
        <v>11.35</v>
      </c>
    </row>
    <row r="741" spans="1:5">
      <c r="A741" s="68">
        <v>42060</v>
      </c>
      <c r="B741" s="69">
        <v>11.62</v>
      </c>
      <c r="C741" s="128">
        <v>11.63</v>
      </c>
      <c r="D741" s="69">
        <v>11.42</v>
      </c>
      <c r="E741" s="131">
        <v>11.43</v>
      </c>
    </row>
    <row r="742" spans="1:5">
      <c r="A742" s="68">
        <v>42059</v>
      </c>
      <c r="B742" s="69">
        <v>11.82</v>
      </c>
      <c r="C742" s="128">
        <v>11.88</v>
      </c>
      <c r="D742" s="69">
        <v>11.68</v>
      </c>
      <c r="E742" s="131">
        <v>11.78</v>
      </c>
    </row>
    <row r="743" spans="1:5">
      <c r="A743" s="68">
        <v>42058</v>
      </c>
      <c r="B743" s="69">
        <v>12.02</v>
      </c>
      <c r="C743" s="128">
        <v>12.1</v>
      </c>
      <c r="D743" s="69">
        <v>11.86</v>
      </c>
      <c r="E743" s="131">
        <v>11.86</v>
      </c>
    </row>
    <row r="744" spans="1:5">
      <c r="A744" s="68">
        <v>42052</v>
      </c>
      <c r="B744" s="69">
        <v>11.79</v>
      </c>
      <c r="C744" s="128">
        <v>11.85</v>
      </c>
      <c r="D744" s="69">
        <v>11.62</v>
      </c>
      <c r="E744" s="131">
        <v>11.69</v>
      </c>
    </row>
    <row r="745" spans="1:5">
      <c r="A745" s="68">
        <v>42051</v>
      </c>
      <c r="B745" s="69">
        <v>11.86</v>
      </c>
      <c r="C745" s="128">
        <v>11.9</v>
      </c>
      <c r="D745" s="69">
        <v>11.57</v>
      </c>
      <c r="E745" s="131">
        <v>11.64</v>
      </c>
    </row>
    <row r="746" spans="1:5">
      <c r="A746" s="68">
        <v>42048</v>
      </c>
      <c r="B746" s="69">
        <v>12.05</v>
      </c>
      <c r="C746" s="128">
        <v>12.07</v>
      </c>
      <c r="D746" s="69">
        <v>11.58</v>
      </c>
      <c r="E746" s="131">
        <v>11.58</v>
      </c>
    </row>
    <row r="747" spans="1:5">
      <c r="A747" s="68">
        <v>42047</v>
      </c>
      <c r="B747" s="69">
        <v>12.99</v>
      </c>
      <c r="C747" s="128">
        <v>13.32</v>
      </c>
      <c r="D747" s="69">
        <v>12.68</v>
      </c>
      <c r="E747" s="131">
        <v>12.74</v>
      </c>
    </row>
    <row r="748" spans="1:5">
      <c r="A748" s="68">
        <v>42046</v>
      </c>
      <c r="B748" s="69">
        <v>13.17</v>
      </c>
      <c r="C748" s="128">
        <v>13.18</v>
      </c>
      <c r="D748" s="69">
        <v>12.83</v>
      </c>
      <c r="E748" s="131">
        <v>12.98</v>
      </c>
    </row>
    <row r="749" spans="1:5">
      <c r="A749" s="68">
        <v>42045</v>
      </c>
      <c r="B749" s="69">
        <v>12.93</v>
      </c>
      <c r="C749" s="128">
        <v>13.2</v>
      </c>
      <c r="D749" s="69">
        <v>12.87</v>
      </c>
      <c r="E749" s="131">
        <v>13.12</v>
      </c>
    </row>
    <row r="750" spans="1:5">
      <c r="A750" s="68">
        <v>42044</v>
      </c>
      <c r="B750" s="69">
        <v>13.29</v>
      </c>
      <c r="C750" s="128">
        <v>13.48</v>
      </c>
      <c r="D750" s="69">
        <v>12.98</v>
      </c>
      <c r="E750" s="131">
        <v>12.98</v>
      </c>
    </row>
    <row r="751" spans="1:5">
      <c r="A751" s="68">
        <v>42041</v>
      </c>
      <c r="B751" s="69">
        <v>13.36</v>
      </c>
      <c r="C751" s="128">
        <v>13.38</v>
      </c>
      <c r="D751" s="69">
        <v>12.95</v>
      </c>
      <c r="E751" s="131">
        <v>13.06</v>
      </c>
    </row>
    <row r="752" spans="1:5">
      <c r="A752" s="68">
        <v>42040</v>
      </c>
      <c r="B752" s="69">
        <v>13.1</v>
      </c>
      <c r="C752" s="128">
        <v>13.43</v>
      </c>
      <c r="D752" s="69">
        <v>13.05</v>
      </c>
      <c r="E752" s="131">
        <v>13.34</v>
      </c>
    </row>
    <row r="753" spans="1:5">
      <c r="A753" s="68">
        <v>42039</v>
      </c>
      <c r="B753" s="69">
        <v>13.35</v>
      </c>
      <c r="C753" s="128">
        <v>13.36</v>
      </c>
      <c r="D753" s="69">
        <v>12.97</v>
      </c>
      <c r="E753" s="131">
        <v>13.14</v>
      </c>
    </row>
    <row r="754" spans="1:5">
      <c r="A754" s="68">
        <v>42038</v>
      </c>
      <c r="B754" s="69">
        <v>13.86</v>
      </c>
      <c r="C754" s="128">
        <v>14.17</v>
      </c>
      <c r="D754" s="69">
        <v>13.66</v>
      </c>
      <c r="E754" s="131">
        <v>13.67</v>
      </c>
    </row>
    <row r="755" spans="1:5">
      <c r="A755" s="68">
        <v>42037</v>
      </c>
      <c r="B755" s="69">
        <v>14.11</v>
      </c>
      <c r="C755" s="128">
        <v>14.14</v>
      </c>
      <c r="D755" s="69">
        <v>13.96</v>
      </c>
      <c r="E755" s="131">
        <v>14.11</v>
      </c>
    </row>
    <row r="756" spans="1:5">
      <c r="A756" s="68">
        <v>42034</v>
      </c>
      <c r="B756" s="69">
        <v>13.55</v>
      </c>
      <c r="C756" s="128">
        <v>13.72</v>
      </c>
      <c r="D756" s="69">
        <v>13.45</v>
      </c>
      <c r="E756" s="131">
        <v>13.67</v>
      </c>
    </row>
    <row r="757" spans="1:5">
      <c r="A757" s="68">
        <v>42033</v>
      </c>
      <c r="B757" s="69">
        <v>13.89</v>
      </c>
      <c r="C757" s="128">
        <v>13.94</v>
      </c>
      <c r="D757" s="69">
        <v>13.56</v>
      </c>
      <c r="E757" s="131">
        <v>13.84</v>
      </c>
    </row>
    <row r="758" spans="1:5">
      <c r="A758" s="68">
        <v>42032</v>
      </c>
      <c r="B758" s="69">
        <v>13.66</v>
      </c>
      <c r="C758" s="128">
        <v>13.68</v>
      </c>
      <c r="D758" s="69">
        <v>13.35</v>
      </c>
      <c r="E758" s="131">
        <v>13.5</v>
      </c>
    </row>
    <row r="759" spans="1:5">
      <c r="A759" s="68">
        <v>42031</v>
      </c>
      <c r="B759" s="69">
        <v>13.55</v>
      </c>
      <c r="C759" s="128">
        <v>19.09</v>
      </c>
      <c r="D759" s="69">
        <v>13.24</v>
      </c>
      <c r="E759" s="131">
        <v>13.25</v>
      </c>
    </row>
    <row r="760" spans="1:5">
      <c r="A760" s="68">
        <v>42030</v>
      </c>
      <c r="B760" s="69">
        <v>14.01</v>
      </c>
      <c r="C760" s="128">
        <v>14.03</v>
      </c>
      <c r="D760" s="69">
        <v>13.68</v>
      </c>
      <c r="E760" s="131">
        <v>13.77</v>
      </c>
    </row>
    <row r="761" spans="1:5">
      <c r="A761" s="68">
        <v>42027</v>
      </c>
      <c r="B761" s="69">
        <v>13.63</v>
      </c>
      <c r="C761" s="128">
        <v>16.600000000000001</v>
      </c>
      <c r="D761" s="69">
        <v>13.2</v>
      </c>
      <c r="E761" s="131">
        <v>13.2</v>
      </c>
    </row>
    <row r="762" spans="1:5">
      <c r="A762" s="68">
        <v>42026</v>
      </c>
      <c r="B762" s="69">
        <v>13.82</v>
      </c>
      <c r="C762" s="128">
        <v>14.02</v>
      </c>
      <c r="D762" s="69">
        <v>13.78</v>
      </c>
      <c r="E762" s="131">
        <v>13.9</v>
      </c>
    </row>
    <row r="763" spans="1:5">
      <c r="A763" s="68">
        <v>42025</v>
      </c>
      <c r="B763" s="69">
        <v>13.96</v>
      </c>
      <c r="C763" s="128">
        <v>14.03</v>
      </c>
      <c r="D763" s="69">
        <v>13.78</v>
      </c>
      <c r="E763" s="131">
        <v>13.85</v>
      </c>
    </row>
    <row r="764" spans="1:5">
      <c r="A764" s="68">
        <v>42024</v>
      </c>
      <c r="B764" s="69">
        <v>13.84</v>
      </c>
      <c r="C764" s="128">
        <v>13.96</v>
      </c>
      <c r="D764" s="69">
        <v>13.63</v>
      </c>
      <c r="E764" s="131">
        <v>13.85</v>
      </c>
    </row>
    <row r="765" spans="1:5">
      <c r="A765" s="68">
        <v>42023</v>
      </c>
      <c r="B765" s="69">
        <v>14.15</v>
      </c>
      <c r="C765" s="128">
        <v>14.21</v>
      </c>
      <c r="D765" s="69">
        <v>13.92</v>
      </c>
      <c r="E765" s="131">
        <v>14.08</v>
      </c>
    </row>
    <row r="766" spans="1:5">
      <c r="A766" s="68">
        <v>42020</v>
      </c>
      <c r="B766" s="69">
        <v>14.74</v>
      </c>
      <c r="C766" s="128">
        <v>15.16</v>
      </c>
      <c r="D766" s="69">
        <v>14.56</v>
      </c>
      <c r="E766" s="131">
        <v>14.61</v>
      </c>
    </row>
    <row r="767" spans="1:5">
      <c r="A767" s="68">
        <v>42019</v>
      </c>
      <c r="B767" s="69">
        <v>14.14</v>
      </c>
      <c r="C767" s="128">
        <v>14.16</v>
      </c>
      <c r="D767" s="69">
        <v>13.59</v>
      </c>
      <c r="E767" s="131">
        <v>13.61</v>
      </c>
    </row>
    <row r="768" spans="1:5">
      <c r="A768" s="68">
        <v>42018</v>
      </c>
      <c r="B768" s="69">
        <v>13.52</v>
      </c>
      <c r="C768" s="128">
        <v>13.94</v>
      </c>
      <c r="D768" s="69">
        <v>13.37</v>
      </c>
      <c r="E768" s="131">
        <v>13.86</v>
      </c>
    </row>
    <row r="769" spans="1:5">
      <c r="A769" s="68">
        <v>42017</v>
      </c>
      <c r="B769" s="69">
        <v>13.54</v>
      </c>
      <c r="C769" s="128">
        <v>13.66</v>
      </c>
      <c r="D769" s="69">
        <v>13.24</v>
      </c>
      <c r="E769" s="131">
        <v>13.34</v>
      </c>
    </row>
    <row r="770" spans="1:5">
      <c r="A770" s="68">
        <v>42016</v>
      </c>
      <c r="B770" s="69">
        <v>13.49</v>
      </c>
      <c r="C770" s="128">
        <v>13.57</v>
      </c>
      <c r="D770" s="69">
        <v>13.24</v>
      </c>
      <c r="E770" s="131">
        <v>13.36</v>
      </c>
    </row>
    <row r="771" spans="1:5">
      <c r="A771" s="68">
        <v>42013</v>
      </c>
      <c r="B771" s="69">
        <v>13.28</v>
      </c>
      <c r="C771" s="128">
        <v>13.33</v>
      </c>
      <c r="D771" s="69">
        <v>12.81</v>
      </c>
      <c r="E771" s="131">
        <v>12.87</v>
      </c>
    </row>
    <row r="772" spans="1:5">
      <c r="A772" s="68">
        <v>42012</v>
      </c>
      <c r="B772" s="69">
        <v>13.12</v>
      </c>
      <c r="C772" s="128">
        <v>13.36</v>
      </c>
      <c r="D772" s="69">
        <v>12.94</v>
      </c>
      <c r="E772" s="131">
        <v>13.36</v>
      </c>
    </row>
    <row r="773" spans="1:5">
      <c r="A773" s="68">
        <v>42011</v>
      </c>
      <c r="B773" s="69">
        <v>13.86</v>
      </c>
      <c r="C773" s="128">
        <v>13.86</v>
      </c>
      <c r="D773" s="69">
        <v>13.23</v>
      </c>
      <c r="E773" s="131">
        <v>13.72</v>
      </c>
    </row>
    <row r="774" spans="1:5">
      <c r="A774" s="68">
        <v>42010</v>
      </c>
      <c r="B774" s="69">
        <v>12.88</v>
      </c>
      <c r="C774" s="128">
        <v>14.18</v>
      </c>
      <c r="D774" s="69">
        <v>12.85</v>
      </c>
      <c r="E774" s="131">
        <v>13.88</v>
      </c>
    </row>
    <row r="775" spans="1:5">
      <c r="A775" s="68">
        <v>42009</v>
      </c>
      <c r="B775" s="69">
        <v>13.16</v>
      </c>
      <c r="C775" s="128">
        <v>13.16</v>
      </c>
      <c r="D775" s="69">
        <v>12.3</v>
      </c>
      <c r="E775" s="131">
        <v>12.41</v>
      </c>
    </row>
    <row r="776" spans="1:5">
      <c r="A776" s="68">
        <v>42006</v>
      </c>
      <c r="B776" s="69">
        <v>13.18</v>
      </c>
      <c r="C776" s="128">
        <v>13.34</v>
      </c>
      <c r="D776" s="69">
        <v>12.48</v>
      </c>
      <c r="E776" s="131">
        <v>12.5</v>
      </c>
    </row>
    <row r="777" spans="1:5">
      <c r="A777" s="68">
        <v>42003</v>
      </c>
      <c r="B777" s="69">
        <v>12.92</v>
      </c>
      <c r="C777" s="128">
        <v>13.22</v>
      </c>
      <c r="D777" s="69">
        <v>12.88</v>
      </c>
      <c r="E777" s="131">
        <v>12.97</v>
      </c>
    </row>
    <row r="778" spans="1:5">
      <c r="A778" s="68">
        <v>42002</v>
      </c>
      <c r="B778" s="69">
        <v>12.8</v>
      </c>
      <c r="C778" s="128">
        <v>13.06</v>
      </c>
      <c r="D778" s="69">
        <v>12.74</v>
      </c>
      <c r="E778" s="131">
        <v>12.91</v>
      </c>
    </row>
    <row r="779" spans="1:5">
      <c r="A779" s="68">
        <v>41999</v>
      </c>
      <c r="B779" s="69">
        <v>12.59</v>
      </c>
      <c r="C779" s="128">
        <v>12.65</v>
      </c>
      <c r="D779" s="69">
        <v>12.32</v>
      </c>
      <c r="E779" s="131">
        <v>12.32</v>
      </c>
    </row>
    <row r="780" spans="1:5">
      <c r="A780" s="68">
        <v>41997</v>
      </c>
      <c r="B780" s="69">
        <v>12.7</v>
      </c>
      <c r="C780" s="128">
        <v>12.74</v>
      </c>
      <c r="D780" s="69">
        <v>12.41</v>
      </c>
      <c r="E780" s="131">
        <v>12.43</v>
      </c>
    </row>
    <row r="781" spans="1:5">
      <c r="A781" s="68">
        <v>41996</v>
      </c>
      <c r="B781" s="69">
        <v>12.96</v>
      </c>
      <c r="C781" s="128">
        <v>12.98</v>
      </c>
      <c r="D781" s="69">
        <v>12.75</v>
      </c>
      <c r="E781" s="131">
        <v>12.77</v>
      </c>
    </row>
    <row r="782" spans="1:5">
      <c r="A782" s="68">
        <v>41995</v>
      </c>
      <c r="B782" s="69">
        <v>13.73</v>
      </c>
      <c r="C782" s="128">
        <v>13.8</v>
      </c>
      <c r="D782" s="69">
        <v>12.9</v>
      </c>
      <c r="E782" s="131">
        <v>12.9</v>
      </c>
    </row>
    <row r="783" spans="1:5">
      <c r="A783" s="68">
        <v>41992</v>
      </c>
      <c r="B783" s="69">
        <v>14.3</v>
      </c>
      <c r="C783" s="128">
        <v>14.34</v>
      </c>
      <c r="D783" s="69">
        <v>13.47</v>
      </c>
      <c r="E783" s="131">
        <v>13.47</v>
      </c>
    </row>
    <row r="784" spans="1:5">
      <c r="A784" s="68">
        <v>41991</v>
      </c>
      <c r="B784" s="69">
        <v>15.06</v>
      </c>
      <c r="C784" s="128">
        <v>15.9</v>
      </c>
      <c r="D784" s="69">
        <v>14.74</v>
      </c>
      <c r="E784" s="131">
        <v>15.21</v>
      </c>
    </row>
    <row r="785" spans="1:5">
      <c r="A785" s="68">
        <v>41990</v>
      </c>
      <c r="B785" s="69">
        <v>15.47</v>
      </c>
      <c r="C785" s="128">
        <v>15.96</v>
      </c>
      <c r="D785" s="69">
        <v>15.11</v>
      </c>
      <c r="E785" s="131">
        <v>15.86</v>
      </c>
    </row>
    <row r="786" spans="1:5">
      <c r="A786" s="68">
        <v>41989</v>
      </c>
      <c r="B786" s="69">
        <v>14.4</v>
      </c>
      <c r="C786" s="128">
        <v>15.2</v>
      </c>
      <c r="D786" s="69">
        <v>14.02</v>
      </c>
      <c r="E786" s="131">
        <v>14.96</v>
      </c>
    </row>
    <row r="787" spans="1:5">
      <c r="A787" s="68">
        <v>41988</v>
      </c>
      <c r="B787" s="69">
        <v>14.57</v>
      </c>
      <c r="C787" s="128">
        <v>14.61</v>
      </c>
      <c r="D787" s="69">
        <v>13.92</v>
      </c>
      <c r="E787" s="131">
        <v>13.92</v>
      </c>
    </row>
    <row r="788" spans="1:5">
      <c r="A788" s="68">
        <v>41985</v>
      </c>
      <c r="B788" s="69">
        <v>13.74</v>
      </c>
      <c r="C788" s="128">
        <v>13.74</v>
      </c>
      <c r="D788" s="69">
        <v>13.11</v>
      </c>
      <c r="E788" s="131">
        <v>13.39</v>
      </c>
    </row>
    <row r="789" spans="1:5">
      <c r="A789" s="68">
        <v>41984</v>
      </c>
      <c r="B789" s="69">
        <v>14.38</v>
      </c>
      <c r="C789" s="128">
        <v>14.92</v>
      </c>
      <c r="D789" s="69">
        <v>13.77</v>
      </c>
      <c r="E789" s="131">
        <v>14.43</v>
      </c>
    </row>
    <row r="790" spans="1:5">
      <c r="A790" s="68">
        <v>41983</v>
      </c>
      <c r="B790" s="69">
        <v>12.58</v>
      </c>
      <c r="C790" s="128">
        <v>13.65</v>
      </c>
      <c r="D790" s="69">
        <v>12.57</v>
      </c>
      <c r="E790" s="131">
        <v>13.65</v>
      </c>
    </row>
    <row r="791" spans="1:5">
      <c r="A791" s="68">
        <v>41982</v>
      </c>
      <c r="B791" s="69">
        <v>12.67</v>
      </c>
      <c r="C791" s="128">
        <v>12.69</v>
      </c>
      <c r="D791" s="69">
        <v>12.15</v>
      </c>
      <c r="E791" s="131">
        <v>12.33</v>
      </c>
    </row>
    <row r="792" spans="1:5">
      <c r="A792" s="68">
        <v>41981</v>
      </c>
      <c r="B792" s="69">
        <v>12.59</v>
      </c>
      <c r="C792" s="128">
        <v>12.69</v>
      </c>
      <c r="D792" s="69">
        <v>12.44</v>
      </c>
      <c r="E792" s="131">
        <v>12.67</v>
      </c>
    </row>
    <row r="793" spans="1:5">
      <c r="A793" s="68">
        <v>41978</v>
      </c>
      <c r="B793" s="69">
        <v>12.18</v>
      </c>
      <c r="C793" s="128">
        <v>12.43</v>
      </c>
      <c r="D793" s="69">
        <v>12.18</v>
      </c>
      <c r="E793" s="131">
        <v>12.29</v>
      </c>
    </row>
    <row r="794" spans="1:5">
      <c r="A794" s="68">
        <v>41977</v>
      </c>
      <c r="B794" s="69">
        <v>11.48</v>
      </c>
      <c r="C794" s="128">
        <v>12.49</v>
      </c>
      <c r="D794" s="69">
        <v>11.36</v>
      </c>
      <c r="E794" s="131">
        <v>12.16</v>
      </c>
    </row>
    <row r="795" spans="1:5">
      <c r="A795" s="68">
        <v>41976</v>
      </c>
      <c r="B795" s="69">
        <v>11.76</v>
      </c>
      <c r="C795" s="128">
        <v>11.81</v>
      </c>
      <c r="D795" s="69">
        <v>11.49</v>
      </c>
      <c r="E795" s="131">
        <v>11.49</v>
      </c>
    </row>
    <row r="796" spans="1:5">
      <c r="A796" s="68">
        <v>41975</v>
      </c>
      <c r="B796" s="69">
        <v>11.99</v>
      </c>
      <c r="C796" s="128">
        <v>12.04</v>
      </c>
      <c r="D796" s="69">
        <v>11.61</v>
      </c>
      <c r="E796" s="131">
        <v>11.83</v>
      </c>
    </row>
    <row r="797" spans="1:5">
      <c r="A797" s="68">
        <v>41974</v>
      </c>
      <c r="B797" s="69">
        <v>12.09</v>
      </c>
      <c r="C797" s="128">
        <v>12.43</v>
      </c>
      <c r="D797" s="69">
        <v>12.03</v>
      </c>
      <c r="E797" s="131">
        <v>12.07</v>
      </c>
    </row>
    <row r="798" spans="1:5">
      <c r="A798" s="68">
        <v>41971</v>
      </c>
      <c r="B798" s="69">
        <v>11.64</v>
      </c>
      <c r="C798" s="128">
        <v>11.69</v>
      </c>
      <c r="D798" s="69">
        <v>11.45</v>
      </c>
      <c r="E798" s="131">
        <v>11.59</v>
      </c>
    </row>
    <row r="799" spans="1:5">
      <c r="A799" s="68">
        <v>41970</v>
      </c>
      <c r="B799" s="69">
        <v>11.87</v>
      </c>
      <c r="C799" s="128">
        <v>11.92</v>
      </c>
      <c r="D799" s="69">
        <v>11.57</v>
      </c>
      <c r="E799" s="131">
        <v>11.7</v>
      </c>
    </row>
    <row r="800" spans="1:5">
      <c r="A800" s="68">
        <v>41969</v>
      </c>
      <c r="B800" s="69">
        <v>12.19</v>
      </c>
      <c r="C800" s="128">
        <v>12.3</v>
      </c>
      <c r="D800" s="69">
        <v>11.85</v>
      </c>
      <c r="E800" s="131">
        <v>12.02</v>
      </c>
    </row>
    <row r="801" spans="1:5">
      <c r="A801" s="68">
        <v>41968</v>
      </c>
      <c r="B801" s="69">
        <v>12.35</v>
      </c>
      <c r="C801" s="128">
        <v>12.36</v>
      </c>
      <c r="D801" s="69">
        <v>12</v>
      </c>
      <c r="E801" s="131">
        <v>12.03</v>
      </c>
    </row>
    <row r="802" spans="1:5">
      <c r="A802" s="68">
        <v>41967</v>
      </c>
      <c r="B802" s="69">
        <v>12.93</v>
      </c>
      <c r="C802" s="128">
        <v>12.97</v>
      </c>
      <c r="D802" s="69">
        <v>12.32</v>
      </c>
      <c r="E802" s="131">
        <v>12.32</v>
      </c>
    </row>
    <row r="803" spans="1:5">
      <c r="A803" s="68">
        <v>41964</v>
      </c>
      <c r="B803" s="69">
        <v>12.86</v>
      </c>
      <c r="C803" s="128">
        <v>13.01</v>
      </c>
      <c r="D803" s="69">
        <v>12.59</v>
      </c>
      <c r="E803" s="131">
        <v>12.63</v>
      </c>
    </row>
    <row r="804" spans="1:5">
      <c r="A804" s="68">
        <v>41963</v>
      </c>
      <c r="B804" s="69">
        <v>13.24</v>
      </c>
      <c r="C804" s="128">
        <v>13.38</v>
      </c>
      <c r="D804" s="69">
        <v>12.89</v>
      </c>
      <c r="E804" s="131">
        <v>12.89</v>
      </c>
    </row>
    <row r="805" spans="1:5">
      <c r="A805" s="68">
        <v>41962</v>
      </c>
      <c r="B805" s="69">
        <v>13.09</v>
      </c>
      <c r="C805" s="128">
        <v>13.34</v>
      </c>
      <c r="D805" s="69">
        <v>13</v>
      </c>
      <c r="E805" s="131">
        <v>13</v>
      </c>
    </row>
    <row r="806" spans="1:5">
      <c r="A806" s="68">
        <v>41961</v>
      </c>
      <c r="B806" s="69">
        <v>13.42</v>
      </c>
      <c r="C806" s="128">
        <v>13.44</v>
      </c>
      <c r="D806" s="69">
        <v>13.01</v>
      </c>
      <c r="E806" s="131">
        <v>13.01</v>
      </c>
    </row>
    <row r="807" spans="1:5">
      <c r="A807" s="68">
        <v>41960</v>
      </c>
      <c r="B807" s="69">
        <v>13.75</v>
      </c>
      <c r="C807" s="128">
        <v>13.85</v>
      </c>
      <c r="D807" s="69">
        <v>13.56</v>
      </c>
      <c r="E807" s="131">
        <v>13.57</v>
      </c>
    </row>
    <row r="808" spans="1:5">
      <c r="A808" s="68">
        <v>41957</v>
      </c>
      <c r="B808" s="69">
        <v>14.36</v>
      </c>
      <c r="C808" s="128">
        <v>14.4</v>
      </c>
      <c r="D808" s="69">
        <v>13.5</v>
      </c>
      <c r="E808" s="131">
        <v>13.55</v>
      </c>
    </row>
    <row r="809" spans="1:5">
      <c r="A809" s="68">
        <v>41956</v>
      </c>
      <c r="B809" s="69">
        <v>13.8</v>
      </c>
      <c r="C809" s="128">
        <v>14.27</v>
      </c>
      <c r="D809" s="69">
        <v>13.51</v>
      </c>
      <c r="E809" s="131">
        <v>14.23</v>
      </c>
    </row>
    <row r="810" spans="1:5">
      <c r="A810" s="68">
        <v>41955</v>
      </c>
      <c r="B810" s="69">
        <v>13.61</v>
      </c>
      <c r="C810" s="128">
        <v>13.96</v>
      </c>
      <c r="D810" s="69">
        <v>13.54</v>
      </c>
      <c r="E810" s="131">
        <v>13.73</v>
      </c>
    </row>
    <row r="811" spans="1:5">
      <c r="A811" s="68">
        <v>41954</v>
      </c>
      <c r="B811" s="69">
        <v>13.95</v>
      </c>
      <c r="C811" s="128">
        <v>13.99</v>
      </c>
      <c r="D811" s="69">
        <v>13.57</v>
      </c>
      <c r="E811" s="131">
        <v>13.73</v>
      </c>
    </row>
    <row r="812" spans="1:5">
      <c r="A812" s="68">
        <v>41953</v>
      </c>
      <c r="B812" s="69">
        <v>14.36</v>
      </c>
      <c r="C812" s="128">
        <v>14.38</v>
      </c>
      <c r="D812" s="69">
        <v>13.97</v>
      </c>
      <c r="E812" s="131">
        <v>13.98</v>
      </c>
    </row>
    <row r="813" spans="1:5">
      <c r="A813" s="68">
        <v>41950</v>
      </c>
      <c r="B813" s="69">
        <v>14.49</v>
      </c>
      <c r="C813" s="128">
        <v>14.7</v>
      </c>
      <c r="D813" s="69">
        <v>14.24</v>
      </c>
      <c r="E813" s="131">
        <v>14.29</v>
      </c>
    </row>
    <row r="814" spans="1:5">
      <c r="A814" s="68">
        <v>41949</v>
      </c>
      <c r="B814" s="69">
        <v>14.44</v>
      </c>
      <c r="C814" s="128">
        <v>14.56</v>
      </c>
      <c r="D814" s="69">
        <v>14.22</v>
      </c>
      <c r="E814" s="131">
        <v>14.35</v>
      </c>
    </row>
    <row r="815" spans="1:5">
      <c r="A815" s="68">
        <v>41948</v>
      </c>
      <c r="B815" s="69">
        <v>14.64</v>
      </c>
      <c r="C815" s="128">
        <v>14.78</v>
      </c>
      <c r="D815" s="69">
        <v>14.37</v>
      </c>
      <c r="E815" s="131">
        <v>14.44</v>
      </c>
    </row>
    <row r="816" spans="1:5">
      <c r="A816" s="68">
        <v>41947</v>
      </c>
      <c r="B816" s="69">
        <v>14.37</v>
      </c>
      <c r="C816" s="128">
        <v>15.48</v>
      </c>
      <c r="D816" s="69">
        <v>14.37</v>
      </c>
      <c r="E816" s="131">
        <v>14.86</v>
      </c>
    </row>
    <row r="817" spans="1:5">
      <c r="A817" s="68">
        <v>41946</v>
      </c>
      <c r="B817" s="69">
        <v>14.39</v>
      </c>
      <c r="C817" s="128">
        <v>14.64</v>
      </c>
      <c r="D817" s="69">
        <v>14.34</v>
      </c>
      <c r="E817" s="131">
        <v>14.45</v>
      </c>
    </row>
    <row r="818" spans="1:5">
      <c r="A818" s="68">
        <v>41943</v>
      </c>
      <c r="B818" s="69">
        <v>13.62</v>
      </c>
      <c r="C818" s="128">
        <v>14</v>
      </c>
      <c r="D818" s="69">
        <v>13.32</v>
      </c>
      <c r="E818" s="131">
        <v>13.99</v>
      </c>
    </row>
    <row r="819" spans="1:5">
      <c r="A819" s="68">
        <v>41942</v>
      </c>
      <c r="B819" s="69">
        <v>13.75</v>
      </c>
      <c r="C819" s="128">
        <v>13.78</v>
      </c>
      <c r="D819" s="69">
        <v>13.41</v>
      </c>
      <c r="E819" s="131">
        <v>13.41</v>
      </c>
    </row>
    <row r="820" spans="1:5">
      <c r="A820" s="68">
        <v>41941</v>
      </c>
      <c r="B820" s="69">
        <v>13.75</v>
      </c>
      <c r="C820" s="128">
        <v>13.98</v>
      </c>
      <c r="D820" s="69">
        <v>13.51</v>
      </c>
      <c r="E820" s="131">
        <v>13.51</v>
      </c>
    </row>
    <row r="821" spans="1:5">
      <c r="A821" s="68">
        <v>41940</v>
      </c>
      <c r="B821" s="69">
        <v>14.36</v>
      </c>
      <c r="C821" s="128">
        <v>14.5</v>
      </c>
      <c r="D821" s="69">
        <v>13.99</v>
      </c>
      <c r="E821" s="131">
        <v>14.01</v>
      </c>
    </row>
    <row r="822" spans="1:5">
      <c r="A822" s="68">
        <v>41939</v>
      </c>
      <c r="B822" s="69">
        <v>14.29</v>
      </c>
      <c r="C822" s="128">
        <v>14.6</v>
      </c>
      <c r="D822" s="69">
        <v>14.23</v>
      </c>
      <c r="E822" s="131">
        <v>14.32</v>
      </c>
    </row>
    <row r="823" spans="1:5">
      <c r="A823" s="68">
        <v>41936</v>
      </c>
      <c r="B823" s="69">
        <v>14.25</v>
      </c>
      <c r="C823" s="128">
        <v>15.74</v>
      </c>
      <c r="D823" s="69">
        <v>14.25</v>
      </c>
      <c r="E823" s="131">
        <v>14.7</v>
      </c>
    </row>
    <row r="824" spans="1:5">
      <c r="A824" s="68">
        <v>41935</v>
      </c>
      <c r="B824" s="69">
        <v>14.54</v>
      </c>
      <c r="C824" s="128">
        <v>14.78</v>
      </c>
      <c r="D824" s="69">
        <v>14.45</v>
      </c>
      <c r="E824" s="131">
        <v>14.55</v>
      </c>
    </row>
    <row r="825" spans="1:5">
      <c r="A825" s="68">
        <v>41934</v>
      </c>
      <c r="B825" s="69">
        <v>15.01</v>
      </c>
      <c r="C825" s="128">
        <v>15.28</v>
      </c>
      <c r="D825" s="69">
        <v>14.72</v>
      </c>
      <c r="E825" s="131">
        <v>14.89</v>
      </c>
    </row>
    <row r="826" spans="1:5">
      <c r="A826" s="68">
        <v>41933</v>
      </c>
      <c r="B826" s="69">
        <v>16.36</v>
      </c>
      <c r="C826" s="128">
        <v>16.600000000000001</v>
      </c>
      <c r="D826" s="69">
        <v>15.72</v>
      </c>
      <c r="E826" s="131">
        <v>15.99</v>
      </c>
    </row>
    <row r="827" spans="1:5">
      <c r="A827" s="68">
        <v>41932</v>
      </c>
      <c r="B827" s="69">
        <v>17.05</v>
      </c>
      <c r="C827" s="128">
        <v>17.3</v>
      </c>
      <c r="D827" s="69">
        <v>15.98</v>
      </c>
      <c r="E827" s="131">
        <v>16.170000000000002</v>
      </c>
    </row>
    <row r="828" spans="1:5">
      <c r="A828" s="68">
        <v>41929</v>
      </c>
      <c r="B828" s="69">
        <v>17.11</v>
      </c>
      <c r="C828" s="128">
        <v>18.87</v>
      </c>
      <c r="D828" s="69">
        <v>16.920000000000002</v>
      </c>
      <c r="E828" s="131">
        <v>18.649999999999999</v>
      </c>
    </row>
    <row r="829" spans="1:5">
      <c r="A829" s="68">
        <v>41928</v>
      </c>
      <c r="B829" s="69">
        <v>17.489999999999998</v>
      </c>
      <c r="C829" s="128">
        <v>17.63</v>
      </c>
      <c r="D829" s="69">
        <v>16.559999999999999</v>
      </c>
      <c r="E829" s="131">
        <v>17.07</v>
      </c>
    </row>
    <row r="830" spans="1:5">
      <c r="A830" s="68">
        <v>41927</v>
      </c>
      <c r="B830" s="69">
        <v>15.53</v>
      </c>
      <c r="C830" s="128">
        <v>16.38</v>
      </c>
      <c r="D830" s="69">
        <v>15.51</v>
      </c>
      <c r="E830" s="131">
        <v>15.71</v>
      </c>
    </row>
    <row r="831" spans="1:5">
      <c r="A831" s="68">
        <v>41926</v>
      </c>
      <c r="B831" s="69">
        <v>15.83</v>
      </c>
      <c r="C831" s="128">
        <v>16.38</v>
      </c>
      <c r="D831" s="69">
        <v>15.16</v>
      </c>
      <c r="E831" s="131">
        <v>16.38</v>
      </c>
    </row>
    <row r="832" spans="1:5">
      <c r="A832" s="68">
        <v>41925</v>
      </c>
      <c r="B832" s="69">
        <v>16.36</v>
      </c>
      <c r="C832" s="128">
        <v>16.57</v>
      </c>
      <c r="D832" s="69">
        <v>15.74</v>
      </c>
      <c r="E832" s="131">
        <v>15.74</v>
      </c>
    </row>
    <row r="833" spans="1:5">
      <c r="A833" s="68">
        <v>41922</v>
      </c>
      <c r="B833" s="69">
        <v>15.34</v>
      </c>
      <c r="C833" s="128">
        <v>15.63</v>
      </c>
      <c r="D833" s="69">
        <v>14.71</v>
      </c>
      <c r="E833" s="131">
        <v>15.35</v>
      </c>
    </row>
    <row r="834" spans="1:5">
      <c r="A834" s="68">
        <v>41920</v>
      </c>
      <c r="B834" s="69">
        <v>13.18</v>
      </c>
      <c r="C834" s="128">
        <v>14.78</v>
      </c>
      <c r="D834" s="69">
        <v>12.9</v>
      </c>
      <c r="E834" s="131">
        <v>13.37</v>
      </c>
    </row>
    <row r="835" spans="1:5">
      <c r="A835" s="68">
        <v>41919</v>
      </c>
      <c r="B835" s="69">
        <v>12.8</v>
      </c>
      <c r="C835" s="128">
        <v>13.18</v>
      </c>
      <c r="D835" s="69">
        <v>12.59</v>
      </c>
      <c r="E835" s="131">
        <v>12.98</v>
      </c>
    </row>
    <row r="836" spans="1:5">
      <c r="A836" s="68">
        <v>41918</v>
      </c>
      <c r="B836" s="69">
        <v>14.11</v>
      </c>
      <c r="C836" s="128">
        <v>14.16</v>
      </c>
      <c r="D836" s="69">
        <v>13.2</v>
      </c>
      <c r="E836" s="131">
        <v>13.21</v>
      </c>
    </row>
    <row r="837" spans="1:5">
      <c r="A837" s="68">
        <v>41914</v>
      </c>
      <c r="B837" s="69">
        <v>14.08</v>
      </c>
      <c r="C837" s="128">
        <v>14.77</v>
      </c>
      <c r="D837" s="69">
        <v>13.96</v>
      </c>
      <c r="E837" s="131">
        <v>14.25</v>
      </c>
    </row>
    <row r="838" spans="1:5">
      <c r="A838" s="68">
        <v>41913</v>
      </c>
      <c r="B838" s="69">
        <v>12.81</v>
      </c>
      <c r="C838" s="128">
        <v>13.47</v>
      </c>
      <c r="D838" s="69">
        <v>12.54</v>
      </c>
      <c r="E838" s="131">
        <v>13.16</v>
      </c>
    </row>
    <row r="839" spans="1:5">
      <c r="A839" s="68">
        <v>41912</v>
      </c>
      <c r="B839" s="69">
        <v>12.5</v>
      </c>
      <c r="C839" s="128">
        <v>13.13</v>
      </c>
      <c r="D839" s="69">
        <v>12.48</v>
      </c>
      <c r="E839" s="131">
        <v>12.69</v>
      </c>
    </row>
    <row r="840" spans="1:5">
      <c r="A840" s="68">
        <v>41911</v>
      </c>
      <c r="B840" s="69">
        <v>12.86</v>
      </c>
      <c r="C840" s="128">
        <v>12.92</v>
      </c>
      <c r="D840" s="69">
        <v>12.43</v>
      </c>
      <c r="E840" s="131">
        <v>12.62</v>
      </c>
    </row>
    <row r="841" spans="1:5">
      <c r="A841" s="68">
        <v>41908</v>
      </c>
      <c r="B841" s="69">
        <v>12.46</v>
      </c>
      <c r="C841" s="128">
        <v>12.66</v>
      </c>
      <c r="D841" s="69">
        <v>12.29</v>
      </c>
      <c r="E841" s="131">
        <v>12.3</v>
      </c>
    </row>
    <row r="842" spans="1:5">
      <c r="A842" s="68">
        <v>41907</v>
      </c>
      <c r="B842" s="69">
        <v>11.95</v>
      </c>
      <c r="C842" s="128">
        <v>12.32</v>
      </c>
      <c r="D842" s="69">
        <v>11.84</v>
      </c>
      <c r="E842" s="131">
        <v>12.15</v>
      </c>
    </row>
    <row r="843" spans="1:5">
      <c r="A843" s="68">
        <v>41906</v>
      </c>
      <c r="B843" s="69">
        <v>12.45</v>
      </c>
      <c r="C843" s="128">
        <v>12.58</v>
      </c>
      <c r="D843" s="69">
        <v>12.01</v>
      </c>
      <c r="E843" s="131">
        <v>12.13</v>
      </c>
    </row>
    <row r="844" spans="1:5">
      <c r="A844" s="68">
        <v>41905</v>
      </c>
      <c r="B844" s="69">
        <v>12.39</v>
      </c>
      <c r="C844" s="128">
        <v>12.41</v>
      </c>
      <c r="D844" s="69">
        <v>11.99</v>
      </c>
      <c r="E844" s="131">
        <v>12.14</v>
      </c>
    </row>
    <row r="845" spans="1:5">
      <c r="A845" s="68">
        <v>41904</v>
      </c>
      <c r="B845" s="69">
        <v>12.29</v>
      </c>
      <c r="C845" s="128">
        <v>12.78</v>
      </c>
      <c r="D845" s="69">
        <v>12.28</v>
      </c>
      <c r="E845" s="131">
        <v>12.34</v>
      </c>
    </row>
    <row r="846" spans="1:5">
      <c r="A846" s="68">
        <v>41901</v>
      </c>
      <c r="B846" s="69">
        <v>12.02</v>
      </c>
      <c r="C846" s="128">
        <v>12.05</v>
      </c>
      <c r="D846" s="69">
        <v>11.64</v>
      </c>
      <c r="E846" s="131">
        <v>11.65</v>
      </c>
    </row>
    <row r="847" spans="1:5">
      <c r="A847" s="68">
        <v>41900</v>
      </c>
      <c r="B847" s="69">
        <v>12.16</v>
      </c>
      <c r="C847" s="128">
        <v>12.29</v>
      </c>
      <c r="D847" s="69">
        <v>12.07</v>
      </c>
      <c r="E847" s="131">
        <v>12.2</v>
      </c>
    </row>
    <row r="848" spans="1:5">
      <c r="A848" s="68">
        <v>41899</v>
      </c>
      <c r="B848" s="69">
        <v>12.07</v>
      </c>
      <c r="C848" s="128">
        <v>12.19</v>
      </c>
      <c r="D848" s="69">
        <v>12.02</v>
      </c>
      <c r="E848" s="131">
        <v>12.15</v>
      </c>
    </row>
    <row r="849" spans="1:5">
      <c r="A849" s="68">
        <v>41898</v>
      </c>
      <c r="B849" s="69">
        <v>11.98</v>
      </c>
      <c r="C849" s="128">
        <v>12.05</v>
      </c>
      <c r="D849" s="69">
        <v>11.84</v>
      </c>
      <c r="E849" s="131">
        <v>12.05</v>
      </c>
    </row>
    <row r="850" spans="1:5">
      <c r="A850" s="68">
        <v>41897</v>
      </c>
      <c r="B850" s="69">
        <v>11.89</v>
      </c>
      <c r="C850" s="128">
        <v>12</v>
      </c>
      <c r="D850" s="69">
        <v>11.73</v>
      </c>
      <c r="E850" s="131">
        <v>11.93</v>
      </c>
    </row>
    <row r="851" spans="1:5">
      <c r="A851" s="68">
        <v>41894</v>
      </c>
      <c r="B851" s="69">
        <v>11.76</v>
      </c>
      <c r="C851" s="128">
        <v>11.8</v>
      </c>
      <c r="D851" s="69">
        <v>11.17</v>
      </c>
      <c r="E851" s="131">
        <v>11.17</v>
      </c>
    </row>
    <row r="852" spans="1:5">
      <c r="A852" s="68">
        <v>41893</v>
      </c>
      <c r="B852" s="69">
        <v>12.51</v>
      </c>
      <c r="C852" s="128">
        <v>12.57</v>
      </c>
      <c r="D852" s="69">
        <v>11.83</v>
      </c>
      <c r="E852" s="131">
        <v>11.99</v>
      </c>
    </row>
    <row r="853" spans="1:5">
      <c r="A853" s="68">
        <v>41887</v>
      </c>
      <c r="B853" s="69">
        <v>11.23</v>
      </c>
      <c r="C853" s="128">
        <v>11.86</v>
      </c>
      <c r="D853" s="69">
        <v>11.23</v>
      </c>
      <c r="E853" s="131">
        <v>11.65</v>
      </c>
    </row>
    <row r="854" spans="1:5">
      <c r="A854" s="68">
        <v>41886</v>
      </c>
      <c r="B854" s="69">
        <v>10.85</v>
      </c>
      <c r="C854" s="128">
        <v>11.24</v>
      </c>
      <c r="D854" s="69">
        <v>10.78</v>
      </c>
      <c r="E854" s="131">
        <v>11.24</v>
      </c>
    </row>
    <row r="855" spans="1:5">
      <c r="A855" s="68">
        <v>41885</v>
      </c>
      <c r="B855" s="69">
        <v>11.38</v>
      </c>
      <c r="C855" s="128">
        <v>11.7</v>
      </c>
      <c r="D855" s="69">
        <v>11.08</v>
      </c>
      <c r="E855" s="131">
        <v>11.17</v>
      </c>
    </row>
    <row r="856" spans="1:5">
      <c r="A856" s="68">
        <v>41884</v>
      </c>
      <c r="B856" s="69">
        <v>11.3</v>
      </c>
      <c r="C856" s="128">
        <v>11.52</v>
      </c>
      <c r="D856" s="69">
        <v>11.1</v>
      </c>
      <c r="E856" s="131">
        <v>11.25</v>
      </c>
    </row>
    <row r="857" spans="1:5">
      <c r="A857" s="68">
        <v>41883</v>
      </c>
      <c r="B857" s="69">
        <v>11.49</v>
      </c>
      <c r="C857" s="128">
        <v>11.57</v>
      </c>
      <c r="D857" s="69">
        <v>11.12</v>
      </c>
      <c r="E857" s="131">
        <v>11.19</v>
      </c>
    </row>
    <row r="858" spans="1:5">
      <c r="A858" s="68">
        <v>41880</v>
      </c>
      <c r="B858" s="69">
        <v>11.1</v>
      </c>
      <c r="C858" s="128">
        <v>11.16</v>
      </c>
      <c r="D858" s="69">
        <v>10.82</v>
      </c>
      <c r="E858" s="131">
        <v>10.86</v>
      </c>
    </row>
    <row r="859" spans="1:5">
      <c r="A859" s="68">
        <v>41879</v>
      </c>
      <c r="B859" s="69">
        <v>10.77</v>
      </c>
      <c r="C859" s="128">
        <v>11.11</v>
      </c>
      <c r="D859" s="69">
        <v>10.66</v>
      </c>
      <c r="E859" s="131">
        <v>10.79</v>
      </c>
    </row>
    <row r="860" spans="1:5">
      <c r="A860" s="68">
        <v>41878</v>
      </c>
      <c r="B860" s="69">
        <v>10.96</v>
      </c>
      <c r="C860" s="128">
        <v>11.05</v>
      </c>
      <c r="D860" s="69">
        <v>10.68</v>
      </c>
      <c r="E860" s="131">
        <v>10.84</v>
      </c>
    </row>
    <row r="861" spans="1:5">
      <c r="A861" s="68">
        <v>41877</v>
      </c>
      <c r="B861" s="69">
        <v>11.46</v>
      </c>
      <c r="C861" s="128">
        <v>11.47</v>
      </c>
      <c r="D861" s="69">
        <v>10.96</v>
      </c>
      <c r="E861" s="131">
        <v>10.99</v>
      </c>
    </row>
    <row r="862" spans="1:5">
      <c r="A862" s="68">
        <v>41876</v>
      </c>
      <c r="B862" s="69">
        <v>11.73</v>
      </c>
      <c r="C862" s="128">
        <v>11.97</v>
      </c>
      <c r="D862" s="69">
        <v>11.52</v>
      </c>
      <c r="E862" s="131">
        <v>11.53</v>
      </c>
    </row>
    <row r="863" spans="1:5">
      <c r="A863" s="68">
        <v>41873</v>
      </c>
      <c r="B863" s="69">
        <v>11.72</v>
      </c>
      <c r="C863" s="128">
        <v>11.74</v>
      </c>
      <c r="D863" s="69">
        <v>11.3</v>
      </c>
      <c r="E863" s="131">
        <v>11.3</v>
      </c>
    </row>
    <row r="864" spans="1:5">
      <c r="A864" s="68">
        <v>41872</v>
      </c>
      <c r="B864" s="69">
        <v>11.71</v>
      </c>
      <c r="C864" s="128">
        <v>12.45</v>
      </c>
      <c r="D864" s="69">
        <v>11.69</v>
      </c>
      <c r="E864" s="131">
        <v>12.05</v>
      </c>
    </row>
    <row r="865" spans="1:5">
      <c r="A865" s="68">
        <v>41871</v>
      </c>
      <c r="B865" s="69">
        <v>11.55</v>
      </c>
      <c r="C865" s="128">
        <v>11.6</v>
      </c>
      <c r="D865" s="69">
        <v>11.36</v>
      </c>
      <c r="E865" s="131">
        <v>11.45</v>
      </c>
    </row>
    <row r="866" spans="1:5">
      <c r="A866" s="68">
        <v>41870</v>
      </c>
      <c r="B866" s="69">
        <v>11.96</v>
      </c>
      <c r="C866" s="128">
        <v>12.03</v>
      </c>
      <c r="D866" s="69">
        <v>11.47</v>
      </c>
      <c r="E866" s="131">
        <v>11.47</v>
      </c>
    </row>
    <row r="867" spans="1:5">
      <c r="A867" s="68">
        <v>41869</v>
      </c>
      <c r="B867" s="69">
        <v>12.51</v>
      </c>
      <c r="C867" s="128">
        <v>12.66</v>
      </c>
      <c r="D867" s="69">
        <v>12.15</v>
      </c>
      <c r="E867" s="131">
        <v>12.27</v>
      </c>
    </row>
    <row r="868" spans="1:5">
      <c r="A868" s="68">
        <v>41865</v>
      </c>
      <c r="B868" s="69">
        <v>12.77</v>
      </c>
      <c r="C868" s="128">
        <v>12.89</v>
      </c>
      <c r="D868" s="69">
        <v>12.16</v>
      </c>
      <c r="E868" s="131">
        <v>12.57</v>
      </c>
    </row>
    <row r="869" spans="1:5">
      <c r="A869" s="68">
        <v>41864</v>
      </c>
      <c r="B869" s="69">
        <v>12.46</v>
      </c>
      <c r="C869" s="128">
        <v>12.92</v>
      </c>
      <c r="D869" s="69">
        <v>12.45</v>
      </c>
      <c r="E869" s="131">
        <v>12.92</v>
      </c>
    </row>
    <row r="870" spans="1:5">
      <c r="A870" s="68">
        <v>41863</v>
      </c>
      <c r="B870" s="69">
        <v>12.19</v>
      </c>
      <c r="C870" s="128">
        <v>12.55</v>
      </c>
      <c r="D870" s="69">
        <v>12.1</v>
      </c>
      <c r="E870" s="131">
        <v>12.51</v>
      </c>
    </row>
    <row r="871" spans="1:5">
      <c r="A871" s="68">
        <v>41862</v>
      </c>
      <c r="B871" s="69">
        <v>12.23</v>
      </c>
      <c r="C871" s="128">
        <v>12.67</v>
      </c>
      <c r="D871" s="69">
        <v>12.2</v>
      </c>
      <c r="E871" s="131">
        <v>12.39</v>
      </c>
    </row>
    <row r="872" spans="1:5">
      <c r="A872" s="68">
        <v>41859</v>
      </c>
      <c r="B872" s="69">
        <v>11.43</v>
      </c>
      <c r="C872" s="128">
        <v>13.55</v>
      </c>
      <c r="D872" s="69">
        <v>11.31</v>
      </c>
      <c r="E872" s="131">
        <v>12.9</v>
      </c>
    </row>
    <row r="873" spans="1:5">
      <c r="A873" s="68">
        <v>41858</v>
      </c>
      <c r="B873" s="69">
        <v>12.13</v>
      </c>
      <c r="C873" s="128">
        <v>12.14</v>
      </c>
      <c r="D873" s="69">
        <v>11.53</v>
      </c>
      <c r="E873" s="131">
        <v>11.54</v>
      </c>
    </row>
    <row r="874" spans="1:5">
      <c r="A874" s="68">
        <v>41857</v>
      </c>
      <c r="B874" s="69">
        <v>12.44</v>
      </c>
      <c r="C874" s="128">
        <v>12.53</v>
      </c>
      <c r="D874" s="69">
        <v>12.09</v>
      </c>
      <c r="E874" s="131">
        <v>12.09</v>
      </c>
    </row>
    <row r="875" spans="1:5">
      <c r="A875" s="68">
        <v>41856</v>
      </c>
      <c r="B875" s="69">
        <v>13</v>
      </c>
      <c r="C875" s="128">
        <v>13.02</v>
      </c>
      <c r="D875" s="69">
        <v>12.42</v>
      </c>
      <c r="E875" s="131">
        <v>12.42</v>
      </c>
    </row>
    <row r="876" spans="1:5">
      <c r="A876" s="68">
        <v>41855</v>
      </c>
      <c r="B876" s="69">
        <v>13.32</v>
      </c>
      <c r="C876" s="128">
        <v>13.37</v>
      </c>
      <c r="D876" s="69">
        <v>13.06</v>
      </c>
      <c r="E876" s="131">
        <v>13.19</v>
      </c>
    </row>
    <row r="877" spans="1:5">
      <c r="A877" s="68">
        <v>41852</v>
      </c>
      <c r="B877" s="69">
        <v>13.02</v>
      </c>
      <c r="C877" s="128">
        <v>13.31</v>
      </c>
      <c r="D877" s="69">
        <v>12.87</v>
      </c>
      <c r="E877" s="131">
        <v>13.08</v>
      </c>
    </row>
    <row r="878" spans="1:5">
      <c r="A878" s="68">
        <v>41851</v>
      </c>
      <c r="B878" s="69">
        <v>13.59</v>
      </c>
      <c r="C878" s="128">
        <v>13.71</v>
      </c>
      <c r="D878" s="69">
        <v>12.56</v>
      </c>
      <c r="E878" s="131">
        <v>12.69</v>
      </c>
    </row>
    <row r="879" spans="1:5">
      <c r="A879" s="68">
        <v>41850</v>
      </c>
      <c r="B879" s="69">
        <v>12.38</v>
      </c>
      <c r="C879" s="128">
        <v>13.94</v>
      </c>
      <c r="D879" s="69">
        <v>12.29</v>
      </c>
      <c r="E879" s="131">
        <v>13.49</v>
      </c>
    </row>
    <row r="880" spans="1:5">
      <c r="A880" s="68">
        <v>41849</v>
      </c>
      <c r="B880" s="69">
        <v>11.89</v>
      </c>
      <c r="C880" s="128">
        <v>12.63</v>
      </c>
      <c r="D880" s="69">
        <v>11.83</v>
      </c>
      <c r="E880" s="131">
        <v>12.18</v>
      </c>
    </row>
    <row r="881" spans="1:5">
      <c r="A881" s="68">
        <v>41848</v>
      </c>
      <c r="B881" s="69">
        <v>11.36</v>
      </c>
      <c r="C881" s="128">
        <v>11.74</v>
      </c>
      <c r="D881" s="69">
        <v>11.26</v>
      </c>
      <c r="E881" s="131">
        <v>11.69</v>
      </c>
    </row>
    <row r="882" spans="1:5">
      <c r="A882" s="68">
        <v>41845</v>
      </c>
      <c r="B882" s="69">
        <v>10.96</v>
      </c>
      <c r="C882" s="128">
        <v>11.01</v>
      </c>
      <c r="D882" s="69">
        <v>10.88</v>
      </c>
      <c r="E882" s="131">
        <v>10.88</v>
      </c>
    </row>
    <row r="883" spans="1:5">
      <c r="A883" s="68">
        <v>41844</v>
      </c>
      <c r="B883" s="69">
        <v>10.79</v>
      </c>
      <c r="C883" s="128">
        <v>11.04</v>
      </c>
      <c r="D883" s="69">
        <v>10.72</v>
      </c>
      <c r="E883" s="131">
        <v>10.85</v>
      </c>
    </row>
    <row r="884" spans="1:5">
      <c r="A884" s="68">
        <v>41843</v>
      </c>
      <c r="B884" s="69">
        <v>10.91</v>
      </c>
      <c r="C884" s="128">
        <v>10.91</v>
      </c>
      <c r="D884" s="69">
        <v>10.73</v>
      </c>
      <c r="E884" s="131">
        <v>10.86</v>
      </c>
    </row>
    <row r="885" spans="1:5">
      <c r="A885" s="68">
        <v>41842</v>
      </c>
      <c r="B885" s="69">
        <v>10.84</v>
      </c>
      <c r="C885" s="128">
        <v>10.94</v>
      </c>
      <c r="D885" s="69">
        <v>10.68</v>
      </c>
      <c r="E885" s="131">
        <v>10.82</v>
      </c>
    </row>
    <row r="886" spans="1:5">
      <c r="A886" s="68">
        <v>41841</v>
      </c>
      <c r="B886" s="69">
        <v>10.84</v>
      </c>
      <c r="C886" s="128">
        <v>10.98</v>
      </c>
      <c r="D886" s="69">
        <v>10.7</v>
      </c>
      <c r="E886" s="131">
        <v>10.95</v>
      </c>
    </row>
    <row r="887" spans="1:5">
      <c r="A887" s="68">
        <v>41838</v>
      </c>
      <c r="B887" s="69">
        <v>10.96</v>
      </c>
      <c r="C887" s="128">
        <v>10.97</v>
      </c>
      <c r="D887" s="69">
        <v>10.69</v>
      </c>
      <c r="E887" s="131">
        <v>10.76</v>
      </c>
    </row>
    <row r="888" spans="1:5">
      <c r="A888" s="68">
        <v>41837</v>
      </c>
      <c r="B888" s="69">
        <v>10.45</v>
      </c>
      <c r="C888" s="128">
        <v>10.47</v>
      </c>
      <c r="D888" s="69">
        <v>10.33</v>
      </c>
      <c r="E888" s="131">
        <v>10.47</v>
      </c>
    </row>
    <row r="889" spans="1:5">
      <c r="A889" s="68">
        <v>41836</v>
      </c>
      <c r="B889" s="69">
        <v>10.4</v>
      </c>
      <c r="C889" s="128">
        <v>10.47</v>
      </c>
      <c r="D889" s="69">
        <v>10.27</v>
      </c>
      <c r="E889" s="131">
        <v>10.47</v>
      </c>
    </row>
    <row r="890" spans="1:5">
      <c r="A890" s="68">
        <v>41835</v>
      </c>
      <c r="B890" s="69">
        <v>10.54</v>
      </c>
      <c r="C890" s="128">
        <v>10.57</v>
      </c>
      <c r="D890" s="69">
        <v>10.210000000000001</v>
      </c>
      <c r="E890" s="131">
        <v>10.39</v>
      </c>
    </row>
    <row r="891" spans="1:5">
      <c r="A891" s="68">
        <v>41834</v>
      </c>
      <c r="B891" s="69">
        <v>11.08</v>
      </c>
      <c r="C891" s="128">
        <v>11.12</v>
      </c>
      <c r="D891" s="69">
        <v>10.69</v>
      </c>
      <c r="E891" s="131">
        <v>10.93</v>
      </c>
    </row>
    <row r="892" spans="1:5">
      <c r="A892" s="68">
        <v>41831</v>
      </c>
      <c r="B892" s="69">
        <v>11.46</v>
      </c>
      <c r="C892" s="128">
        <v>11.59</v>
      </c>
      <c r="D892" s="69">
        <v>11.07</v>
      </c>
      <c r="E892" s="131">
        <v>11.3</v>
      </c>
    </row>
    <row r="893" spans="1:5">
      <c r="A893" s="68">
        <v>41830</v>
      </c>
      <c r="B893" s="69">
        <v>10.97</v>
      </c>
      <c r="C893" s="128">
        <v>11.1</v>
      </c>
      <c r="D893" s="69">
        <v>10.73</v>
      </c>
      <c r="E893" s="131">
        <v>11.1</v>
      </c>
    </row>
    <row r="894" spans="1:5">
      <c r="A894" s="68">
        <v>41829</v>
      </c>
      <c r="B894" s="69">
        <v>10.89</v>
      </c>
      <c r="C894" s="128">
        <v>11.02</v>
      </c>
      <c r="D894" s="69">
        <v>10.73</v>
      </c>
      <c r="E894" s="131">
        <v>10.99</v>
      </c>
    </row>
    <row r="895" spans="1:5">
      <c r="A895" s="68">
        <v>41828</v>
      </c>
      <c r="B895" s="69">
        <v>10.61</v>
      </c>
      <c r="C895" s="128">
        <v>10.87</v>
      </c>
      <c r="D895" s="69">
        <v>10.47</v>
      </c>
      <c r="E895" s="131">
        <v>10.61</v>
      </c>
    </row>
    <row r="896" spans="1:5">
      <c r="A896" s="68">
        <v>41827</v>
      </c>
      <c r="B896" s="69">
        <v>10.89</v>
      </c>
      <c r="C896" s="128">
        <v>10.92</v>
      </c>
      <c r="D896" s="69">
        <v>10.5</v>
      </c>
      <c r="E896" s="131">
        <v>10.78</v>
      </c>
    </row>
    <row r="897" spans="1:5">
      <c r="A897" s="68">
        <v>41824</v>
      </c>
      <c r="B897" s="69">
        <v>10.84</v>
      </c>
      <c r="C897" s="128">
        <v>10.98</v>
      </c>
      <c r="D897" s="69">
        <v>10.64</v>
      </c>
      <c r="E897" s="131">
        <v>10.66</v>
      </c>
    </row>
    <row r="898" spans="1:5">
      <c r="A898" s="68">
        <v>41823</v>
      </c>
      <c r="B898" s="69">
        <v>10.94</v>
      </c>
      <c r="C898" s="128">
        <v>11.09</v>
      </c>
      <c r="D898" s="69">
        <v>10.85</v>
      </c>
      <c r="E898" s="131">
        <v>10.85</v>
      </c>
    </row>
    <row r="899" spans="1:5">
      <c r="A899" s="68">
        <v>41822</v>
      </c>
      <c r="B899" s="69">
        <v>11.08</v>
      </c>
      <c r="C899" s="128">
        <v>11.15</v>
      </c>
      <c r="D899" s="69">
        <v>10.89</v>
      </c>
      <c r="E899" s="131">
        <v>10.98</v>
      </c>
    </row>
    <row r="900" spans="1:5">
      <c r="A900" s="68">
        <v>41821</v>
      </c>
      <c r="B900" s="69">
        <v>11.65</v>
      </c>
      <c r="C900" s="128">
        <v>11.65</v>
      </c>
      <c r="D900" s="69">
        <v>11.18</v>
      </c>
      <c r="E900" s="131">
        <v>11.25</v>
      </c>
    </row>
    <row r="901" spans="1:5">
      <c r="A901" s="68">
        <v>41820</v>
      </c>
      <c r="B901" s="69">
        <v>11.39</v>
      </c>
      <c r="C901" s="128">
        <v>11.54</v>
      </c>
      <c r="D901" s="69">
        <v>11.34</v>
      </c>
      <c r="E901" s="131">
        <v>11.48</v>
      </c>
    </row>
    <row r="902" spans="1:5">
      <c r="A902" s="68">
        <v>41817</v>
      </c>
      <c r="B902" s="69">
        <v>11.23</v>
      </c>
      <c r="C902" s="128">
        <v>11.24</v>
      </c>
      <c r="D902" s="69">
        <v>10.96</v>
      </c>
      <c r="E902" s="131">
        <v>11.08</v>
      </c>
    </row>
    <row r="903" spans="1:5">
      <c r="A903" s="68">
        <v>41816</v>
      </c>
      <c r="B903" s="69">
        <v>10.77</v>
      </c>
      <c r="C903" s="128">
        <v>10.88</v>
      </c>
      <c r="D903" s="69">
        <v>10.69</v>
      </c>
      <c r="E903" s="131">
        <v>10.86</v>
      </c>
    </row>
    <row r="904" spans="1:5">
      <c r="A904" s="68">
        <v>41815</v>
      </c>
      <c r="B904" s="69">
        <v>11.12</v>
      </c>
      <c r="C904" s="128">
        <v>11.18</v>
      </c>
      <c r="D904" s="69">
        <v>10.92</v>
      </c>
      <c r="E904" s="131">
        <v>10.95</v>
      </c>
    </row>
    <row r="905" spans="1:5">
      <c r="A905" s="68">
        <v>41814</v>
      </c>
      <c r="B905" s="69">
        <v>11.02</v>
      </c>
      <c r="C905" s="128">
        <v>11.14</v>
      </c>
      <c r="D905" s="69">
        <v>10.77</v>
      </c>
      <c r="E905" s="131">
        <v>10.77</v>
      </c>
    </row>
    <row r="906" spans="1:5">
      <c r="A906" s="68">
        <v>41813</v>
      </c>
      <c r="B906" s="69">
        <v>11.54</v>
      </c>
      <c r="C906" s="128">
        <v>11.56</v>
      </c>
      <c r="D906" s="69">
        <v>11.01</v>
      </c>
      <c r="E906" s="131">
        <v>11.01</v>
      </c>
    </row>
    <row r="907" spans="1:5">
      <c r="A907" s="68">
        <v>41810</v>
      </c>
      <c r="B907" s="69">
        <v>11.07</v>
      </c>
      <c r="C907" s="128">
        <v>11.88</v>
      </c>
      <c r="D907" s="69">
        <v>10.98</v>
      </c>
      <c r="E907" s="131">
        <v>11.48</v>
      </c>
    </row>
    <row r="908" spans="1:5">
      <c r="A908" s="68">
        <v>41809</v>
      </c>
      <c r="B908" s="69">
        <v>11.18</v>
      </c>
      <c r="C908" s="128">
        <v>11.41</v>
      </c>
      <c r="D908" s="69">
        <v>10.95</v>
      </c>
      <c r="E908" s="131">
        <v>10.95</v>
      </c>
    </row>
    <row r="909" spans="1:5">
      <c r="A909" s="68">
        <v>41808</v>
      </c>
      <c r="B909" s="69">
        <v>11.55</v>
      </c>
      <c r="C909" s="128">
        <v>11.69</v>
      </c>
      <c r="D909" s="69">
        <v>11.37</v>
      </c>
      <c r="E909" s="131">
        <v>11.47</v>
      </c>
    </row>
    <row r="910" spans="1:5">
      <c r="A910" s="68">
        <v>41807</v>
      </c>
      <c r="B910" s="69">
        <v>11.8</v>
      </c>
      <c r="C910" s="128">
        <v>11.83</v>
      </c>
      <c r="D910" s="69">
        <v>11.37</v>
      </c>
      <c r="E910" s="131">
        <v>11.37</v>
      </c>
    </row>
    <row r="911" spans="1:5">
      <c r="A911" s="68">
        <v>41806</v>
      </c>
      <c r="B911" s="69">
        <v>12.22</v>
      </c>
      <c r="C911" s="128">
        <v>12.23</v>
      </c>
      <c r="D911" s="69">
        <v>11.67</v>
      </c>
      <c r="E911" s="131">
        <v>11.7</v>
      </c>
    </row>
    <row r="912" spans="1:5">
      <c r="A912" s="68">
        <v>41803</v>
      </c>
      <c r="B912" s="69">
        <v>11.93</v>
      </c>
      <c r="C912" s="128">
        <v>12.26</v>
      </c>
      <c r="D912" s="69">
        <v>11.83</v>
      </c>
      <c r="E912" s="131">
        <v>12.09</v>
      </c>
    </row>
    <row r="913" spans="1:5">
      <c r="A913" s="68">
        <v>41802</v>
      </c>
      <c r="B913" s="69">
        <v>11.53</v>
      </c>
      <c r="C913" s="128">
        <v>12</v>
      </c>
      <c r="D913" s="69">
        <v>11.47</v>
      </c>
      <c r="E913" s="131">
        <v>11.6</v>
      </c>
    </row>
    <row r="914" spans="1:5">
      <c r="A914" s="68">
        <v>41801</v>
      </c>
      <c r="B914" s="69">
        <v>11.44</v>
      </c>
      <c r="C914" s="128">
        <v>11.66</v>
      </c>
      <c r="D914" s="69">
        <v>11.41</v>
      </c>
      <c r="E914" s="131">
        <v>11.45</v>
      </c>
    </row>
    <row r="915" spans="1:5">
      <c r="A915" s="68">
        <v>41800</v>
      </c>
      <c r="B915" s="69">
        <v>11.42</v>
      </c>
      <c r="C915" s="128">
        <v>11.55</v>
      </c>
      <c r="D915" s="69">
        <v>11.37</v>
      </c>
      <c r="E915" s="131">
        <v>11.52</v>
      </c>
    </row>
    <row r="916" spans="1:5">
      <c r="A916" s="68">
        <v>41799</v>
      </c>
      <c r="B916" s="69">
        <v>11.54</v>
      </c>
      <c r="C916" s="128">
        <v>11.75</v>
      </c>
      <c r="D916" s="69">
        <v>11.47</v>
      </c>
      <c r="E916" s="131">
        <v>11.63</v>
      </c>
    </row>
    <row r="917" spans="1:5">
      <c r="A917" s="68">
        <v>41795</v>
      </c>
      <c r="B917" s="69">
        <v>10.98</v>
      </c>
      <c r="C917" s="128">
        <v>11.46</v>
      </c>
      <c r="D917" s="69">
        <v>10.89</v>
      </c>
      <c r="E917" s="131">
        <v>11.46</v>
      </c>
    </row>
    <row r="918" spans="1:5">
      <c r="A918" s="68">
        <v>41793</v>
      </c>
      <c r="B918" s="69">
        <v>10.95</v>
      </c>
      <c r="C918" s="128">
        <v>11.08</v>
      </c>
      <c r="D918" s="69">
        <v>10.82</v>
      </c>
      <c r="E918" s="131">
        <v>10.88</v>
      </c>
    </row>
    <row r="919" spans="1:5">
      <c r="A919" s="68">
        <v>41792</v>
      </c>
      <c r="B919" s="69">
        <v>10.89</v>
      </c>
      <c r="C919" s="128">
        <v>10.94</v>
      </c>
      <c r="D919" s="69">
        <v>10.77</v>
      </c>
      <c r="E919" s="131">
        <v>10.89</v>
      </c>
    </row>
    <row r="920" spans="1:5">
      <c r="A920" s="68">
        <v>41789</v>
      </c>
      <c r="B920" s="69">
        <v>10.47</v>
      </c>
      <c r="C920" s="128">
        <v>10.86</v>
      </c>
      <c r="D920" s="69">
        <v>10.27</v>
      </c>
      <c r="E920" s="131">
        <v>10.86</v>
      </c>
    </row>
    <row r="921" spans="1:5">
      <c r="A921" s="68">
        <v>41788</v>
      </c>
      <c r="B921" s="69">
        <v>10.75</v>
      </c>
      <c r="C921" s="128">
        <v>10.75</v>
      </c>
      <c r="D921" s="69">
        <v>10.34</v>
      </c>
      <c r="E921" s="131">
        <v>10.49</v>
      </c>
    </row>
    <row r="922" spans="1:5">
      <c r="A922" s="68">
        <v>41787</v>
      </c>
      <c r="B922" s="69">
        <v>11.12</v>
      </c>
      <c r="C922" s="128">
        <v>11.12</v>
      </c>
      <c r="D922" s="69">
        <v>10.64</v>
      </c>
      <c r="E922" s="131">
        <v>10.8</v>
      </c>
    </row>
    <row r="923" spans="1:5">
      <c r="A923" s="68">
        <v>41786</v>
      </c>
      <c r="B923" s="69">
        <v>11.13</v>
      </c>
      <c r="C923" s="128">
        <v>11.44</v>
      </c>
      <c r="D923" s="69">
        <v>10.98</v>
      </c>
      <c r="E923" s="131">
        <v>11.11</v>
      </c>
    </row>
    <row r="924" spans="1:5">
      <c r="A924" s="68">
        <v>41785</v>
      </c>
      <c r="B924" s="69">
        <v>11.42</v>
      </c>
      <c r="C924" s="128">
        <v>11.56</v>
      </c>
      <c r="D924" s="69">
        <v>11.13</v>
      </c>
      <c r="E924" s="131">
        <v>11.13</v>
      </c>
    </row>
    <row r="925" spans="1:5">
      <c r="A925" s="68">
        <v>41782</v>
      </c>
      <c r="B925" s="69">
        <v>11.32</v>
      </c>
      <c r="C925" s="128">
        <v>11.32</v>
      </c>
      <c r="D925" s="69">
        <v>10.98</v>
      </c>
      <c r="E925" s="131">
        <v>11.09</v>
      </c>
    </row>
    <row r="926" spans="1:5">
      <c r="A926" s="68">
        <v>41781</v>
      </c>
      <c r="B926" s="69">
        <v>11.92</v>
      </c>
      <c r="C926" s="128">
        <v>11.95</v>
      </c>
      <c r="D926" s="69">
        <v>11.27</v>
      </c>
      <c r="E926" s="131">
        <v>11.29</v>
      </c>
    </row>
    <row r="927" spans="1:5">
      <c r="A927" s="68">
        <v>41780</v>
      </c>
      <c r="B927" s="69">
        <v>12.18</v>
      </c>
      <c r="C927" s="128">
        <v>12.26</v>
      </c>
      <c r="D927" s="69">
        <v>11.85</v>
      </c>
      <c r="E927" s="131">
        <v>11.87</v>
      </c>
    </row>
    <row r="928" spans="1:5">
      <c r="A928" s="68">
        <v>41779</v>
      </c>
      <c r="B928" s="69">
        <v>12.1</v>
      </c>
      <c r="C928" s="128">
        <v>12.11</v>
      </c>
      <c r="D928" s="69">
        <v>11.92</v>
      </c>
      <c r="E928" s="131">
        <v>11.99</v>
      </c>
    </row>
    <row r="929" spans="1:5">
      <c r="A929" s="68">
        <v>41778</v>
      </c>
      <c r="B929" s="69">
        <v>11.88</v>
      </c>
      <c r="C929" s="128">
        <v>12</v>
      </c>
      <c r="D929" s="69">
        <v>11.8</v>
      </c>
      <c r="E929" s="131">
        <v>11.93</v>
      </c>
    </row>
    <row r="930" spans="1:5">
      <c r="A930" s="68">
        <v>41775</v>
      </c>
      <c r="B930" s="69">
        <v>11.68</v>
      </c>
      <c r="C930" s="128">
        <v>11.69</v>
      </c>
      <c r="D930" s="69">
        <v>11.22</v>
      </c>
      <c r="E930" s="131">
        <v>11.4</v>
      </c>
    </row>
    <row r="931" spans="1:5">
      <c r="A931" s="68">
        <v>41774</v>
      </c>
      <c r="B931" s="69">
        <v>11.65</v>
      </c>
      <c r="C931" s="128">
        <v>11.83</v>
      </c>
      <c r="D931" s="69">
        <v>11.35</v>
      </c>
      <c r="E931" s="131">
        <v>11.37</v>
      </c>
    </row>
    <row r="932" spans="1:5">
      <c r="A932" s="68">
        <v>41773</v>
      </c>
      <c r="B932" s="69">
        <v>10.41</v>
      </c>
      <c r="C932" s="128">
        <v>11.31</v>
      </c>
      <c r="D932" s="69">
        <v>10.4</v>
      </c>
      <c r="E932" s="131">
        <v>11.17</v>
      </c>
    </row>
    <row r="933" spans="1:5">
      <c r="A933" s="68">
        <v>41772</v>
      </c>
      <c r="B933" s="69">
        <v>10.3</v>
      </c>
      <c r="C933" s="128">
        <v>10.3</v>
      </c>
      <c r="D933" s="69">
        <v>9.74</v>
      </c>
      <c r="E933" s="131">
        <v>10.210000000000001</v>
      </c>
    </row>
    <row r="934" spans="1:5">
      <c r="A934" s="68">
        <v>41771</v>
      </c>
      <c r="B934" s="69">
        <v>11.14</v>
      </c>
      <c r="C934" s="128">
        <v>11.15</v>
      </c>
      <c r="D934" s="69">
        <v>10.38</v>
      </c>
      <c r="E934" s="131">
        <v>10.38</v>
      </c>
    </row>
    <row r="935" spans="1:5">
      <c r="A935" s="68">
        <v>41768</v>
      </c>
      <c r="B935" s="69">
        <v>11.12</v>
      </c>
      <c r="C935" s="128">
        <v>11.18</v>
      </c>
      <c r="D935" s="69">
        <v>10.7</v>
      </c>
      <c r="E935" s="131">
        <v>10.71</v>
      </c>
    </row>
    <row r="936" spans="1:5">
      <c r="A936" s="68">
        <v>41767</v>
      </c>
      <c r="B936" s="69">
        <v>11.91</v>
      </c>
      <c r="C936" s="128">
        <v>11.98</v>
      </c>
      <c r="D936" s="69">
        <v>11.36</v>
      </c>
      <c r="E936" s="131">
        <v>11.36</v>
      </c>
    </row>
    <row r="937" spans="1:5">
      <c r="A937" s="68">
        <v>41766</v>
      </c>
      <c r="B937" s="69">
        <v>11.4</v>
      </c>
      <c r="C937" s="128">
        <v>12.13</v>
      </c>
      <c r="D937" s="69">
        <v>11.39</v>
      </c>
      <c r="E937" s="131">
        <v>12</v>
      </c>
    </row>
    <row r="938" spans="1:5">
      <c r="A938" s="68">
        <v>41761</v>
      </c>
      <c r="B938" s="69">
        <v>11.32</v>
      </c>
      <c r="C938" s="128">
        <v>11.35</v>
      </c>
      <c r="D938" s="69">
        <v>10.72</v>
      </c>
      <c r="E938" s="131">
        <v>10.76</v>
      </c>
    </row>
    <row r="939" spans="1:5">
      <c r="A939" s="68">
        <v>41759</v>
      </c>
      <c r="B939" s="69">
        <v>11.61</v>
      </c>
      <c r="C939" s="128">
        <v>11.73</v>
      </c>
      <c r="D939" s="69">
        <v>11.53</v>
      </c>
      <c r="E939" s="131">
        <v>11.6</v>
      </c>
    </row>
    <row r="940" spans="1:5">
      <c r="A940" s="68">
        <v>41758</v>
      </c>
      <c r="B940" s="69">
        <v>11.93</v>
      </c>
      <c r="C940" s="128">
        <v>12.03</v>
      </c>
      <c r="D940" s="69">
        <v>11.63</v>
      </c>
      <c r="E940" s="131">
        <v>11.66</v>
      </c>
    </row>
    <row r="941" spans="1:5">
      <c r="A941" s="68">
        <v>41757</v>
      </c>
      <c r="B941" s="69">
        <v>12.21</v>
      </c>
      <c r="C941" s="128">
        <v>12.31</v>
      </c>
      <c r="D941" s="69">
        <v>11.88</v>
      </c>
      <c r="E941" s="131">
        <v>12.18</v>
      </c>
    </row>
    <row r="942" spans="1:5">
      <c r="A942" s="68">
        <v>41754</v>
      </c>
      <c r="B942" s="69">
        <v>12.08</v>
      </c>
      <c r="C942" s="128">
        <v>12.44</v>
      </c>
      <c r="D942" s="69">
        <v>11.92</v>
      </c>
      <c r="E942" s="131">
        <v>12.2</v>
      </c>
    </row>
    <row r="943" spans="1:5">
      <c r="A943" s="68">
        <v>41753</v>
      </c>
      <c r="B943" s="69">
        <v>11.77</v>
      </c>
      <c r="C943" s="128">
        <v>12.07</v>
      </c>
      <c r="D943" s="69">
        <v>11.66</v>
      </c>
      <c r="E943" s="131">
        <v>12.07</v>
      </c>
    </row>
    <row r="944" spans="1:5">
      <c r="A944" s="68">
        <v>41752</v>
      </c>
      <c r="B944" s="69">
        <v>11.8</v>
      </c>
      <c r="C944" s="128">
        <v>11.95</v>
      </c>
      <c r="D944" s="69">
        <v>11.74</v>
      </c>
      <c r="E944" s="131">
        <v>11.79</v>
      </c>
    </row>
    <row r="945" spans="1:5">
      <c r="A945" s="68">
        <v>41751</v>
      </c>
      <c r="B945" s="69">
        <v>12.1</v>
      </c>
      <c r="C945" s="128">
        <v>12.1</v>
      </c>
      <c r="D945" s="69">
        <v>11.81</v>
      </c>
      <c r="E945" s="131">
        <v>11.89</v>
      </c>
    </row>
    <row r="946" spans="1:5">
      <c r="A946" s="68">
        <v>41750</v>
      </c>
      <c r="B946" s="69">
        <v>12.04</v>
      </c>
      <c r="C946" s="128">
        <v>12.1</v>
      </c>
      <c r="D946" s="69">
        <v>11.89</v>
      </c>
      <c r="E946" s="131">
        <v>11.96</v>
      </c>
    </row>
    <row r="947" spans="1:5">
      <c r="A947" s="68">
        <v>41747</v>
      </c>
      <c r="B947" s="69">
        <v>11.77</v>
      </c>
      <c r="C947" s="128">
        <v>11.78</v>
      </c>
      <c r="D947" s="69">
        <v>11.42</v>
      </c>
      <c r="E947" s="131">
        <v>11.47</v>
      </c>
    </row>
    <row r="948" spans="1:5">
      <c r="A948" s="68">
        <v>41746</v>
      </c>
      <c r="B948" s="69">
        <v>12.07</v>
      </c>
      <c r="C948" s="128">
        <v>12.29</v>
      </c>
      <c r="D948" s="69">
        <v>12.01</v>
      </c>
      <c r="E948" s="131">
        <v>12.11</v>
      </c>
    </row>
    <row r="949" spans="1:5">
      <c r="A949" s="68">
        <v>41745</v>
      </c>
      <c r="B949" s="69">
        <v>12.34</v>
      </c>
      <c r="C949" s="128">
        <v>12.46</v>
      </c>
      <c r="D949" s="69">
        <v>12.01</v>
      </c>
      <c r="E949" s="131">
        <v>12.15</v>
      </c>
    </row>
    <row r="950" spans="1:5">
      <c r="A950" s="68">
        <v>41744</v>
      </c>
      <c r="B950" s="69">
        <v>12</v>
      </c>
      <c r="C950" s="128">
        <v>12.28</v>
      </c>
      <c r="D950" s="69">
        <v>11.97</v>
      </c>
      <c r="E950" s="131">
        <v>12.15</v>
      </c>
    </row>
    <row r="951" spans="1:5">
      <c r="A951" s="68">
        <v>41743</v>
      </c>
      <c r="B951" s="69">
        <v>12.62</v>
      </c>
      <c r="C951" s="128">
        <v>12.77</v>
      </c>
      <c r="D951" s="69">
        <v>12.22</v>
      </c>
      <c r="E951" s="131">
        <v>12.22</v>
      </c>
    </row>
    <row r="952" spans="1:5">
      <c r="A952" s="68">
        <v>41740</v>
      </c>
      <c r="B952" s="69">
        <v>13.14</v>
      </c>
      <c r="C952" s="128">
        <v>13.14</v>
      </c>
      <c r="D952" s="69">
        <v>12.38</v>
      </c>
      <c r="E952" s="131">
        <v>12.42</v>
      </c>
    </row>
    <row r="953" spans="1:5">
      <c r="A953" s="68">
        <v>41739</v>
      </c>
      <c r="B953" s="69">
        <v>12.43</v>
      </c>
      <c r="C953" s="128">
        <v>12.63</v>
      </c>
      <c r="D953" s="69">
        <v>12.26</v>
      </c>
      <c r="E953" s="131">
        <v>12.59</v>
      </c>
    </row>
    <row r="954" spans="1:5">
      <c r="A954" s="68">
        <v>41738</v>
      </c>
      <c r="B954" s="69">
        <v>12.93</v>
      </c>
      <c r="C954" s="128">
        <v>13.04</v>
      </c>
      <c r="D954" s="69">
        <v>12.57</v>
      </c>
      <c r="E954" s="131">
        <v>12.68</v>
      </c>
    </row>
    <row r="955" spans="1:5">
      <c r="A955" s="68">
        <v>41737</v>
      </c>
      <c r="B955" s="69">
        <v>12.9</v>
      </c>
      <c r="C955" s="128">
        <v>13.03</v>
      </c>
      <c r="D955" s="69">
        <v>12.77</v>
      </c>
      <c r="E955" s="131">
        <v>12.97</v>
      </c>
    </row>
    <row r="956" spans="1:5">
      <c r="A956" s="68">
        <v>41736</v>
      </c>
      <c r="B956" s="69">
        <v>13.05</v>
      </c>
      <c r="C956" s="128">
        <v>13.08</v>
      </c>
      <c r="D956" s="69">
        <v>12.68</v>
      </c>
      <c r="E956" s="131">
        <v>12.92</v>
      </c>
    </row>
    <row r="957" spans="1:5">
      <c r="A957" s="68">
        <v>41733</v>
      </c>
      <c r="B957" s="69">
        <v>12.92</v>
      </c>
      <c r="C957" s="128">
        <v>13</v>
      </c>
      <c r="D957" s="69">
        <v>12.51</v>
      </c>
      <c r="E957" s="131">
        <v>12.75</v>
      </c>
    </row>
    <row r="958" spans="1:5">
      <c r="A958" s="68">
        <v>41732</v>
      </c>
      <c r="B958" s="69">
        <v>13.33</v>
      </c>
      <c r="C958" s="128">
        <v>13.33</v>
      </c>
      <c r="D958" s="69">
        <v>12.96</v>
      </c>
      <c r="E958" s="131">
        <v>13.1</v>
      </c>
    </row>
    <row r="959" spans="1:5">
      <c r="A959" s="68">
        <v>41731</v>
      </c>
      <c r="B959" s="69">
        <v>13.51</v>
      </c>
      <c r="C959" s="128">
        <v>13.6</v>
      </c>
      <c r="D959" s="69">
        <v>13.34</v>
      </c>
      <c r="E959" s="131">
        <v>13.34</v>
      </c>
    </row>
    <row r="960" spans="1:5">
      <c r="A960" s="68">
        <v>41730</v>
      </c>
      <c r="B960" s="69">
        <v>13.82</v>
      </c>
      <c r="C960" s="128">
        <v>13.91</v>
      </c>
      <c r="D960" s="69">
        <v>13.56</v>
      </c>
      <c r="E960" s="131">
        <v>13.61</v>
      </c>
    </row>
    <row r="961" spans="1:5">
      <c r="A961" s="68">
        <v>41729</v>
      </c>
      <c r="B961" s="69">
        <v>13.58</v>
      </c>
      <c r="C961" s="128">
        <v>13.83</v>
      </c>
      <c r="D961" s="69">
        <v>13.54</v>
      </c>
      <c r="E961" s="131">
        <v>13.82</v>
      </c>
    </row>
    <row r="962" spans="1:5">
      <c r="A962" s="68">
        <v>41726</v>
      </c>
      <c r="B962" s="69">
        <v>13.28</v>
      </c>
      <c r="C962" s="128">
        <v>13.5</v>
      </c>
      <c r="D962" s="69">
        <v>13.16</v>
      </c>
      <c r="E962" s="131">
        <v>13.23</v>
      </c>
    </row>
    <row r="963" spans="1:5">
      <c r="A963" s="68">
        <v>41725</v>
      </c>
      <c r="B963" s="69">
        <v>12.82</v>
      </c>
      <c r="C963" s="128">
        <v>13.49</v>
      </c>
      <c r="D963" s="69">
        <v>12.75</v>
      </c>
      <c r="E963" s="131">
        <v>12.97</v>
      </c>
    </row>
    <row r="964" spans="1:5">
      <c r="A964" s="68">
        <v>41724</v>
      </c>
      <c r="B964" s="69">
        <v>12.55</v>
      </c>
      <c r="C964" s="128">
        <v>12.68</v>
      </c>
      <c r="D964" s="69">
        <v>12.42</v>
      </c>
      <c r="E964" s="131">
        <v>12.59</v>
      </c>
    </row>
    <row r="965" spans="1:5">
      <c r="A965" s="68">
        <v>41723</v>
      </c>
      <c r="B965" s="69">
        <v>12.97</v>
      </c>
      <c r="C965" s="128">
        <v>13.05</v>
      </c>
      <c r="D965" s="69">
        <v>12.75</v>
      </c>
      <c r="E965" s="131">
        <v>12.96</v>
      </c>
    </row>
    <row r="966" spans="1:5">
      <c r="A966" s="68">
        <v>41722</v>
      </c>
      <c r="B966" s="69">
        <v>12.97</v>
      </c>
      <c r="C966" s="128">
        <v>13.06</v>
      </c>
      <c r="D966" s="69">
        <v>12.72</v>
      </c>
      <c r="E966" s="131">
        <v>12.84</v>
      </c>
    </row>
    <row r="967" spans="1:5">
      <c r="A967" s="68">
        <v>41719</v>
      </c>
      <c r="B967" s="69">
        <v>13.54</v>
      </c>
      <c r="C967" s="128">
        <v>13.54</v>
      </c>
      <c r="D967" s="69">
        <v>12.73</v>
      </c>
      <c r="E967" s="131">
        <v>12.76</v>
      </c>
    </row>
    <row r="968" spans="1:5">
      <c r="A968" s="68">
        <v>41718</v>
      </c>
      <c r="B968" s="69">
        <v>13.71</v>
      </c>
      <c r="C968" s="128">
        <v>14.11</v>
      </c>
      <c r="D968" s="69">
        <v>13.55</v>
      </c>
      <c r="E968" s="131">
        <v>13.76</v>
      </c>
    </row>
    <row r="969" spans="1:5">
      <c r="A969" s="68">
        <v>41717</v>
      </c>
      <c r="B969" s="69">
        <v>13.23</v>
      </c>
      <c r="C969" s="128">
        <v>13.59</v>
      </c>
      <c r="D969" s="69">
        <v>13.15</v>
      </c>
      <c r="E969" s="131">
        <v>13.45</v>
      </c>
    </row>
    <row r="970" spans="1:5">
      <c r="A970" s="68">
        <v>41716</v>
      </c>
      <c r="B970" s="69">
        <v>13.83</v>
      </c>
      <c r="C970" s="128">
        <v>14.05</v>
      </c>
      <c r="D970" s="69">
        <v>13.29</v>
      </c>
      <c r="E970" s="131">
        <v>13.43</v>
      </c>
    </row>
    <row r="971" spans="1:5">
      <c r="A971" s="68">
        <v>41715</v>
      </c>
      <c r="B971" s="69">
        <v>14.83</v>
      </c>
      <c r="C971" s="128">
        <v>14.83</v>
      </c>
      <c r="D971" s="69">
        <v>14.34</v>
      </c>
      <c r="E971" s="131">
        <v>14.34</v>
      </c>
    </row>
    <row r="972" spans="1:5">
      <c r="A972" s="68">
        <v>41712</v>
      </c>
      <c r="B972" s="69">
        <v>14.78</v>
      </c>
      <c r="C972" s="128">
        <v>14.98</v>
      </c>
      <c r="D972" s="69">
        <v>14.26</v>
      </c>
      <c r="E972" s="131">
        <v>14.52</v>
      </c>
    </row>
    <row r="973" spans="1:5">
      <c r="A973" s="68">
        <v>41711</v>
      </c>
      <c r="B973" s="69">
        <v>14.17</v>
      </c>
      <c r="C973" s="128">
        <v>14.28</v>
      </c>
      <c r="D973" s="69">
        <v>13.26</v>
      </c>
      <c r="E973" s="131">
        <v>13.78</v>
      </c>
    </row>
    <row r="974" spans="1:5">
      <c r="A974" s="68">
        <v>41710</v>
      </c>
      <c r="B974" s="69">
        <v>13.47</v>
      </c>
      <c r="C974" s="128">
        <v>14.49</v>
      </c>
      <c r="D974" s="69">
        <v>13.41</v>
      </c>
      <c r="E974" s="131">
        <v>14.49</v>
      </c>
    </row>
    <row r="975" spans="1:5">
      <c r="A975" s="68">
        <v>41709</v>
      </c>
      <c r="B975" s="69">
        <v>13.57</v>
      </c>
      <c r="C975" s="128">
        <v>13.66</v>
      </c>
      <c r="D975" s="69">
        <v>13.26</v>
      </c>
      <c r="E975" s="131">
        <v>13.4</v>
      </c>
    </row>
    <row r="976" spans="1:5">
      <c r="A976" s="68">
        <v>41708</v>
      </c>
      <c r="B976" s="69">
        <v>13.81</v>
      </c>
      <c r="C976" s="128">
        <v>13.96</v>
      </c>
      <c r="D976" s="69">
        <v>13.62</v>
      </c>
      <c r="E976" s="131">
        <v>13.96</v>
      </c>
    </row>
    <row r="977" spans="1:5">
      <c r="A977" s="68">
        <v>41705</v>
      </c>
      <c r="B977" s="69">
        <v>13.1</v>
      </c>
      <c r="C977" s="128">
        <v>13.66</v>
      </c>
      <c r="D977" s="69">
        <v>13.05</v>
      </c>
      <c r="E977" s="131">
        <v>13.17</v>
      </c>
    </row>
    <row r="978" spans="1:5">
      <c r="A978" s="68">
        <v>41704</v>
      </c>
      <c r="B978" s="69">
        <v>13.74</v>
      </c>
      <c r="C978" s="128">
        <v>13.77</v>
      </c>
      <c r="D978" s="69">
        <v>13.54</v>
      </c>
      <c r="E978" s="131">
        <v>13.57</v>
      </c>
    </row>
    <row r="979" spans="1:5">
      <c r="A979" s="68">
        <v>41703</v>
      </c>
      <c r="B979" s="69">
        <v>13.7</v>
      </c>
      <c r="C979" s="128">
        <v>13.82</v>
      </c>
      <c r="D979" s="69">
        <v>13.57</v>
      </c>
      <c r="E979" s="131">
        <v>13.82</v>
      </c>
    </row>
    <row r="980" spans="1:5">
      <c r="A980" s="68">
        <v>41702</v>
      </c>
      <c r="B980" s="69">
        <v>14.73</v>
      </c>
      <c r="C980" s="128">
        <v>14.73</v>
      </c>
      <c r="D980" s="69">
        <v>14.39</v>
      </c>
      <c r="E980" s="131">
        <v>14.45</v>
      </c>
    </row>
    <row r="981" spans="1:5">
      <c r="A981" s="68">
        <v>41701</v>
      </c>
      <c r="B981" s="69">
        <v>14.76</v>
      </c>
      <c r="C981" s="128">
        <v>15.18</v>
      </c>
      <c r="D981" s="69">
        <v>14.43</v>
      </c>
      <c r="E981" s="131">
        <v>14.51</v>
      </c>
    </row>
    <row r="982" spans="1:5">
      <c r="A982" s="68">
        <v>41698</v>
      </c>
      <c r="B982" s="69">
        <v>13.53</v>
      </c>
      <c r="C982" s="128">
        <v>13.61</v>
      </c>
      <c r="D982" s="69">
        <v>13.21</v>
      </c>
      <c r="E982" s="131">
        <v>13.49</v>
      </c>
    </row>
    <row r="983" spans="1:5">
      <c r="A983" s="68">
        <v>41697</v>
      </c>
      <c r="B983" s="69">
        <v>13.71</v>
      </c>
      <c r="C983" s="128">
        <v>13.72</v>
      </c>
      <c r="D983" s="69">
        <v>13.38</v>
      </c>
      <c r="E983" s="131">
        <v>13.44</v>
      </c>
    </row>
    <row r="984" spans="1:5">
      <c r="A984" s="68">
        <v>41696</v>
      </c>
      <c r="B984" s="69">
        <v>13.74</v>
      </c>
      <c r="C984" s="128">
        <v>13.83</v>
      </c>
      <c r="D984" s="69">
        <v>13.51</v>
      </c>
      <c r="E984" s="131">
        <v>13.6</v>
      </c>
    </row>
    <row r="985" spans="1:5">
      <c r="A985" s="68">
        <v>41695</v>
      </c>
      <c r="B985" s="69">
        <v>14.16</v>
      </c>
      <c r="C985" s="128">
        <v>14.16</v>
      </c>
      <c r="D985" s="69">
        <v>13.62</v>
      </c>
      <c r="E985" s="131">
        <v>13.62</v>
      </c>
    </row>
    <row r="986" spans="1:5">
      <c r="A986" s="68">
        <v>41694</v>
      </c>
      <c r="B986" s="69">
        <v>14.66</v>
      </c>
      <c r="C986" s="128">
        <v>14.67</v>
      </c>
      <c r="D986" s="69">
        <v>14.36</v>
      </c>
      <c r="E986" s="131">
        <v>14.36</v>
      </c>
    </row>
    <row r="987" spans="1:5">
      <c r="A987" s="68">
        <v>41691</v>
      </c>
      <c r="B987" s="69">
        <v>14.31</v>
      </c>
      <c r="C987" s="128">
        <v>14.35</v>
      </c>
      <c r="D987" s="69">
        <v>14.11</v>
      </c>
      <c r="E987" s="131">
        <v>14.14</v>
      </c>
    </row>
    <row r="988" spans="1:5">
      <c r="A988" s="68">
        <v>41690</v>
      </c>
      <c r="B988" s="69">
        <v>14.8</v>
      </c>
      <c r="C988" s="128">
        <v>15.1</v>
      </c>
      <c r="D988" s="69">
        <v>14.65</v>
      </c>
      <c r="E988" s="131">
        <v>14.75</v>
      </c>
    </row>
    <row r="989" spans="1:5">
      <c r="A989" s="68">
        <v>41689</v>
      </c>
      <c r="B989" s="69">
        <v>14.65</v>
      </c>
      <c r="C989" s="128">
        <v>14.83</v>
      </c>
      <c r="D989" s="69">
        <v>14.46</v>
      </c>
      <c r="E989" s="131">
        <v>14.54</v>
      </c>
    </row>
    <row r="990" spans="1:5">
      <c r="A990" s="68">
        <v>41688</v>
      </c>
      <c r="B990" s="69">
        <v>14.32</v>
      </c>
      <c r="C990" s="128">
        <v>14.72</v>
      </c>
      <c r="D990" s="69">
        <v>14.18</v>
      </c>
      <c r="E990" s="131">
        <v>14.29</v>
      </c>
    </row>
    <row r="991" spans="1:5">
      <c r="A991" s="68">
        <v>41687</v>
      </c>
      <c r="B991" s="69">
        <v>14.36</v>
      </c>
      <c r="C991" s="128">
        <v>14.37</v>
      </c>
      <c r="D991" s="69">
        <v>14.15</v>
      </c>
      <c r="E991" s="131">
        <v>14.27</v>
      </c>
    </row>
    <row r="992" spans="1:5">
      <c r="A992" s="68">
        <v>41684</v>
      </c>
      <c r="B992" s="69">
        <v>14.22</v>
      </c>
      <c r="C992" s="128">
        <v>14.22</v>
      </c>
      <c r="D992" s="69">
        <v>14.01</v>
      </c>
      <c r="E992" s="131">
        <v>14.14</v>
      </c>
    </row>
    <row r="993" spans="1:5">
      <c r="A993" s="68">
        <v>41683</v>
      </c>
      <c r="B993" s="69">
        <v>14.34</v>
      </c>
      <c r="C993" s="128">
        <v>15.07</v>
      </c>
      <c r="D993" s="69">
        <v>14.18</v>
      </c>
      <c r="E993" s="131">
        <v>14.99</v>
      </c>
    </row>
    <row r="994" spans="1:5">
      <c r="A994" s="68">
        <v>41682</v>
      </c>
      <c r="B994" s="69">
        <v>14.65</v>
      </c>
      <c r="C994" s="128">
        <v>14.69</v>
      </c>
      <c r="D994" s="69">
        <v>14.28</v>
      </c>
      <c r="E994" s="131">
        <v>14.46</v>
      </c>
    </row>
    <row r="995" spans="1:5">
      <c r="A995" s="68">
        <v>41681</v>
      </c>
      <c r="B995" s="69">
        <v>15.15</v>
      </c>
      <c r="C995" s="128">
        <v>15.23</v>
      </c>
      <c r="D995" s="69">
        <v>14.68</v>
      </c>
      <c r="E995" s="131">
        <v>14.78</v>
      </c>
    </row>
    <row r="996" spans="1:5">
      <c r="A996" s="68">
        <v>41680</v>
      </c>
      <c r="B996" s="69">
        <v>15.46</v>
      </c>
      <c r="C996" s="128">
        <v>15.57</v>
      </c>
      <c r="D996" s="69">
        <v>15.13</v>
      </c>
      <c r="E996" s="131">
        <v>15.29</v>
      </c>
    </row>
    <row r="997" spans="1:5">
      <c r="A997" s="68">
        <v>41677</v>
      </c>
      <c r="B997" s="69">
        <v>15.62</v>
      </c>
      <c r="C997" s="128">
        <v>15.89</v>
      </c>
      <c r="D997" s="69">
        <v>15.28</v>
      </c>
      <c r="E997" s="131">
        <v>15.39</v>
      </c>
    </row>
    <row r="998" spans="1:5">
      <c r="A998" s="68">
        <v>41676</v>
      </c>
      <c r="B998" s="69">
        <v>16.420000000000002</v>
      </c>
      <c r="C998" s="128">
        <v>16.54</v>
      </c>
      <c r="D998" s="69">
        <v>16.260000000000002</v>
      </c>
      <c r="E998" s="131">
        <v>16.52</v>
      </c>
    </row>
    <row r="999" spans="1:5">
      <c r="A999" s="68">
        <v>41675</v>
      </c>
      <c r="B999" s="69">
        <v>17.010000000000002</v>
      </c>
      <c r="C999" s="128">
        <v>17.45</v>
      </c>
      <c r="D999" s="69">
        <v>16.559999999999999</v>
      </c>
      <c r="E999" s="131">
        <v>17.11</v>
      </c>
    </row>
    <row r="1000" spans="1:5">
      <c r="A1000" s="68">
        <v>41674</v>
      </c>
      <c r="B1000" s="69">
        <v>17.059999999999999</v>
      </c>
      <c r="C1000" s="128">
        <v>17.899999999999999</v>
      </c>
      <c r="D1000" s="69">
        <v>16.91</v>
      </c>
      <c r="E1000" s="131">
        <v>17.670000000000002</v>
      </c>
    </row>
    <row r="1001" spans="1:5">
      <c r="A1001" s="68">
        <v>41673</v>
      </c>
      <c r="B1001" s="69">
        <v>15.71</v>
      </c>
      <c r="C1001" s="128">
        <v>16.36</v>
      </c>
      <c r="D1001" s="69">
        <v>15.54</v>
      </c>
      <c r="E1001" s="131">
        <v>15.88</v>
      </c>
    </row>
    <row r="1002" spans="1:5">
      <c r="A1002" s="68">
        <v>41668</v>
      </c>
      <c r="B1002" s="69">
        <v>14.46</v>
      </c>
      <c r="C1002" s="128">
        <v>14.68</v>
      </c>
      <c r="D1002" s="69">
        <v>14.32</v>
      </c>
      <c r="E1002" s="131">
        <v>14.43</v>
      </c>
    </row>
    <row r="1003" spans="1:5">
      <c r="A1003" s="68">
        <v>41667</v>
      </c>
      <c r="B1003" s="69">
        <v>15.19</v>
      </c>
      <c r="C1003" s="128">
        <v>15.35</v>
      </c>
      <c r="D1003" s="69">
        <v>14.74</v>
      </c>
      <c r="E1003" s="131">
        <v>14.89</v>
      </c>
    </row>
    <row r="1004" spans="1:5">
      <c r="A1004" s="68">
        <v>41666</v>
      </c>
      <c r="B1004" s="69">
        <v>15.38</v>
      </c>
      <c r="C1004" s="128">
        <v>15.8</v>
      </c>
      <c r="D1004" s="69">
        <v>14.61</v>
      </c>
      <c r="E1004" s="131">
        <v>15.07</v>
      </c>
    </row>
    <row r="1005" spans="1:5">
      <c r="A1005" s="68">
        <v>41663</v>
      </c>
      <c r="B1005" s="69">
        <v>13.55</v>
      </c>
      <c r="C1005" s="128">
        <v>13.77</v>
      </c>
      <c r="D1005" s="69">
        <v>13.28</v>
      </c>
      <c r="E1005" s="131">
        <v>13.29</v>
      </c>
    </row>
    <row r="1006" spans="1:5">
      <c r="A1006" s="68">
        <v>41662</v>
      </c>
      <c r="B1006" s="69">
        <v>13.05</v>
      </c>
      <c r="C1006" s="128">
        <v>13.31</v>
      </c>
      <c r="D1006" s="69">
        <v>12.82</v>
      </c>
      <c r="E1006" s="131">
        <v>13.22</v>
      </c>
    </row>
    <row r="1007" spans="1:5">
      <c r="A1007" s="68">
        <v>41661</v>
      </c>
      <c r="B1007" s="69">
        <v>13.14</v>
      </c>
      <c r="C1007" s="128">
        <v>13.18</v>
      </c>
      <c r="D1007" s="69">
        <v>12.89</v>
      </c>
      <c r="E1007" s="131">
        <v>12.9</v>
      </c>
    </row>
    <row r="1008" spans="1:5">
      <c r="A1008" s="68">
        <v>41660</v>
      </c>
      <c r="B1008" s="69">
        <v>13.31</v>
      </c>
      <c r="C1008" s="128">
        <v>13.36</v>
      </c>
      <c r="D1008" s="69">
        <v>12.94</v>
      </c>
      <c r="E1008" s="131">
        <v>12.97</v>
      </c>
    </row>
    <row r="1009" spans="1:5">
      <c r="A1009" s="68">
        <v>41659</v>
      </c>
      <c r="B1009" s="69">
        <v>13.72</v>
      </c>
      <c r="C1009" s="128">
        <v>13.89</v>
      </c>
      <c r="D1009" s="69">
        <v>13.08</v>
      </c>
      <c r="E1009" s="131">
        <v>13.14</v>
      </c>
    </row>
    <row r="1010" spans="1:5">
      <c r="A1010" s="68">
        <v>41656</v>
      </c>
      <c r="B1010" s="69">
        <v>12.99</v>
      </c>
      <c r="C1010" s="128">
        <v>13.42</v>
      </c>
      <c r="D1010" s="69">
        <v>12.85</v>
      </c>
      <c r="E1010" s="131">
        <v>13.11</v>
      </c>
    </row>
    <row r="1011" spans="1:5">
      <c r="A1011" s="68">
        <v>41655</v>
      </c>
      <c r="B1011" s="69">
        <v>13.08</v>
      </c>
      <c r="C1011" s="128">
        <v>13.15</v>
      </c>
      <c r="D1011" s="69">
        <v>12.75</v>
      </c>
      <c r="E1011" s="131">
        <v>12.82</v>
      </c>
    </row>
    <row r="1012" spans="1:5">
      <c r="A1012" s="68">
        <v>41654</v>
      </c>
      <c r="B1012" s="69">
        <v>13.51</v>
      </c>
      <c r="C1012" s="128">
        <v>13.65</v>
      </c>
      <c r="D1012" s="69">
        <v>13.02</v>
      </c>
      <c r="E1012" s="131">
        <v>13.06</v>
      </c>
    </row>
    <row r="1013" spans="1:5">
      <c r="A1013" s="68">
        <v>41653</v>
      </c>
      <c r="B1013" s="69">
        <v>13.78</v>
      </c>
      <c r="C1013" s="128">
        <v>13.82</v>
      </c>
      <c r="D1013" s="69">
        <v>13.23</v>
      </c>
      <c r="E1013" s="131">
        <v>13.29</v>
      </c>
    </row>
    <row r="1014" spans="1:5">
      <c r="A1014" s="68">
        <v>41652</v>
      </c>
      <c r="B1014" s="69">
        <v>13.99</v>
      </c>
      <c r="C1014" s="128">
        <v>14.04</v>
      </c>
      <c r="D1014" s="69">
        <v>13.39</v>
      </c>
      <c r="E1014" s="131">
        <v>13.39</v>
      </c>
    </row>
    <row r="1015" spans="1:5">
      <c r="A1015" s="68">
        <v>41649</v>
      </c>
      <c r="B1015" s="69">
        <v>13.57</v>
      </c>
      <c r="C1015" s="128">
        <v>14.34</v>
      </c>
      <c r="D1015" s="69">
        <v>13.51</v>
      </c>
      <c r="E1015" s="131">
        <v>13.75</v>
      </c>
    </row>
    <row r="1016" spans="1:5">
      <c r="A1016" s="68">
        <v>41648</v>
      </c>
      <c r="B1016" s="69">
        <v>13.62</v>
      </c>
      <c r="C1016" s="128">
        <v>13.67</v>
      </c>
      <c r="D1016" s="69">
        <v>13.36</v>
      </c>
      <c r="E1016" s="131">
        <v>13.4</v>
      </c>
    </row>
    <row r="1017" spans="1:5">
      <c r="A1017" s="68">
        <v>41647</v>
      </c>
      <c r="B1017" s="69">
        <v>13.84</v>
      </c>
      <c r="C1017" s="128">
        <v>14.11</v>
      </c>
      <c r="D1017" s="69">
        <v>13.51</v>
      </c>
      <c r="E1017" s="131">
        <v>13.62</v>
      </c>
    </row>
    <row r="1018" spans="1:5">
      <c r="A1018" s="68">
        <v>41646</v>
      </c>
      <c r="B1018" s="69">
        <v>14.22</v>
      </c>
      <c r="C1018" s="128">
        <v>14.24</v>
      </c>
      <c r="D1018" s="69">
        <v>13.78</v>
      </c>
      <c r="E1018" s="131">
        <v>13.85</v>
      </c>
    </row>
    <row r="1019" spans="1:5">
      <c r="A1019" s="68">
        <v>41645</v>
      </c>
      <c r="B1019" s="69">
        <v>14.26</v>
      </c>
      <c r="C1019" s="128">
        <v>14.55</v>
      </c>
      <c r="D1019" s="69">
        <v>14.05</v>
      </c>
      <c r="E1019" s="131">
        <v>14.29</v>
      </c>
    </row>
    <row r="1020" spans="1:5">
      <c r="A1020" s="68">
        <v>41642</v>
      </c>
      <c r="B1020" s="69">
        <v>14.18</v>
      </c>
      <c r="C1020" s="128">
        <v>15.59</v>
      </c>
      <c r="D1020" s="69">
        <v>13.81</v>
      </c>
      <c r="E1020" s="131">
        <v>14.11</v>
      </c>
    </row>
    <row r="1021" spans="1:5">
      <c r="A1021" s="68">
        <v>41641</v>
      </c>
      <c r="B1021" s="69">
        <v>13.25</v>
      </c>
      <c r="C1021" s="128">
        <v>14.14</v>
      </c>
      <c r="D1021" s="69">
        <v>13.16</v>
      </c>
      <c r="E1021" s="131">
        <v>13.99</v>
      </c>
    </row>
    <row r="1022" spans="1:5">
      <c r="A1022" s="68">
        <v>41638</v>
      </c>
      <c r="B1022" s="69">
        <v>13.06</v>
      </c>
      <c r="C1022" s="128">
        <v>13.16</v>
      </c>
      <c r="D1022" s="69">
        <v>12.77</v>
      </c>
      <c r="E1022" s="131">
        <v>12.84</v>
      </c>
    </row>
    <row r="1023" spans="1:5">
      <c r="A1023" s="68">
        <v>41635</v>
      </c>
      <c r="B1023" s="69">
        <v>13.04</v>
      </c>
      <c r="C1023" s="128">
        <v>13.04</v>
      </c>
      <c r="D1023" s="69">
        <v>12.6</v>
      </c>
      <c r="E1023" s="131">
        <v>12.6</v>
      </c>
    </row>
    <row r="1024" spans="1:5">
      <c r="A1024" s="68">
        <v>41634</v>
      </c>
      <c r="B1024" s="69">
        <v>12.84</v>
      </c>
      <c r="C1024" s="128">
        <v>12.93</v>
      </c>
      <c r="D1024" s="69">
        <v>12.81</v>
      </c>
      <c r="E1024" s="131">
        <v>12.91</v>
      </c>
    </row>
    <row r="1025" spans="1:5">
      <c r="A1025" s="68">
        <v>41632</v>
      </c>
      <c r="B1025" s="69">
        <v>13.17</v>
      </c>
      <c r="C1025" s="128">
        <v>13.3</v>
      </c>
      <c r="D1025" s="69">
        <v>12.64</v>
      </c>
      <c r="E1025" s="131">
        <v>12.64</v>
      </c>
    </row>
    <row r="1026" spans="1:5">
      <c r="A1026" s="68">
        <v>41631</v>
      </c>
      <c r="B1026" s="69">
        <v>13.44</v>
      </c>
      <c r="C1026" s="128">
        <v>13.47</v>
      </c>
      <c r="D1026" s="69">
        <v>13.1</v>
      </c>
      <c r="E1026" s="131">
        <v>13.15</v>
      </c>
    </row>
    <row r="1027" spans="1:5">
      <c r="A1027" s="68">
        <v>41628</v>
      </c>
      <c r="B1027" s="69">
        <v>13.87</v>
      </c>
      <c r="C1027" s="128">
        <v>13.92</v>
      </c>
      <c r="D1027" s="69">
        <v>13.29</v>
      </c>
      <c r="E1027" s="131">
        <v>13.3</v>
      </c>
    </row>
    <row r="1028" spans="1:5">
      <c r="A1028" s="68">
        <v>41627</v>
      </c>
      <c r="B1028" s="69">
        <v>14.43</v>
      </c>
      <c r="C1028" s="128">
        <v>14.81</v>
      </c>
      <c r="D1028" s="69">
        <v>14.08</v>
      </c>
      <c r="E1028" s="131">
        <v>14.08</v>
      </c>
    </row>
    <row r="1029" spans="1:5">
      <c r="A1029" s="68">
        <v>41626</v>
      </c>
      <c r="B1029" s="69">
        <v>15.02</v>
      </c>
      <c r="C1029" s="128">
        <v>15.08</v>
      </c>
      <c r="D1029" s="69">
        <v>14.76</v>
      </c>
      <c r="E1029" s="131">
        <v>15.08</v>
      </c>
    </row>
    <row r="1030" spans="1:5">
      <c r="A1030" s="68">
        <v>41625</v>
      </c>
      <c r="B1030" s="69">
        <v>15.42</v>
      </c>
      <c r="C1030" s="128">
        <v>15.52</v>
      </c>
      <c r="D1030" s="69">
        <v>14.88</v>
      </c>
      <c r="E1030" s="131">
        <v>14.88</v>
      </c>
    </row>
    <row r="1031" spans="1:5">
      <c r="A1031" s="68">
        <v>41624</v>
      </c>
      <c r="B1031" s="69">
        <v>15.58</v>
      </c>
      <c r="C1031" s="128">
        <v>15.91</v>
      </c>
      <c r="D1031" s="69">
        <v>15.19</v>
      </c>
      <c r="E1031" s="131">
        <v>15.41</v>
      </c>
    </row>
    <row r="1032" spans="1:5">
      <c r="A1032" s="68">
        <v>41621</v>
      </c>
      <c r="B1032" s="69">
        <v>15.45</v>
      </c>
      <c r="C1032" s="128">
        <v>15.93</v>
      </c>
      <c r="D1032" s="69">
        <v>14.92</v>
      </c>
      <c r="E1032" s="131">
        <v>14.92</v>
      </c>
    </row>
    <row r="1033" spans="1:5">
      <c r="A1033" s="68">
        <v>41620</v>
      </c>
      <c r="B1033" s="69">
        <v>14.55</v>
      </c>
      <c r="C1033" s="128">
        <v>15.13</v>
      </c>
      <c r="D1033" s="69">
        <v>14.29</v>
      </c>
      <c r="E1033" s="131">
        <v>15.13</v>
      </c>
    </row>
    <row r="1034" spans="1:5">
      <c r="A1034" s="68">
        <v>41619</v>
      </c>
      <c r="B1034" s="69">
        <v>14.06</v>
      </c>
      <c r="C1034" s="128">
        <v>14.5</v>
      </c>
      <c r="D1034" s="69">
        <v>13.96</v>
      </c>
      <c r="E1034" s="131">
        <v>14.31</v>
      </c>
    </row>
    <row r="1035" spans="1:5">
      <c r="A1035" s="68">
        <v>41618</v>
      </c>
      <c r="B1035" s="69">
        <v>14.72</v>
      </c>
      <c r="C1035" s="128">
        <v>14.72</v>
      </c>
      <c r="D1035" s="69">
        <v>14.08</v>
      </c>
      <c r="E1035" s="131">
        <v>14.15</v>
      </c>
    </row>
    <row r="1036" spans="1:5">
      <c r="A1036" s="68">
        <v>41617</v>
      </c>
      <c r="B1036" s="69">
        <v>14.86</v>
      </c>
      <c r="C1036" s="128">
        <v>14.96</v>
      </c>
      <c r="D1036" s="69">
        <v>14.63</v>
      </c>
      <c r="E1036" s="131">
        <v>14.79</v>
      </c>
    </row>
    <row r="1037" spans="1:5">
      <c r="A1037" s="68">
        <v>41614</v>
      </c>
      <c r="B1037" s="69">
        <v>15.04</v>
      </c>
      <c r="C1037" s="128">
        <v>15.17</v>
      </c>
      <c r="D1037" s="69">
        <v>14.74</v>
      </c>
      <c r="E1037" s="131">
        <v>14.93</v>
      </c>
    </row>
    <row r="1038" spans="1:5">
      <c r="A1038" s="68">
        <v>41613</v>
      </c>
      <c r="B1038" s="69">
        <v>14.62</v>
      </c>
      <c r="C1038" s="128">
        <v>15</v>
      </c>
      <c r="D1038" s="69">
        <v>14.6</v>
      </c>
      <c r="E1038" s="131">
        <v>14.89</v>
      </c>
    </row>
    <row r="1039" spans="1:5">
      <c r="A1039" s="68">
        <v>41612</v>
      </c>
      <c r="B1039" s="69">
        <v>14.66</v>
      </c>
      <c r="C1039" s="128">
        <v>14.75</v>
      </c>
      <c r="D1039" s="69">
        <v>14.42</v>
      </c>
      <c r="E1039" s="131">
        <v>14.62</v>
      </c>
    </row>
    <row r="1040" spans="1:5">
      <c r="A1040" s="68">
        <v>41611</v>
      </c>
      <c r="B1040" s="69">
        <v>14.74</v>
      </c>
      <c r="C1040" s="128">
        <v>14.81</v>
      </c>
      <c r="D1040" s="69">
        <v>14.48</v>
      </c>
      <c r="E1040" s="131">
        <v>14.62</v>
      </c>
    </row>
    <row r="1041" spans="1:5">
      <c r="A1041" s="68">
        <v>41610</v>
      </c>
      <c r="B1041" s="69">
        <v>14.7</v>
      </c>
      <c r="C1041" s="128">
        <v>14.94</v>
      </c>
      <c r="D1041" s="69">
        <v>14.42</v>
      </c>
      <c r="E1041" s="131">
        <v>14.62</v>
      </c>
    </row>
    <row r="1042" spans="1:5">
      <c r="A1042" s="68">
        <v>41607</v>
      </c>
      <c r="B1042" s="69">
        <v>14.56</v>
      </c>
      <c r="C1042" s="128">
        <v>14.62</v>
      </c>
      <c r="D1042" s="69">
        <v>14.17</v>
      </c>
      <c r="E1042" s="131">
        <v>14.42</v>
      </c>
    </row>
    <row r="1043" spans="1:5">
      <c r="A1043" s="68">
        <v>41606</v>
      </c>
      <c r="B1043" s="69">
        <v>14.71</v>
      </c>
      <c r="C1043" s="128">
        <v>14.75</v>
      </c>
      <c r="D1043" s="69">
        <v>14.52</v>
      </c>
      <c r="E1043" s="131">
        <v>14.69</v>
      </c>
    </row>
    <row r="1044" spans="1:5">
      <c r="A1044" s="68">
        <v>41605</v>
      </c>
      <c r="B1044" s="69">
        <v>14.84</v>
      </c>
      <c r="C1044" s="128">
        <v>14.97</v>
      </c>
      <c r="D1044" s="69">
        <v>14.57</v>
      </c>
      <c r="E1044" s="131">
        <v>14.65</v>
      </c>
    </row>
    <row r="1045" spans="1:5">
      <c r="A1045" s="68">
        <v>41604</v>
      </c>
      <c r="B1045" s="69">
        <v>14.8</v>
      </c>
      <c r="C1045" s="128">
        <v>14.83</v>
      </c>
      <c r="D1045" s="69">
        <v>14.31</v>
      </c>
      <c r="E1045" s="131">
        <v>14.47</v>
      </c>
    </row>
    <row r="1046" spans="1:5">
      <c r="A1046" s="68">
        <v>41603</v>
      </c>
      <c r="B1046" s="69">
        <v>14.38</v>
      </c>
      <c r="C1046" s="128">
        <v>14.54</v>
      </c>
      <c r="D1046" s="69">
        <v>14.24</v>
      </c>
      <c r="E1046" s="131">
        <v>14.48</v>
      </c>
    </row>
    <row r="1047" spans="1:5">
      <c r="A1047" s="68">
        <v>41600</v>
      </c>
      <c r="B1047" s="69">
        <v>15.09</v>
      </c>
      <c r="C1047" s="128">
        <v>15.09</v>
      </c>
      <c r="D1047" s="69">
        <v>14.18</v>
      </c>
      <c r="E1047" s="131">
        <v>14.41</v>
      </c>
    </row>
    <row r="1048" spans="1:5">
      <c r="A1048" s="68">
        <v>41599</v>
      </c>
      <c r="B1048" s="69">
        <v>14.45</v>
      </c>
      <c r="C1048" s="128">
        <v>15.5</v>
      </c>
      <c r="D1048" s="69">
        <v>14.38</v>
      </c>
      <c r="E1048" s="131">
        <v>15.15</v>
      </c>
    </row>
    <row r="1049" spans="1:5">
      <c r="A1049" s="68">
        <v>41598</v>
      </c>
      <c r="B1049" s="69">
        <v>14.08</v>
      </c>
      <c r="C1049" s="128">
        <v>14.13</v>
      </c>
      <c r="D1049" s="69">
        <v>13.98</v>
      </c>
      <c r="E1049" s="131">
        <v>14.13</v>
      </c>
    </row>
    <row r="1050" spans="1:5">
      <c r="A1050" s="68">
        <v>41597</v>
      </c>
      <c r="B1050" s="69">
        <v>14.09</v>
      </c>
      <c r="C1050" s="128">
        <v>14.21</v>
      </c>
      <c r="D1050" s="69">
        <v>13.78</v>
      </c>
      <c r="E1050" s="131">
        <v>13.84</v>
      </c>
    </row>
    <row r="1051" spans="1:5">
      <c r="A1051" s="68">
        <v>41596</v>
      </c>
      <c r="B1051" s="69">
        <v>14.31</v>
      </c>
      <c r="C1051" s="128">
        <v>14.32</v>
      </c>
      <c r="D1051" s="69">
        <v>13.95</v>
      </c>
      <c r="E1051" s="131">
        <v>13.99</v>
      </c>
    </row>
    <row r="1052" spans="1:5">
      <c r="A1052" s="68">
        <v>41593</v>
      </c>
      <c r="B1052" s="69">
        <v>13.45</v>
      </c>
      <c r="C1052" s="128">
        <v>14.27</v>
      </c>
      <c r="D1052" s="69">
        <v>13.38</v>
      </c>
      <c r="E1052" s="131">
        <v>13.78</v>
      </c>
    </row>
    <row r="1053" spans="1:5">
      <c r="A1053" s="68">
        <v>41592</v>
      </c>
      <c r="B1053" s="69">
        <v>14.38</v>
      </c>
      <c r="C1053" s="128">
        <v>14.93</v>
      </c>
      <c r="D1053" s="69">
        <v>14.09</v>
      </c>
      <c r="E1053" s="131">
        <v>14.22</v>
      </c>
    </row>
    <row r="1054" spans="1:5">
      <c r="A1054" s="68">
        <v>41591</v>
      </c>
      <c r="B1054" s="69">
        <v>13.78</v>
      </c>
      <c r="C1054" s="128">
        <v>14.75</v>
      </c>
      <c r="D1054" s="69">
        <v>13.73</v>
      </c>
      <c r="E1054" s="131">
        <v>14.75</v>
      </c>
    </row>
    <row r="1055" spans="1:5">
      <c r="A1055" s="68">
        <v>41590</v>
      </c>
      <c r="B1055" s="69">
        <v>13.86</v>
      </c>
      <c r="C1055" s="128">
        <v>13.89</v>
      </c>
      <c r="D1055" s="69">
        <v>13.45</v>
      </c>
      <c r="E1055" s="131">
        <v>13.56</v>
      </c>
    </row>
    <row r="1056" spans="1:5">
      <c r="A1056" s="68">
        <v>41589</v>
      </c>
      <c r="B1056" s="69">
        <v>13.99</v>
      </c>
      <c r="C1056" s="128">
        <v>14.16</v>
      </c>
      <c r="D1056" s="69">
        <v>13.78</v>
      </c>
      <c r="E1056" s="131">
        <v>13.92</v>
      </c>
    </row>
    <row r="1057" spans="1:5">
      <c r="A1057" s="68">
        <v>41586</v>
      </c>
      <c r="B1057" s="69">
        <v>13.58</v>
      </c>
      <c r="C1057" s="128">
        <v>13.71</v>
      </c>
      <c r="D1057" s="69">
        <v>13.45</v>
      </c>
      <c r="E1057" s="131">
        <v>13.63</v>
      </c>
    </row>
    <row r="1058" spans="1:5">
      <c r="A1058" s="68">
        <v>41585</v>
      </c>
      <c r="B1058" s="69">
        <v>13.32</v>
      </c>
      <c r="C1058" s="128">
        <v>13.51</v>
      </c>
      <c r="D1058" s="69">
        <v>13.07</v>
      </c>
      <c r="E1058" s="131">
        <v>13.47</v>
      </c>
    </row>
    <row r="1059" spans="1:5">
      <c r="A1059" s="68">
        <v>41584</v>
      </c>
      <c r="B1059" s="69">
        <v>13.51</v>
      </c>
      <c r="C1059" s="128">
        <v>13.61</v>
      </c>
      <c r="D1059" s="69">
        <v>13.41</v>
      </c>
      <c r="E1059" s="131">
        <v>13.61</v>
      </c>
    </row>
    <row r="1060" spans="1:5">
      <c r="A1060" s="68">
        <v>41583</v>
      </c>
      <c r="B1060" s="69">
        <v>13.92</v>
      </c>
      <c r="C1060" s="128">
        <v>14.01</v>
      </c>
      <c r="D1060" s="69">
        <v>13.48</v>
      </c>
      <c r="E1060" s="131">
        <v>13.53</v>
      </c>
    </row>
    <row r="1061" spans="1:5">
      <c r="A1061" s="68">
        <v>41582</v>
      </c>
      <c r="B1061" s="69">
        <v>14.45</v>
      </c>
      <c r="C1061" s="128">
        <v>14.46</v>
      </c>
      <c r="D1061" s="69">
        <v>13.99</v>
      </c>
      <c r="E1061" s="131">
        <v>14.03</v>
      </c>
    </row>
    <row r="1062" spans="1:5">
      <c r="A1062" s="68">
        <v>41579</v>
      </c>
      <c r="B1062" s="69">
        <v>14.05</v>
      </c>
      <c r="C1062" s="128">
        <v>14.21</v>
      </c>
      <c r="D1062" s="69">
        <v>13.75</v>
      </c>
      <c r="E1062" s="131">
        <v>13.76</v>
      </c>
    </row>
    <row r="1063" spans="1:5">
      <c r="A1063" s="68">
        <v>41578</v>
      </c>
      <c r="B1063" s="69">
        <v>13.84</v>
      </c>
      <c r="C1063" s="128">
        <v>14.43</v>
      </c>
      <c r="D1063" s="69">
        <v>13.76</v>
      </c>
      <c r="E1063" s="131">
        <v>14.41</v>
      </c>
    </row>
    <row r="1064" spans="1:5">
      <c r="A1064" s="68">
        <v>41577</v>
      </c>
      <c r="B1064" s="69">
        <v>13.69</v>
      </c>
      <c r="C1064" s="128">
        <v>13.79</v>
      </c>
      <c r="D1064" s="69">
        <v>13.47</v>
      </c>
      <c r="E1064" s="131">
        <v>13.55</v>
      </c>
    </row>
    <row r="1065" spans="1:5">
      <c r="A1065" s="68">
        <v>41576</v>
      </c>
      <c r="B1065" s="69">
        <v>13.74</v>
      </c>
      <c r="C1065" s="128">
        <v>13.89</v>
      </c>
      <c r="D1065" s="69">
        <v>13.47</v>
      </c>
      <c r="E1065" s="131">
        <v>13.48</v>
      </c>
    </row>
    <row r="1066" spans="1:5">
      <c r="A1066" s="68">
        <v>41575</v>
      </c>
      <c r="B1066" s="69">
        <v>13.93</v>
      </c>
      <c r="C1066" s="128">
        <v>13.94</v>
      </c>
      <c r="D1066" s="69">
        <v>13.5</v>
      </c>
      <c r="E1066" s="131">
        <v>13.62</v>
      </c>
    </row>
    <row r="1067" spans="1:5">
      <c r="A1067" s="68">
        <v>41572</v>
      </c>
      <c r="B1067" s="69">
        <v>13.92</v>
      </c>
      <c r="C1067" s="128">
        <v>14.18</v>
      </c>
      <c r="D1067" s="69">
        <v>13.56</v>
      </c>
      <c r="E1067" s="131">
        <v>13.56</v>
      </c>
    </row>
    <row r="1068" spans="1:5">
      <c r="A1068" s="68">
        <v>41571</v>
      </c>
      <c r="B1068" s="69">
        <v>14.03</v>
      </c>
      <c r="C1068" s="128">
        <v>14.14</v>
      </c>
      <c r="D1068" s="69">
        <v>13.48</v>
      </c>
      <c r="E1068" s="131">
        <v>13.54</v>
      </c>
    </row>
    <row r="1069" spans="1:5">
      <c r="A1069" s="68">
        <v>41570</v>
      </c>
      <c r="B1069" s="69">
        <v>13.87</v>
      </c>
      <c r="C1069" s="128">
        <v>14.43</v>
      </c>
      <c r="D1069" s="69">
        <v>13.76</v>
      </c>
      <c r="E1069" s="131">
        <v>14.22</v>
      </c>
    </row>
    <row r="1070" spans="1:5">
      <c r="A1070" s="68">
        <v>41569</v>
      </c>
      <c r="B1070" s="69">
        <v>14.01</v>
      </c>
      <c r="C1070" s="128">
        <v>14.04</v>
      </c>
      <c r="D1070" s="69">
        <v>13.81</v>
      </c>
      <c r="E1070" s="131">
        <v>13.81</v>
      </c>
    </row>
    <row r="1071" spans="1:5">
      <c r="A1071" s="68">
        <v>41568</v>
      </c>
      <c r="B1071" s="69">
        <v>13.91</v>
      </c>
      <c r="C1071" s="128">
        <v>13.96</v>
      </c>
      <c r="D1071" s="69">
        <v>13.82</v>
      </c>
      <c r="E1071" s="131">
        <v>13.82</v>
      </c>
    </row>
    <row r="1072" spans="1:5">
      <c r="A1072" s="68">
        <v>41565</v>
      </c>
      <c r="B1072" s="69">
        <v>13.86</v>
      </c>
      <c r="C1072" s="128">
        <v>13.89</v>
      </c>
      <c r="D1072" s="69">
        <v>13.39</v>
      </c>
      <c r="E1072" s="131">
        <v>13.43</v>
      </c>
    </row>
    <row r="1073" spans="1:5">
      <c r="A1073" s="68">
        <v>41564</v>
      </c>
      <c r="B1073" s="69">
        <v>13.86</v>
      </c>
      <c r="C1073" s="128">
        <v>14.12</v>
      </c>
      <c r="D1073" s="69">
        <v>13.7</v>
      </c>
      <c r="E1073" s="131">
        <v>14.01</v>
      </c>
    </row>
    <row r="1074" spans="1:5">
      <c r="A1074" s="68">
        <v>41563</v>
      </c>
      <c r="B1074" s="69">
        <v>13.7</v>
      </c>
      <c r="C1074" s="128">
        <v>14.85</v>
      </c>
      <c r="D1074" s="69">
        <v>13.66</v>
      </c>
      <c r="E1074" s="131">
        <v>14.61</v>
      </c>
    </row>
    <row r="1075" spans="1:5">
      <c r="A1075" s="68">
        <v>41562</v>
      </c>
      <c r="B1075" s="69">
        <v>13.79</v>
      </c>
      <c r="C1075" s="128">
        <v>13.81</v>
      </c>
      <c r="D1075" s="69">
        <v>13.32</v>
      </c>
      <c r="E1075" s="131">
        <v>13.52</v>
      </c>
    </row>
    <row r="1076" spans="1:5">
      <c r="A1076" s="68">
        <v>41561</v>
      </c>
      <c r="B1076" s="69">
        <v>14.53</v>
      </c>
      <c r="C1076" s="128">
        <v>14.54</v>
      </c>
      <c r="D1076" s="69">
        <v>14.05</v>
      </c>
      <c r="E1076" s="131">
        <v>14.19</v>
      </c>
    </row>
    <row r="1077" spans="1:5">
      <c r="A1077" s="68">
        <v>41558</v>
      </c>
      <c r="B1077" s="69">
        <v>14.83</v>
      </c>
      <c r="C1077" s="128">
        <v>14.84</v>
      </c>
      <c r="D1077" s="69">
        <v>13.92</v>
      </c>
      <c r="E1077" s="131">
        <v>13.92</v>
      </c>
    </row>
    <row r="1078" spans="1:5">
      <c r="A1078" s="68">
        <v>41557</v>
      </c>
      <c r="B1078" s="69">
        <v>15.61</v>
      </c>
      <c r="C1078" s="128">
        <v>15.96</v>
      </c>
      <c r="D1078" s="69">
        <v>15.4</v>
      </c>
      <c r="E1078" s="131">
        <v>15.51</v>
      </c>
    </row>
    <row r="1079" spans="1:5">
      <c r="A1079" s="68">
        <v>41555</v>
      </c>
      <c r="B1079" s="69">
        <v>15.7</v>
      </c>
      <c r="C1079" s="128">
        <v>15.77</v>
      </c>
      <c r="D1079" s="69">
        <v>15.3</v>
      </c>
      <c r="E1079" s="131">
        <v>15.39</v>
      </c>
    </row>
    <row r="1080" spans="1:5">
      <c r="A1080" s="68">
        <v>41554</v>
      </c>
      <c r="B1080" s="69">
        <v>15.25</v>
      </c>
      <c r="C1080" s="128">
        <v>15.48</v>
      </c>
      <c r="D1080" s="69">
        <v>15.07</v>
      </c>
      <c r="E1080" s="131">
        <v>15.38</v>
      </c>
    </row>
    <row r="1081" spans="1:5">
      <c r="A1081" s="68">
        <v>41551</v>
      </c>
      <c r="B1081" s="69">
        <v>15.05</v>
      </c>
      <c r="C1081" s="128">
        <v>15.32</v>
      </c>
      <c r="D1081" s="69">
        <v>14.93</v>
      </c>
      <c r="E1081" s="131">
        <v>15.1</v>
      </c>
    </row>
    <row r="1082" spans="1:5">
      <c r="A1082" s="68">
        <v>41549</v>
      </c>
      <c r="B1082" s="69">
        <v>15.08</v>
      </c>
      <c r="C1082" s="128">
        <v>15.1</v>
      </c>
      <c r="D1082" s="69">
        <v>14.72</v>
      </c>
      <c r="E1082" s="131">
        <v>14.72</v>
      </c>
    </row>
    <row r="1083" spans="1:5">
      <c r="A1083" s="68">
        <v>41548</v>
      </c>
      <c r="B1083" s="69">
        <v>15.25</v>
      </c>
      <c r="C1083" s="128">
        <v>15.94</v>
      </c>
      <c r="D1083" s="69">
        <v>15.15</v>
      </c>
      <c r="E1083" s="131">
        <v>15.53</v>
      </c>
    </row>
    <row r="1084" spans="1:5">
      <c r="A1084" s="68">
        <v>41547</v>
      </c>
      <c r="B1084" s="69">
        <v>15.36</v>
      </c>
      <c r="C1084" s="128">
        <v>15.54</v>
      </c>
      <c r="D1084" s="69">
        <v>14.93</v>
      </c>
      <c r="E1084" s="131">
        <v>15.38</v>
      </c>
    </row>
    <row r="1085" spans="1:5">
      <c r="A1085" s="68">
        <v>41544</v>
      </c>
      <c r="B1085" s="69">
        <v>14.71</v>
      </c>
      <c r="C1085" s="128">
        <v>14.8</v>
      </c>
      <c r="D1085" s="69">
        <v>14.43</v>
      </c>
      <c r="E1085" s="131">
        <v>14.45</v>
      </c>
    </row>
    <row r="1086" spans="1:5">
      <c r="A1086" s="68">
        <v>41543</v>
      </c>
      <c r="B1086" s="69">
        <v>15.06</v>
      </c>
      <c r="C1086" s="128">
        <v>15.06</v>
      </c>
      <c r="D1086" s="69">
        <v>14.62</v>
      </c>
      <c r="E1086" s="131">
        <v>14.62</v>
      </c>
    </row>
    <row r="1087" spans="1:5">
      <c r="A1087" s="68">
        <v>41542</v>
      </c>
      <c r="B1087" s="69">
        <v>15.5</v>
      </c>
      <c r="C1087" s="128">
        <v>15.65</v>
      </c>
      <c r="D1087" s="69">
        <v>15.01</v>
      </c>
      <c r="E1087" s="131">
        <v>15.01</v>
      </c>
    </row>
    <row r="1088" spans="1:5">
      <c r="A1088" s="68">
        <v>41541</v>
      </c>
      <c r="B1088" s="69">
        <v>16.07</v>
      </c>
      <c r="C1088" s="128">
        <v>16.07</v>
      </c>
      <c r="D1088" s="69">
        <v>15.42</v>
      </c>
      <c r="E1088" s="131">
        <v>15.43</v>
      </c>
    </row>
    <row r="1089" spans="1:5">
      <c r="A1089" s="68">
        <v>41540</v>
      </c>
      <c r="B1089" s="69">
        <v>16.87</v>
      </c>
      <c r="C1089" s="128">
        <v>16.87</v>
      </c>
      <c r="D1089" s="69">
        <v>15.91</v>
      </c>
      <c r="E1089" s="131">
        <v>15.91</v>
      </c>
    </row>
    <row r="1090" spans="1:5">
      <c r="A1090" s="68">
        <v>41534</v>
      </c>
      <c r="B1090" s="69">
        <v>16.46</v>
      </c>
      <c r="C1090" s="128">
        <v>16.61</v>
      </c>
      <c r="D1090" s="69">
        <v>16.329999999999998</v>
      </c>
      <c r="E1090" s="131">
        <v>16.37</v>
      </c>
    </row>
    <row r="1091" spans="1:5">
      <c r="A1091" s="68">
        <v>41533</v>
      </c>
      <c r="B1091" s="69">
        <v>16.02</v>
      </c>
      <c r="C1091" s="128">
        <v>16.29</v>
      </c>
      <c r="D1091" s="69">
        <v>15.89</v>
      </c>
      <c r="E1091" s="131">
        <v>15.93</v>
      </c>
    </row>
    <row r="1092" spans="1:5">
      <c r="A1092" s="68">
        <v>41530</v>
      </c>
      <c r="B1092" s="69">
        <v>15.96</v>
      </c>
      <c r="C1092" s="128">
        <v>16.02</v>
      </c>
      <c r="D1092" s="69">
        <v>15.61</v>
      </c>
      <c r="E1092" s="131">
        <v>15.76</v>
      </c>
    </row>
    <row r="1093" spans="1:5">
      <c r="A1093" s="68">
        <v>41529</v>
      </c>
      <c r="B1093" s="69">
        <v>15.82</v>
      </c>
      <c r="C1093" s="128">
        <v>15.96</v>
      </c>
      <c r="D1093" s="69">
        <v>15.3</v>
      </c>
      <c r="E1093" s="131">
        <v>15.71</v>
      </c>
    </row>
    <row r="1094" spans="1:5">
      <c r="A1094" s="68">
        <v>41528</v>
      </c>
      <c r="B1094" s="69">
        <v>16.07</v>
      </c>
      <c r="C1094" s="128">
        <v>16.23</v>
      </c>
      <c r="D1094" s="69">
        <v>15.56</v>
      </c>
      <c r="E1094" s="131">
        <v>15.65</v>
      </c>
    </row>
    <row r="1095" spans="1:5">
      <c r="A1095" s="68">
        <v>41527</v>
      </c>
      <c r="B1095" s="69">
        <v>16.28</v>
      </c>
      <c r="C1095" s="128">
        <v>16.420000000000002</v>
      </c>
      <c r="D1095" s="69">
        <v>15.72</v>
      </c>
      <c r="E1095" s="131">
        <v>15.9</v>
      </c>
    </row>
    <row r="1096" spans="1:5">
      <c r="A1096" s="68">
        <v>41526</v>
      </c>
      <c r="B1096" s="69">
        <v>16.39</v>
      </c>
      <c r="C1096" s="128">
        <v>16.57</v>
      </c>
      <c r="D1096" s="69">
        <v>16.29</v>
      </c>
      <c r="E1096" s="131">
        <v>16.41</v>
      </c>
    </row>
    <row r="1097" spans="1:5">
      <c r="A1097" s="68">
        <v>41523</v>
      </c>
      <c r="B1097" s="69">
        <v>16.14</v>
      </c>
      <c r="C1097" s="128">
        <v>16.25</v>
      </c>
      <c r="D1097" s="69">
        <v>15.86</v>
      </c>
      <c r="E1097" s="131">
        <v>15.97</v>
      </c>
    </row>
    <row r="1098" spans="1:5">
      <c r="A1098" s="68">
        <v>41522</v>
      </c>
      <c r="B1098" s="69">
        <v>16.23</v>
      </c>
      <c r="C1098" s="128">
        <v>16.260000000000002</v>
      </c>
      <c r="D1098" s="69">
        <v>15.79</v>
      </c>
      <c r="E1098" s="131">
        <v>16.16</v>
      </c>
    </row>
    <row r="1099" spans="1:5">
      <c r="A1099" s="68">
        <v>41521</v>
      </c>
      <c r="B1099" s="69">
        <v>16.3</v>
      </c>
      <c r="C1099" s="128">
        <v>16.63</v>
      </c>
      <c r="D1099" s="69">
        <v>16.18</v>
      </c>
      <c r="E1099" s="131">
        <v>16.260000000000002</v>
      </c>
    </row>
    <row r="1100" spans="1:5">
      <c r="A1100" s="68">
        <v>41520</v>
      </c>
      <c r="B1100" s="69">
        <v>15.97</v>
      </c>
      <c r="C1100" s="128">
        <v>16.07</v>
      </c>
      <c r="D1100" s="69">
        <v>15.59</v>
      </c>
      <c r="E1100" s="131">
        <v>16.02</v>
      </c>
    </row>
    <row r="1101" spans="1:5">
      <c r="A1101" s="68">
        <v>41519</v>
      </c>
      <c r="B1101" s="69">
        <v>16.260000000000002</v>
      </c>
      <c r="C1101" s="128">
        <v>16.399999999999999</v>
      </c>
      <c r="D1101" s="69">
        <v>15.92</v>
      </c>
      <c r="E1101" s="131">
        <v>16.12</v>
      </c>
    </row>
    <row r="1102" spans="1:5">
      <c r="A1102" s="68">
        <v>41516</v>
      </c>
      <c r="B1102" s="69">
        <v>15.78</v>
      </c>
      <c r="C1102" s="128">
        <v>15.85</v>
      </c>
      <c r="D1102" s="69">
        <v>15.56</v>
      </c>
      <c r="E1102" s="131">
        <v>15.73</v>
      </c>
    </row>
    <row r="1103" spans="1:5">
      <c r="A1103" s="68">
        <v>41515</v>
      </c>
      <c r="B1103" s="69">
        <v>15.49</v>
      </c>
      <c r="C1103" s="128">
        <v>15.66</v>
      </c>
      <c r="D1103" s="69">
        <v>15.24</v>
      </c>
      <c r="E1103" s="131">
        <v>15.66</v>
      </c>
    </row>
    <row r="1104" spans="1:5">
      <c r="A1104" s="68">
        <v>41514</v>
      </c>
      <c r="B1104" s="69">
        <v>16.34</v>
      </c>
      <c r="C1104" s="128">
        <v>16.34</v>
      </c>
      <c r="D1104" s="69">
        <v>15.65</v>
      </c>
      <c r="E1104" s="131">
        <v>15.7</v>
      </c>
    </row>
    <row r="1105" spans="1:5">
      <c r="A1105" s="68">
        <v>41513</v>
      </c>
      <c r="B1105" s="69">
        <v>14.94</v>
      </c>
      <c r="C1105" s="128">
        <v>15.3</v>
      </c>
      <c r="D1105" s="69">
        <v>14.79</v>
      </c>
      <c r="E1105" s="131">
        <v>15.3</v>
      </c>
    </row>
    <row r="1106" spans="1:5">
      <c r="A1106" s="68">
        <v>41512</v>
      </c>
      <c r="B1106" s="69">
        <v>14.98</v>
      </c>
      <c r="C1106" s="128">
        <v>15.07</v>
      </c>
      <c r="D1106" s="69">
        <v>14.6</v>
      </c>
      <c r="E1106" s="131">
        <v>14.61</v>
      </c>
    </row>
    <row r="1107" spans="1:5">
      <c r="A1107" s="68">
        <v>41509</v>
      </c>
      <c r="B1107" s="69">
        <v>16.18</v>
      </c>
      <c r="C1107" s="128">
        <v>16.18</v>
      </c>
      <c r="D1107" s="69">
        <v>14.99</v>
      </c>
      <c r="E1107" s="131">
        <v>15</v>
      </c>
    </row>
    <row r="1108" spans="1:5">
      <c r="A1108" s="68">
        <v>41508</v>
      </c>
      <c r="B1108" s="69">
        <v>16.579999999999998</v>
      </c>
      <c r="C1108" s="128">
        <v>17.190000000000001</v>
      </c>
      <c r="D1108" s="69">
        <v>16.32</v>
      </c>
      <c r="E1108" s="131">
        <v>16.32</v>
      </c>
    </row>
    <row r="1109" spans="1:5">
      <c r="A1109" s="68">
        <v>41507</v>
      </c>
      <c r="B1109" s="69">
        <v>15.6</v>
      </c>
      <c r="C1109" s="128">
        <v>16.53</v>
      </c>
      <c r="D1109" s="69">
        <v>15.36</v>
      </c>
      <c r="E1109" s="131">
        <v>16.11</v>
      </c>
    </row>
    <row r="1110" spans="1:5">
      <c r="A1110" s="68">
        <v>41506</v>
      </c>
      <c r="B1110" s="69">
        <v>14.89</v>
      </c>
      <c r="C1110" s="128">
        <v>15.71</v>
      </c>
      <c r="D1110" s="69">
        <v>14.67</v>
      </c>
      <c r="E1110" s="131">
        <v>15.58</v>
      </c>
    </row>
    <row r="1111" spans="1:5">
      <c r="A1111" s="68">
        <v>41505</v>
      </c>
      <c r="B1111" s="69">
        <v>14.88</v>
      </c>
      <c r="C1111" s="128">
        <v>14.88</v>
      </c>
      <c r="D1111" s="69">
        <v>14.51</v>
      </c>
      <c r="E1111" s="131">
        <v>14.51</v>
      </c>
    </row>
    <row r="1112" spans="1:5">
      <c r="A1112" s="68">
        <v>41502</v>
      </c>
      <c r="B1112" s="69">
        <v>14.68</v>
      </c>
      <c r="C1112" s="128">
        <v>14.75</v>
      </c>
      <c r="D1112" s="69">
        <v>14.23</v>
      </c>
      <c r="E1112" s="131">
        <v>14.23</v>
      </c>
    </row>
    <row r="1113" spans="1:5">
      <c r="A1113" s="68">
        <v>41500</v>
      </c>
      <c r="B1113" s="69">
        <v>14.33</v>
      </c>
      <c r="C1113" s="128">
        <v>14.33</v>
      </c>
      <c r="D1113" s="69">
        <v>13.76</v>
      </c>
      <c r="E1113" s="131">
        <v>13.78</v>
      </c>
    </row>
    <row r="1114" spans="1:5">
      <c r="A1114" s="68">
        <v>41499</v>
      </c>
      <c r="B1114" s="69">
        <v>14.74</v>
      </c>
      <c r="C1114" s="128">
        <v>14.78</v>
      </c>
      <c r="D1114" s="69">
        <v>14.26</v>
      </c>
      <c r="E1114" s="131">
        <v>14.26</v>
      </c>
    </row>
    <row r="1115" spans="1:5">
      <c r="A1115" s="68">
        <v>41498</v>
      </c>
      <c r="B1115" s="69">
        <v>14.84</v>
      </c>
      <c r="C1115" s="128">
        <v>15.22</v>
      </c>
      <c r="D1115" s="69">
        <v>14.64</v>
      </c>
      <c r="E1115" s="131">
        <v>14.72</v>
      </c>
    </row>
    <row r="1116" spans="1:5">
      <c r="A1116" s="68">
        <v>41495</v>
      </c>
      <c r="B1116" s="69">
        <v>14.95</v>
      </c>
      <c r="C1116" s="128">
        <v>15.05</v>
      </c>
      <c r="D1116" s="69">
        <v>14.38</v>
      </c>
      <c r="E1116" s="131">
        <v>14.38</v>
      </c>
    </row>
    <row r="1117" spans="1:5">
      <c r="A1117" s="68">
        <v>41494</v>
      </c>
      <c r="B1117" s="69">
        <v>14.84</v>
      </c>
      <c r="C1117" s="128">
        <v>15.42</v>
      </c>
      <c r="D1117" s="69">
        <v>14.77</v>
      </c>
      <c r="E1117" s="131">
        <v>14.96</v>
      </c>
    </row>
    <row r="1118" spans="1:5">
      <c r="A1118" s="68">
        <v>41493</v>
      </c>
      <c r="B1118" s="69">
        <v>15.02</v>
      </c>
      <c r="C1118" s="128">
        <v>15.42</v>
      </c>
      <c r="D1118" s="69">
        <v>14.8</v>
      </c>
      <c r="E1118" s="131">
        <v>15.35</v>
      </c>
    </row>
    <row r="1119" spans="1:5">
      <c r="A1119" s="68">
        <v>41492</v>
      </c>
      <c r="B1119" s="69">
        <v>14.79</v>
      </c>
      <c r="C1119" s="128">
        <v>14.98</v>
      </c>
      <c r="D1119" s="69">
        <v>14.61</v>
      </c>
      <c r="E1119" s="131">
        <v>14.98</v>
      </c>
    </row>
    <row r="1120" spans="1:5">
      <c r="A1120" s="68">
        <v>41491</v>
      </c>
      <c r="B1120" s="69">
        <v>15.01</v>
      </c>
      <c r="C1120" s="128">
        <v>15.03</v>
      </c>
      <c r="D1120" s="69">
        <v>14.61</v>
      </c>
      <c r="E1120" s="131">
        <v>14.92</v>
      </c>
    </row>
    <row r="1121" spans="1:5">
      <c r="A1121" s="68">
        <v>41488</v>
      </c>
      <c r="B1121" s="69">
        <v>15.23</v>
      </c>
      <c r="C1121" s="128">
        <v>15.26</v>
      </c>
      <c r="D1121" s="69">
        <v>14.85</v>
      </c>
      <c r="E1121" s="131">
        <v>14.92</v>
      </c>
    </row>
    <row r="1122" spans="1:5">
      <c r="A1122" s="68">
        <v>41487</v>
      </c>
      <c r="B1122" s="69">
        <v>16.3</v>
      </c>
      <c r="C1122" s="128">
        <v>16.329999999999998</v>
      </c>
      <c r="D1122" s="69">
        <v>15.48</v>
      </c>
      <c r="E1122" s="131">
        <v>15.48</v>
      </c>
    </row>
    <row r="1123" spans="1:5">
      <c r="A1123" s="68">
        <v>41486</v>
      </c>
      <c r="B1123" s="69">
        <v>16.03</v>
      </c>
      <c r="C1123" s="128">
        <v>16.27</v>
      </c>
      <c r="D1123" s="69">
        <v>15.89</v>
      </c>
      <c r="E1123" s="131">
        <v>16.260000000000002</v>
      </c>
    </row>
    <row r="1124" spans="1:5">
      <c r="A1124" s="68">
        <v>41485</v>
      </c>
      <c r="B1124" s="69">
        <v>16.38</v>
      </c>
      <c r="C1124" s="128">
        <v>16.38</v>
      </c>
      <c r="D1124" s="69">
        <v>15.79</v>
      </c>
      <c r="E1124" s="131">
        <v>15.95</v>
      </c>
    </row>
    <row r="1125" spans="1:5">
      <c r="A1125" s="68">
        <v>41484</v>
      </c>
      <c r="B1125" s="69">
        <v>16.510000000000002</v>
      </c>
      <c r="C1125" s="128">
        <v>16.510000000000002</v>
      </c>
      <c r="D1125" s="69">
        <v>16.21</v>
      </c>
      <c r="E1125" s="131">
        <v>16.32</v>
      </c>
    </row>
    <row r="1126" spans="1:5">
      <c r="A1126" s="68">
        <v>41481</v>
      </c>
      <c r="B1126" s="69">
        <v>16.46</v>
      </c>
      <c r="C1126" s="128">
        <v>16.5</v>
      </c>
      <c r="D1126" s="69">
        <v>15.88</v>
      </c>
      <c r="E1126" s="131">
        <v>15.9</v>
      </c>
    </row>
    <row r="1127" spans="1:5">
      <c r="A1127" s="68">
        <v>41480</v>
      </c>
      <c r="B1127" s="69">
        <v>16.66</v>
      </c>
      <c r="C1127" s="128">
        <v>16.68</v>
      </c>
      <c r="D1127" s="69">
        <v>16.149999999999999</v>
      </c>
      <c r="E1127" s="131">
        <v>16.399999999999999</v>
      </c>
    </row>
    <row r="1128" spans="1:5">
      <c r="A1128" s="68">
        <v>41479</v>
      </c>
      <c r="B1128" s="69">
        <v>17.27</v>
      </c>
      <c r="C1128" s="128">
        <v>17.28</v>
      </c>
      <c r="D1128" s="69">
        <v>16.43</v>
      </c>
      <c r="E1128" s="131">
        <v>16.52</v>
      </c>
    </row>
    <row r="1129" spans="1:5">
      <c r="A1129" s="68">
        <v>41478</v>
      </c>
      <c r="B1129" s="69">
        <v>17.87</v>
      </c>
      <c r="C1129" s="128">
        <v>17.89</v>
      </c>
      <c r="D1129" s="69">
        <v>17.05</v>
      </c>
      <c r="E1129" s="131">
        <v>17.05</v>
      </c>
    </row>
    <row r="1130" spans="1:5">
      <c r="A1130" s="68">
        <v>41477</v>
      </c>
      <c r="B1130" s="69">
        <v>18.440000000000001</v>
      </c>
      <c r="C1130" s="128">
        <v>18.46</v>
      </c>
      <c r="D1130" s="69">
        <v>17.93</v>
      </c>
      <c r="E1130" s="131">
        <v>18.21</v>
      </c>
    </row>
    <row r="1131" spans="1:5">
      <c r="A1131" s="68">
        <v>41474</v>
      </c>
      <c r="B1131" s="69">
        <v>18.399999999999999</v>
      </c>
      <c r="C1131" s="128">
        <v>18.73</v>
      </c>
      <c r="D1131" s="69">
        <v>17.989999999999998</v>
      </c>
      <c r="E1131" s="131">
        <v>18.079999999999998</v>
      </c>
    </row>
    <row r="1132" spans="1:5">
      <c r="A1132" s="68">
        <v>41473</v>
      </c>
      <c r="B1132" s="69">
        <v>18.399999999999999</v>
      </c>
      <c r="C1132" s="128">
        <v>18.600000000000001</v>
      </c>
      <c r="D1132" s="69">
        <v>18.02</v>
      </c>
      <c r="E1132" s="131">
        <v>18.170000000000002</v>
      </c>
    </row>
    <row r="1133" spans="1:5">
      <c r="A1133" s="68">
        <v>41472</v>
      </c>
      <c r="B1133" s="69">
        <v>18.399999999999999</v>
      </c>
      <c r="C1133" s="128">
        <v>18.59</v>
      </c>
      <c r="D1133" s="69">
        <v>17.61</v>
      </c>
      <c r="E1133" s="131">
        <v>18.100000000000001</v>
      </c>
    </row>
    <row r="1134" spans="1:5">
      <c r="A1134" s="68">
        <v>41471</v>
      </c>
      <c r="B1134" s="69">
        <v>17.97</v>
      </c>
      <c r="C1134" s="128">
        <v>18.27</v>
      </c>
      <c r="D1134" s="69">
        <v>17.739999999999998</v>
      </c>
      <c r="E1134" s="131">
        <v>18.16</v>
      </c>
    </row>
    <row r="1135" spans="1:5">
      <c r="A1135" s="68">
        <v>41470</v>
      </c>
      <c r="B1135" s="69">
        <v>18.239999999999998</v>
      </c>
      <c r="C1135" s="128">
        <v>18.420000000000002</v>
      </c>
      <c r="D1135" s="69">
        <v>17.39</v>
      </c>
      <c r="E1135" s="131">
        <v>17.39</v>
      </c>
    </row>
    <row r="1136" spans="1:5">
      <c r="A1136" s="68">
        <v>41467</v>
      </c>
      <c r="B1136" s="69">
        <v>17.649999999999999</v>
      </c>
      <c r="C1136" s="128">
        <v>17.760000000000002</v>
      </c>
      <c r="D1136" s="69">
        <v>16.98</v>
      </c>
      <c r="E1136" s="131">
        <v>17.07</v>
      </c>
    </row>
    <row r="1137" spans="1:5">
      <c r="A1137" s="68">
        <v>41466</v>
      </c>
      <c r="B1137" s="69">
        <v>17.149999999999999</v>
      </c>
      <c r="C1137" s="128">
        <v>17.440000000000001</v>
      </c>
      <c r="D1137" s="69">
        <v>16.739999999999998</v>
      </c>
      <c r="E1137" s="131">
        <v>17.3</v>
      </c>
    </row>
    <row r="1138" spans="1:5">
      <c r="A1138" s="68">
        <v>41465</v>
      </c>
      <c r="B1138" s="69">
        <v>17.98</v>
      </c>
      <c r="C1138" s="128">
        <v>18.239999999999998</v>
      </c>
      <c r="D1138" s="69">
        <v>17.809999999999999</v>
      </c>
      <c r="E1138" s="131">
        <v>17.809999999999999</v>
      </c>
    </row>
    <row r="1139" spans="1:5">
      <c r="A1139" s="68">
        <v>41464</v>
      </c>
      <c r="B1139" s="69">
        <v>18.47</v>
      </c>
      <c r="C1139" s="128">
        <v>18.47</v>
      </c>
      <c r="D1139" s="69">
        <v>18</v>
      </c>
      <c r="E1139" s="131">
        <v>18.05</v>
      </c>
    </row>
    <row r="1140" spans="1:5">
      <c r="A1140" s="68">
        <v>41463</v>
      </c>
      <c r="B1140" s="69">
        <v>18.18</v>
      </c>
      <c r="C1140" s="128">
        <v>19.190000000000001</v>
      </c>
      <c r="D1140" s="69">
        <v>18.16</v>
      </c>
      <c r="E1140" s="131">
        <v>18.62</v>
      </c>
    </row>
    <row r="1141" spans="1:5">
      <c r="A1141" s="68">
        <v>41460</v>
      </c>
      <c r="B1141" s="69">
        <v>17.32</v>
      </c>
      <c r="C1141" s="128">
        <v>18.43</v>
      </c>
      <c r="D1141" s="69">
        <v>17.3</v>
      </c>
      <c r="E1141" s="131">
        <v>18.149999999999999</v>
      </c>
    </row>
    <row r="1142" spans="1:5">
      <c r="A1142" s="68">
        <v>41459</v>
      </c>
      <c r="B1142" s="69">
        <v>17.66</v>
      </c>
      <c r="C1142" s="128">
        <v>17.82</v>
      </c>
      <c r="D1142" s="69">
        <v>17.45</v>
      </c>
      <c r="E1142" s="131">
        <v>17.55</v>
      </c>
    </row>
    <row r="1143" spans="1:5">
      <c r="A1143" s="68">
        <v>41458</v>
      </c>
      <c r="B1143" s="69">
        <v>17.09</v>
      </c>
      <c r="C1143" s="128">
        <v>18.149999999999999</v>
      </c>
      <c r="D1143" s="69">
        <v>17.059999999999999</v>
      </c>
      <c r="E1143" s="131">
        <v>17.93</v>
      </c>
    </row>
    <row r="1144" spans="1:5">
      <c r="A1144" s="68">
        <v>41457</v>
      </c>
      <c r="B1144" s="69">
        <v>17.11</v>
      </c>
      <c r="C1144" s="128">
        <v>17.25</v>
      </c>
      <c r="D1144" s="69">
        <v>16.95</v>
      </c>
      <c r="E1144" s="131">
        <v>17.059999999999999</v>
      </c>
    </row>
    <row r="1145" spans="1:5">
      <c r="A1145" s="68">
        <v>41456</v>
      </c>
      <c r="B1145" s="69">
        <v>17.66</v>
      </c>
      <c r="C1145" s="128">
        <v>17.68</v>
      </c>
      <c r="D1145" s="69">
        <v>17.13</v>
      </c>
      <c r="E1145" s="131">
        <v>17.239999999999998</v>
      </c>
    </row>
    <row r="1146" spans="1:5">
      <c r="A1146" s="68">
        <v>41453</v>
      </c>
      <c r="B1146" s="69">
        <v>17.46</v>
      </c>
      <c r="C1146" s="128">
        <v>17.47</v>
      </c>
      <c r="D1146" s="69">
        <v>16.93</v>
      </c>
      <c r="E1146" s="131">
        <v>17.11</v>
      </c>
    </row>
    <row r="1147" spans="1:5">
      <c r="A1147" s="68">
        <v>41452</v>
      </c>
      <c r="B1147" s="69">
        <v>18.41</v>
      </c>
      <c r="C1147" s="128">
        <v>18.45</v>
      </c>
      <c r="D1147" s="69">
        <v>18.03</v>
      </c>
      <c r="E1147" s="131">
        <v>18.100000000000001</v>
      </c>
    </row>
    <row r="1148" spans="1:5">
      <c r="A1148" s="68">
        <v>41451</v>
      </c>
      <c r="B1148" s="69">
        <v>20.65</v>
      </c>
      <c r="C1148" s="128">
        <v>21.11</v>
      </c>
      <c r="D1148" s="69">
        <v>20.170000000000002</v>
      </c>
      <c r="E1148" s="131">
        <v>20.32</v>
      </c>
    </row>
    <row r="1149" spans="1:5">
      <c r="A1149" s="68">
        <v>41450</v>
      </c>
      <c r="B1149" s="69">
        <v>19.850000000000001</v>
      </c>
      <c r="C1149" s="128">
        <v>21.58</v>
      </c>
      <c r="D1149" s="69">
        <v>19.61</v>
      </c>
      <c r="E1149" s="131">
        <v>20.23</v>
      </c>
    </row>
    <row r="1150" spans="1:5">
      <c r="A1150" s="68">
        <v>41449</v>
      </c>
      <c r="B1150" s="69">
        <v>19.36</v>
      </c>
      <c r="C1150" s="128">
        <v>19.95</v>
      </c>
      <c r="D1150" s="69">
        <v>18.64</v>
      </c>
      <c r="E1150" s="131">
        <v>19.95</v>
      </c>
    </row>
    <row r="1151" spans="1:5">
      <c r="A1151" s="68">
        <v>41446</v>
      </c>
      <c r="B1151" s="69">
        <v>19.16</v>
      </c>
      <c r="C1151" s="128">
        <v>20.18</v>
      </c>
      <c r="D1151" s="69">
        <v>18.239999999999998</v>
      </c>
      <c r="E1151" s="131">
        <v>18.57</v>
      </c>
    </row>
    <row r="1152" spans="1:5">
      <c r="A1152" s="68">
        <v>41445</v>
      </c>
      <c r="B1152" s="69">
        <v>16.690000000000001</v>
      </c>
      <c r="C1152" s="128">
        <v>17.899999999999999</v>
      </c>
      <c r="D1152" s="69">
        <v>16.46</v>
      </c>
      <c r="E1152" s="131">
        <v>17.37</v>
      </c>
    </row>
    <row r="1153" spans="1:5">
      <c r="A1153" s="68">
        <v>41444</v>
      </c>
      <c r="B1153" s="69">
        <v>16.25</v>
      </c>
      <c r="C1153" s="128">
        <v>16.62</v>
      </c>
      <c r="D1153" s="69">
        <v>16.25</v>
      </c>
      <c r="E1153" s="131">
        <v>16.59</v>
      </c>
    </row>
    <row r="1154" spans="1:5">
      <c r="A1154" s="68">
        <v>41443</v>
      </c>
      <c r="B1154" s="69">
        <v>16.510000000000002</v>
      </c>
      <c r="C1154" s="128">
        <v>16.649999999999999</v>
      </c>
      <c r="D1154" s="69">
        <v>15.66</v>
      </c>
      <c r="E1154" s="131">
        <v>15.89</v>
      </c>
    </row>
    <row r="1155" spans="1:5">
      <c r="A1155" s="68">
        <v>41442</v>
      </c>
      <c r="B1155" s="69">
        <v>15.95</v>
      </c>
      <c r="C1155" s="128">
        <v>16.27</v>
      </c>
      <c r="D1155" s="69">
        <v>15.85</v>
      </c>
      <c r="E1155" s="131">
        <v>16.03</v>
      </c>
    </row>
    <row r="1156" spans="1:5">
      <c r="A1156" s="68">
        <v>41439</v>
      </c>
      <c r="B1156" s="69">
        <v>16.66</v>
      </c>
      <c r="C1156" s="128">
        <v>16.66</v>
      </c>
      <c r="D1156" s="69">
        <v>15.77</v>
      </c>
      <c r="E1156" s="131">
        <v>15.78</v>
      </c>
    </row>
    <row r="1157" spans="1:5">
      <c r="A1157" s="68">
        <v>41438</v>
      </c>
      <c r="B1157" s="69">
        <v>15.79</v>
      </c>
      <c r="C1157" s="128">
        <v>17.13</v>
      </c>
      <c r="D1157" s="69">
        <v>15.62</v>
      </c>
      <c r="E1157" s="131">
        <v>16.82</v>
      </c>
    </row>
    <row r="1158" spans="1:5">
      <c r="A1158" s="68">
        <v>41437</v>
      </c>
      <c r="B1158" s="69">
        <v>15.61</v>
      </c>
      <c r="C1158" s="128">
        <v>15.87</v>
      </c>
      <c r="D1158" s="69">
        <v>15.3</v>
      </c>
      <c r="E1158" s="131">
        <v>15.64</v>
      </c>
    </row>
    <row r="1159" spans="1:5">
      <c r="A1159" s="68">
        <v>41436</v>
      </c>
      <c r="B1159" s="69">
        <v>16.11</v>
      </c>
      <c r="C1159" s="128">
        <v>16.29</v>
      </c>
      <c r="D1159" s="69">
        <v>15.19</v>
      </c>
      <c r="E1159" s="131">
        <v>15.37</v>
      </c>
    </row>
    <row r="1160" spans="1:5">
      <c r="A1160" s="68">
        <v>41435</v>
      </c>
      <c r="B1160" s="69">
        <v>16.93</v>
      </c>
      <c r="C1160" s="128">
        <v>16.93</v>
      </c>
      <c r="D1160" s="69">
        <v>15.82</v>
      </c>
      <c r="E1160" s="131">
        <v>15.82</v>
      </c>
    </row>
    <row r="1161" spans="1:5">
      <c r="A1161" s="68">
        <v>41432</v>
      </c>
      <c r="B1161" s="69">
        <v>15.75</v>
      </c>
      <c r="C1161" s="128">
        <v>16.77</v>
      </c>
      <c r="D1161" s="69">
        <v>15.05</v>
      </c>
      <c r="E1161" s="131">
        <v>16.760000000000002</v>
      </c>
    </row>
    <row r="1162" spans="1:5">
      <c r="A1162" s="68">
        <v>41430</v>
      </c>
      <c r="B1162" s="69">
        <v>14.48</v>
      </c>
      <c r="C1162" s="128">
        <v>15.06</v>
      </c>
      <c r="D1162" s="69">
        <v>14.4</v>
      </c>
      <c r="E1162" s="131">
        <v>15.05</v>
      </c>
    </row>
    <row r="1163" spans="1:5">
      <c r="A1163" s="68">
        <v>41429</v>
      </c>
      <c r="B1163" s="69">
        <v>14.43</v>
      </c>
      <c r="C1163" s="128">
        <v>14.88</v>
      </c>
      <c r="D1163" s="69">
        <v>14.34</v>
      </c>
      <c r="E1163" s="131">
        <v>14.36</v>
      </c>
    </row>
    <row r="1164" spans="1:5">
      <c r="A1164" s="68">
        <v>41428</v>
      </c>
      <c r="B1164" s="69">
        <v>14.58</v>
      </c>
      <c r="C1164" s="128">
        <v>14.72</v>
      </c>
      <c r="D1164" s="69">
        <v>14.3</v>
      </c>
      <c r="E1164" s="131">
        <v>14.45</v>
      </c>
    </row>
    <row r="1165" spans="1:5">
      <c r="A1165" s="68">
        <v>41425</v>
      </c>
      <c r="B1165" s="69">
        <v>14.17</v>
      </c>
      <c r="C1165" s="128">
        <v>14.22</v>
      </c>
      <c r="D1165" s="69">
        <v>14.02</v>
      </c>
      <c r="E1165" s="131">
        <v>14.16</v>
      </c>
    </row>
    <row r="1166" spans="1:5">
      <c r="A1166" s="68">
        <v>41424</v>
      </c>
      <c r="B1166" s="69">
        <v>14.33</v>
      </c>
      <c r="C1166" s="128">
        <v>14.37</v>
      </c>
      <c r="D1166" s="69">
        <v>14.16</v>
      </c>
      <c r="E1166" s="131">
        <v>14.36</v>
      </c>
    </row>
    <row r="1167" spans="1:5">
      <c r="A1167" s="68">
        <v>41423</v>
      </c>
      <c r="B1167" s="69">
        <v>14.26</v>
      </c>
      <c r="C1167" s="128">
        <v>14.39</v>
      </c>
      <c r="D1167" s="69">
        <v>14.14</v>
      </c>
      <c r="E1167" s="131">
        <v>14.28</v>
      </c>
    </row>
    <row r="1168" spans="1:5">
      <c r="A1168" s="68">
        <v>41422</v>
      </c>
      <c r="B1168" s="69">
        <v>14.56</v>
      </c>
      <c r="C1168" s="128">
        <v>14.7</v>
      </c>
      <c r="D1168" s="69">
        <v>14.33</v>
      </c>
      <c r="E1168" s="131">
        <v>14.33</v>
      </c>
    </row>
    <row r="1169" spans="1:5">
      <c r="A1169" s="68">
        <v>41421</v>
      </c>
      <c r="B1169" s="69">
        <v>14.97</v>
      </c>
      <c r="C1169" s="128">
        <v>14.98</v>
      </c>
      <c r="D1169" s="69">
        <v>14.52</v>
      </c>
      <c r="E1169" s="131">
        <v>14.67</v>
      </c>
    </row>
    <row r="1170" spans="1:5">
      <c r="A1170" s="68">
        <v>41418</v>
      </c>
      <c r="B1170" s="69">
        <v>14.54</v>
      </c>
      <c r="C1170" s="128">
        <v>15.08</v>
      </c>
      <c r="D1170" s="69">
        <v>14.39</v>
      </c>
      <c r="E1170" s="131">
        <v>14.45</v>
      </c>
    </row>
    <row r="1171" spans="1:5">
      <c r="A1171" s="68">
        <v>41417</v>
      </c>
      <c r="B1171" s="69">
        <v>14.23</v>
      </c>
      <c r="C1171" s="128">
        <v>14.81</v>
      </c>
      <c r="D1171" s="69">
        <v>14.15</v>
      </c>
      <c r="E1171" s="131">
        <v>14.71</v>
      </c>
    </row>
    <row r="1172" spans="1:5">
      <c r="A1172" s="68">
        <v>41416</v>
      </c>
      <c r="B1172" s="69">
        <v>14.25</v>
      </c>
      <c r="C1172" s="128">
        <v>14.26</v>
      </c>
      <c r="D1172" s="69">
        <v>13.99</v>
      </c>
      <c r="E1172" s="131">
        <v>14.08</v>
      </c>
    </row>
    <row r="1173" spans="1:5">
      <c r="A1173" s="68">
        <v>41415</v>
      </c>
      <c r="B1173" s="69">
        <v>14.28</v>
      </c>
      <c r="C1173" s="128">
        <v>14.37</v>
      </c>
      <c r="D1173" s="69">
        <v>14.19</v>
      </c>
      <c r="E1173" s="131">
        <v>14.31</v>
      </c>
    </row>
    <row r="1174" spans="1:5">
      <c r="A1174" s="68">
        <v>41414</v>
      </c>
      <c r="B1174" s="69">
        <v>14.35</v>
      </c>
      <c r="C1174" s="128">
        <v>14.5</v>
      </c>
      <c r="D1174" s="69">
        <v>14.16</v>
      </c>
      <c r="E1174" s="131">
        <v>14.27</v>
      </c>
    </row>
    <row r="1175" spans="1:5">
      <c r="A1175" s="68">
        <v>41410</v>
      </c>
      <c r="B1175" s="69">
        <v>13.71</v>
      </c>
      <c r="C1175" s="128">
        <v>13.71</v>
      </c>
      <c r="D1175" s="69">
        <v>13.43</v>
      </c>
      <c r="E1175" s="131">
        <v>13.43</v>
      </c>
    </row>
    <row r="1176" spans="1:5">
      <c r="A1176" s="68">
        <v>41409</v>
      </c>
      <c r="B1176" s="69">
        <v>13.77</v>
      </c>
      <c r="C1176" s="128">
        <v>13.91</v>
      </c>
      <c r="D1176" s="69">
        <v>13.42</v>
      </c>
      <c r="E1176" s="131">
        <v>13.8</v>
      </c>
    </row>
    <row r="1177" spans="1:5">
      <c r="A1177" s="68">
        <v>41408</v>
      </c>
      <c r="B1177" s="69">
        <v>14.08</v>
      </c>
      <c r="C1177" s="128">
        <v>14.1</v>
      </c>
      <c r="D1177" s="69">
        <v>13.43</v>
      </c>
      <c r="E1177" s="131">
        <v>13.48</v>
      </c>
    </row>
    <row r="1178" spans="1:5">
      <c r="A1178" s="68">
        <v>41407</v>
      </c>
      <c r="B1178" s="69">
        <v>15.06</v>
      </c>
      <c r="C1178" s="128">
        <v>15.22</v>
      </c>
      <c r="D1178" s="69">
        <v>14.47</v>
      </c>
      <c r="E1178" s="131">
        <v>14.61</v>
      </c>
    </row>
    <row r="1179" spans="1:5">
      <c r="A1179" s="68">
        <v>41404</v>
      </c>
      <c r="B1179" s="69">
        <v>14.46</v>
      </c>
      <c r="C1179" s="128">
        <v>15.15</v>
      </c>
      <c r="D1179" s="69">
        <v>14.43</v>
      </c>
      <c r="E1179" s="131">
        <v>14.74</v>
      </c>
    </row>
    <row r="1180" spans="1:5">
      <c r="A1180" s="68">
        <v>41403</v>
      </c>
      <c r="B1180" s="69">
        <v>14.34</v>
      </c>
      <c r="C1180" s="128">
        <v>14.74</v>
      </c>
      <c r="D1180" s="69">
        <v>13.94</v>
      </c>
      <c r="E1180" s="131">
        <v>14.23</v>
      </c>
    </row>
    <row r="1181" spans="1:5">
      <c r="A1181" s="68">
        <v>41402</v>
      </c>
      <c r="B1181" s="69">
        <v>14.17</v>
      </c>
      <c r="C1181" s="128">
        <v>14.33</v>
      </c>
      <c r="D1181" s="69">
        <v>14.04</v>
      </c>
      <c r="E1181" s="131">
        <v>14.18</v>
      </c>
    </row>
    <row r="1182" spans="1:5">
      <c r="A1182" s="68">
        <v>41401</v>
      </c>
      <c r="B1182" s="69">
        <v>14.47</v>
      </c>
      <c r="C1182" s="128">
        <v>14.58</v>
      </c>
      <c r="D1182" s="69">
        <v>14.17</v>
      </c>
      <c r="E1182" s="131">
        <v>14.37</v>
      </c>
    </row>
    <row r="1183" spans="1:5">
      <c r="A1183" s="68">
        <v>41400</v>
      </c>
      <c r="B1183" s="69">
        <v>14.58</v>
      </c>
      <c r="C1183" s="128">
        <v>14.75</v>
      </c>
      <c r="D1183" s="69">
        <v>14.42</v>
      </c>
      <c r="E1183" s="131">
        <v>14.73</v>
      </c>
    </row>
    <row r="1184" spans="1:5">
      <c r="A1184" s="68">
        <v>41397</v>
      </c>
      <c r="B1184" s="69">
        <v>14.83</v>
      </c>
      <c r="C1184" s="128">
        <v>15.04</v>
      </c>
      <c r="D1184" s="69">
        <v>14.57</v>
      </c>
      <c r="E1184" s="131">
        <v>14.65</v>
      </c>
    </row>
    <row r="1185" spans="1:5">
      <c r="A1185" s="68">
        <v>41396</v>
      </c>
      <c r="B1185" s="69">
        <v>15.08</v>
      </c>
      <c r="C1185" s="128">
        <v>15.3</v>
      </c>
      <c r="D1185" s="69">
        <v>14.84</v>
      </c>
      <c r="E1185" s="131">
        <v>15</v>
      </c>
    </row>
    <row r="1186" spans="1:5">
      <c r="A1186" s="68">
        <v>41394</v>
      </c>
      <c r="B1186" s="69">
        <v>15.07</v>
      </c>
      <c r="C1186" s="128">
        <v>15.07</v>
      </c>
      <c r="D1186" s="69">
        <v>14.72</v>
      </c>
      <c r="E1186" s="131">
        <v>14.74</v>
      </c>
    </row>
    <row r="1187" spans="1:5">
      <c r="A1187" s="68">
        <v>41393</v>
      </c>
      <c r="B1187" s="69">
        <v>15.37</v>
      </c>
      <c r="C1187" s="128">
        <v>15.57</v>
      </c>
      <c r="D1187" s="69">
        <v>15.14</v>
      </c>
      <c r="E1187" s="131">
        <v>15.27</v>
      </c>
    </row>
    <row r="1188" spans="1:5">
      <c r="A1188" s="68">
        <v>41390</v>
      </c>
      <c r="B1188" s="69">
        <v>15.01</v>
      </c>
      <c r="C1188" s="128">
        <v>15.18</v>
      </c>
      <c r="D1188" s="69">
        <v>14.81</v>
      </c>
      <c r="E1188" s="131">
        <v>14.83</v>
      </c>
    </row>
    <row r="1189" spans="1:5">
      <c r="A1189" s="68">
        <v>41389</v>
      </c>
      <c r="B1189" s="69">
        <v>14.64</v>
      </c>
      <c r="C1189" s="128">
        <v>14.91</v>
      </c>
      <c r="D1189" s="69">
        <v>14.61</v>
      </c>
      <c r="E1189" s="131">
        <v>14.91</v>
      </c>
    </row>
    <row r="1190" spans="1:5">
      <c r="A1190" s="68">
        <v>41388</v>
      </c>
      <c r="B1190" s="69">
        <v>15.14</v>
      </c>
      <c r="C1190" s="128">
        <v>15.43</v>
      </c>
      <c r="D1190" s="69">
        <v>14.62</v>
      </c>
      <c r="E1190" s="131">
        <v>14.63</v>
      </c>
    </row>
    <row r="1191" spans="1:5">
      <c r="A1191" s="68">
        <v>41387</v>
      </c>
      <c r="B1191" s="69">
        <v>15.77</v>
      </c>
      <c r="C1191" s="128">
        <v>15.97</v>
      </c>
      <c r="D1191" s="69">
        <v>15.33</v>
      </c>
      <c r="E1191" s="131">
        <v>15.49</v>
      </c>
    </row>
    <row r="1192" spans="1:5">
      <c r="A1192" s="68">
        <v>41386</v>
      </c>
      <c r="B1192" s="69">
        <v>16.46</v>
      </c>
      <c r="C1192" s="128">
        <v>16.75</v>
      </c>
      <c r="D1192" s="69">
        <v>15.68</v>
      </c>
      <c r="E1192" s="131">
        <v>15.68</v>
      </c>
    </row>
    <row r="1193" spans="1:5">
      <c r="A1193" s="68">
        <v>41383</v>
      </c>
      <c r="B1193" s="69">
        <v>17.04</v>
      </c>
      <c r="C1193" s="128">
        <v>17.04</v>
      </c>
      <c r="D1193" s="69">
        <v>16.100000000000001</v>
      </c>
      <c r="E1193" s="131">
        <v>16.16</v>
      </c>
    </row>
    <row r="1194" spans="1:5">
      <c r="A1194" s="68">
        <v>41382</v>
      </c>
      <c r="B1194" s="69">
        <v>16.739999999999998</v>
      </c>
      <c r="C1194" s="128">
        <v>17.52</v>
      </c>
      <c r="D1194" s="69">
        <v>16.489999999999998</v>
      </c>
      <c r="E1194" s="131">
        <v>17.03</v>
      </c>
    </row>
    <row r="1195" spans="1:5">
      <c r="A1195" s="68">
        <v>41381</v>
      </c>
      <c r="B1195" s="69">
        <v>17.43</v>
      </c>
      <c r="C1195" s="128">
        <v>18.03</v>
      </c>
      <c r="D1195" s="69">
        <v>16.77</v>
      </c>
      <c r="E1195" s="131">
        <v>16.77</v>
      </c>
    </row>
    <row r="1196" spans="1:5">
      <c r="A1196" s="68">
        <v>41380</v>
      </c>
      <c r="B1196" s="69">
        <v>19.079999999999998</v>
      </c>
      <c r="C1196" s="128">
        <v>19.510000000000002</v>
      </c>
      <c r="D1196" s="69">
        <v>17.63</v>
      </c>
      <c r="E1196" s="131">
        <v>17.63</v>
      </c>
    </row>
    <row r="1197" spans="1:5">
      <c r="A1197" s="68">
        <v>41379</v>
      </c>
      <c r="B1197" s="69">
        <v>20.69</v>
      </c>
      <c r="C1197" s="128">
        <v>21.01</v>
      </c>
      <c r="D1197" s="69">
        <v>18.420000000000002</v>
      </c>
      <c r="E1197" s="131">
        <v>18.78</v>
      </c>
    </row>
    <row r="1198" spans="1:5">
      <c r="A1198" s="68">
        <v>41376</v>
      </c>
      <c r="B1198" s="69">
        <v>17.86</v>
      </c>
      <c r="C1198" s="128">
        <v>20.27</v>
      </c>
      <c r="D1198" s="69">
        <v>17.68</v>
      </c>
      <c r="E1198" s="131">
        <v>20.100000000000001</v>
      </c>
    </row>
    <row r="1199" spans="1:5">
      <c r="A1199" s="68">
        <v>41375</v>
      </c>
      <c r="B1199" s="69">
        <v>18.95</v>
      </c>
      <c r="C1199" s="128">
        <v>19.37</v>
      </c>
      <c r="D1199" s="69">
        <v>18.13</v>
      </c>
      <c r="E1199" s="131">
        <v>18.52</v>
      </c>
    </row>
    <row r="1200" spans="1:5">
      <c r="A1200" s="68">
        <v>41374</v>
      </c>
      <c r="B1200" s="69">
        <v>19.05</v>
      </c>
      <c r="C1200" s="128">
        <v>20.29</v>
      </c>
      <c r="D1200" s="69">
        <v>18.670000000000002</v>
      </c>
      <c r="E1200" s="131">
        <v>19.38</v>
      </c>
    </row>
    <row r="1201" spans="1:5">
      <c r="A1201" s="68">
        <v>41373</v>
      </c>
      <c r="B1201" s="69">
        <v>17.79</v>
      </c>
      <c r="C1201" s="128">
        <v>19.25</v>
      </c>
      <c r="D1201" s="69">
        <v>17.66</v>
      </c>
      <c r="E1201" s="131">
        <v>18.72</v>
      </c>
    </row>
    <row r="1202" spans="1:5">
      <c r="A1202" s="68">
        <v>41372</v>
      </c>
      <c r="B1202" s="69">
        <v>19.14</v>
      </c>
      <c r="C1202" s="128">
        <v>19.16</v>
      </c>
      <c r="D1202" s="69">
        <v>17.87</v>
      </c>
      <c r="E1202" s="131">
        <v>18.29</v>
      </c>
    </row>
    <row r="1203" spans="1:5">
      <c r="A1203" s="68">
        <v>41369</v>
      </c>
      <c r="B1203" s="69">
        <v>17.13</v>
      </c>
      <c r="C1203" s="128">
        <v>19.32</v>
      </c>
      <c r="D1203" s="69">
        <v>16.93</v>
      </c>
      <c r="E1203" s="131">
        <v>18.510000000000002</v>
      </c>
    </row>
    <row r="1204" spans="1:5">
      <c r="A1204" s="68">
        <v>41368</v>
      </c>
      <c r="B1204" s="69">
        <v>15.79</v>
      </c>
      <c r="C1204" s="128">
        <v>17.23</v>
      </c>
      <c r="D1204" s="69">
        <v>15.65</v>
      </c>
      <c r="E1204" s="131">
        <v>16.61</v>
      </c>
    </row>
    <row r="1205" spans="1:5">
      <c r="A1205" s="68">
        <v>41367</v>
      </c>
      <c r="B1205" s="69">
        <v>15.43</v>
      </c>
      <c r="C1205" s="128">
        <v>15.95</v>
      </c>
      <c r="D1205" s="69">
        <v>15.28</v>
      </c>
      <c r="E1205" s="131">
        <v>15.33</v>
      </c>
    </row>
    <row r="1206" spans="1:5">
      <c r="A1206" s="68">
        <v>41366</v>
      </c>
      <c r="B1206" s="69">
        <v>15.18</v>
      </c>
      <c r="C1206" s="128">
        <v>15.77</v>
      </c>
      <c r="D1206" s="69">
        <v>15.03</v>
      </c>
      <c r="E1206" s="131">
        <v>15.45</v>
      </c>
    </row>
    <row r="1207" spans="1:5">
      <c r="A1207" s="68">
        <v>41365</v>
      </c>
      <c r="B1207" s="69">
        <v>14.86</v>
      </c>
      <c r="C1207" s="128">
        <v>15.13</v>
      </c>
      <c r="D1207" s="69">
        <v>14.82</v>
      </c>
      <c r="E1207" s="131">
        <v>15.07</v>
      </c>
    </row>
    <row r="1208" spans="1:5">
      <c r="A1208" s="68">
        <v>41362</v>
      </c>
      <c r="B1208" s="69">
        <v>14.75</v>
      </c>
      <c r="C1208" s="128">
        <v>14.85</v>
      </c>
      <c r="D1208" s="69">
        <v>14.25</v>
      </c>
      <c r="E1208" s="131">
        <v>14.34</v>
      </c>
    </row>
    <row r="1209" spans="1:5">
      <c r="A1209" s="68">
        <v>41361</v>
      </c>
      <c r="B1209" s="69">
        <v>14.73</v>
      </c>
      <c r="C1209" s="128">
        <v>14.9</v>
      </c>
      <c r="D1209" s="69">
        <v>14.64</v>
      </c>
      <c r="E1209" s="131">
        <v>14.9</v>
      </c>
    </row>
    <row r="1210" spans="1:5">
      <c r="A1210" s="68">
        <v>41360</v>
      </c>
      <c r="B1210" s="69">
        <v>14.76</v>
      </c>
      <c r="C1210" s="128">
        <v>15.34</v>
      </c>
      <c r="D1210" s="69">
        <v>14.45</v>
      </c>
      <c r="E1210" s="131">
        <v>14.56</v>
      </c>
    </row>
    <row r="1211" spans="1:5">
      <c r="A1211" s="68">
        <v>41359</v>
      </c>
      <c r="B1211" s="69">
        <v>15.08</v>
      </c>
      <c r="C1211" s="128">
        <v>15.08</v>
      </c>
      <c r="D1211" s="69">
        <v>14.6</v>
      </c>
      <c r="E1211" s="131">
        <v>14.6</v>
      </c>
    </row>
    <row r="1212" spans="1:5">
      <c r="A1212" s="68">
        <v>41358</v>
      </c>
      <c r="B1212" s="69">
        <v>15.89</v>
      </c>
      <c r="C1212" s="128">
        <v>15.89</v>
      </c>
      <c r="D1212" s="69">
        <v>14.85</v>
      </c>
      <c r="E1212" s="131">
        <v>14.85</v>
      </c>
    </row>
    <row r="1213" spans="1:5">
      <c r="A1213" s="68">
        <v>41355</v>
      </c>
      <c r="B1213" s="69">
        <v>16.68</v>
      </c>
      <c r="C1213" s="128">
        <v>16.7</v>
      </c>
      <c r="D1213" s="69">
        <v>16.11</v>
      </c>
      <c r="E1213" s="131">
        <v>16.12</v>
      </c>
    </row>
    <row r="1214" spans="1:5">
      <c r="A1214" s="68">
        <v>41354</v>
      </c>
      <c r="B1214" s="69">
        <v>16.64</v>
      </c>
      <c r="C1214" s="128">
        <v>16.88</v>
      </c>
      <c r="D1214" s="69">
        <v>16.41</v>
      </c>
      <c r="E1214" s="131">
        <v>16.670000000000002</v>
      </c>
    </row>
    <row r="1215" spans="1:5">
      <c r="A1215" s="68">
        <v>41353</v>
      </c>
      <c r="B1215" s="69">
        <v>16.48</v>
      </c>
      <c r="C1215" s="128">
        <v>16.84</v>
      </c>
      <c r="D1215" s="69">
        <v>16.2</v>
      </c>
      <c r="E1215" s="131">
        <v>16.57</v>
      </c>
    </row>
    <row r="1216" spans="1:5">
      <c r="A1216" s="68">
        <v>41352</v>
      </c>
      <c r="B1216" s="69">
        <v>16.170000000000002</v>
      </c>
      <c r="C1216" s="128">
        <v>16.41</v>
      </c>
      <c r="D1216" s="69">
        <v>15.56</v>
      </c>
      <c r="E1216" s="131">
        <v>16.41</v>
      </c>
    </row>
    <row r="1217" spans="1:5">
      <c r="A1217" s="68">
        <v>41351</v>
      </c>
      <c r="B1217" s="69">
        <v>17.13</v>
      </c>
      <c r="C1217" s="128">
        <v>17.170000000000002</v>
      </c>
      <c r="D1217" s="69">
        <v>16.18</v>
      </c>
      <c r="E1217" s="131">
        <v>16.489999999999998</v>
      </c>
    </row>
    <row r="1218" spans="1:5">
      <c r="A1218" s="68">
        <v>41348</v>
      </c>
      <c r="B1218" s="69">
        <v>15.6</v>
      </c>
      <c r="C1218" s="128">
        <v>16.670000000000002</v>
      </c>
      <c r="D1218" s="69">
        <v>15.56</v>
      </c>
      <c r="E1218" s="131">
        <v>15.98</v>
      </c>
    </row>
    <row r="1219" spans="1:5">
      <c r="A1219" s="68">
        <v>41347</v>
      </c>
      <c r="B1219" s="69">
        <v>15.48</v>
      </c>
      <c r="C1219" s="128">
        <v>15.94</v>
      </c>
      <c r="D1219" s="69">
        <v>15.33</v>
      </c>
      <c r="E1219" s="131">
        <v>15.66</v>
      </c>
    </row>
    <row r="1220" spans="1:5">
      <c r="A1220" s="68">
        <v>41346</v>
      </c>
      <c r="B1220" s="69">
        <v>15.68</v>
      </c>
      <c r="C1220" s="128">
        <v>15.76</v>
      </c>
      <c r="D1220" s="69">
        <v>15.29</v>
      </c>
      <c r="E1220" s="131">
        <v>15.41</v>
      </c>
    </row>
    <row r="1221" spans="1:5">
      <c r="A1221" s="68">
        <v>41345</v>
      </c>
      <c r="B1221" s="69">
        <v>15.77</v>
      </c>
      <c r="C1221" s="128">
        <v>16.53</v>
      </c>
      <c r="D1221" s="69">
        <v>15.72</v>
      </c>
      <c r="E1221" s="131">
        <v>15.95</v>
      </c>
    </row>
    <row r="1222" spans="1:5">
      <c r="A1222" s="68">
        <v>41344</v>
      </c>
      <c r="B1222" s="69">
        <v>15.18</v>
      </c>
      <c r="C1222" s="128">
        <v>16.7</v>
      </c>
      <c r="D1222" s="69">
        <v>15.16</v>
      </c>
      <c r="E1222" s="131">
        <v>15.89</v>
      </c>
    </row>
    <row r="1223" spans="1:5">
      <c r="A1223" s="68">
        <v>41341</v>
      </c>
      <c r="B1223" s="69">
        <v>15.13</v>
      </c>
      <c r="C1223" s="128">
        <v>15.14</v>
      </c>
      <c r="D1223" s="69">
        <v>14.65</v>
      </c>
      <c r="E1223" s="131">
        <v>14.7</v>
      </c>
    </row>
    <row r="1224" spans="1:5">
      <c r="A1224" s="68">
        <v>41340</v>
      </c>
      <c r="B1224" s="69">
        <v>15.33</v>
      </c>
      <c r="C1224" s="128">
        <v>15.36</v>
      </c>
      <c r="D1224" s="69">
        <v>14.98</v>
      </c>
      <c r="E1224" s="131">
        <v>15.14</v>
      </c>
    </row>
    <row r="1225" spans="1:5">
      <c r="A1225" s="68">
        <v>41339</v>
      </c>
      <c r="B1225" s="69">
        <v>15.06</v>
      </c>
      <c r="C1225" s="128">
        <v>15.26</v>
      </c>
      <c r="D1225" s="69">
        <v>14.68</v>
      </c>
      <c r="E1225" s="131">
        <v>15.26</v>
      </c>
    </row>
    <row r="1226" spans="1:5">
      <c r="A1226" s="68">
        <v>41338</v>
      </c>
      <c r="B1226" s="69">
        <v>15.32</v>
      </c>
      <c r="C1226" s="128">
        <v>15.4</v>
      </c>
      <c r="D1226" s="69">
        <v>14.83</v>
      </c>
      <c r="E1226" s="131">
        <v>15.31</v>
      </c>
    </row>
    <row r="1227" spans="1:5">
      <c r="A1227" s="68">
        <v>41337</v>
      </c>
      <c r="B1227" s="69">
        <v>15.67</v>
      </c>
      <c r="C1227" s="128">
        <v>15.7</v>
      </c>
      <c r="D1227" s="69">
        <v>15.46</v>
      </c>
      <c r="E1227" s="131">
        <v>15.68</v>
      </c>
    </row>
    <row r="1228" spans="1:5">
      <c r="A1228" s="68">
        <v>41333</v>
      </c>
      <c r="B1228" s="69">
        <v>15.13</v>
      </c>
      <c r="C1228" s="128">
        <v>15.2</v>
      </c>
      <c r="D1228" s="69">
        <v>14.91</v>
      </c>
      <c r="E1228" s="131">
        <v>15.19</v>
      </c>
    </row>
    <row r="1229" spans="1:5">
      <c r="A1229" s="68">
        <v>41332</v>
      </c>
      <c r="B1229" s="69">
        <v>15.42</v>
      </c>
      <c r="C1229" s="128">
        <v>15.52</v>
      </c>
      <c r="D1229" s="69">
        <v>15.16</v>
      </c>
      <c r="E1229" s="131">
        <v>15.4</v>
      </c>
    </row>
    <row r="1230" spans="1:5">
      <c r="A1230" s="68">
        <v>41331</v>
      </c>
      <c r="B1230" s="69">
        <v>15.65</v>
      </c>
      <c r="C1230" s="128">
        <v>15.65</v>
      </c>
      <c r="D1230" s="69">
        <v>15.29</v>
      </c>
      <c r="E1230" s="131">
        <v>15.51</v>
      </c>
    </row>
    <row r="1231" spans="1:5">
      <c r="A1231" s="68">
        <v>41330</v>
      </c>
      <c r="B1231" s="69">
        <v>14.98</v>
      </c>
      <c r="C1231" s="128">
        <v>15.13</v>
      </c>
      <c r="D1231" s="69">
        <v>14.78</v>
      </c>
      <c r="E1231" s="131">
        <v>14.94</v>
      </c>
    </row>
    <row r="1232" spans="1:5">
      <c r="A1232" s="68">
        <v>41327</v>
      </c>
      <c r="B1232" s="69">
        <v>14.15</v>
      </c>
      <c r="C1232" s="128">
        <v>14.45</v>
      </c>
      <c r="D1232" s="69">
        <v>14.02</v>
      </c>
      <c r="E1232" s="131">
        <v>14.12</v>
      </c>
    </row>
    <row r="1233" spans="1:5">
      <c r="A1233" s="68">
        <v>41326</v>
      </c>
      <c r="B1233" s="69">
        <v>13.73</v>
      </c>
      <c r="C1233" s="128">
        <v>13.88</v>
      </c>
      <c r="D1233" s="69">
        <v>13.68</v>
      </c>
      <c r="E1233" s="131">
        <v>13.87</v>
      </c>
    </row>
    <row r="1234" spans="1:5">
      <c r="A1234" s="68">
        <v>41325</v>
      </c>
      <c r="B1234" s="69">
        <v>13.28</v>
      </c>
      <c r="C1234" s="128">
        <v>14.02</v>
      </c>
      <c r="D1234" s="69">
        <v>13.16</v>
      </c>
      <c r="E1234" s="131">
        <v>13.44</v>
      </c>
    </row>
    <row r="1235" spans="1:5">
      <c r="A1235" s="68">
        <v>41324</v>
      </c>
      <c r="B1235" s="69">
        <v>13.65</v>
      </c>
      <c r="C1235" s="128">
        <v>13.66</v>
      </c>
      <c r="D1235" s="69">
        <v>13.24</v>
      </c>
      <c r="E1235" s="131">
        <v>13.31</v>
      </c>
    </row>
    <row r="1236" spans="1:5">
      <c r="A1236" s="68">
        <v>41323</v>
      </c>
      <c r="B1236" s="69">
        <v>14.1</v>
      </c>
      <c r="C1236" s="128">
        <v>14.16</v>
      </c>
      <c r="D1236" s="69">
        <v>13.56</v>
      </c>
      <c r="E1236" s="131">
        <v>13.56</v>
      </c>
    </row>
    <row r="1237" spans="1:5">
      <c r="A1237" s="68">
        <v>41320</v>
      </c>
      <c r="B1237" s="69">
        <v>14.04</v>
      </c>
      <c r="C1237" s="128">
        <v>14.09</v>
      </c>
      <c r="D1237" s="69">
        <v>13.49</v>
      </c>
      <c r="E1237" s="131">
        <v>13.63</v>
      </c>
    </row>
    <row r="1238" spans="1:5">
      <c r="A1238" s="68">
        <v>41319</v>
      </c>
      <c r="B1238" s="69">
        <v>14.33</v>
      </c>
      <c r="C1238" s="128">
        <v>14.34</v>
      </c>
      <c r="D1238" s="69">
        <v>13.72</v>
      </c>
      <c r="E1238" s="131">
        <v>13.86</v>
      </c>
    </row>
    <row r="1239" spans="1:5">
      <c r="A1239" s="68">
        <v>41318</v>
      </c>
      <c r="B1239" s="69">
        <v>14.66</v>
      </c>
      <c r="C1239" s="128">
        <v>14.67</v>
      </c>
      <c r="D1239" s="69">
        <v>14.18</v>
      </c>
      <c r="E1239" s="131">
        <v>14.33</v>
      </c>
    </row>
    <row r="1240" spans="1:5">
      <c r="A1240" s="68">
        <v>41317</v>
      </c>
      <c r="B1240" s="69">
        <v>14.97</v>
      </c>
      <c r="C1240" s="128">
        <v>15.31</v>
      </c>
      <c r="D1240" s="69">
        <v>14.73</v>
      </c>
      <c r="E1240" s="131">
        <v>14.9</v>
      </c>
    </row>
    <row r="1241" spans="1:5">
      <c r="A1241" s="68">
        <v>41313</v>
      </c>
      <c r="B1241" s="69">
        <v>14.33</v>
      </c>
      <c r="C1241" s="128">
        <v>14.36</v>
      </c>
      <c r="D1241" s="69">
        <v>14.07</v>
      </c>
      <c r="E1241" s="131">
        <v>14.25</v>
      </c>
    </row>
    <row r="1242" spans="1:5">
      <c r="A1242" s="68">
        <v>41312</v>
      </c>
      <c r="B1242" s="69">
        <v>14.92</v>
      </c>
      <c r="C1242" s="128">
        <v>14.92</v>
      </c>
      <c r="D1242" s="69">
        <v>14.32</v>
      </c>
      <c r="E1242" s="131">
        <v>14.59</v>
      </c>
    </row>
    <row r="1243" spans="1:5">
      <c r="A1243" s="68">
        <v>41311</v>
      </c>
      <c r="B1243" s="69">
        <v>15.7</v>
      </c>
      <c r="C1243" s="128">
        <v>15.8</v>
      </c>
      <c r="D1243" s="69">
        <v>15.06</v>
      </c>
      <c r="E1243" s="131">
        <v>15.11</v>
      </c>
    </row>
    <row r="1244" spans="1:5">
      <c r="A1244" s="68">
        <v>41310</v>
      </c>
      <c r="B1244" s="69">
        <v>16</v>
      </c>
      <c r="C1244" s="128">
        <v>16.07</v>
      </c>
      <c r="D1244" s="69">
        <v>15.5</v>
      </c>
      <c r="E1244" s="131">
        <v>15.79</v>
      </c>
    </row>
    <row r="1245" spans="1:5">
      <c r="A1245" s="68">
        <v>41309</v>
      </c>
      <c r="B1245" s="69">
        <v>15.62</v>
      </c>
      <c r="C1245" s="128">
        <v>15.96</v>
      </c>
      <c r="D1245" s="69">
        <v>15.59</v>
      </c>
      <c r="E1245" s="131">
        <v>15.76</v>
      </c>
    </row>
    <row r="1246" spans="1:5">
      <c r="A1246" s="68">
        <v>41306</v>
      </c>
      <c r="B1246" s="69">
        <v>15.27</v>
      </c>
      <c r="C1246" s="128">
        <v>15.59</v>
      </c>
      <c r="D1246" s="69">
        <v>14.91</v>
      </c>
      <c r="E1246" s="131">
        <v>15.12</v>
      </c>
    </row>
    <row r="1247" spans="1:5">
      <c r="A1247" s="68">
        <v>41305</v>
      </c>
      <c r="B1247" s="69">
        <v>15.02</v>
      </c>
      <c r="C1247" s="128">
        <v>15.38</v>
      </c>
      <c r="D1247" s="69">
        <v>14.95</v>
      </c>
      <c r="E1247" s="131">
        <v>15.18</v>
      </c>
    </row>
    <row r="1248" spans="1:5">
      <c r="A1248" s="68">
        <v>41304</v>
      </c>
      <c r="B1248" s="69">
        <v>14.75</v>
      </c>
      <c r="C1248" s="128">
        <v>14.94</v>
      </c>
      <c r="D1248" s="69">
        <v>14.57</v>
      </c>
      <c r="E1248" s="131">
        <v>14.72</v>
      </c>
    </row>
    <row r="1249" spans="1:5">
      <c r="A1249" s="68">
        <v>41303</v>
      </c>
      <c r="B1249" s="69">
        <v>15.21</v>
      </c>
      <c r="C1249" s="128">
        <v>15.26</v>
      </c>
      <c r="D1249" s="69">
        <v>14.65</v>
      </c>
      <c r="E1249" s="131">
        <v>14.77</v>
      </c>
    </row>
    <row r="1250" spans="1:5">
      <c r="A1250" s="68">
        <v>41302</v>
      </c>
      <c r="B1250" s="69">
        <v>15.58</v>
      </c>
      <c r="C1250" s="128">
        <v>15.78</v>
      </c>
      <c r="D1250" s="69">
        <v>15.05</v>
      </c>
      <c r="E1250" s="131">
        <v>15.22</v>
      </c>
    </row>
    <row r="1251" spans="1:5">
      <c r="A1251" s="68">
        <v>41299</v>
      </c>
      <c r="B1251" s="69">
        <v>14.74</v>
      </c>
      <c r="C1251" s="128">
        <v>15.24</v>
      </c>
      <c r="D1251" s="69">
        <v>14.62</v>
      </c>
      <c r="E1251" s="131">
        <v>14.9</v>
      </c>
    </row>
    <row r="1252" spans="1:5">
      <c r="A1252" s="68">
        <v>41298</v>
      </c>
      <c r="B1252" s="69">
        <v>15.39</v>
      </c>
      <c r="C1252" s="128">
        <v>15.55</v>
      </c>
      <c r="D1252" s="69">
        <v>14.43</v>
      </c>
      <c r="E1252" s="131">
        <v>14.62</v>
      </c>
    </row>
    <row r="1253" spans="1:5">
      <c r="A1253" s="68">
        <v>41297</v>
      </c>
      <c r="B1253" s="69">
        <v>14.22</v>
      </c>
      <c r="C1253" s="128">
        <v>14.83</v>
      </c>
      <c r="D1253" s="69">
        <v>14.14</v>
      </c>
      <c r="E1253" s="131">
        <v>14.7</v>
      </c>
    </row>
    <row r="1254" spans="1:5">
      <c r="A1254" s="68">
        <v>41296</v>
      </c>
      <c r="B1254" s="69">
        <v>14.84</v>
      </c>
      <c r="C1254" s="128">
        <v>14.91</v>
      </c>
      <c r="D1254" s="69">
        <v>14.23</v>
      </c>
      <c r="E1254" s="131">
        <v>14.28</v>
      </c>
    </row>
    <row r="1255" spans="1:5">
      <c r="A1255" s="68">
        <v>41295</v>
      </c>
      <c r="B1255" s="69">
        <v>15.43</v>
      </c>
      <c r="C1255" s="128">
        <v>15.65</v>
      </c>
      <c r="D1255" s="69">
        <v>14.58</v>
      </c>
      <c r="E1255" s="131">
        <v>14.58</v>
      </c>
    </row>
    <row r="1256" spans="1:5">
      <c r="A1256" s="68">
        <v>41292</v>
      </c>
      <c r="B1256" s="69">
        <v>15.16</v>
      </c>
      <c r="C1256" s="128">
        <v>15.45</v>
      </c>
      <c r="D1256" s="69">
        <v>14.65</v>
      </c>
      <c r="E1256" s="131">
        <v>14.65</v>
      </c>
    </row>
    <row r="1257" spans="1:5">
      <c r="A1257" s="68">
        <v>41291</v>
      </c>
      <c r="B1257" s="69">
        <v>15.1</v>
      </c>
      <c r="C1257" s="128">
        <v>16</v>
      </c>
      <c r="D1257" s="69">
        <v>15.09</v>
      </c>
      <c r="E1257" s="131">
        <v>15.1</v>
      </c>
    </row>
    <row r="1258" spans="1:5">
      <c r="A1258" s="68">
        <v>41290</v>
      </c>
      <c r="B1258" s="69">
        <v>15.23</v>
      </c>
      <c r="C1258" s="128">
        <v>15.69</v>
      </c>
      <c r="D1258" s="69">
        <v>14.85</v>
      </c>
      <c r="E1258" s="131">
        <v>15.53</v>
      </c>
    </row>
    <row r="1259" spans="1:5">
      <c r="A1259" s="68">
        <v>41289</v>
      </c>
      <c r="B1259" s="69">
        <v>14.4</v>
      </c>
      <c r="C1259" s="128">
        <v>15.21</v>
      </c>
      <c r="D1259" s="69">
        <v>14.16</v>
      </c>
      <c r="E1259" s="131">
        <v>15.14</v>
      </c>
    </row>
    <row r="1260" spans="1:5">
      <c r="A1260" s="68">
        <v>41288</v>
      </c>
      <c r="B1260" s="69">
        <v>14.37</v>
      </c>
      <c r="C1260" s="128">
        <v>14.65</v>
      </c>
      <c r="D1260" s="69">
        <v>14.06</v>
      </c>
      <c r="E1260" s="131">
        <v>14.11</v>
      </c>
    </row>
    <row r="1261" spans="1:5">
      <c r="A1261" s="68">
        <v>41285</v>
      </c>
      <c r="B1261" s="69">
        <v>13.35</v>
      </c>
      <c r="C1261" s="128">
        <v>14.44</v>
      </c>
      <c r="D1261" s="69">
        <v>13.28</v>
      </c>
      <c r="E1261" s="131">
        <v>13.74</v>
      </c>
    </row>
    <row r="1262" spans="1:5">
      <c r="A1262" s="68">
        <v>41284</v>
      </c>
      <c r="B1262" s="69">
        <v>13.82</v>
      </c>
      <c r="C1262" s="128">
        <v>14.28</v>
      </c>
      <c r="D1262" s="69">
        <v>13.36</v>
      </c>
      <c r="E1262" s="131">
        <v>13.53</v>
      </c>
    </row>
    <row r="1263" spans="1:5">
      <c r="A1263" s="68">
        <v>41283</v>
      </c>
      <c r="B1263" s="69">
        <v>13.74</v>
      </c>
      <c r="C1263" s="128">
        <v>13.85</v>
      </c>
      <c r="D1263" s="69">
        <v>13.51</v>
      </c>
      <c r="E1263" s="131">
        <v>13.75</v>
      </c>
    </row>
    <row r="1264" spans="1:5">
      <c r="A1264" s="68">
        <v>41282</v>
      </c>
      <c r="B1264" s="69">
        <v>14.38</v>
      </c>
      <c r="C1264" s="128">
        <v>14.39</v>
      </c>
      <c r="D1264" s="69">
        <v>13.82</v>
      </c>
      <c r="E1264" s="131">
        <v>13.98</v>
      </c>
    </row>
    <row r="1265" spans="1:5">
      <c r="A1265" s="68">
        <v>41281</v>
      </c>
      <c r="B1265" s="69">
        <v>14.52</v>
      </c>
      <c r="C1265" s="128">
        <v>14.52</v>
      </c>
      <c r="D1265" s="69">
        <v>13.86</v>
      </c>
      <c r="E1265" s="131">
        <v>14.32</v>
      </c>
    </row>
    <row r="1266" spans="1:5">
      <c r="A1266" s="68">
        <v>41278</v>
      </c>
      <c r="B1266" s="69">
        <v>14.52</v>
      </c>
      <c r="C1266" s="128">
        <v>14.57</v>
      </c>
      <c r="D1266" s="69">
        <v>14.23</v>
      </c>
      <c r="E1266" s="131">
        <v>14.4</v>
      </c>
    </row>
    <row r="1267" spans="1:5">
      <c r="A1267" s="68">
        <v>41277</v>
      </c>
      <c r="B1267" s="69">
        <v>15.22</v>
      </c>
      <c r="C1267" s="128">
        <v>15.31</v>
      </c>
      <c r="D1267" s="69">
        <v>14.69</v>
      </c>
      <c r="E1267" s="131">
        <v>14.78</v>
      </c>
    </row>
    <row r="1268" spans="1:5">
      <c r="A1268" s="68">
        <v>41276</v>
      </c>
      <c r="B1268" s="69">
        <v>16.100000000000001</v>
      </c>
      <c r="C1268" s="128">
        <v>16.16</v>
      </c>
      <c r="D1268" s="69">
        <v>15.49</v>
      </c>
      <c r="E1268" s="131">
        <v>15.5</v>
      </c>
    </row>
    <row r="1269" spans="1:5">
      <c r="A1269" s="68">
        <v>41271</v>
      </c>
      <c r="B1269" s="69">
        <v>15.95</v>
      </c>
      <c r="C1269" s="128">
        <v>16.04</v>
      </c>
      <c r="D1269" s="69">
        <v>15.84</v>
      </c>
      <c r="E1269" s="131">
        <v>15.89</v>
      </c>
    </row>
    <row r="1270" spans="1:5">
      <c r="A1270" s="68">
        <v>41270</v>
      </c>
      <c r="B1270" s="69">
        <v>16.059999999999999</v>
      </c>
      <c r="C1270" s="128">
        <v>16.32</v>
      </c>
      <c r="D1270" s="69">
        <v>15.68</v>
      </c>
      <c r="E1270" s="131">
        <v>15.77</v>
      </c>
    </row>
    <row r="1271" spans="1:5">
      <c r="A1271" s="68">
        <v>41269</v>
      </c>
      <c r="B1271" s="69">
        <v>15.61</v>
      </c>
      <c r="C1271" s="128">
        <v>16.25</v>
      </c>
      <c r="D1271" s="69">
        <v>15.51</v>
      </c>
      <c r="E1271" s="131">
        <v>16.03</v>
      </c>
    </row>
    <row r="1272" spans="1:5">
      <c r="A1272" s="68">
        <v>41267</v>
      </c>
      <c r="B1272" s="69">
        <v>16.579999999999998</v>
      </c>
      <c r="C1272" s="128">
        <v>16.59</v>
      </c>
      <c r="D1272" s="69">
        <v>15.8</v>
      </c>
      <c r="E1272" s="131">
        <v>15.8</v>
      </c>
    </row>
    <row r="1273" spans="1:5">
      <c r="A1273" s="68">
        <v>41264</v>
      </c>
      <c r="B1273" s="69">
        <v>14.76</v>
      </c>
      <c r="C1273" s="128">
        <v>16.14</v>
      </c>
      <c r="D1273" s="69">
        <v>14.71</v>
      </c>
      <c r="E1273" s="131">
        <v>16.03</v>
      </c>
    </row>
    <row r="1274" spans="1:5">
      <c r="A1274" s="68">
        <v>41263</v>
      </c>
      <c r="B1274" s="69">
        <v>14.59</v>
      </c>
      <c r="C1274" s="128">
        <v>14.97</v>
      </c>
      <c r="D1274" s="69">
        <v>14.47</v>
      </c>
      <c r="E1274" s="131">
        <v>14.66</v>
      </c>
    </row>
    <row r="1275" spans="1:5">
      <c r="A1275" s="68">
        <v>41261</v>
      </c>
      <c r="B1275" s="69">
        <v>14.77</v>
      </c>
      <c r="C1275" s="128">
        <v>15.02</v>
      </c>
      <c r="D1275" s="69">
        <v>14.5</v>
      </c>
      <c r="E1275" s="131">
        <v>14.59</v>
      </c>
    </row>
    <row r="1276" spans="1:5">
      <c r="A1276" s="68">
        <v>41260</v>
      </c>
      <c r="B1276" s="69">
        <v>14.96</v>
      </c>
      <c r="C1276" s="128">
        <v>15.04</v>
      </c>
      <c r="D1276" s="69">
        <v>14.71</v>
      </c>
      <c r="E1276" s="131">
        <v>14.86</v>
      </c>
    </row>
    <row r="1277" spans="1:5">
      <c r="A1277" s="68">
        <v>41257</v>
      </c>
      <c r="B1277" s="69">
        <v>14.84</v>
      </c>
      <c r="C1277" s="128">
        <v>14.84</v>
      </c>
      <c r="D1277" s="69">
        <v>14.08</v>
      </c>
      <c r="E1277" s="131">
        <v>14.08</v>
      </c>
    </row>
    <row r="1278" spans="1:5">
      <c r="A1278" s="68">
        <v>41256</v>
      </c>
      <c r="B1278" s="69">
        <v>14.98</v>
      </c>
      <c r="C1278" s="128">
        <v>15.03</v>
      </c>
      <c r="D1278" s="69">
        <v>14.5</v>
      </c>
      <c r="E1278" s="131">
        <v>14.61</v>
      </c>
    </row>
    <row r="1279" spans="1:5">
      <c r="A1279" s="68">
        <v>41255</v>
      </c>
      <c r="B1279" s="69">
        <v>14.98</v>
      </c>
      <c r="C1279" s="128">
        <v>15.2</v>
      </c>
      <c r="D1279" s="69">
        <v>14.57</v>
      </c>
      <c r="E1279" s="131">
        <v>15.2</v>
      </c>
    </row>
    <row r="1280" spans="1:5">
      <c r="A1280" s="68">
        <v>41254</v>
      </c>
      <c r="B1280" s="69">
        <v>15.4</v>
      </c>
      <c r="C1280" s="128">
        <v>15.57</v>
      </c>
      <c r="D1280" s="69">
        <v>15.17</v>
      </c>
      <c r="E1280" s="131">
        <v>15.29</v>
      </c>
    </row>
    <row r="1281" spans="1:5">
      <c r="A1281" s="68">
        <v>41253</v>
      </c>
      <c r="B1281" s="69">
        <v>15.45</v>
      </c>
      <c r="C1281" s="128">
        <v>15.47</v>
      </c>
      <c r="D1281" s="69">
        <v>15.23</v>
      </c>
      <c r="E1281" s="131">
        <v>15.45</v>
      </c>
    </row>
    <row r="1282" spans="1:5">
      <c r="A1282" s="68">
        <v>41250</v>
      </c>
      <c r="B1282" s="69">
        <v>15.15</v>
      </c>
      <c r="C1282" s="128">
        <v>15.25</v>
      </c>
      <c r="D1282" s="69">
        <v>14.97</v>
      </c>
      <c r="E1282" s="131">
        <v>15.11</v>
      </c>
    </row>
    <row r="1283" spans="1:5">
      <c r="A1283" s="68">
        <v>41249</v>
      </c>
      <c r="B1283" s="69">
        <v>15.37</v>
      </c>
      <c r="C1283" s="128">
        <v>15.43</v>
      </c>
      <c r="D1283" s="69">
        <v>15.15</v>
      </c>
      <c r="E1283" s="131">
        <v>15.3</v>
      </c>
    </row>
    <row r="1284" spans="1:5">
      <c r="A1284" s="68">
        <v>41248</v>
      </c>
      <c r="B1284" s="69">
        <v>15.3</v>
      </c>
      <c r="C1284" s="128">
        <v>15.51</v>
      </c>
      <c r="D1284" s="69">
        <v>15.16</v>
      </c>
      <c r="E1284" s="131">
        <v>15.24</v>
      </c>
    </row>
    <row r="1285" spans="1:5">
      <c r="A1285" s="68">
        <v>41247</v>
      </c>
      <c r="B1285" s="69">
        <v>15.46</v>
      </c>
      <c r="C1285" s="128">
        <v>15.51</v>
      </c>
      <c r="D1285" s="69">
        <v>15.17</v>
      </c>
      <c r="E1285" s="131">
        <v>15.25</v>
      </c>
    </row>
    <row r="1286" spans="1:5">
      <c r="A1286" s="68">
        <v>41246</v>
      </c>
      <c r="B1286" s="69">
        <v>15.31</v>
      </c>
      <c r="C1286" s="128">
        <v>15.4</v>
      </c>
      <c r="D1286" s="69">
        <v>15.1</v>
      </c>
      <c r="E1286" s="131">
        <v>15.36</v>
      </c>
    </row>
    <row r="1287" spans="1:5">
      <c r="A1287" s="68">
        <v>41243</v>
      </c>
      <c r="B1287" s="69">
        <v>15.07</v>
      </c>
      <c r="C1287" s="128">
        <v>15.09</v>
      </c>
      <c r="D1287" s="69">
        <v>14.75</v>
      </c>
      <c r="E1287" s="131">
        <v>14.87</v>
      </c>
    </row>
    <row r="1288" spans="1:5">
      <c r="A1288" s="68">
        <v>41242</v>
      </c>
      <c r="B1288" s="69">
        <v>15.27</v>
      </c>
      <c r="C1288" s="128">
        <v>15.3</v>
      </c>
      <c r="D1288" s="69">
        <v>15.07</v>
      </c>
      <c r="E1288" s="131">
        <v>15.07</v>
      </c>
    </row>
    <row r="1289" spans="1:5">
      <c r="A1289" s="68">
        <v>41241</v>
      </c>
      <c r="B1289" s="69">
        <v>15.65</v>
      </c>
      <c r="C1289" s="128">
        <v>15.67</v>
      </c>
      <c r="D1289" s="69">
        <v>15.42</v>
      </c>
      <c r="E1289" s="131">
        <v>15.43</v>
      </c>
    </row>
    <row r="1290" spans="1:5">
      <c r="A1290" s="68">
        <v>41240</v>
      </c>
      <c r="B1290" s="69">
        <v>15.71</v>
      </c>
      <c r="C1290" s="128">
        <v>15.92</v>
      </c>
      <c r="D1290" s="69">
        <v>15.45</v>
      </c>
      <c r="E1290" s="131">
        <v>15.51</v>
      </c>
    </row>
    <row r="1291" spans="1:5">
      <c r="A1291" s="68">
        <v>41239</v>
      </c>
      <c r="B1291" s="69">
        <v>15.92</v>
      </c>
      <c r="C1291" s="128">
        <v>15.96</v>
      </c>
      <c r="D1291" s="69">
        <v>15.71</v>
      </c>
      <c r="E1291" s="131">
        <v>15.78</v>
      </c>
    </row>
    <row r="1292" spans="1:5">
      <c r="A1292" s="68">
        <v>41236</v>
      </c>
      <c r="B1292" s="69">
        <v>15.34</v>
      </c>
      <c r="C1292" s="128">
        <v>15.57</v>
      </c>
      <c r="D1292" s="69">
        <v>15.34</v>
      </c>
      <c r="E1292" s="131">
        <v>15.37</v>
      </c>
    </row>
    <row r="1293" spans="1:5">
      <c r="A1293" s="68">
        <v>41235</v>
      </c>
      <c r="B1293" s="69">
        <v>15.45</v>
      </c>
      <c r="C1293" s="128">
        <v>15.59</v>
      </c>
      <c r="D1293" s="69">
        <v>15.37</v>
      </c>
      <c r="E1293" s="131">
        <v>15.37</v>
      </c>
    </row>
    <row r="1294" spans="1:5">
      <c r="A1294" s="68">
        <v>41234</v>
      </c>
      <c r="B1294" s="69">
        <v>15.76</v>
      </c>
      <c r="C1294" s="128">
        <v>16.28</v>
      </c>
      <c r="D1294" s="69">
        <v>15.61</v>
      </c>
      <c r="E1294" s="131">
        <v>15.83</v>
      </c>
    </row>
    <row r="1295" spans="1:5">
      <c r="A1295" s="68">
        <v>41233</v>
      </c>
      <c r="B1295" s="69">
        <v>16.12</v>
      </c>
      <c r="C1295" s="128">
        <v>16.309999999999999</v>
      </c>
      <c r="D1295" s="69">
        <v>15.83</v>
      </c>
      <c r="E1295" s="131">
        <v>15.83</v>
      </c>
    </row>
    <row r="1296" spans="1:5">
      <c r="A1296" s="68">
        <v>41232</v>
      </c>
      <c r="B1296" s="69">
        <v>17.059999999999999</v>
      </c>
      <c r="C1296" s="128">
        <v>17.07</v>
      </c>
      <c r="D1296" s="69">
        <v>16.440000000000001</v>
      </c>
      <c r="E1296" s="131">
        <v>16.440000000000001</v>
      </c>
    </row>
    <row r="1297" spans="1:5">
      <c r="A1297" s="68">
        <v>41229</v>
      </c>
      <c r="B1297" s="69">
        <v>16.940000000000001</v>
      </c>
      <c r="C1297" s="128">
        <v>17.190000000000001</v>
      </c>
      <c r="D1297" s="69">
        <v>16.84</v>
      </c>
      <c r="E1297" s="131">
        <v>17.07</v>
      </c>
    </row>
    <row r="1298" spans="1:5">
      <c r="A1298" s="68">
        <v>41228</v>
      </c>
      <c r="B1298" s="69">
        <v>17.329999999999998</v>
      </c>
      <c r="C1298" s="128">
        <v>17.77</v>
      </c>
      <c r="D1298" s="69">
        <v>16.93</v>
      </c>
      <c r="E1298" s="131">
        <v>17.239999999999998</v>
      </c>
    </row>
    <row r="1299" spans="1:5">
      <c r="A1299" s="68">
        <v>41227</v>
      </c>
      <c r="B1299" s="69">
        <v>16.95</v>
      </c>
      <c r="C1299" s="128">
        <v>17.3</v>
      </c>
      <c r="D1299" s="69">
        <v>16.64</v>
      </c>
      <c r="E1299" s="131">
        <v>16.78</v>
      </c>
    </row>
    <row r="1300" spans="1:5">
      <c r="A1300" s="68">
        <v>41226</v>
      </c>
      <c r="B1300" s="69">
        <v>17.190000000000001</v>
      </c>
      <c r="C1300" s="128">
        <v>17.649999999999999</v>
      </c>
      <c r="D1300" s="69">
        <v>16.989999999999998</v>
      </c>
      <c r="E1300" s="131">
        <v>17.22</v>
      </c>
    </row>
    <row r="1301" spans="1:5">
      <c r="A1301" s="68">
        <v>41225</v>
      </c>
      <c r="B1301" s="69">
        <v>18.079999999999998</v>
      </c>
      <c r="C1301" s="128">
        <v>18.22</v>
      </c>
      <c r="D1301" s="69">
        <v>17.3</v>
      </c>
      <c r="E1301" s="131">
        <v>17.3</v>
      </c>
    </row>
    <row r="1302" spans="1:5">
      <c r="A1302" s="68">
        <v>41222</v>
      </c>
      <c r="B1302" s="69">
        <v>18.47</v>
      </c>
      <c r="C1302" s="128">
        <v>18.899999999999999</v>
      </c>
      <c r="D1302" s="69">
        <v>17.079999999999998</v>
      </c>
      <c r="E1302" s="131">
        <v>17.190000000000001</v>
      </c>
    </row>
    <row r="1303" spans="1:5">
      <c r="A1303" s="68">
        <v>41221</v>
      </c>
      <c r="B1303" s="69">
        <v>17.940000000000001</v>
      </c>
      <c r="C1303" s="128">
        <v>18.14</v>
      </c>
      <c r="D1303" s="69">
        <v>17.52</v>
      </c>
      <c r="E1303" s="131">
        <v>17.64</v>
      </c>
    </row>
    <row r="1304" spans="1:5">
      <c r="A1304" s="68">
        <v>41220</v>
      </c>
      <c r="B1304" s="69">
        <v>17.47</v>
      </c>
      <c r="C1304" s="128">
        <v>17.86</v>
      </c>
      <c r="D1304" s="69">
        <v>17.09</v>
      </c>
      <c r="E1304" s="131">
        <v>17.36</v>
      </c>
    </row>
    <row r="1305" spans="1:5">
      <c r="A1305" s="68">
        <v>41219</v>
      </c>
      <c r="B1305" s="69">
        <v>17.75</v>
      </c>
      <c r="C1305" s="128">
        <v>17.77</v>
      </c>
      <c r="D1305" s="69">
        <v>17.34</v>
      </c>
      <c r="E1305" s="131">
        <v>17.510000000000002</v>
      </c>
    </row>
    <row r="1306" spans="1:5">
      <c r="A1306" s="68">
        <v>41218</v>
      </c>
      <c r="B1306" s="69">
        <v>17.95</v>
      </c>
      <c r="C1306" s="128">
        <v>17.96</v>
      </c>
      <c r="D1306" s="69">
        <v>17.59</v>
      </c>
      <c r="E1306" s="131">
        <v>17.82</v>
      </c>
    </row>
    <row r="1307" spans="1:5">
      <c r="A1307" s="68">
        <v>41215</v>
      </c>
      <c r="B1307" s="69">
        <v>17.760000000000002</v>
      </c>
      <c r="C1307" s="128">
        <v>17.87</v>
      </c>
      <c r="D1307" s="69">
        <v>17.420000000000002</v>
      </c>
      <c r="E1307" s="131">
        <v>17.46</v>
      </c>
    </row>
    <row r="1308" spans="1:5">
      <c r="A1308" s="68">
        <v>41214</v>
      </c>
      <c r="B1308" s="69">
        <v>18.39</v>
      </c>
      <c r="C1308" s="128">
        <v>18.96</v>
      </c>
      <c r="D1308" s="69">
        <v>18.260000000000002</v>
      </c>
      <c r="E1308" s="131">
        <v>18.39</v>
      </c>
    </row>
    <row r="1309" spans="1:5">
      <c r="A1309" s="68">
        <v>41213</v>
      </c>
      <c r="B1309" s="69">
        <v>18</v>
      </c>
      <c r="C1309" s="128">
        <v>18.48</v>
      </c>
      <c r="D1309" s="69">
        <v>17.87</v>
      </c>
      <c r="E1309" s="131">
        <v>18.37</v>
      </c>
    </row>
    <row r="1310" spans="1:5">
      <c r="A1310" s="68">
        <v>41212</v>
      </c>
      <c r="B1310" s="69">
        <v>18.239999999999998</v>
      </c>
      <c r="C1310" s="128">
        <v>18.93</v>
      </c>
      <c r="D1310" s="69">
        <v>18.07</v>
      </c>
      <c r="E1310" s="131">
        <v>18.260000000000002</v>
      </c>
    </row>
    <row r="1311" spans="1:5">
      <c r="A1311" s="68">
        <v>41211</v>
      </c>
      <c r="B1311" s="69">
        <v>18.510000000000002</v>
      </c>
      <c r="C1311" s="128">
        <v>18.920000000000002</v>
      </c>
      <c r="D1311" s="69">
        <v>18.39</v>
      </c>
      <c r="E1311" s="131">
        <v>18.55</v>
      </c>
    </row>
    <row r="1312" spans="1:5">
      <c r="A1312" s="68">
        <v>41208</v>
      </c>
      <c r="B1312" s="69">
        <v>17.82</v>
      </c>
      <c r="C1312" s="128">
        <v>19.11</v>
      </c>
      <c r="D1312" s="69">
        <v>17.62</v>
      </c>
      <c r="E1312" s="131">
        <v>19</v>
      </c>
    </row>
    <row r="1313" spans="1:5">
      <c r="A1313" s="68">
        <v>41207</v>
      </c>
      <c r="B1313" s="69">
        <v>18.34</v>
      </c>
      <c r="C1313" s="128">
        <v>18.39</v>
      </c>
      <c r="D1313" s="69">
        <v>17.809999999999999</v>
      </c>
      <c r="E1313" s="131">
        <v>17.82</v>
      </c>
    </row>
    <row r="1314" spans="1:5">
      <c r="A1314" s="68">
        <v>41206</v>
      </c>
      <c r="B1314" s="69">
        <v>18.510000000000002</v>
      </c>
      <c r="C1314" s="128">
        <v>18.649999999999999</v>
      </c>
      <c r="D1314" s="69">
        <v>18.12</v>
      </c>
      <c r="E1314" s="131">
        <v>18.64</v>
      </c>
    </row>
    <row r="1315" spans="1:5">
      <c r="A1315" s="68">
        <v>41205</v>
      </c>
      <c r="B1315" s="69">
        <v>17.850000000000001</v>
      </c>
      <c r="C1315" s="128">
        <v>18</v>
      </c>
      <c r="D1315" s="69">
        <v>17.41</v>
      </c>
      <c r="E1315" s="131">
        <v>17.91</v>
      </c>
    </row>
    <row r="1316" spans="1:5">
      <c r="A1316" s="68">
        <v>41204</v>
      </c>
      <c r="B1316" s="69">
        <v>18.32</v>
      </c>
      <c r="C1316" s="128">
        <v>18.41</v>
      </c>
      <c r="D1316" s="69">
        <v>17.73</v>
      </c>
      <c r="E1316" s="131">
        <v>17.79</v>
      </c>
    </row>
    <row r="1317" spans="1:5">
      <c r="A1317" s="68">
        <v>41201</v>
      </c>
      <c r="B1317" s="69">
        <v>16.600000000000001</v>
      </c>
      <c r="C1317" s="128">
        <v>16.940000000000001</v>
      </c>
      <c r="D1317" s="69">
        <v>16.52</v>
      </c>
      <c r="E1317" s="131">
        <v>16.82</v>
      </c>
    </row>
    <row r="1318" spans="1:5">
      <c r="A1318" s="68">
        <v>41200</v>
      </c>
      <c r="B1318" s="69">
        <v>16.48</v>
      </c>
      <c r="C1318" s="128">
        <v>16.739999999999998</v>
      </c>
      <c r="D1318" s="69">
        <v>16.46</v>
      </c>
      <c r="E1318" s="131">
        <v>16.47</v>
      </c>
    </row>
    <row r="1319" spans="1:5">
      <c r="A1319" s="68">
        <v>41199</v>
      </c>
      <c r="B1319" s="69">
        <v>16.32</v>
      </c>
      <c r="C1319" s="128">
        <v>16.63</v>
      </c>
      <c r="D1319" s="69">
        <v>16.28</v>
      </c>
      <c r="E1319" s="131">
        <v>16.28</v>
      </c>
    </row>
    <row r="1320" spans="1:5">
      <c r="A1320" s="68">
        <v>41198</v>
      </c>
      <c r="B1320" s="69">
        <v>16.8</v>
      </c>
      <c r="C1320" s="128">
        <v>16.809999999999999</v>
      </c>
      <c r="D1320" s="69">
        <v>16.260000000000002</v>
      </c>
      <c r="E1320" s="131">
        <v>16.399999999999999</v>
      </c>
    </row>
    <row r="1321" spans="1:5">
      <c r="A1321" s="68">
        <v>41197</v>
      </c>
      <c r="B1321" s="69">
        <v>17.45</v>
      </c>
      <c r="C1321" s="128">
        <v>17.54</v>
      </c>
      <c r="D1321" s="69">
        <v>17.079999999999998</v>
      </c>
      <c r="E1321" s="131">
        <v>17.079999999999998</v>
      </c>
    </row>
    <row r="1322" spans="1:5">
      <c r="A1322" s="68">
        <v>41194</v>
      </c>
      <c r="B1322" s="69">
        <v>17.52</v>
      </c>
      <c r="C1322" s="128">
        <v>17.52</v>
      </c>
      <c r="D1322" s="69">
        <v>16.940000000000001</v>
      </c>
      <c r="E1322" s="131">
        <v>17.190000000000001</v>
      </c>
    </row>
    <row r="1323" spans="1:5">
      <c r="A1323" s="68">
        <v>41193</v>
      </c>
      <c r="B1323" s="69">
        <v>18.11</v>
      </c>
      <c r="C1323" s="128">
        <v>18.149999999999999</v>
      </c>
      <c r="D1323" s="69">
        <v>17.45</v>
      </c>
      <c r="E1323" s="131">
        <v>17.510000000000002</v>
      </c>
    </row>
    <row r="1324" spans="1:5">
      <c r="A1324" s="68">
        <v>41192</v>
      </c>
      <c r="B1324" s="69">
        <v>17.260000000000002</v>
      </c>
      <c r="C1324" s="128">
        <v>17.88</v>
      </c>
      <c r="D1324" s="69">
        <v>17.239999999999998</v>
      </c>
      <c r="E1324" s="131">
        <v>17.809999999999999</v>
      </c>
    </row>
    <row r="1325" spans="1:5">
      <c r="A1325" s="68">
        <v>41191</v>
      </c>
      <c r="B1325" s="69">
        <v>17.22</v>
      </c>
      <c r="C1325" s="128">
        <v>17.23</v>
      </c>
      <c r="D1325" s="69">
        <v>16.77</v>
      </c>
      <c r="E1325" s="131">
        <v>16.87</v>
      </c>
    </row>
    <row r="1326" spans="1:5">
      <c r="A1326" s="68">
        <v>41190</v>
      </c>
      <c r="B1326" s="69">
        <v>17.510000000000002</v>
      </c>
      <c r="C1326" s="128">
        <v>17.57</v>
      </c>
      <c r="D1326" s="69">
        <v>17.239999999999998</v>
      </c>
      <c r="E1326" s="131">
        <v>17.329999999999998</v>
      </c>
    </row>
    <row r="1327" spans="1:5">
      <c r="A1327" s="68">
        <v>41187</v>
      </c>
      <c r="B1327" s="69">
        <v>16.899999999999999</v>
      </c>
      <c r="C1327" s="128">
        <v>17.16</v>
      </c>
      <c r="D1327" s="69">
        <v>16.88</v>
      </c>
      <c r="E1327" s="131">
        <v>17.059999999999999</v>
      </c>
    </row>
    <row r="1328" spans="1:5">
      <c r="A1328" s="68">
        <v>41186</v>
      </c>
      <c r="B1328" s="69">
        <v>17.71</v>
      </c>
      <c r="C1328" s="128">
        <v>17.760000000000002</v>
      </c>
      <c r="D1328" s="69">
        <v>16.98</v>
      </c>
      <c r="E1328" s="131">
        <v>17.13</v>
      </c>
    </row>
    <row r="1329" spans="1:5">
      <c r="A1329" s="68">
        <v>41184</v>
      </c>
      <c r="B1329" s="69">
        <v>17.739999999999998</v>
      </c>
      <c r="C1329" s="128">
        <v>17.809999999999999</v>
      </c>
      <c r="D1329" s="69">
        <v>17.420000000000002</v>
      </c>
      <c r="E1329" s="131">
        <v>17.649999999999999</v>
      </c>
    </row>
    <row r="1330" spans="1:5">
      <c r="A1330" s="68">
        <v>41180</v>
      </c>
      <c r="B1330" s="69">
        <v>17.57</v>
      </c>
      <c r="C1330" s="128">
        <v>17.57</v>
      </c>
      <c r="D1330" s="69">
        <v>17.22</v>
      </c>
      <c r="E1330" s="131">
        <v>17.23</v>
      </c>
    </row>
    <row r="1331" spans="1:5">
      <c r="A1331" s="68">
        <v>41179</v>
      </c>
      <c r="B1331" s="69">
        <v>18.079999999999998</v>
      </c>
      <c r="C1331" s="128">
        <v>18.09</v>
      </c>
      <c r="D1331" s="69">
        <v>17.48</v>
      </c>
      <c r="E1331" s="131">
        <v>17.53</v>
      </c>
    </row>
    <row r="1332" spans="1:5">
      <c r="A1332" s="68">
        <v>41178</v>
      </c>
      <c r="B1332" s="69">
        <v>18.38</v>
      </c>
      <c r="C1332" s="128">
        <v>18.440000000000001</v>
      </c>
      <c r="D1332" s="69">
        <v>17.899999999999999</v>
      </c>
      <c r="E1332" s="131">
        <v>17.920000000000002</v>
      </c>
    </row>
    <row r="1333" spans="1:5">
      <c r="A1333" s="68">
        <v>41177</v>
      </c>
      <c r="B1333" s="69">
        <v>18.41</v>
      </c>
      <c r="C1333" s="128">
        <v>18.46</v>
      </c>
      <c r="D1333" s="69">
        <v>18.07</v>
      </c>
      <c r="E1333" s="131">
        <v>18.100000000000001</v>
      </c>
    </row>
    <row r="1334" spans="1:5">
      <c r="A1334" s="68">
        <v>41176</v>
      </c>
      <c r="B1334" s="69">
        <v>18.84</v>
      </c>
      <c r="C1334" s="128">
        <v>19.03</v>
      </c>
      <c r="D1334" s="69">
        <v>18.23</v>
      </c>
      <c r="E1334" s="131">
        <v>18.28</v>
      </c>
    </row>
    <row r="1335" spans="1:5">
      <c r="A1335" s="68">
        <v>41173</v>
      </c>
      <c r="B1335" s="69">
        <v>18.36</v>
      </c>
      <c r="C1335" s="128">
        <v>18.52</v>
      </c>
      <c r="D1335" s="69">
        <v>17.89</v>
      </c>
      <c r="E1335" s="131">
        <v>18.149999999999999</v>
      </c>
    </row>
    <row r="1336" spans="1:5">
      <c r="A1336" s="68">
        <v>41172</v>
      </c>
      <c r="B1336" s="69">
        <v>18.239999999999998</v>
      </c>
      <c r="C1336" s="128">
        <v>18.72</v>
      </c>
      <c r="D1336" s="69">
        <v>18.02</v>
      </c>
      <c r="E1336" s="131">
        <v>18.64</v>
      </c>
    </row>
    <row r="1337" spans="1:5">
      <c r="A1337" s="68">
        <v>41171</v>
      </c>
      <c r="B1337" s="69">
        <v>18.239999999999998</v>
      </c>
      <c r="C1337" s="128">
        <v>18.32</v>
      </c>
      <c r="D1337" s="69">
        <v>17.89</v>
      </c>
      <c r="E1337" s="131">
        <v>18.23</v>
      </c>
    </row>
    <row r="1338" spans="1:5">
      <c r="A1338" s="68">
        <v>41170</v>
      </c>
      <c r="B1338" s="69">
        <v>17.93</v>
      </c>
      <c r="C1338" s="128">
        <v>18.29</v>
      </c>
      <c r="D1338" s="69">
        <v>17.920000000000002</v>
      </c>
      <c r="E1338" s="131">
        <v>18.04</v>
      </c>
    </row>
    <row r="1339" spans="1:5">
      <c r="A1339" s="68">
        <v>41169</v>
      </c>
      <c r="B1339" s="69">
        <v>18.41</v>
      </c>
      <c r="C1339" s="128">
        <v>18.41</v>
      </c>
      <c r="D1339" s="69">
        <v>18</v>
      </c>
      <c r="E1339" s="131">
        <v>18.03</v>
      </c>
    </row>
    <row r="1340" spans="1:5">
      <c r="A1340" s="68">
        <v>41166</v>
      </c>
      <c r="B1340" s="69">
        <v>18.600000000000001</v>
      </c>
      <c r="C1340" s="128">
        <v>18.91</v>
      </c>
      <c r="D1340" s="69">
        <v>17.98</v>
      </c>
      <c r="E1340" s="131">
        <v>17.98</v>
      </c>
    </row>
    <row r="1341" spans="1:5">
      <c r="A1341" s="68">
        <v>41165</v>
      </c>
      <c r="B1341" s="69">
        <v>19.86</v>
      </c>
      <c r="C1341" s="128">
        <v>19.899999999999999</v>
      </c>
      <c r="D1341" s="69">
        <v>18.940000000000001</v>
      </c>
      <c r="E1341" s="131">
        <v>19.09</v>
      </c>
    </row>
    <row r="1342" spans="1:5">
      <c r="A1342" s="68">
        <v>41164</v>
      </c>
      <c r="B1342" s="69">
        <v>19.670000000000002</v>
      </c>
      <c r="C1342" s="128">
        <v>20.03</v>
      </c>
      <c r="D1342" s="69">
        <v>19.38</v>
      </c>
      <c r="E1342" s="131">
        <v>20.02</v>
      </c>
    </row>
    <row r="1343" spans="1:5">
      <c r="A1343" s="68">
        <v>41163</v>
      </c>
      <c r="B1343" s="69">
        <v>19.63</v>
      </c>
      <c r="C1343" s="128">
        <v>19.8</v>
      </c>
      <c r="D1343" s="69">
        <v>19.399999999999999</v>
      </c>
      <c r="E1343" s="131">
        <v>19.78</v>
      </c>
    </row>
    <row r="1344" spans="1:5">
      <c r="A1344" s="68">
        <v>41162</v>
      </c>
      <c r="B1344" s="69">
        <v>19.47</v>
      </c>
      <c r="C1344" s="128">
        <v>19.54</v>
      </c>
      <c r="D1344" s="69">
        <v>19.010000000000002</v>
      </c>
      <c r="E1344" s="131">
        <v>19.350000000000001</v>
      </c>
    </row>
    <row r="1345" spans="1:5">
      <c r="A1345" s="68">
        <v>41159</v>
      </c>
      <c r="B1345" s="69">
        <v>19.28</v>
      </c>
      <c r="C1345" s="128">
        <v>19.61</v>
      </c>
      <c r="D1345" s="69">
        <v>18.97</v>
      </c>
      <c r="E1345" s="131">
        <v>18.97</v>
      </c>
    </row>
    <row r="1346" spans="1:5">
      <c r="A1346" s="68">
        <v>41158</v>
      </c>
      <c r="B1346" s="69">
        <v>20.98</v>
      </c>
      <c r="C1346" s="128">
        <v>21.13</v>
      </c>
      <c r="D1346" s="69">
        <v>20.55</v>
      </c>
      <c r="E1346" s="131">
        <v>20.86</v>
      </c>
    </row>
    <row r="1347" spans="1:5">
      <c r="A1347" s="68">
        <v>41157</v>
      </c>
      <c r="B1347" s="69">
        <v>20.39</v>
      </c>
      <c r="C1347" s="128">
        <v>21.02</v>
      </c>
      <c r="D1347" s="69">
        <v>20.04</v>
      </c>
      <c r="E1347" s="131">
        <v>21</v>
      </c>
    </row>
    <row r="1348" spans="1:5">
      <c r="A1348" s="68">
        <v>41156</v>
      </c>
      <c r="B1348" s="69">
        <v>20.21</v>
      </c>
      <c r="C1348" s="128">
        <v>20.21</v>
      </c>
      <c r="D1348" s="69">
        <v>19.77</v>
      </c>
      <c r="E1348" s="131">
        <v>20.010000000000002</v>
      </c>
    </row>
    <row r="1349" spans="1:5">
      <c r="A1349" s="68">
        <v>41155</v>
      </c>
      <c r="B1349" s="69">
        <v>20.6</v>
      </c>
      <c r="C1349" s="128">
        <v>21.01</v>
      </c>
      <c r="D1349" s="69">
        <v>19.940000000000001</v>
      </c>
      <c r="E1349" s="131">
        <v>20.02</v>
      </c>
    </row>
    <row r="1350" spans="1:5">
      <c r="A1350" s="68">
        <v>41152</v>
      </c>
      <c r="B1350" s="69">
        <v>20</v>
      </c>
      <c r="C1350" s="128">
        <v>20.39</v>
      </c>
      <c r="D1350" s="69">
        <v>19.79</v>
      </c>
      <c r="E1350" s="131">
        <v>20.350000000000001</v>
      </c>
    </row>
    <row r="1351" spans="1:5">
      <c r="A1351" s="68">
        <v>41151</v>
      </c>
      <c r="B1351" s="69">
        <v>19.75</v>
      </c>
      <c r="C1351" s="128">
        <v>20.47</v>
      </c>
      <c r="D1351" s="69">
        <v>19.66</v>
      </c>
      <c r="E1351" s="131">
        <v>20</v>
      </c>
    </row>
    <row r="1352" spans="1:5">
      <c r="A1352" s="68">
        <v>41150</v>
      </c>
      <c r="B1352" s="69">
        <v>19.739999999999998</v>
      </c>
      <c r="C1352" s="128">
        <v>19.739999999999998</v>
      </c>
      <c r="D1352" s="69">
        <v>19.18</v>
      </c>
      <c r="E1352" s="131">
        <v>19.3</v>
      </c>
    </row>
    <row r="1353" spans="1:5">
      <c r="A1353" s="68">
        <v>41149</v>
      </c>
      <c r="B1353" s="69">
        <v>19.91</v>
      </c>
      <c r="C1353" s="128">
        <v>20.29</v>
      </c>
      <c r="D1353" s="69">
        <v>19.64</v>
      </c>
      <c r="E1353" s="131">
        <v>19.68</v>
      </c>
    </row>
    <row r="1354" spans="1:5">
      <c r="A1354" s="68">
        <v>41148</v>
      </c>
      <c r="B1354" s="69">
        <v>20.67</v>
      </c>
      <c r="C1354" s="128">
        <v>20.67</v>
      </c>
      <c r="D1354" s="69">
        <v>19.91</v>
      </c>
      <c r="E1354" s="131">
        <v>19.97</v>
      </c>
    </row>
    <row r="1355" spans="1:5">
      <c r="A1355" s="68">
        <v>41145</v>
      </c>
      <c r="B1355" s="69">
        <v>19.84</v>
      </c>
      <c r="C1355" s="128">
        <v>19.87</v>
      </c>
      <c r="D1355" s="69">
        <v>19.260000000000002</v>
      </c>
      <c r="E1355" s="131">
        <v>19.670000000000002</v>
      </c>
    </row>
    <row r="1356" spans="1:5">
      <c r="A1356" s="68">
        <v>41144</v>
      </c>
      <c r="B1356" s="69">
        <v>19.87</v>
      </c>
      <c r="C1356" s="128">
        <v>19.95</v>
      </c>
      <c r="D1356" s="69">
        <v>19.260000000000002</v>
      </c>
      <c r="E1356" s="131">
        <v>19.260000000000002</v>
      </c>
    </row>
    <row r="1357" spans="1:5">
      <c r="A1357" s="68">
        <v>41143</v>
      </c>
      <c r="B1357" s="69">
        <v>19.93</v>
      </c>
      <c r="C1357" s="128">
        <v>20.420000000000002</v>
      </c>
      <c r="D1357" s="69">
        <v>19.62</v>
      </c>
      <c r="E1357" s="131">
        <v>19.690000000000001</v>
      </c>
    </row>
    <row r="1358" spans="1:5">
      <c r="A1358" s="68">
        <v>41142</v>
      </c>
      <c r="B1358" s="69">
        <v>19.440000000000001</v>
      </c>
      <c r="C1358" s="128">
        <v>19.649999999999999</v>
      </c>
      <c r="D1358" s="69">
        <v>19.23</v>
      </c>
      <c r="E1358" s="131">
        <v>19.579999999999998</v>
      </c>
    </row>
    <row r="1359" spans="1:5">
      <c r="A1359" s="68">
        <v>41141</v>
      </c>
      <c r="B1359" s="69">
        <v>19.77</v>
      </c>
      <c r="C1359" s="128">
        <v>19.78</v>
      </c>
      <c r="D1359" s="69">
        <v>19.399999999999999</v>
      </c>
      <c r="E1359" s="131">
        <v>19.440000000000001</v>
      </c>
    </row>
    <row r="1360" spans="1:5">
      <c r="A1360" s="68">
        <v>41138</v>
      </c>
      <c r="B1360" s="69">
        <v>18.989999999999998</v>
      </c>
      <c r="C1360" s="128">
        <v>19.55</v>
      </c>
      <c r="D1360" s="69">
        <v>18.72</v>
      </c>
      <c r="E1360" s="131">
        <v>18.72</v>
      </c>
    </row>
    <row r="1361" spans="1:5">
      <c r="A1361" s="68">
        <v>41137</v>
      </c>
      <c r="B1361" s="69">
        <v>19.02</v>
      </c>
      <c r="C1361" s="128">
        <v>19.11</v>
      </c>
      <c r="D1361" s="69">
        <v>18.54</v>
      </c>
      <c r="E1361" s="131">
        <v>18.73</v>
      </c>
    </row>
    <row r="1362" spans="1:5">
      <c r="A1362" s="68">
        <v>41135</v>
      </c>
      <c r="B1362" s="69">
        <v>19.05</v>
      </c>
      <c r="C1362" s="128">
        <v>19.32</v>
      </c>
      <c r="D1362" s="69">
        <v>18.34</v>
      </c>
      <c r="E1362" s="131">
        <v>18.34</v>
      </c>
    </row>
    <row r="1363" spans="1:5">
      <c r="A1363" s="68">
        <v>41134</v>
      </c>
      <c r="B1363" s="69">
        <v>19.45</v>
      </c>
      <c r="C1363" s="128">
        <v>19.649999999999999</v>
      </c>
      <c r="D1363" s="69">
        <v>19.239999999999998</v>
      </c>
      <c r="E1363" s="131">
        <v>19.3</v>
      </c>
    </row>
    <row r="1364" spans="1:5">
      <c r="A1364" s="68">
        <v>41131</v>
      </c>
      <c r="B1364" s="69">
        <v>19.12</v>
      </c>
      <c r="C1364" s="128">
        <v>19.21</v>
      </c>
      <c r="D1364" s="69">
        <v>18.78</v>
      </c>
      <c r="E1364" s="131">
        <v>18.97</v>
      </c>
    </row>
    <row r="1365" spans="1:5">
      <c r="A1365" s="68">
        <v>41130</v>
      </c>
      <c r="B1365" s="69">
        <v>18.96</v>
      </c>
      <c r="C1365" s="128">
        <v>19.95</v>
      </c>
      <c r="D1365" s="69">
        <v>18.829999999999998</v>
      </c>
      <c r="E1365" s="131">
        <v>19.41</v>
      </c>
    </row>
    <row r="1366" spans="1:5">
      <c r="A1366" s="68">
        <v>41129</v>
      </c>
      <c r="B1366" s="69">
        <v>18.670000000000002</v>
      </c>
      <c r="C1366" s="128">
        <v>19.25</v>
      </c>
      <c r="D1366" s="69">
        <v>18.670000000000002</v>
      </c>
      <c r="E1366" s="131">
        <v>19.13</v>
      </c>
    </row>
    <row r="1367" spans="1:5">
      <c r="A1367" s="68">
        <v>41128</v>
      </c>
      <c r="B1367" s="69">
        <v>19.190000000000001</v>
      </c>
      <c r="C1367" s="128">
        <v>19.309999999999999</v>
      </c>
      <c r="D1367" s="69">
        <v>18.86</v>
      </c>
      <c r="E1367" s="131">
        <v>18.96</v>
      </c>
    </row>
    <row r="1368" spans="1:5">
      <c r="A1368" s="68">
        <v>41127</v>
      </c>
      <c r="B1368" s="69">
        <v>19.149999999999999</v>
      </c>
      <c r="C1368" s="128">
        <v>19.739999999999998</v>
      </c>
      <c r="D1368" s="69">
        <v>19.07</v>
      </c>
      <c r="E1368" s="131">
        <v>19.38</v>
      </c>
    </row>
    <row r="1369" spans="1:5">
      <c r="A1369" s="68">
        <v>41124</v>
      </c>
      <c r="B1369" s="69">
        <v>20.47</v>
      </c>
      <c r="C1369" s="128">
        <v>20.52</v>
      </c>
      <c r="D1369" s="69">
        <v>19.329999999999998</v>
      </c>
      <c r="E1369" s="131">
        <v>19.440000000000001</v>
      </c>
    </row>
    <row r="1370" spans="1:5">
      <c r="A1370" s="68">
        <v>41123</v>
      </c>
      <c r="B1370" s="69">
        <v>21</v>
      </c>
      <c r="C1370" s="128">
        <v>21.87</v>
      </c>
      <c r="D1370" s="69">
        <v>20.94</v>
      </c>
      <c r="E1370" s="131">
        <v>21.57</v>
      </c>
    </row>
    <row r="1371" spans="1:5">
      <c r="A1371" s="68">
        <v>41122</v>
      </c>
      <c r="B1371" s="69">
        <v>20.48</v>
      </c>
      <c r="C1371" s="128">
        <v>20.96</v>
      </c>
      <c r="D1371" s="69">
        <v>20.420000000000002</v>
      </c>
      <c r="E1371" s="131">
        <v>20.92</v>
      </c>
    </row>
    <row r="1372" spans="1:5">
      <c r="A1372" s="68">
        <v>41121</v>
      </c>
      <c r="B1372" s="69">
        <v>19.13</v>
      </c>
      <c r="C1372" s="128">
        <v>22.13</v>
      </c>
      <c r="D1372" s="69">
        <v>19.010000000000002</v>
      </c>
      <c r="E1372" s="131">
        <v>20.32</v>
      </c>
    </row>
    <row r="1373" spans="1:5">
      <c r="A1373" s="68">
        <v>41120</v>
      </c>
      <c r="B1373" s="69">
        <v>19.170000000000002</v>
      </c>
      <c r="C1373" s="128">
        <v>19.36</v>
      </c>
      <c r="D1373" s="69">
        <v>18.98</v>
      </c>
      <c r="E1373" s="131">
        <v>19.25</v>
      </c>
    </row>
    <row r="1374" spans="1:5">
      <c r="A1374" s="68">
        <v>41117</v>
      </c>
      <c r="B1374" s="69">
        <v>19.32</v>
      </c>
      <c r="C1374" s="128">
        <v>19.489999999999998</v>
      </c>
      <c r="D1374" s="69">
        <v>18.5</v>
      </c>
      <c r="E1374" s="131">
        <v>18.5</v>
      </c>
    </row>
    <row r="1375" spans="1:5">
      <c r="A1375" s="68">
        <v>41116</v>
      </c>
      <c r="B1375" s="69">
        <v>21.34</v>
      </c>
      <c r="C1375" s="128">
        <v>21.4</v>
      </c>
      <c r="D1375" s="69">
        <v>20.37</v>
      </c>
      <c r="E1375" s="131">
        <v>20.54</v>
      </c>
    </row>
    <row r="1376" spans="1:5">
      <c r="A1376" s="68">
        <v>41115</v>
      </c>
      <c r="B1376" s="69">
        <v>21.81</v>
      </c>
      <c r="C1376" s="128">
        <v>22.18</v>
      </c>
      <c r="D1376" s="69">
        <v>20.7</v>
      </c>
      <c r="E1376" s="131">
        <v>21.26</v>
      </c>
    </row>
    <row r="1377" spans="1:5">
      <c r="A1377" s="68">
        <v>41114</v>
      </c>
      <c r="B1377" s="69">
        <v>20.329999999999998</v>
      </c>
      <c r="C1377" s="128">
        <v>20.58</v>
      </c>
      <c r="D1377" s="69">
        <v>19.89</v>
      </c>
      <c r="E1377" s="131">
        <v>20.260000000000002</v>
      </c>
    </row>
    <row r="1378" spans="1:5">
      <c r="A1378" s="68">
        <v>41113</v>
      </c>
      <c r="B1378" s="69">
        <v>19.29</v>
      </c>
      <c r="C1378" s="128">
        <v>20.34</v>
      </c>
      <c r="D1378" s="69">
        <v>19.190000000000001</v>
      </c>
      <c r="E1378" s="131">
        <v>20.190000000000001</v>
      </c>
    </row>
    <row r="1379" spans="1:5">
      <c r="A1379" s="68">
        <v>41110</v>
      </c>
      <c r="B1379" s="69">
        <v>17.64</v>
      </c>
      <c r="C1379" s="128">
        <v>17.98</v>
      </c>
      <c r="D1379" s="69">
        <v>17.36</v>
      </c>
      <c r="E1379" s="131">
        <v>17.59</v>
      </c>
    </row>
    <row r="1380" spans="1:5">
      <c r="A1380" s="68">
        <v>41109</v>
      </c>
      <c r="B1380" s="69">
        <v>17.440000000000001</v>
      </c>
      <c r="C1380" s="128">
        <v>18.13</v>
      </c>
      <c r="D1380" s="69">
        <v>17.420000000000002</v>
      </c>
      <c r="E1380" s="131">
        <v>17.420000000000002</v>
      </c>
    </row>
    <row r="1381" spans="1:5">
      <c r="A1381" s="68">
        <v>41108</v>
      </c>
      <c r="B1381" s="69">
        <v>17.559999999999999</v>
      </c>
      <c r="C1381" s="128">
        <v>19.670000000000002</v>
      </c>
      <c r="D1381" s="69">
        <v>17.5</v>
      </c>
      <c r="E1381" s="131">
        <v>18.489999999999998</v>
      </c>
    </row>
    <row r="1382" spans="1:5">
      <c r="A1382" s="68">
        <v>41107</v>
      </c>
      <c r="B1382" s="69">
        <v>18.100000000000001</v>
      </c>
      <c r="C1382" s="128">
        <v>18.16</v>
      </c>
      <c r="D1382" s="69">
        <v>16.95</v>
      </c>
      <c r="E1382" s="131">
        <v>17.7</v>
      </c>
    </row>
    <row r="1383" spans="1:5">
      <c r="A1383" s="68">
        <v>41106</v>
      </c>
      <c r="B1383" s="69">
        <v>18.53</v>
      </c>
      <c r="C1383" s="128">
        <v>18.670000000000002</v>
      </c>
      <c r="D1383" s="69">
        <v>17.78</v>
      </c>
      <c r="E1383" s="131">
        <v>17.850000000000001</v>
      </c>
    </row>
    <row r="1384" spans="1:5">
      <c r="A1384" s="68">
        <v>41103</v>
      </c>
      <c r="B1384" s="69">
        <v>18.78</v>
      </c>
      <c r="C1384" s="128">
        <v>19.86</v>
      </c>
      <c r="D1384" s="69">
        <v>18.03</v>
      </c>
      <c r="E1384" s="131">
        <v>18.420000000000002</v>
      </c>
    </row>
    <row r="1385" spans="1:5">
      <c r="A1385" s="68">
        <v>41102</v>
      </c>
      <c r="B1385" s="69">
        <v>18.079999999999998</v>
      </c>
      <c r="C1385" s="128">
        <v>19.16</v>
      </c>
      <c r="D1385" s="69">
        <v>17.73</v>
      </c>
      <c r="E1385" s="131">
        <v>18.829999999999998</v>
      </c>
    </row>
    <row r="1386" spans="1:5">
      <c r="A1386" s="68">
        <v>41101</v>
      </c>
      <c r="B1386" s="69">
        <v>18.46</v>
      </c>
      <c r="C1386" s="128">
        <v>18.52</v>
      </c>
      <c r="D1386" s="69">
        <v>18.16</v>
      </c>
      <c r="E1386" s="131">
        <v>18.39</v>
      </c>
    </row>
    <row r="1387" spans="1:5">
      <c r="A1387" s="68">
        <v>41100</v>
      </c>
      <c r="B1387" s="69">
        <v>18.420000000000002</v>
      </c>
      <c r="C1387" s="128">
        <v>18.73</v>
      </c>
      <c r="D1387" s="69">
        <v>18.079999999999998</v>
      </c>
      <c r="E1387" s="131">
        <v>18.260000000000002</v>
      </c>
    </row>
    <row r="1388" spans="1:5">
      <c r="A1388" s="68">
        <v>41099</v>
      </c>
      <c r="B1388" s="69">
        <v>19.29</v>
      </c>
      <c r="C1388" s="128">
        <v>19.29</v>
      </c>
      <c r="D1388" s="69">
        <v>18.690000000000001</v>
      </c>
      <c r="E1388" s="131">
        <v>18.690000000000001</v>
      </c>
    </row>
    <row r="1389" spans="1:5">
      <c r="A1389" s="68">
        <v>41096</v>
      </c>
      <c r="B1389" s="69">
        <v>18.39</v>
      </c>
      <c r="C1389" s="128">
        <v>19.13</v>
      </c>
      <c r="D1389" s="69">
        <v>18.22</v>
      </c>
      <c r="E1389" s="131">
        <v>18.670000000000002</v>
      </c>
    </row>
    <row r="1390" spans="1:5">
      <c r="A1390" s="68">
        <v>41095</v>
      </c>
      <c r="B1390" s="69">
        <v>18.05</v>
      </c>
      <c r="C1390" s="128">
        <v>18.309999999999999</v>
      </c>
      <c r="D1390" s="69">
        <v>17.86</v>
      </c>
      <c r="E1390" s="131">
        <v>18.21</v>
      </c>
    </row>
    <row r="1391" spans="1:5">
      <c r="A1391" s="68">
        <v>41094</v>
      </c>
      <c r="B1391" s="69">
        <v>17.98</v>
      </c>
      <c r="C1391" s="128">
        <v>18.239999999999998</v>
      </c>
      <c r="D1391" s="69">
        <v>17.86</v>
      </c>
      <c r="E1391" s="131">
        <v>18.010000000000002</v>
      </c>
    </row>
    <row r="1392" spans="1:5">
      <c r="A1392" s="68">
        <v>41093</v>
      </c>
      <c r="B1392" s="69">
        <v>18.850000000000001</v>
      </c>
      <c r="C1392" s="128">
        <v>18.850000000000001</v>
      </c>
      <c r="D1392" s="69">
        <v>18.46</v>
      </c>
      <c r="E1392" s="131">
        <v>18.53</v>
      </c>
    </row>
    <row r="1393" spans="1:5">
      <c r="A1393" s="68">
        <v>41092</v>
      </c>
      <c r="B1393" s="69">
        <v>20.190000000000001</v>
      </c>
      <c r="C1393" s="128">
        <v>20.350000000000001</v>
      </c>
      <c r="D1393" s="69">
        <v>19.61</v>
      </c>
      <c r="E1393" s="131">
        <v>19.61</v>
      </c>
    </row>
    <row r="1394" spans="1:5">
      <c r="A1394" s="68">
        <v>41089</v>
      </c>
      <c r="B1394" s="69">
        <v>21.56</v>
      </c>
      <c r="C1394" s="128">
        <v>21.56</v>
      </c>
      <c r="D1394" s="69">
        <v>20.02</v>
      </c>
      <c r="E1394" s="131">
        <v>20.03</v>
      </c>
    </row>
    <row r="1395" spans="1:5">
      <c r="A1395" s="68">
        <v>41088</v>
      </c>
      <c r="B1395" s="69">
        <v>20.99</v>
      </c>
      <c r="C1395" s="128">
        <v>21.62</v>
      </c>
      <c r="D1395" s="69">
        <v>20.260000000000002</v>
      </c>
      <c r="E1395" s="131">
        <v>20.89</v>
      </c>
    </row>
    <row r="1396" spans="1:5">
      <c r="A1396" s="68">
        <v>41087</v>
      </c>
      <c r="B1396" s="69">
        <v>21.81</v>
      </c>
      <c r="C1396" s="128">
        <v>21.94</v>
      </c>
      <c r="D1396" s="69">
        <v>20.67</v>
      </c>
      <c r="E1396" s="131">
        <v>20.93</v>
      </c>
    </row>
    <row r="1397" spans="1:5">
      <c r="A1397" s="68">
        <v>41086</v>
      </c>
      <c r="B1397" s="69">
        <v>21.18</v>
      </c>
      <c r="C1397" s="128">
        <v>21.58</v>
      </c>
      <c r="D1397" s="69">
        <v>20.82</v>
      </c>
      <c r="E1397" s="131">
        <v>21.5</v>
      </c>
    </row>
    <row r="1398" spans="1:5">
      <c r="A1398" s="68">
        <v>41085</v>
      </c>
      <c r="B1398" s="69">
        <v>22.02</v>
      </c>
      <c r="C1398" s="128">
        <v>22.85</v>
      </c>
      <c r="D1398" s="69">
        <v>21.18</v>
      </c>
      <c r="E1398" s="131">
        <v>21.55</v>
      </c>
    </row>
    <row r="1399" spans="1:5">
      <c r="A1399" s="68">
        <v>41082</v>
      </c>
      <c r="B1399" s="69">
        <v>20.52</v>
      </c>
      <c r="C1399" s="128">
        <v>21.73</v>
      </c>
      <c r="D1399" s="69">
        <v>20.46</v>
      </c>
      <c r="E1399" s="131">
        <v>21.06</v>
      </c>
    </row>
    <row r="1400" spans="1:5">
      <c r="A1400" s="68">
        <v>41081</v>
      </c>
      <c r="B1400" s="69">
        <v>20.13</v>
      </c>
      <c r="C1400" s="128">
        <v>20.47</v>
      </c>
      <c r="D1400" s="69">
        <v>19.54</v>
      </c>
      <c r="E1400" s="131">
        <v>19.79</v>
      </c>
    </row>
    <row r="1401" spans="1:5">
      <c r="A1401" s="68">
        <v>41080</v>
      </c>
      <c r="B1401" s="69">
        <v>20.94</v>
      </c>
      <c r="C1401" s="128">
        <v>20.94</v>
      </c>
      <c r="D1401" s="69">
        <v>20.55</v>
      </c>
      <c r="E1401" s="131">
        <v>20.58</v>
      </c>
    </row>
    <row r="1402" spans="1:5">
      <c r="A1402" s="68">
        <v>41079</v>
      </c>
      <c r="B1402" s="69">
        <v>22.04</v>
      </c>
      <c r="C1402" s="128">
        <v>22.05</v>
      </c>
      <c r="D1402" s="69">
        <v>21.33</v>
      </c>
      <c r="E1402" s="131">
        <v>21.33</v>
      </c>
    </row>
    <row r="1403" spans="1:5">
      <c r="A1403" s="68">
        <v>41078</v>
      </c>
      <c r="B1403" s="69">
        <v>23.43</v>
      </c>
      <c r="C1403" s="128">
        <v>23.43</v>
      </c>
      <c r="D1403" s="69">
        <v>21.97</v>
      </c>
      <c r="E1403" s="131">
        <v>21.97</v>
      </c>
    </row>
    <row r="1404" spans="1:5">
      <c r="A1404" s="68">
        <v>41075</v>
      </c>
      <c r="B1404" s="69">
        <v>25.23</v>
      </c>
      <c r="C1404" s="128">
        <v>26.68</v>
      </c>
      <c r="D1404" s="69">
        <v>25.23</v>
      </c>
      <c r="E1404" s="131">
        <v>25.61</v>
      </c>
    </row>
    <row r="1405" spans="1:5">
      <c r="A1405" s="68">
        <v>41074</v>
      </c>
      <c r="B1405" s="69">
        <v>24.48</v>
      </c>
      <c r="C1405" s="128">
        <v>25.11</v>
      </c>
      <c r="D1405" s="69">
        <v>24.48</v>
      </c>
      <c r="E1405" s="131">
        <v>24.69</v>
      </c>
    </row>
    <row r="1406" spans="1:5">
      <c r="A1406" s="68">
        <v>41073</v>
      </c>
      <c r="B1406" s="69">
        <v>23.61</v>
      </c>
      <c r="C1406" s="128">
        <v>24.29</v>
      </c>
      <c r="D1406" s="69">
        <v>23.4</v>
      </c>
      <c r="E1406" s="131">
        <v>24.23</v>
      </c>
    </row>
    <row r="1407" spans="1:5">
      <c r="A1407" s="68">
        <v>41072</v>
      </c>
      <c r="B1407" s="69">
        <v>23.83</v>
      </c>
      <c r="C1407" s="128">
        <v>24</v>
      </c>
      <c r="D1407" s="69">
        <v>23.57</v>
      </c>
      <c r="E1407" s="131">
        <v>23.79</v>
      </c>
    </row>
    <row r="1408" spans="1:5">
      <c r="A1408" s="68">
        <v>41071</v>
      </c>
      <c r="B1408" s="69">
        <v>23.28</v>
      </c>
      <c r="C1408" s="128">
        <v>23.3</v>
      </c>
      <c r="D1408" s="69">
        <v>22.7</v>
      </c>
      <c r="E1408" s="131">
        <v>22.76</v>
      </c>
    </row>
    <row r="1409" spans="1:5">
      <c r="A1409" s="68">
        <v>41068</v>
      </c>
      <c r="B1409" s="69">
        <v>23.41</v>
      </c>
      <c r="C1409" s="128">
        <v>23.95</v>
      </c>
      <c r="D1409" s="69">
        <v>23.41</v>
      </c>
      <c r="E1409" s="131">
        <v>23.86</v>
      </c>
    </row>
    <row r="1410" spans="1:5">
      <c r="A1410" s="68">
        <v>41067</v>
      </c>
      <c r="B1410" s="69">
        <v>23.28</v>
      </c>
      <c r="C1410" s="128">
        <v>23.89</v>
      </c>
      <c r="D1410" s="69">
        <v>23.08</v>
      </c>
      <c r="E1410" s="131">
        <v>23.55</v>
      </c>
    </row>
    <row r="1411" spans="1:5">
      <c r="A1411" s="68">
        <v>41065</v>
      </c>
      <c r="B1411" s="69">
        <v>25.1</v>
      </c>
      <c r="C1411" s="128">
        <v>25.43</v>
      </c>
      <c r="D1411" s="69">
        <v>24.76</v>
      </c>
      <c r="E1411" s="131">
        <v>24.95</v>
      </c>
    </row>
    <row r="1412" spans="1:5">
      <c r="A1412" s="68">
        <v>41064</v>
      </c>
      <c r="B1412" s="69">
        <v>28.17</v>
      </c>
      <c r="C1412" s="128">
        <v>28.6</v>
      </c>
      <c r="D1412" s="69">
        <v>26.55</v>
      </c>
      <c r="E1412" s="131">
        <v>26.6</v>
      </c>
    </row>
    <row r="1413" spans="1:5">
      <c r="A1413" s="68">
        <v>41061</v>
      </c>
      <c r="B1413" s="69">
        <v>23.38</v>
      </c>
      <c r="C1413" s="128">
        <v>24.53</v>
      </c>
      <c r="D1413" s="69">
        <v>22.96</v>
      </c>
      <c r="E1413" s="131">
        <v>23.49</v>
      </c>
    </row>
    <row r="1414" spans="1:5">
      <c r="A1414" s="68">
        <v>41060</v>
      </c>
      <c r="B1414" s="69">
        <v>23.65</v>
      </c>
      <c r="C1414" s="128">
        <v>23.9</v>
      </c>
      <c r="D1414" s="69">
        <v>22.6</v>
      </c>
      <c r="E1414" s="131">
        <v>22.69</v>
      </c>
    </row>
    <row r="1415" spans="1:5">
      <c r="A1415" s="68">
        <v>41059</v>
      </c>
      <c r="B1415" s="69">
        <v>22.23</v>
      </c>
      <c r="C1415" s="128">
        <v>23.05</v>
      </c>
      <c r="D1415" s="69">
        <v>21.81</v>
      </c>
      <c r="E1415" s="131">
        <v>21.82</v>
      </c>
    </row>
    <row r="1416" spans="1:5">
      <c r="A1416" s="68">
        <v>41058</v>
      </c>
      <c r="B1416" s="69">
        <v>22.85</v>
      </c>
      <c r="C1416" s="128">
        <v>22.91</v>
      </c>
      <c r="D1416" s="69">
        <v>21.61</v>
      </c>
      <c r="E1416" s="131">
        <v>21.61</v>
      </c>
    </row>
    <row r="1417" spans="1:5">
      <c r="A1417" s="68">
        <v>41054</v>
      </c>
      <c r="B1417" s="69">
        <v>21.99</v>
      </c>
      <c r="C1417" s="128">
        <v>22.93</v>
      </c>
      <c r="D1417" s="69">
        <v>21.55</v>
      </c>
      <c r="E1417" s="131">
        <v>21.91</v>
      </c>
    </row>
    <row r="1418" spans="1:5">
      <c r="A1418" s="68">
        <v>41053</v>
      </c>
      <c r="B1418" s="69">
        <v>23.54</v>
      </c>
      <c r="C1418" s="128">
        <v>23.82</v>
      </c>
      <c r="D1418" s="69">
        <v>23.15</v>
      </c>
      <c r="E1418" s="131">
        <v>23.21</v>
      </c>
    </row>
    <row r="1419" spans="1:5">
      <c r="A1419" s="68">
        <v>41052</v>
      </c>
      <c r="B1419" s="69">
        <v>22.92</v>
      </c>
      <c r="C1419" s="128">
        <v>23.72</v>
      </c>
      <c r="D1419" s="69">
        <v>22.68</v>
      </c>
      <c r="E1419" s="131">
        <v>23.24</v>
      </c>
    </row>
    <row r="1420" spans="1:5">
      <c r="A1420" s="68">
        <v>41051</v>
      </c>
      <c r="B1420" s="69">
        <v>23.13</v>
      </c>
      <c r="C1420" s="128">
        <v>23.13</v>
      </c>
      <c r="D1420" s="69">
        <v>21.51</v>
      </c>
      <c r="E1420" s="131">
        <v>21.66</v>
      </c>
    </row>
    <row r="1421" spans="1:5">
      <c r="A1421" s="68">
        <v>41050</v>
      </c>
      <c r="B1421" s="69">
        <v>26.17</v>
      </c>
      <c r="C1421" s="128">
        <v>26.32</v>
      </c>
      <c r="D1421" s="69">
        <v>24.68</v>
      </c>
      <c r="E1421" s="131">
        <v>24.77</v>
      </c>
    </row>
    <row r="1422" spans="1:5">
      <c r="A1422" s="68">
        <v>41047</v>
      </c>
      <c r="B1422" s="69">
        <v>23.49</v>
      </c>
      <c r="C1422" s="128">
        <v>26.81</v>
      </c>
      <c r="D1422" s="69">
        <v>23.49</v>
      </c>
      <c r="E1422" s="131">
        <v>25.43</v>
      </c>
    </row>
    <row r="1423" spans="1:5">
      <c r="A1423" s="68">
        <v>41046</v>
      </c>
      <c r="B1423" s="69">
        <v>22.93</v>
      </c>
      <c r="C1423" s="128">
        <v>23.22</v>
      </c>
      <c r="D1423" s="69">
        <v>21.06</v>
      </c>
      <c r="E1423" s="131">
        <v>21.63</v>
      </c>
    </row>
    <row r="1424" spans="1:5">
      <c r="A1424" s="68">
        <v>41045</v>
      </c>
      <c r="B1424" s="69">
        <v>19.73</v>
      </c>
      <c r="C1424" s="128">
        <v>25.49</v>
      </c>
      <c r="D1424" s="69">
        <v>19.5</v>
      </c>
      <c r="E1424" s="131">
        <v>23.23</v>
      </c>
    </row>
    <row r="1425" spans="1:5">
      <c r="A1425" s="68">
        <v>41044</v>
      </c>
      <c r="B1425" s="69">
        <v>19.2</v>
      </c>
      <c r="C1425" s="128">
        <v>19.88</v>
      </c>
      <c r="D1425" s="69">
        <v>18.96</v>
      </c>
      <c r="E1425" s="131">
        <v>19</v>
      </c>
    </row>
    <row r="1426" spans="1:5">
      <c r="A1426" s="68">
        <v>41043</v>
      </c>
      <c r="B1426" s="69">
        <v>19</v>
      </c>
      <c r="C1426" s="128">
        <v>19.45</v>
      </c>
      <c r="D1426" s="69">
        <v>18.61</v>
      </c>
      <c r="E1426" s="131">
        <v>18.7</v>
      </c>
    </row>
    <row r="1427" spans="1:5">
      <c r="A1427" s="68">
        <v>41040</v>
      </c>
      <c r="B1427" s="69">
        <v>17.95</v>
      </c>
      <c r="C1427" s="128">
        <v>18.989999999999998</v>
      </c>
      <c r="D1427" s="69">
        <v>17.39</v>
      </c>
      <c r="E1427" s="131">
        <v>18.989999999999998</v>
      </c>
    </row>
    <row r="1428" spans="1:5">
      <c r="A1428" s="68">
        <v>41039</v>
      </c>
      <c r="B1428" s="69">
        <v>18.53</v>
      </c>
      <c r="C1428" s="128">
        <v>18.54</v>
      </c>
      <c r="D1428" s="69">
        <v>17.809999999999999</v>
      </c>
      <c r="E1428" s="131">
        <v>17.829999999999998</v>
      </c>
    </row>
    <row r="1429" spans="1:5">
      <c r="A1429" s="68">
        <v>41038</v>
      </c>
      <c r="B1429" s="69">
        <v>17.75</v>
      </c>
      <c r="C1429" s="128">
        <v>18.45</v>
      </c>
      <c r="D1429" s="69">
        <v>17.64</v>
      </c>
      <c r="E1429" s="131">
        <v>18.28</v>
      </c>
    </row>
    <row r="1430" spans="1:5">
      <c r="A1430" s="68">
        <v>41037</v>
      </c>
      <c r="B1430" s="69">
        <v>17.27</v>
      </c>
      <c r="C1430" s="128">
        <v>17.420000000000002</v>
      </c>
      <c r="D1430" s="69">
        <v>17.09</v>
      </c>
      <c r="E1430" s="131">
        <v>17.28</v>
      </c>
    </row>
    <row r="1431" spans="1:5">
      <c r="A1431" s="68">
        <v>41036</v>
      </c>
      <c r="B1431" s="69">
        <v>18.18</v>
      </c>
      <c r="C1431" s="128">
        <v>18.600000000000001</v>
      </c>
      <c r="D1431" s="69">
        <v>17.670000000000002</v>
      </c>
      <c r="E1431" s="131">
        <v>18.57</v>
      </c>
    </row>
    <row r="1432" spans="1:5">
      <c r="A1432" s="68">
        <v>41033</v>
      </c>
      <c r="B1432" s="69">
        <v>16.21</v>
      </c>
      <c r="C1432" s="128">
        <v>16.59</v>
      </c>
      <c r="D1432" s="69">
        <v>16.18</v>
      </c>
      <c r="E1432" s="131">
        <v>16.34</v>
      </c>
    </row>
    <row r="1433" spans="1:5">
      <c r="A1433" s="68">
        <v>41032</v>
      </c>
      <c r="B1433" s="69">
        <v>16.25</v>
      </c>
      <c r="C1433" s="128">
        <v>16.3</v>
      </c>
      <c r="D1433" s="69">
        <v>16.010000000000002</v>
      </c>
      <c r="E1433" s="131">
        <v>16.02</v>
      </c>
    </row>
    <row r="1434" spans="1:5">
      <c r="A1434" s="68">
        <v>41031</v>
      </c>
      <c r="B1434" s="69">
        <v>16.84</v>
      </c>
      <c r="C1434" s="128">
        <v>16.84</v>
      </c>
      <c r="D1434" s="69">
        <v>16.3</v>
      </c>
      <c r="E1434" s="131">
        <v>16.47</v>
      </c>
    </row>
    <row r="1435" spans="1:5">
      <c r="A1435" s="68">
        <v>41029</v>
      </c>
      <c r="B1435" s="69">
        <v>17.5</v>
      </c>
      <c r="C1435" s="128">
        <v>17.62</v>
      </c>
      <c r="D1435" s="69">
        <v>17.28</v>
      </c>
      <c r="E1435" s="131">
        <v>17.309999999999999</v>
      </c>
    </row>
    <row r="1436" spans="1:5">
      <c r="A1436" s="68">
        <v>41026</v>
      </c>
      <c r="B1436" s="69">
        <v>18.14</v>
      </c>
      <c r="C1436" s="128">
        <v>18.21</v>
      </c>
      <c r="D1436" s="69">
        <v>17.55</v>
      </c>
      <c r="E1436" s="131">
        <v>17.55</v>
      </c>
    </row>
    <row r="1437" spans="1:5">
      <c r="A1437" s="68">
        <v>41025</v>
      </c>
      <c r="B1437" s="69">
        <v>18.079999999999998</v>
      </c>
      <c r="C1437" s="128">
        <v>19.37</v>
      </c>
      <c r="D1437" s="69">
        <v>17.989999999999998</v>
      </c>
      <c r="E1437" s="131">
        <v>18.5</v>
      </c>
    </row>
    <row r="1438" spans="1:5">
      <c r="A1438" s="68">
        <v>41024</v>
      </c>
      <c r="B1438" s="69">
        <v>18.190000000000001</v>
      </c>
      <c r="C1438" s="128">
        <v>19.3</v>
      </c>
      <c r="D1438" s="69">
        <v>18.079999999999998</v>
      </c>
      <c r="E1438" s="131">
        <v>19.010000000000002</v>
      </c>
    </row>
    <row r="1439" spans="1:5">
      <c r="A1439" s="68">
        <v>41023</v>
      </c>
      <c r="B1439" s="69">
        <v>18.29</v>
      </c>
      <c r="C1439" s="128">
        <v>18.579999999999998</v>
      </c>
      <c r="D1439" s="69">
        <v>18.22</v>
      </c>
      <c r="E1439" s="131">
        <v>18.47</v>
      </c>
    </row>
    <row r="1440" spans="1:5">
      <c r="A1440" s="68">
        <v>41022</v>
      </c>
      <c r="B1440" s="69">
        <v>17.97</v>
      </c>
      <c r="C1440" s="128">
        <v>18.43</v>
      </c>
      <c r="D1440" s="69">
        <v>17.89</v>
      </c>
      <c r="E1440" s="131">
        <v>18.13</v>
      </c>
    </row>
    <row r="1441" spans="1:5">
      <c r="A1441" s="68">
        <v>41019</v>
      </c>
      <c r="B1441" s="69">
        <v>17.53</v>
      </c>
      <c r="C1441" s="128">
        <v>17.989999999999998</v>
      </c>
      <c r="D1441" s="69">
        <v>17.53</v>
      </c>
      <c r="E1441" s="131">
        <v>17.809999999999999</v>
      </c>
    </row>
    <row r="1442" spans="1:5">
      <c r="A1442" s="68">
        <v>41018</v>
      </c>
      <c r="B1442" s="69">
        <v>17.28</v>
      </c>
      <c r="C1442" s="128">
        <v>17.45</v>
      </c>
      <c r="D1442" s="69">
        <v>17.02</v>
      </c>
      <c r="E1442" s="131">
        <v>17.29</v>
      </c>
    </row>
    <row r="1443" spans="1:5">
      <c r="A1443" s="68">
        <v>41017</v>
      </c>
      <c r="B1443" s="69">
        <v>17.920000000000002</v>
      </c>
      <c r="C1443" s="128">
        <v>17.920000000000002</v>
      </c>
      <c r="D1443" s="69">
        <v>17.28</v>
      </c>
      <c r="E1443" s="131">
        <v>17.28</v>
      </c>
    </row>
    <row r="1444" spans="1:5">
      <c r="A1444" s="68">
        <v>41016</v>
      </c>
      <c r="B1444" s="69">
        <v>18.63</v>
      </c>
      <c r="C1444" s="128">
        <v>18.64</v>
      </c>
      <c r="D1444" s="69">
        <v>18.22</v>
      </c>
      <c r="E1444" s="131">
        <v>18.55</v>
      </c>
    </row>
    <row r="1445" spans="1:5">
      <c r="A1445" s="68">
        <v>41015</v>
      </c>
      <c r="B1445" s="69">
        <v>18.64</v>
      </c>
      <c r="C1445" s="128">
        <v>19</v>
      </c>
      <c r="D1445" s="69">
        <v>18.399999999999999</v>
      </c>
      <c r="E1445" s="131">
        <v>18.54</v>
      </c>
    </row>
    <row r="1446" spans="1:5">
      <c r="A1446" s="68">
        <v>41012</v>
      </c>
      <c r="B1446" s="69">
        <v>18.46</v>
      </c>
      <c r="C1446" s="128">
        <v>18.46</v>
      </c>
      <c r="D1446" s="69">
        <v>17.47</v>
      </c>
      <c r="E1446" s="131">
        <v>17.47</v>
      </c>
    </row>
    <row r="1447" spans="1:5">
      <c r="A1447" s="68">
        <v>41011</v>
      </c>
      <c r="B1447" s="69">
        <v>19.059999999999999</v>
      </c>
      <c r="C1447" s="128">
        <v>19.57</v>
      </c>
      <c r="D1447" s="69">
        <v>18.850000000000001</v>
      </c>
      <c r="E1447" s="131">
        <v>19.04</v>
      </c>
    </row>
    <row r="1448" spans="1:5">
      <c r="A1448" s="68">
        <v>41009</v>
      </c>
      <c r="B1448" s="69">
        <v>17.829999999999998</v>
      </c>
      <c r="C1448" s="128">
        <v>18.260000000000002</v>
      </c>
      <c r="D1448" s="69">
        <v>17.57</v>
      </c>
      <c r="E1448" s="131">
        <v>18.190000000000001</v>
      </c>
    </row>
    <row r="1449" spans="1:5">
      <c r="A1449" s="68">
        <v>41008</v>
      </c>
      <c r="B1449" s="69">
        <v>17.79</v>
      </c>
      <c r="C1449" s="128">
        <v>18.12</v>
      </c>
      <c r="D1449" s="69">
        <v>17.649999999999999</v>
      </c>
      <c r="E1449" s="131">
        <v>17.899999999999999</v>
      </c>
    </row>
    <row r="1450" spans="1:5">
      <c r="A1450" s="68">
        <v>41005</v>
      </c>
      <c r="B1450" s="69">
        <v>17.170000000000002</v>
      </c>
      <c r="C1450" s="128">
        <v>17.22</v>
      </c>
      <c r="D1450" s="69">
        <v>16.690000000000001</v>
      </c>
      <c r="E1450" s="131">
        <v>16.75</v>
      </c>
    </row>
    <row r="1451" spans="1:5">
      <c r="A1451" s="68">
        <v>41004</v>
      </c>
      <c r="B1451" s="69">
        <v>17.57</v>
      </c>
      <c r="C1451" s="128">
        <v>17.89</v>
      </c>
      <c r="D1451" s="69">
        <v>17.05</v>
      </c>
      <c r="E1451" s="131">
        <v>17.190000000000001</v>
      </c>
    </row>
    <row r="1452" spans="1:5">
      <c r="A1452" s="68">
        <v>41003</v>
      </c>
      <c r="B1452" s="69">
        <v>17</v>
      </c>
      <c r="C1452" s="128">
        <v>17.32</v>
      </c>
      <c r="D1452" s="69">
        <v>16.82</v>
      </c>
      <c r="E1452" s="131">
        <v>17.32</v>
      </c>
    </row>
    <row r="1453" spans="1:5">
      <c r="A1453" s="68">
        <v>41002</v>
      </c>
      <c r="B1453" s="69">
        <v>17.079999999999998</v>
      </c>
      <c r="C1453" s="128">
        <v>17.13</v>
      </c>
      <c r="D1453" s="69">
        <v>16.87</v>
      </c>
      <c r="E1453" s="131">
        <v>16.88</v>
      </c>
    </row>
    <row r="1454" spans="1:5">
      <c r="A1454" s="68">
        <v>41001</v>
      </c>
      <c r="B1454" s="69">
        <v>17.73</v>
      </c>
      <c r="C1454" s="128">
        <v>17.84</v>
      </c>
      <c r="D1454" s="69">
        <v>17.3</v>
      </c>
      <c r="E1454" s="131">
        <v>17.399999999999999</v>
      </c>
    </row>
    <row r="1455" spans="1:5">
      <c r="A1455" s="68">
        <v>40998</v>
      </c>
      <c r="B1455" s="69">
        <v>17.559999999999999</v>
      </c>
      <c r="C1455" s="128">
        <v>17.78</v>
      </c>
      <c r="D1455" s="69">
        <v>17.3</v>
      </c>
      <c r="E1455" s="131">
        <v>17.559999999999999</v>
      </c>
    </row>
    <row r="1456" spans="1:5">
      <c r="A1456" s="68">
        <v>40997</v>
      </c>
      <c r="B1456" s="69">
        <v>17.63</v>
      </c>
      <c r="C1456" s="128">
        <v>18.38</v>
      </c>
      <c r="D1456" s="69">
        <v>17.579999999999998</v>
      </c>
      <c r="E1456" s="131">
        <v>17.78</v>
      </c>
    </row>
    <row r="1457" spans="1:5">
      <c r="A1457" s="68">
        <v>40996</v>
      </c>
      <c r="B1457" s="69">
        <v>17.239999999999998</v>
      </c>
      <c r="C1457" s="128">
        <v>17.440000000000001</v>
      </c>
      <c r="D1457" s="69">
        <v>17.16</v>
      </c>
      <c r="E1457" s="131">
        <v>17.440000000000001</v>
      </c>
    </row>
    <row r="1458" spans="1:5">
      <c r="A1458" s="68">
        <v>40995</v>
      </c>
      <c r="B1458" s="69">
        <v>17.41</v>
      </c>
      <c r="C1458" s="128">
        <v>17.440000000000001</v>
      </c>
      <c r="D1458" s="69">
        <v>17.04</v>
      </c>
      <c r="E1458" s="131">
        <v>17.100000000000001</v>
      </c>
    </row>
    <row r="1459" spans="1:5">
      <c r="A1459" s="68">
        <v>40994</v>
      </c>
      <c r="B1459" s="69">
        <v>17.71</v>
      </c>
      <c r="C1459" s="128">
        <v>18.329999999999998</v>
      </c>
      <c r="D1459" s="69">
        <v>17.670000000000002</v>
      </c>
      <c r="E1459" s="131">
        <v>17.87</v>
      </c>
    </row>
    <row r="1460" spans="1:5">
      <c r="A1460" s="68">
        <v>40991</v>
      </c>
      <c r="B1460" s="69">
        <v>17.739999999999998</v>
      </c>
      <c r="C1460" s="128">
        <v>17.739999999999998</v>
      </c>
      <c r="D1460" s="69">
        <v>17.23</v>
      </c>
      <c r="E1460" s="131">
        <v>17.350000000000001</v>
      </c>
    </row>
    <row r="1461" spans="1:5">
      <c r="A1461" s="68">
        <v>40990</v>
      </c>
      <c r="B1461" s="69">
        <v>17.899999999999999</v>
      </c>
      <c r="C1461" s="128">
        <v>17.940000000000001</v>
      </c>
      <c r="D1461" s="69">
        <v>17.37</v>
      </c>
      <c r="E1461" s="131">
        <v>17.37</v>
      </c>
    </row>
    <row r="1462" spans="1:5">
      <c r="A1462" s="68">
        <v>40989</v>
      </c>
      <c r="B1462" s="69">
        <v>18.3</v>
      </c>
      <c r="C1462" s="128">
        <v>18.36</v>
      </c>
      <c r="D1462" s="69">
        <v>17.670000000000002</v>
      </c>
      <c r="E1462" s="131">
        <v>17.73</v>
      </c>
    </row>
    <row r="1463" spans="1:5">
      <c r="A1463" s="68">
        <v>40988</v>
      </c>
      <c r="B1463" s="69">
        <v>18.05</v>
      </c>
      <c r="C1463" s="128">
        <v>18.91</v>
      </c>
      <c r="D1463" s="69">
        <v>17.86</v>
      </c>
      <c r="E1463" s="131">
        <v>17.87</v>
      </c>
    </row>
    <row r="1464" spans="1:5">
      <c r="A1464" s="68">
        <v>40987</v>
      </c>
      <c r="B1464" s="69">
        <v>17.989999999999998</v>
      </c>
      <c r="C1464" s="128">
        <v>18.190000000000001</v>
      </c>
      <c r="D1464" s="69">
        <v>17.61</v>
      </c>
      <c r="E1464" s="131">
        <v>18.07</v>
      </c>
    </row>
    <row r="1465" spans="1:5">
      <c r="A1465" s="68">
        <v>40984</v>
      </c>
      <c r="B1465" s="69">
        <v>18.47</v>
      </c>
      <c r="C1465" s="128">
        <v>18.57</v>
      </c>
      <c r="D1465" s="69">
        <v>17.559999999999999</v>
      </c>
      <c r="E1465" s="131">
        <v>17.649999999999999</v>
      </c>
    </row>
    <row r="1466" spans="1:5">
      <c r="A1466" s="68">
        <v>40983</v>
      </c>
      <c r="B1466" s="69">
        <v>18.25</v>
      </c>
      <c r="C1466" s="128">
        <v>18.7</v>
      </c>
      <c r="D1466" s="69">
        <v>18.239999999999998</v>
      </c>
      <c r="E1466" s="131">
        <v>18.43</v>
      </c>
    </row>
    <row r="1467" spans="1:5">
      <c r="A1467" s="68">
        <v>40982</v>
      </c>
      <c r="B1467" s="69">
        <v>18.010000000000002</v>
      </c>
      <c r="C1467" s="128">
        <v>18.32</v>
      </c>
      <c r="D1467" s="69">
        <v>17.84</v>
      </c>
      <c r="E1467" s="131">
        <v>18.28</v>
      </c>
    </row>
    <row r="1468" spans="1:5">
      <c r="A1468" s="68">
        <v>40981</v>
      </c>
      <c r="B1468" s="69">
        <v>18.260000000000002</v>
      </c>
      <c r="C1468" s="128">
        <v>18.54</v>
      </c>
      <c r="D1468" s="69">
        <v>18.09</v>
      </c>
      <c r="E1468" s="131">
        <v>18.12</v>
      </c>
    </row>
    <row r="1469" spans="1:5">
      <c r="A1469" s="68">
        <v>40980</v>
      </c>
      <c r="B1469" s="69">
        <v>18.940000000000001</v>
      </c>
      <c r="C1469" s="128">
        <v>19.11</v>
      </c>
      <c r="D1469" s="69">
        <v>18.52</v>
      </c>
      <c r="E1469" s="131">
        <v>18.87</v>
      </c>
    </row>
    <row r="1470" spans="1:5">
      <c r="A1470" s="68">
        <v>40977</v>
      </c>
      <c r="B1470" s="69">
        <v>19.329999999999998</v>
      </c>
      <c r="C1470" s="128">
        <v>19.559999999999999</v>
      </c>
      <c r="D1470" s="69">
        <v>18.010000000000002</v>
      </c>
      <c r="E1470" s="131">
        <v>18.07</v>
      </c>
    </row>
    <row r="1471" spans="1:5">
      <c r="A1471" s="68">
        <v>40976</v>
      </c>
      <c r="B1471" s="69">
        <v>20.77</v>
      </c>
      <c r="C1471" s="128">
        <v>20.93</v>
      </c>
      <c r="D1471" s="69">
        <v>19.850000000000001</v>
      </c>
      <c r="E1471" s="131">
        <v>19.91</v>
      </c>
    </row>
    <row r="1472" spans="1:5">
      <c r="A1472" s="68">
        <v>40975</v>
      </c>
      <c r="B1472" s="69">
        <v>20.67</v>
      </c>
      <c r="C1472" s="128">
        <v>20.97</v>
      </c>
      <c r="D1472" s="69">
        <v>19.97</v>
      </c>
      <c r="E1472" s="131">
        <v>20.85</v>
      </c>
    </row>
    <row r="1473" spans="1:5">
      <c r="A1473" s="68">
        <v>40974</v>
      </c>
      <c r="B1473" s="69">
        <v>18.96</v>
      </c>
      <c r="C1473" s="128">
        <v>20</v>
      </c>
      <c r="D1473" s="69">
        <v>18.84</v>
      </c>
      <c r="E1473" s="131">
        <v>19.350000000000001</v>
      </c>
    </row>
    <row r="1474" spans="1:5">
      <c r="A1474" s="68">
        <v>40973</v>
      </c>
      <c r="B1474" s="69">
        <v>19.27</v>
      </c>
      <c r="C1474" s="128">
        <v>19.510000000000002</v>
      </c>
      <c r="D1474" s="69">
        <v>18.87</v>
      </c>
      <c r="E1474" s="131">
        <v>19.25</v>
      </c>
    </row>
    <row r="1475" spans="1:5">
      <c r="A1475" s="68">
        <v>40970</v>
      </c>
      <c r="B1475" s="69">
        <v>19.25</v>
      </c>
      <c r="C1475" s="128">
        <v>19.309999999999999</v>
      </c>
      <c r="D1475" s="69">
        <v>18.559999999999999</v>
      </c>
      <c r="E1475" s="131">
        <v>18.64</v>
      </c>
    </row>
    <row r="1476" spans="1:5">
      <c r="A1476" s="68">
        <v>40968</v>
      </c>
      <c r="B1476" s="69">
        <v>19.84</v>
      </c>
      <c r="C1476" s="128">
        <v>19.989999999999998</v>
      </c>
      <c r="D1476" s="69">
        <v>19.399999999999999</v>
      </c>
      <c r="E1476" s="131">
        <v>19.399999999999999</v>
      </c>
    </row>
    <row r="1477" spans="1:5">
      <c r="A1477" s="68">
        <v>40967</v>
      </c>
      <c r="B1477" s="69">
        <v>20.91</v>
      </c>
      <c r="C1477" s="128">
        <v>21.21</v>
      </c>
      <c r="D1477" s="69">
        <v>20.29</v>
      </c>
      <c r="E1477" s="131">
        <v>20.34</v>
      </c>
    </row>
    <row r="1478" spans="1:5">
      <c r="A1478" s="68">
        <v>40966</v>
      </c>
      <c r="B1478" s="69">
        <v>21.27</v>
      </c>
      <c r="C1478" s="128">
        <v>22.07</v>
      </c>
      <c r="D1478" s="69">
        <v>21.14</v>
      </c>
      <c r="E1478" s="131">
        <v>21.54</v>
      </c>
    </row>
    <row r="1479" spans="1:5">
      <c r="A1479" s="68">
        <v>40963</v>
      </c>
      <c r="B1479" s="69">
        <v>21.27</v>
      </c>
      <c r="C1479" s="128">
        <v>21.38</v>
      </c>
      <c r="D1479" s="69">
        <v>20.28</v>
      </c>
      <c r="E1479" s="131">
        <v>20.29</v>
      </c>
    </row>
    <row r="1480" spans="1:5">
      <c r="A1480" s="68">
        <v>40962</v>
      </c>
      <c r="B1480" s="69">
        <v>21.56</v>
      </c>
      <c r="C1480" s="128">
        <v>22.02</v>
      </c>
      <c r="D1480" s="69">
        <v>21.04</v>
      </c>
      <c r="E1480" s="131">
        <v>21.08</v>
      </c>
    </row>
    <row r="1481" spans="1:5">
      <c r="A1481" s="68">
        <v>40961</v>
      </c>
      <c r="B1481" s="69">
        <v>21.37</v>
      </c>
      <c r="C1481" s="128">
        <v>21.6</v>
      </c>
      <c r="D1481" s="69">
        <v>20.93</v>
      </c>
      <c r="E1481" s="131">
        <v>21</v>
      </c>
    </row>
    <row r="1482" spans="1:5">
      <c r="A1482" s="68">
        <v>40960</v>
      </c>
      <c r="B1482" s="69">
        <v>21.14</v>
      </c>
      <c r="C1482" s="128">
        <v>22.06</v>
      </c>
      <c r="D1482" s="69">
        <v>21</v>
      </c>
      <c r="E1482" s="131">
        <v>21.17</v>
      </c>
    </row>
    <row r="1483" spans="1:5">
      <c r="A1483" s="68">
        <v>40959</v>
      </c>
      <c r="B1483" s="69">
        <v>20.75</v>
      </c>
      <c r="C1483" s="128">
        <v>21.34</v>
      </c>
      <c r="D1483" s="69">
        <v>20.73</v>
      </c>
      <c r="E1483" s="131">
        <v>21</v>
      </c>
    </row>
    <row r="1484" spans="1:5">
      <c r="A1484" s="68">
        <v>40956</v>
      </c>
      <c r="B1484" s="69">
        <v>20.149999999999999</v>
      </c>
      <c r="C1484" s="128">
        <v>20.59</v>
      </c>
      <c r="D1484" s="69">
        <v>20.07</v>
      </c>
      <c r="E1484" s="131">
        <v>20.14</v>
      </c>
    </row>
    <row r="1485" spans="1:5">
      <c r="A1485" s="68">
        <v>40955</v>
      </c>
      <c r="B1485" s="69">
        <v>20.45</v>
      </c>
      <c r="C1485" s="128">
        <v>21.34</v>
      </c>
      <c r="D1485" s="69">
        <v>20.29</v>
      </c>
      <c r="E1485" s="131">
        <v>21.3</v>
      </c>
    </row>
    <row r="1486" spans="1:5">
      <c r="A1486" s="68">
        <v>40954</v>
      </c>
      <c r="B1486" s="69">
        <v>19.87</v>
      </c>
      <c r="C1486" s="128">
        <v>19.940000000000001</v>
      </c>
      <c r="D1486" s="69">
        <v>19.62</v>
      </c>
      <c r="E1486" s="131">
        <v>19.82</v>
      </c>
    </row>
    <row r="1487" spans="1:5">
      <c r="A1487" s="68">
        <v>40953</v>
      </c>
      <c r="B1487" s="69">
        <v>21.34</v>
      </c>
      <c r="C1487" s="128">
        <v>21.35</v>
      </c>
      <c r="D1487" s="69">
        <v>20.23</v>
      </c>
      <c r="E1487" s="131">
        <v>20.23</v>
      </c>
    </row>
    <row r="1488" spans="1:5">
      <c r="A1488" s="68">
        <v>40952</v>
      </c>
      <c r="B1488" s="69">
        <v>21.91</v>
      </c>
      <c r="C1488" s="128">
        <v>22.2</v>
      </c>
      <c r="D1488" s="69">
        <v>21.32</v>
      </c>
      <c r="E1488" s="131">
        <v>21.32</v>
      </c>
    </row>
    <row r="1489" spans="1:5">
      <c r="A1489" s="68">
        <v>40949</v>
      </c>
      <c r="B1489" s="69">
        <v>21.91</v>
      </c>
      <c r="C1489" s="128">
        <v>22.55</v>
      </c>
      <c r="D1489" s="69">
        <v>21.03</v>
      </c>
      <c r="E1489" s="131">
        <v>21.56</v>
      </c>
    </row>
    <row r="1490" spans="1:5">
      <c r="A1490" s="68">
        <v>40948</v>
      </c>
      <c r="B1490" s="69">
        <v>21.35</v>
      </c>
      <c r="C1490" s="128">
        <v>22.54</v>
      </c>
      <c r="D1490" s="69">
        <v>21.17</v>
      </c>
      <c r="E1490" s="131">
        <v>21.76</v>
      </c>
    </row>
    <row r="1491" spans="1:5">
      <c r="A1491" s="68">
        <v>40947</v>
      </c>
      <c r="B1491" s="69">
        <v>22.16</v>
      </c>
      <c r="C1491" s="128">
        <v>22.16</v>
      </c>
      <c r="D1491" s="69">
        <v>20.97</v>
      </c>
      <c r="E1491" s="131">
        <v>21.36</v>
      </c>
    </row>
    <row r="1492" spans="1:5">
      <c r="A1492" s="68">
        <v>40946</v>
      </c>
      <c r="B1492" s="69">
        <v>22.82</v>
      </c>
      <c r="C1492" s="128">
        <v>22.95</v>
      </c>
      <c r="D1492" s="69">
        <v>22.17</v>
      </c>
      <c r="E1492" s="131">
        <v>22.17</v>
      </c>
    </row>
    <row r="1493" spans="1:5">
      <c r="A1493" s="68">
        <v>40945</v>
      </c>
      <c r="B1493" s="69">
        <v>23.04</v>
      </c>
      <c r="C1493" s="128">
        <v>23.88</v>
      </c>
      <c r="D1493" s="69">
        <v>22.54</v>
      </c>
      <c r="E1493" s="131">
        <v>23.45</v>
      </c>
    </row>
    <row r="1494" spans="1:5">
      <c r="A1494" s="68">
        <v>40942</v>
      </c>
      <c r="B1494" s="69">
        <v>23.02</v>
      </c>
      <c r="C1494" s="128">
        <v>23.39</v>
      </c>
      <c r="D1494" s="69">
        <v>22.69</v>
      </c>
      <c r="E1494" s="131">
        <v>22.85</v>
      </c>
    </row>
    <row r="1495" spans="1:5">
      <c r="A1495" s="68">
        <v>40941</v>
      </c>
      <c r="B1495" s="69">
        <v>22.87</v>
      </c>
      <c r="C1495" s="128">
        <v>23.25</v>
      </c>
      <c r="D1495" s="69">
        <v>22.54</v>
      </c>
      <c r="E1495" s="131">
        <v>22.89</v>
      </c>
    </row>
    <row r="1496" spans="1:5">
      <c r="A1496" s="68">
        <v>40940</v>
      </c>
      <c r="B1496" s="69">
        <v>23.4</v>
      </c>
      <c r="C1496" s="128">
        <v>23.86</v>
      </c>
      <c r="D1496" s="69">
        <v>23.26</v>
      </c>
      <c r="E1496" s="131">
        <v>23.44</v>
      </c>
    </row>
    <row r="1497" spans="1:5">
      <c r="A1497" s="68">
        <v>40939</v>
      </c>
      <c r="B1497" s="69">
        <v>24.15</v>
      </c>
      <c r="C1497" s="128">
        <v>24.15</v>
      </c>
      <c r="D1497" s="69">
        <v>23.24</v>
      </c>
      <c r="E1497" s="131">
        <v>23.36</v>
      </c>
    </row>
    <row r="1498" spans="1:5">
      <c r="A1498" s="68">
        <v>40938</v>
      </c>
      <c r="B1498" s="69">
        <v>24.71</v>
      </c>
      <c r="C1498" s="128">
        <v>24.97</v>
      </c>
      <c r="D1498" s="69">
        <v>24.3</v>
      </c>
      <c r="E1498" s="131">
        <v>24.41</v>
      </c>
    </row>
    <row r="1499" spans="1:5">
      <c r="A1499" s="68">
        <v>40935</v>
      </c>
      <c r="B1499" s="69">
        <v>23.66</v>
      </c>
      <c r="C1499" s="128">
        <v>23.91</v>
      </c>
      <c r="D1499" s="69">
        <v>23.43</v>
      </c>
      <c r="E1499" s="131">
        <v>23.83</v>
      </c>
    </row>
    <row r="1500" spans="1:5">
      <c r="A1500" s="68">
        <v>40934</v>
      </c>
      <c r="B1500" s="69">
        <v>24.28</v>
      </c>
      <c r="C1500" s="128">
        <v>24.28</v>
      </c>
      <c r="D1500" s="69">
        <v>23.46</v>
      </c>
      <c r="E1500" s="131">
        <v>23.76</v>
      </c>
    </row>
    <row r="1501" spans="1:5">
      <c r="A1501" s="68">
        <v>40933</v>
      </c>
      <c r="B1501" s="69">
        <v>24.08</v>
      </c>
      <c r="C1501" s="128">
        <v>24.52</v>
      </c>
      <c r="D1501" s="69">
        <v>23.74</v>
      </c>
      <c r="E1501" s="131">
        <v>23.89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84"/>
  <sheetViews>
    <sheetView topLeftCell="A2" zoomScale="90" zoomScaleNormal="90" workbookViewId="0">
      <pane xSplit="2" ySplit="2" topLeftCell="C4" activePane="bottomRight" state="frozen"/>
      <selection activeCell="A2" sqref="A2"/>
      <selection pane="topRight" activeCell="C2" sqref="C2"/>
      <selection pane="bottomLeft" activeCell="A3" sqref="A3"/>
      <selection pane="bottomRight" activeCell="D5" sqref="D5"/>
    </sheetView>
  </sheetViews>
  <sheetFormatPr defaultRowHeight="16.5"/>
  <cols>
    <col min="1" max="1" width="4.625" style="67" bestFit="1" customWidth="1"/>
    <col min="2" max="2" width="14.125" style="78" customWidth="1"/>
    <col min="3" max="11" width="8.125" style="106" customWidth="1"/>
    <col min="12" max="12" width="8.125" style="107" customWidth="1"/>
    <col min="13" max="17" width="8.125" style="106" customWidth="1"/>
    <col min="18" max="18" width="8.125" style="107" customWidth="1"/>
    <col min="19" max="40" width="8.125" style="106" customWidth="1"/>
    <col min="41" max="65" width="7.25" style="67" customWidth="1"/>
    <col min="66" max="66" width="8.125" style="67" customWidth="1"/>
    <col min="67" max="73" width="7.25" style="67" customWidth="1"/>
    <col min="74" max="93" width="6.875" style="67" customWidth="1"/>
    <col min="94" max="94" width="8.25" style="67" customWidth="1"/>
    <col min="95" max="105" width="6.875" style="67" customWidth="1"/>
    <col min="106" max="106" width="8.125" style="67" customWidth="1"/>
    <col min="107" max="119" width="6.875" style="67" customWidth="1"/>
    <col min="120" max="120" width="6.5" style="67" customWidth="1"/>
    <col min="121" max="132" width="6.875" style="67" customWidth="1"/>
    <col min="133" max="133" width="7.25" style="67" bestFit="1" customWidth="1"/>
    <col min="134" max="254" width="6.875" style="67" customWidth="1"/>
    <col min="255" max="255" width="7" style="67" customWidth="1"/>
    <col min="256" max="278" width="6.75" style="67" customWidth="1"/>
    <col min="279" max="279" width="7.25" style="67" customWidth="1"/>
    <col min="280" max="16384" width="9" style="67"/>
  </cols>
  <sheetData>
    <row r="1" spans="2:279" ht="21.75" hidden="1" customHeight="1">
      <c r="B1" s="12" t="s">
        <v>58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HO1" s="67" t="s">
        <v>52</v>
      </c>
      <c r="HP1" s="328" t="s">
        <v>55</v>
      </c>
      <c r="HQ1" s="328"/>
      <c r="HR1" s="328"/>
      <c r="HS1" s="328"/>
      <c r="HT1" s="328" t="s">
        <v>54</v>
      </c>
      <c r="HU1" s="328"/>
      <c r="HV1" s="328"/>
      <c r="HW1" s="328"/>
      <c r="HX1" s="328"/>
      <c r="HY1" s="328"/>
      <c r="HZ1" s="328" t="s">
        <v>53</v>
      </c>
      <c r="IA1" s="328"/>
      <c r="IB1" s="328"/>
      <c r="IC1" s="328"/>
      <c r="ID1" s="328"/>
      <c r="IE1" s="35"/>
      <c r="IF1" s="35"/>
      <c r="IG1" s="35"/>
      <c r="IH1" s="35" t="s">
        <v>52</v>
      </c>
      <c r="II1" s="35"/>
      <c r="IJ1" s="35"/>
      <c r="IK1" s="35"/>
      <c r="IL1" s="35"/>
      <c r="IM1" s="35"/>
      <c r="IN1" s="35"/>
      <c r="IO1" s="35"/>
      <c r="IP1" s="35"/>
      <c r="IQ1" s="35"/>
      <c r="IR1" s="35"/>
      <c r="IS1" s="35"/>
      <c r="IT1" s="35"/>
      <c r="IU1" s="35"/>
      <c r="IV1" s="35"/>
      <c r="IW1" s="35"/>
      <c r="IX1" s="35"/>
      <c r="IY1" s="35"/>
      <c r="IZ1" s="35"/>
      <c r="JA1" s="35"/>
      <c r="JB1" s="35"/>
      <c r="JC1" s="35"/>
      <c r="JD1" s="35"/>
      <c r="JE1" s="35"/>
      <c r="JF1" s="35"/>
      <c r="JG1" s="35"/>
      <c r="JH1" s="35"/>
      <c r="JI1" s="35"/>
      <c r="JJ1" s="35"/>
      <c r="JK1" s="35"/>
      <c r="JL1" s="35"/>
      <c r="JM1" s="35"/>
      <c r="JN1" s="35"/>
      <c r="JO1" s="35"/>
      <c r="JP1" s="35"/>
      <c r="JQ1" s="35" t="s">
        <v>52</v>
      </c>
      <c r="JR1" s="35"/>
      <c r="JS1" s="35"/>
    </row>
    <row r="2" spans="2:279">
      <c r="B2" s="12" t="s">
        <v>167</v>
      </c>
      <c r="C2" s="140" t="s">
        <v>138</v>
      </c>
      <c r="D2" s="12" t="s">
        <v>139</v>
      </c>
      <c r="E2" s="12" t="s">
        <v>143</v>
      </c>
      <c r="F2" s="12" t="s">
        <v>87</v>
      </c>
      <c r="G2" s="12" t="s">
        <v>88</v>
      </c>
      <c r="H2" s="12" t="s">
        <v>141</v>
      </c>
      <c r="I2" s="12" t="s">
        <v>139</v>
      </c>
      <c r="J2" s="12" t="s">
        <v>142</v>
      </c>
      <c r="K2" s="12" t="s">
        <v>87</v>
      </c>
      <c r="L2" s="12"/>
      <c r="M2" s="12" t="s">
        <v>88</v>
      </c>
      <c r="N2" s="12" t="s">
        <v>89</v>
      </c>
      <c r="O2" s="12" t="s">
        <v>90</v>
      </c>
      <c r="P2" s="12" t="s">
        <v>144</v>
      </c>
      <c r="Q2" s="12" t="s">
        <v>138</v>
      </c>
      <c r="R2" s="12"/>
      <c r="S2" s="12" t="s">
        <v>142</v>
      </c>
      <c r="T2" s="12" t="s">
        <v>88</v>
      </c>
      <c r="U2" s="12" t="s">
        <v>145</v>
      </c>
      <c r="V2" s="140" t="s">
        <v>89</v>
      </c>
      <c r="W2" s="12" t="s">
        <v>90</v>
      </c>
      <c r="X2" s="12" t="s">
        <v>142</v>
      </c>
      <c r="Y2" s="12" t="s">
        <v>87</v>
      </c>
      <c r="Z2" s="12" t="s">
        <v>88</v>
      </c>
      <c r="AA2" s="12" t="s">
        <v>89</v>
      </c>
      <c r="AB2" s="12" t="s">
        <v>90</v>
      </c>
      <c r="AC2" s="12" t="s">
        <v>142</v>
      </c>
      <c r="AD2" s="12" t="s">
        <v>87</v>
      </c>
      <c r="AE2" s="12" t="s">
        <v>88</v>
      </c>
      <c r="AF2" s="12" t="s">
        <v>89</v>
      </c>
      <c r="AG2" s="12" t="s">
        <v>90</v>
      </c>
      <c r="AH2" s="12" t="s">
        <v>146</v>
      </c>
      <c r="AI2" s="12" t="s">
        <v>87</v>
      </c>
      <c r="AJ2" s="12" t="s">
        <v>88</v>
      </c>
      <c r="AK2" s="12" t="s">
        <v>89</v>
      </c>
      <c r="AL2" s="12" t="s">
        <v>90</v>
      </c>
      <c r="AM2" s="12" t="s">
        <v>142</v>
      </c>
      <c r="AN2" s="12" t="s">
        <v>147</v>
      </c>
      <c r="AO2" s="140" t="s">
        <v>138</v>
      </c>
      <c r="AP2" s="163"/>
      <c r="AQ2" s="12" t="s">
        <v>90</v>
      </c>
      <c r="AR2" s="12" t="s">
        <v>142</v>
      </c>
      <c r="AS2" s="12" t="s">
        <v>87</v>
      </c>
      <c r="AT2" s="12" t="s">
        <v>88</v>
      </c>
      <c r="AU2" s="12" t="s">
        <v>89</v>
      </c>
      <c r="AV2" s="12" t="s">
        <v>90</v>
      </c>
      <c r="AW2" s="12" t="s">
        <v>86</v>
      </c>
      <c r="AX2" s="12" t="s">
        <v>87</v>
      </c>
      <c r="AY2" s="12" t="s">
        <v>88</v>
      </c>
      <c r="AZ2" s="12" t="s">
        <v>86</v>
      </c>
      <c r="BA2" s="12" t="s">
        <v>87</v>
      </c>
      <c r="BB2" s="12" t="s">
        <v>88</v>
      </c>
      <c r="BC2" s="12" t="s">
        <v>89</v>
      </c>
      <c r="BD2" s="12" t="s">
        <v>90</v>
      </c>
      <c r="BK2" s="104" t="s">
        <v>123</v>
      </c>
      <c r="BL2" s="143" t="s">
        <v>124</v>
      </c>
      <c r="BM2" s="95"/>
      <c r="BN2" s="104" t="s">
        <v>125</v>
      </c>
      <c r="BO2" s="104" t="s">
        <v>126</v>
      </c>
      <c r="BP2" s="104" t="s">
        <v>87</v>
      </c>
      <c r="BQ2" s="104" t="s">
        <v>88</v>
      </c>
      <c r="BR2" s="104" t="s">
        <v>89</v>
      </c>
      <c r="BS2" s="104" t="s">
        <v>90</v>
      </c>
      <c r="BT2" s="104" t="s">
        <v>127</v>
      </c>
      <c r="BU2" s="104" t="s">
        <v>87</v>
      </c>
      <c r="BV2" s="104" t="s">
        <v>88</v>
      </c>
      <c r="BW2" s="104" t="s">
        <v>89</v>
      </c>
      <c r="BX2" s="104" t="s">
        <v>90</v>
      </c>
      <c r="BY2" s="104" t="s">
        <v>87</v>
      </c>
      <c r="BZ2" s="104" t="s">
        <v>88</v>
      </c>
      <c r="CA2" s="104" t="s">
        <v>89</v>
      </c>
      <c r="CB2" s="104" t="s">
        <v>90</v>
      </c>
      <c r="CC2" s="104" t="s">
        <v>126</v>
      </c>
      <c r="CD2" s="104" t="s">
        <v>87</v>
      </c>
      <c r="CE2" s="104" t="s">
        <v>88</v>
      </c>
      <c r="CF2" s="143" t="s">
        <v>89</v>
      </c>
      <c r="DD2" s="155"/>
      <c r="DE2" s="18"/>
      <c r="DS2" s="18"/>
      <c r="DT2" s="18"/>
      <c r="DU2" s="155"/>
      <c r="EM2" s="155"/>
      <c r="EN2" s="18"/>
      <c r="EO2" s="155"/>
      <c r="FN2" s="18"/>
      <c r="FO2" s="155"/>
      <c r="GE2" s="155"/>
      <c r="GF2" s="18"/>
      <c r="GG2" s="155"/>
      <c r="HB2" s="160"/>
      <c r="HC2" s="103"/>
      <c r="HD2" s="103"/>
      <c r="HE2" s="161"/>
      <c r="HF2" s="103"/>
      <c r="HG2" s="103"/>
      <c r="HH2" s="103"/>
      <c r="HI2" s="103"/>
      <c r="HJ2" s="103"/>
      <c r="HK2" s="103"/>
      <c r="HL2" s="103"/>
      <c r="HM2" s="103"/>
      <c r="HN2" s="103"/>
      <c r="HO2" s="103"/>
      <c r="HP2" s="103"/>
      <c r="HQ2" s="35"/>
      <c r="HR2" s="35"/>
      <c r="HS2" s="103" t="s">
        <v>135</v>
      </c>
      <c r="HT2" s="161"/>
      <c r="HU2" s="103" t="s">
        <v>136</v>
      </c>
      <c r="HV2" s="103" t="s">
        <v>137</v>
      </c>
      <c r="HW2" s="103" t="s">
        <v>87</v>
      </c>
      <c r="HX2" s="103" t="s">
        <v>88</v>
      </c>
      <c r="HY2" s="103" t="s">
        <v>89</v>
      </c>
      <c r="HZ2" s="103" t="s">
        <v>90</v>
      </c>
      <c r="IA2" s="110" t="s">
        <v>148</v>
      </c>
      <c r="IB2" s="110" t="s">
        <v>87</v>
      </c>
      <c r="IC2" s="110" t="s">
        <v>88</v>
      </c>
      <c r="ID2" s="110" t="s">
        <v>89</v>
      </c>
      <c r="IE2" s="110" t="s">
        <v>90</v>
      </c>
      <c r="IF2" s="110" t="s">
        <v>166</v>
      </c>
      <c r="IG2" s="123" t="s">
        <v>87</v>
      </c>
      <c r="IH2" s="123" t="s">
        <v>88</v>
      </c>
      <c r="II2" s="123" t="s">
        <v>89</v>
      </c>
      <c r="IJ2" s="123" t="s">
        <v>90</v>
      </c>
      <c r="IK2" s="123" t="s">
        <v>91</v>
      </c>
      <c r="IL2" s="123" t="s">
        <v>92</v>
      </c>
      <c r="IM2" s="123" t="s">
        <v>85</v>
      </c>
      <c r="IN2" s="123" t="s">
        <v>87</v>
      </c>
      <c r="IO2" s="123" t="s">
        <v>88</v>
      </c>
      <c r="IP2" s="123" t="s">
        <v>89</v>
      </c>
      <c r="IQ2" s="123" t="s">
        <v>90</v>
      </c>
      <c r="IR2" s="123" t="s">
        <v>91</v>
      </c>
      <c r="IS2" s="35"/>
      <c r="IT2" s="35"/>
      <c r="IU2" s="35"/>
      <c r="IV2" s="35"/>
      <c r="IW2" s="35"/>
      <c r="IX2" s="35"/>
      <c r="IY2" s="35"/>
      <c r="IZ2" s="35"/>
      <c r="JA2" s="35"/>
      <c r="JB2" s="35"/>
      <c r="JC2" s="35"/>
      <c r="JD2" s="35"/>
      <c r="JE2" s="35"/>
      <c r="JF2" s="35"/>
    </row>
    <row r="3" spans="2:279" s="13" customFormat="1">
      <c r="B3" s="15" t="s">
        <v>0</v>
      </c>
      <c r="C3" s="141">
        <v>43203</v>
      </c>
      <c r="D3" s="16">
        <v>43204</v>
      </c>
      <c r="E3" s="16">
        <v>43207</v>
      </c>
      <c r="F3" s="16">
        <v>43208</v>
      </c>
      <c r="G3" s="16">
        <v>43209</v>
      </c>
      <c r="H3" s="16">
        <v>43210</v>
      </c>
      <c r="I3" s="16">
        <v>43211</v>
      </c>
      <c r="J3" s="16">
        <v>43214</v>
      </c>
      <c r="K3" s="16">
        <v>43215</v>
      </c>
      <c r="L3" s="16"/>
      <c r="M3" s="16">
        <v>43216</v>
      </c>
      <c r="N3" s="16">
        <v>43217</v>
      </c>
      <c r="O3" s="16">
        <v>43218</v>
      </c>
      <c r="P3" s="16">
        <v>43222</v>
      </c>
      <c r="Q3" s="16">
        <v>43224</v>
      </c>
      <c r="R3" s="16"/>
      <c r="S3" s="16">
        <v>43228</v>
      </c>
      <c r="T3" s="16">
        <v>43230</v>
      </c>
      <c r="U3" s="16">
        <v>43230</v>
      </c>
      <c r="V3" s="141">
        <v>43231</v>
      </c>
      <c r="W3" s="16">
        <v>43232</v>
      </c>
      <c r="X3" s="16">
        <v>43235</v>
      </c>
      <c r="Y3" s="16">
        <v>43236</v>
      </c>
      <c r="Z3" s="16">
        <v>43237</v>
      </c>
      <c r="AA3" s="16">
        <v>43238</v>
      </c>
      <c r="AB3" s="16">
        <v>43239</v>
      </c>
      <c r="AC3" s="16">
        <v>43242</v>
      </c>
      <c r="AD3" s="16">
        <v>43243</v>
      </c>
      <c r="AE3" s="16">
        <v>43244</v>
      </c>
      <c r="AF3" s="16">
        <v>43245</v>
      </c>
      <c r="AG3" s="16">
        <v>43246</v>
      </c>
      <c r="AH3" s="16">
        <v>43249</v>
      </c>
      <c r="AI3" s="16">
        <v>43250</v>
      </c>
      <c r="AJ3" s="16">
        <v>43251</v>
      </c>
      <c r="AK3" s="16">
        <v>43252</v>
      </c>
      <c r="AL3" s="16">
        <v>43253</v>
      </c>
      <c r="AM3" s="16">
        <v>43256</v>
      </c>
      <c r="AN3" s="16">
        <v>43258</v>
      </c>
      <c r="AO3" s="142">
        <v>43259</v>
      </c>
      <c r="AP3" s="164"/>
      <c r="AQ3" s="14">
        <v>43260</v>
      </c>
      <c r="AR3" s="14">
        <v>43263</v>
      </c>
      <c r="AS3" s="14">
        <v>43264</v>
      </c>
      <c r="AT3" s="14">
        <v>43265</v>
      </c>
      <c r="AU3" s="14">
        <v>43266</v>
      </c>
      <c r="AV3" s="14">
        <v>43267</v>
      </c>
      <c r="AW3" s="14">
        <v>43270</v>
      </c>
      <c r="AX3" s="14">
        <v>43271</v>
      </c>
      <c r="AY3" s="14">
        <v>43272</v>
      </c>
      <c r="AZ3" s="14">
        <v>43277</v>
      </c>
      <c r="BA3" s="14">
        <v>43278</v>
      </c>
      <c r="BB3" s="14">
        <v>43279</v>
      </c>
      <c r="BC3" s="14">
        <v>43280</v>
      </c>
      <c r="BD3" s="14">
        <v>43281</v>
      </c>
      <c r="BE3" s="14">
        <v>43284</v>
      </c>
      <c r="BF3" s="14">
        <v>43285</v>
      </c>
      <c r="BG3" s="14">
        <v>43286</v>
      </c>
      <c r="BH3" s="14">
        <v>43288</v>
      </c>
      <c r="BI3" s="14">
        <v>43291</v>
      </c>
      <c r="BJ3" s="14">
        <v>43292</v>
      </c>
      <c r="BK3" s="14">
        <v>43293</v>
      </c>
      <c r="BL3" s="142">
        <v>43294</v>
      </c>
      <c r="BM3" s="21"/>
      <c r="BN3" s="14">
        <v>43295</v>
      </c>
      <c r="BO3" s="14">
        <v>43298</v>
      </c>
      <c r="BP3" s="14">
        <v>43299</v>
      </c>
      <c r="BQ3" s="14">
        <v>43300</v>
      </c>
      <c r="BR3" s="14">
        <v>43301</v>
      </c>
      <c r="BS3" s="14">
        <v>43302</v>
      </c>
      <c r="BT3" s="14">
        <v>43305</v>
      </c>
      <c r="BU3" s="14">
        <v>43306</v>
      </c>
      <c r="BV3" s="14">
        <v>43307</v>
      </c>
      <c r="BW3" s="14">
        <v>43308</v>
      </c>
      <c r="BX3" s="14">
        <v>43309</v>
      </c>
      <c r="BY3" s="14">
        <v>43313</v>
      </c>
      <c r="BZ3" s="14">
        <v>43314</v>
      </c>
      <c r="CA3" s="14">
        <v>43315</v>
      </c>
      <c r="CB3" s="14">
        <v>43316</v>
      </c>
      <c r="CC3" s="14">
        <v>43319</v>
      </c>
      <c r="CD3" s="14">
        <v>43320</v>
      </c>
      <c r="CE3" s="14">
        <v>43321</v>
      </c>
      <c r="CF3" s="142">
        <v>43322</v>
      </c>
      <c r="CG3" s="14"/>
      <c r="CH3" s="20">
        <v>43323</v>
      </c>
      <c r="CI3" s="14">
        <v>43326</v>
      </c>
      <c r="CJ3" s="14">
        <v>43328</v>
      </c>
      <c r="CK3" s="14">
        <v>43329</v>
      </c>
      <c r="CL3" s="14">
        <v>43330</v>
      </c>
      <c r="CM3" s="14">
        <v>43333</v>
      </c>
      <c r="CN3" s="14">
        <v>43335</v>
      </c>
      <c r="CO3" s="14">
        <v>43336</v>
      </c>
      <c r="CP3" s="14">
        <v>43337</v>
      </c>
      <c r="CQ3" s="14">
        <v>43340</v>
      </c>
      <c r="CR3" s="14">
        <v>43341</v>
      </c>
      <c r="CS3" s="14">
        <v>43342</v>
      </c>
      <c r="CT3" s="14">
        <v>43343</v>
      </c>
      <c r="CU3" s="14">
        <v>43344</v>
      </c>
      <c r="CV3" s="14">
        <v>43347</v>
      </c>
      <c r="CW3" s="14">
        <f>CV3+1</f>
        <v>43348</v>
      </c>
      <c r="CX3" s="14">
        <f t="shared" ref="CX3:DK3" si="0">CW3+1</f>
        <v>43349</v>
      </c>
      <c r="CY3" s="14">
        <f t="shared" si="0"/>
        <v>43350</v>
      </c>
      <c r="CZ3" s="184">
        <f t="shared" si="0"/>
        <v>43351</v>
      </c>
      <c r="DA3" s="184">
        <v>43354</v>
      </c>
      <c r="DB3" s="14">
        <f>DA3+1</f>
        <v>43355</v>
      </c>
      <c r="DC3" s="14">
        <v>43356</v>
      </c>
      <c r="DD3" s="142">
        <f t="shared" si="0"/>
        <v>43357</v>
      </c>
      <c r="DE3" s="21"/>
      <c r="DF3" s="14">
        <f>DD3+1</f>
        <v>43358</v>
      </c>
      <c r="DG3" s="14">
        <v>43361</v>
      </c>
      <c r="DH3" s="14">
        <v>43362</v>
      </c>
      <c r="DI3" s="14">
        <f t="shared" si="0"/>
        <v>43363</v>
      </c>
      <c r="DJ3" s="14">
        <f t="shared" si="0"/>
        <v>43364</v>
      </c>
      <c r="DK3" s="14">
        <f t="shared" si="0"/>
        <v>43365</v>
      </c>
      <c r="DL3" s="14">
        <v>43368</v>
      </c>
      <c r="DM3" s="14">
        <f t="shared" ref="DM3:DP3" si="1">DL3+1</f>
        <v>43369</v>
      </c>
      <c r="DN3" s="14">
        <f t="shared" si="1"/>
        <v>43370</v>
      </c>
      <c r="DO3" s="14">
        <f>DN3+1</f>
        <v>43371</v>
      </c>
      <c r="DP3" s="14">
        <f t="shared" si="1"/>
        <v>43372</v>
      </c>
      <c r="DQ3" s="14">
        <v>43383</v>
      </c>
      <c r="DR3" s="14">
        <f>DQ3+1</f>
        <v>43384</v>
      </c>
      <c r="DS3" s="21">
        <f t="shared" ref="DS3" si="2">DR3+1</f>
        <v>43385</v>
      </c>
      <c r="DT3" s="21"/>
      <c r="DU3" s="142">
        <f>DS3+1</f>
        <v>43386</v>
      </c>
      <c r="DV3" s="14">
        <v>43389</v>
      </c>
      <c r="DW3" s="14">
        <f t="shared" ref="DW3:DZ3" si="3">DV3+1</f>
        <v>43390</v>
      </c>
      <c r="DX3" s="14">
        <f t="shared" si="3"/>
        <v>43391</v>
      </c>
      <c r="DY3" s="14">
        <f t="shared" si="3"/>
        <v>43392</v>
      </c>
      <c r="DZ3" s="14">
        <f t="shared" si="3"/>
        <v>43393</v>
      </c>
      <c r="EA3" s="14">
        <v>43396</v>
      </c>
      <c r="EB3" s="14">
        <f t="shared" ref="EB3:EE3" si="4">EA3+1</f>
        <v>43397</v>
      </c>
      <c r="EC3" s="14">
        <f t="shared" si="4"/>
        <v>43398</v>
      </c>
      <c r="ED3" s="14">
        <f t="shared" si="4"/>
        <v>43399</v>
      </c>
      <c r="EE3" s="14">
        <f t="shared" si="4"/>
        <v>43400</v>
      </c>
      <c r="EF3" s="14">
        <v>43403</v>
      </c>
      <c r="EG3" s="14">
        <f t="shared" ref="EG3:EH3" si="5">EF3+1</f>
        <v>43404</v>
      </c>
      <c r="EH3" s="14">
        <f t="shared" si="5"/>
        <v>43405</v>
      </c>
      <c r="EI3" s="14">
        <v>43407</v>
      </c>
      <c r="EJ3" s="14">
        <v>43410</v>
      </c>
      <c r="EK3" s="14">
        <f t="shared" ref="EK3:EM3" si="6">EJ3+1</f>
        <v>43411</v>
      </c>
      <c r="EL3" s="14">
        <f t="shared" si="6"/>
        <v>43412</v>
      </c>
      <c r="EM3" s="142">
        <f t="shared" si="6"/>
        <v>43413</v>
      </c>
      <c r="EN3" s="21"/>
      <c r="EO3" s="142">
        <f>EM3+1</f>
        <v>43414</v>
      </c>
      <c r="EP3" s="14">
        <v>43417</v>
      </c>
      <c r="EQ3" s="14">
        <f t="shared" ref="EQ3:ET3" si="7">EP3+1</f>
        <v>43418</v>
      </c>
      <c r="ER3" s="14">
        <f t="shared" si="7"/>
        <v>43419</v>
      </c>
      <c r="ES3" s="14">
        <f t="shared" si="7"/>
        <v>43420</v>
      </c>
      <c r="ET3" s="14">
        <f t="shared" si="7"/>
        <v>43421</v>
      </c>
      <c r="EU3" s="14">
        <v>43424</v>
      </c>
      <c r="EV3" s="14">
        <f t="shared" ref="EV3:EY3" si="8">EU3+1</f>
        <v>43425</v>
      </c>
      <c r="EW3" s="14">
        <f t="shared" si="8"/>
        <v>43426</v>
      </c>
      <c r="EX3" s="14">
        <f t="shared" si="8"/>
        <v>43427</v>
      </c>
      <c r="EY3" s="14">
        <f t="shared" si="8"/>
        <v>43428</v>
      </c>
      <c r="EZ3" s="14">
        <v>43431</v>
      </c>
      <c r="FA3" s="14">
        <v>43432</v>
      </c>
      <c r="FB3" s="14">
        <f t="shared" ref="FB3:FD3" si="9">FA3+1</f>
        <v>43433</v>
      </c>
      <c r="FC3" s="14">
        <f>FB3+1</f>
        <v>43434</v>
      </c>
      <c r="FD3" s="14">
        <f t="shared" si="9"/>
        <v>43435</v>
      </c>
      <c r="FE3" s="14">
        <v>43438</v>
      </c>
      <c r="FF3" s="14">
        <f t="shared" ref="FF3:FH3" si="10">FE3+1</f>
        <v>43439</v>
      </c>
      <c r="FG3" s="14">
        <f t="shared" si="10"/>
        <v>43440</v>
      </c>
      <c r="FH3" s="14">
        <f t="shared" si="10"/>
        <v>43441</v>
      </c>
      <c r="FI3" s="14">
        <f>FH3+1</f>
        <v>43442</v>
      </c>
      <c r="FJ3" s="14">
        <v>43445</v>
      </c>
      <c r="FK3" s="14">
        <f t="shared" ref="FK3:FM3" si="11">FJ3+1</f>
        <v>43446</v>
      </c>
      <c r="FL3" s="14">
        <f t="shared" si="11"/>
        <v>43447</v>
      </c>
      <c r="FM3" s="14">
        <f t="shared" si="11"/>
        <v>43448</v>
      </c>
      <c r="FN3" s="21"/>
      <c r="FO3" s="142">
        <f>FM3+1</f>
        <v>43449</v>
      </c>
      <c r="FP3" s="14">
        <v>43452</v>
      </c>
      <c r="FQ3" s="14">
        <v>43453</v>
      </c>
      <c r="FR3" s="14">
        <f t="shared" ref="FR3:FS3" si="12">FQ3+1</f>
        <v>43454</v>
      </c>
      <c r="FS3" s="14">
        <f t="shared" si="12"/>
        <v>43455</v>
      </c>
      <c r="FT3" s="14">
        <f>FS3+1</f>
        <v>43456</v>
      </c>
      <c r="FU3" s="14">
        <v>43460</v>
      </c>
      <c r="FV3" s="14">
        <f t="shared" ref="FV3:FW3" si="13">FU3+1</f>
        <v>43461</v>
      </c>
      <c r="FW3" s="14">
        <f t="shared" si="13"/>
        <v>43462</v>
      </c>
      <c r="FX3" s="14">
        <v>43102</v>
      </c>
      <c r="FY3" s="14">
        <f t="shared" ref="FY3" si="14">FX3+1</f>
        <v>43103</v>
      </c>
      <c r="FZ3" s="14">
        <f>FY3+1</f>
        <v>43104</v>
      </c>
      <c r="GA3" s="14">
        <f t="shared" ref="GA3" si="15">FZ3+1</f>
        <v>43105</v>
      </c>
      <c r="GB3" s="14">
        <v>43108</v>
      </c>
      <c r="GC3" s="14">
        <f t="shared" ref="GC3:GE3" si="16">GB3+1</f>
        <v>43109</v>
      </c>
      <c r="GD3" s="14">
        <f t="shared" si="16"/>
        <v>43110</v>
      </c>
      <c r="GE3" s="142">
        <f t="shared" si="16"/>
        <v>43111</v>
      </c>
      <c r="GF3" s="21"/>
      <c r="GG3" s="142">
        <f>GE3+1</f>
        <v>43112</v>
      </c>
      <c r="GH3" s="14">
        <v>43115</v>
      </c>
      <c r="GI3" s="14">
        <f t="shared" ref="GI3:GJ3" si="17">GH3+1</f>
        <v>43116</v>
      </c>
      <c r="GJ3" s="14">
        <f t="shared" si="17"/>
        <v>43117</v>
      </c>
      <c r="GK3" s="14">
        <f>GJ3+1</f>
        <v>43118</v>
      </c>
      <c r="GL3" s="14">
        <f>GK3+1</f>
        <v>43119</v>
      </c>
      <c r="GM3" s="14">
        <v>43122</v>
      </c>
      <c r="GN3" s="14">
        <f t="shared" ref="GN3:GP3" si="18">GM3+1</f>
        <v>43123</v>
      </c>
      <c r="GO3" s="14">
        <f t="shared" si="18"/>
        <v>43124</v>
      </c>
      <c r="GP3" s="14">
        <f t="shared" si="18"/>
        <v>43125</v>
      </c>
      <c r="GQ3" s="14">
        <f>GP3+1</f>
        <v>43126</v>
      </c>
      <c r="GR3" s="14">
        <v>43129</v>
      </c>
      <c r="GS3" s="14">
        <f t="shared" ref="GS3:GV3" si="19">GR3+1</f>
        <v>43130</v>
      </c>
      <c r="GT3" s="14">
        <f t="shared" si="19"/>
        <v>43131</v>
      </c>
      <c r="GU3" s="14">
        <f t="shared" si="19"/>
        <v>43132</v>
      </c>
      <c r="GV3" s="14">
        <f t="shared" si="19"/>
        <v>43133</v>
      </c>
      <c r="GW3" s="14">
        <v>43136</v>
      </c>
      <c r="GX3" s="20">
        <f>GW3+1</f>
        <v>43137</v>
      </c>
      <c r="GY3" s="14">
        <f>GX3+1</f>
        <v>43138</v>
      </c>
      <c r="GZ3" s="14">
        <f t="shared" ref="GZ3" si="20">GY3+1</f>
        <v>43139</v>
      </c>
      <c r="HA3" s="14"/>
      <c r="HB3" s="142">
        <v>43140</v>
      </c>
      <c r="HC3" s="21">
        <v>43143</v>
      </c>
      <c r="HD3" s="14">
        <f t="shared" ref="HD3" si="21">HC3+1</f>
        <v>43144</v>
      </c>
      <c r="HE3" s="14"/>
      <c r="HF3" s="14">
        <f>HD3+1</f>
        <v>43145</v>
      </c>
      <c r="HG3" s="14">
        <v>43150</v>
      </c>
      <c r="HH3" s="14">
        <f t="shared" ref="HH3:HJ3" si="22">HG3+1</f>
        <v>43151</v>
      </c>
      <c r="HI3" s="14">
        <f t="shared" si="22"/>
        <v>43152</v>
      </c>
      <c r="HJ3" s="14">
        <f t="shared" si="22"/>
        <v>43153</v>
      </c>
      <c r="HK3" s="14">
        <f>HJ3+1</f>
        <v>43154</v>
      </c>
      <c r="HL3" s="14">
        <v>43157</v>
      </c>
      <c r="HM3" s="14">
        <f t="shared" ref="HM3:HN3" si="23">HL3+1</f>
        <v>43158</v>
      </c>
      <c r="HN3" s="14">
        <f t="shared" si="23"/>
        <v>43159</v>
      </c>
      <c r="HO3" s="14">
        <v>43161</v>
      </c>
      <c r="HP3" s="14">
        <v>43164</v>
      </c>
      <c r="HQ3" s="14">
        <f t="shared" ref="HQ3:JF3" si="24">HP3+1</f>
        <v>43165</v>
      </c>
      <c r="HR3" s="14">
        <f t="shared" si="24"/>
        <v>43166</v>
      </c>
      <c r="HS3" s="14">
        <f>HR3+1</f>
        <v>43167</v>
      </c>
      <c r="HT3" s="14"/>
      <c r="HU3" s="14">
        <f>HS3+1</f>
        <v>43168</v>
      </c>
      <c r="HV3" s="14">
        <v>43171</v>
      </c>
      <c r="HW3" s="14">
        <f t="shared" si="24"/>
        <v>43172</v>
      </c>
      <c r="HX3" s="14">
        <f t="shared" si="24"/>
        <v>43173</v>
      </c>
      <c r="HY3" s="14">
        <f t="shared" si="24"/>
        <v>43174</v>
      </c>
      <c r="HZ3" s="14">
        <f t="shared" si="24"/>
        <v>43175</v>
      </c>
      <c r="IA3" s="14">
        <v>43178</v>
      </c>
      <c r="IB3" s="14">
        <f t="shared" si="24"/>
        <v>43179</v>
      </c>
      <c r="IC3" s="14">
        <f t="shared" si="24"/>
        <v>43180</v>
      </c>
      <c r="ID3" s="14">
        <f t="shared" si="24"/>
        <v>43181</v>
      </c>
      <c r="IE3" s="14">
        <f t="shared" si="24"/>
        <v>43182</v>
      </c>
      <c r="IF3" s="14">
        <v>43185</v>
      </c>
      <c r="IG3" s="14">
        <f t="shared" si="24"/>
        <v>43186</v>
      </c>
      <c r="IH3" s="14">
        <f t="shared" si="24"/>
        <v>43187</v>
      </c>
      <c r="II3" s="14">
        <f t="shared" si="24"/>
        <v>43188</v>
      </c>
      <c r="IJ3" s="14">
        <f t="shared" si="24"/>
        <v>43189</v>
      </c>
      <c r="IK3" s="14">
        <f t="shared" si="24"/>
        <v>43190</v>
      </c>
      <c r="IL3" s="14">
        <f t="shared" si="24"/>
        <v>43191</v>
      </c>
      <c r="IM3" s="14">
        <f t="shared" si="24"/>
        <v>43192</v>
      </c>
      <c r="IN3" s="14">
        <f t="shared" si="24"/>
        <v>43193</v>
      </c>
      <c r="IO3" s="14">
        <f t="shared" si="24"/>
        <v>43194</v>
      </c>
      <c r="IP3" s="14">
        <f t="shared" si="24"/>
        <v>43195</v>
      </c>
      <c r="IQ3" s="14">
        <f t="shared" si="24"/>
        <v>43196</v>
      </c>
      <c r="IR3" s="14">
        <f t="shared" si="24"/>
        <v>43197</v>
      </c>
      <c r="IS3" s="14">
        <f t="shared" si="24"/>
        <v>43198</v>
      </c>
      <c r="IT3" s="14">
        <f t="shared" si="24"/>
        <v>43199</v>
      </c>
      <c r="IU3" s="14">
        <f t="shared" si="24"/>
        <v>43200</v>
      </c>
      <c r="IV3" s="14">
        <f t="shared" si="24"/>
        <v>43201</v>
      </c>
      <c r="IW3" s="14">
        <f t="shared" si="24"/>
        <v>43202</v>
      </c>
      <c r="IX3" s="14"/>
      <c r="IY3" s="14">
        <f>IW3+1</f>
        <v>43203</v>
      </c>
      <c r="IZ3" s="14">
        <f>IY3+3</f>
        <v>43206</v>
      </c>
      <c r="JA3" s="14">
        <f t="shared" si="24"/>
        <v>43207</v>
      </c>
      <c r="JB3" s="14">
        <f t="shared" si="24"/>
        <v>43208</v>
      </c>
      <c r="JC3" s="14">
        <f t="shared" si="24"/>
        <v>43209</v>
      </c>
      <c r="JD3" s="14">
        <f t="shared" si="24"/>
        <v>43210</v>
      </c>
      <c r="JE3" s="14">
        <f>JD3+3</f>
        <v>43213</v>
      </c>
      <c r="JF3" s="14">
        <f t="shared" si="24"/>
        <v>43214</v>
      </c>
      <c r="JG3" s="14">
        <f t="shared" ref="JG3" si="25">JF3+1</f>
        <v>43215</v>
      </c>
      <c r="JH3" s="14">
        <f t="shared" ref="JH3" si="26">JG3+1</f>
        <v>43216</v>
      </c>
      <c r="JI3" s="14">
        <f t="shared" ref="JI3" si="27">JH3+1</f>
        <v>43217</v>
      </c>
      <c r="JJ3" s="14">
        <f>JI3+3</f>
        <v>43220</v>
      </c>
      <c r="JK3" s="14">
        <f>JJ3+2</f>
        <v>43222</v>
      </c>
      <c r="JL3" s="14">
        <f t="shared" ref="JL3" si="28">JK3+1</f>
        <v>43223</v>
      </c>
      <c r="JM3" s="14">
        <f t="shared" ref="JM3" si="29">JL3+1</f>
        <v>43224</v>
      </c>
    </row>
    <row r="4" spans="2:279" s="78" customFormat="1">
      <c r="B4" s="78" t="s">
        <v>1</v>
      </c>
      <c r="C4" s="70">
        <v>29</v>
      </c>
      <c r="D4" s="106">
        <v>28</v>
      </c>
      <c r="E4" s="106">
        <v>25</v>
      </c>
      <c r="F4" s="106">
        <v>24</v>
      </c>
      <c r="G4" s="106">
        <v>23</v>
      </c>
      <c r="H4" s="106">
        <v>22</v>
      </c>
      <c r="I4" s="106">
        <v>21</v>
      </c>
      <c r="J4" s="106">
        <v>18</v>
      </c>
      <c r="K4" s="106">
        <v>17</v>
      </c>
      <c r="L4" s="107"/>
      <c r="M4" s="106">
        <v>16</v>
      </c>
      <c r="N4" s="106">
        <v>15</v>
      </c>
      <c r="O4" s="106">
        <v>14</v>
      </c>
      <c r="P4" s="106">
        <v>10</v>
      </c>
      <c r="Q4" s="106">
        <v>8</v>
      </c>
      <c r="R4" s="107"/>
      <c r="S4" s="106">
        <v>4</v>
      </c>
      <c r="T4" s="106">
        <v>2</v>
      </c>
      <c r="U4" s="106">
        <v>30</v>
      </c>
      <c r="V4" s="143">
        <v>29</v>
      </c>
      <c r="W4" s="106">
        <v>28</v>
      </c>
      <c r="X4" s="106">
        <v>25</v>
      </c>
      <c r="Y4" s="106">
        <v>24</v>
      </c>
      <c r="Z4" s="106">
        <v>23</v>
      </c>
      <c r="AA4" s="106">
        <v>22</v>
      </c>
      <c r="AB4" s="106">
        <v>21</v>
      </c>
      <c r="AC4" s="106">
        <v>18</v>
      </c>
      <c r="AD4" s="106">
        <v>17</v>
      </c>
      <c r="AE4" s="106">
        <v>16</v>
      </c>
      <c r="AF4" s="106">
        <v>15</v>
      </c>
      <c r="AG4" s="106">
        <v>14</v>
      </c>
      <c r="AH4" s="106">
        <v>11</v>
      </c>
      <c r="AI4" s="106">
        <v>10</v>
      </c>
      <c r="AJ4" s="106">
        <v>9</v>
      </c>
      <c r="AK4" s="106">
        <v>8</v>
      </c>
      <c r="AL4" s="106">
        <v>7</v>
      </c>
      <c r="AM4" s="106">
        <v>4</v>
      </c>
      <c r="AN4" s="106">
        <v>2</v>
      </c>
      <c r="AO4" s="143">
        <v>36</v>
      </c>
      <c r="AP4" s="165"/>
      <c r="AQ4" s="78">
        <v>35</v>
      </c>
      <c r="AR4" s="78">
        <v>32</v>
      </c>
      <c r="AS4" s="78">
        <v>31</v>
      </c>
      <c r="AT4" s="78">
        <v>30</v>
      </c>
      <c r="AU4" s="78">
        <v>29</v>
      </c>
      <c r="AV4" s="78">
        <v>28</v>
      </c>
      <c r="AW4" s="78">
        <v>25</v>
      </c>
      <c r="AX4" s="78">
        <v>24</v>
      </c>
      <c r="AY4" s="78">
        <v>23</v>
      </c>
      <c r="AZ4" s="78">
        <v>18</v>
      </c>
      <c r="BA4" s="78">
        <v>17</v>
      </c>
      <c r="BB4" s="78">
        <v>16</v>
      </c>
      <c r="BC4" s="78">
        <v>15</v>
      </c>
      <c r="BD4" s="78">
        <v>14</v>
      </c>
      <c r="BE4" s="78">
        <v>11</v>
      </c>
      <c r="BF4" s="78">
        <v>10</v>
      </c>
      <c r="BG4" s="78">
        <v>9</v>
      </c>
      <c r="BH4" s="78">
        <v>7</v>
      </c>
      <c r="BI4" s="78">
        <v>4</v>
      </c>
      <c r="BJ4" s="78">
        <v>3</v>
      </c>
      <c r="BK4" s="78">
        <v>30</v>
      </c>
      <c r="BL4" s="143">
        <v>29</v>
      </c>
      <c r="BM4" s="95"/>
      <c r="BN4" s="78">
        <v>28</v>
      </c>
      <c r="BO4" s="78">
        <v>25</v>
      </c>
      <c r="BP4" s="78">
        <v>24</v>
      </c>
      <c r="BQ4" s="78">
        <v>23</v>
      </c>
      <c r="BR4" s="82">
        <v>22</v>
      </c>
      <c r="BS4" s="78">
        <v>21</v>
      </c>
      <c r="BT4" s="78">
        <v>18</v>
      </c>
      <c r="BU4" s="78">
        <v>17</v>
      </c>
      <c r="BV4" s="78">
        <v>16</v>
      </c>
      <c r="BW4" s="78">
        <v>15</v>
      </c>
      <c r="BX4" s="78">
        <v>14</v>
      </c>
      <c r="BY4" s="78">
        <v>10</v>
      </c>
      <c r="BZ4" s="78">
        <v>9</v>
      </c>
      <c r="CA4" s="78">
        <v>8</v>
      </c>
      <c r="CB4" s="78">
        <v>7</v>
      </c>
      <c r="CC4" s="78">
        <v>4</v>
      </c>
      <c r="CD4" s="78">
        <v>3</v>
      </c>
      <c r="CE4" s="78">
        <v>2</v>
      </c>
      <c r="CF4" s="143">
        <v>36</v>
      </c>
      <c r="CG4" s="83"/>
      <c r="CH4" s="70">
        <v>35</v>
      </c>
      <c r="CI4" s="78">
        <v>32</v>
      </c>
      <c r="CJ4" s="78">
        <v>30</v>
      </c>
      <c r="CK4" s="78">
        <v>29</v>
      </c>
      <c r="CL4" s="78">
        <v>28</v>
      </c>
      <c r="CM4" s="78">
        <v>25</v>
      </c>
      <c r="CN4" s="78">
        <v>23</v>
      </c>
      <c r="CO4" s="78">
        <v>22</v>
      </c>
      <c r="CP4" s="78">
        <v>21</v>
      </c>
      <c r="CQ4" s="78">
        <v>18</v>
      </c>
      <c r="CR4" s="78">
        <v>17</v>
      </c>
      <c r="CS4" s="78">
        <v>16</v>
      </c>
      <c r="CT4" s="78">
        <v>15</v>
      </c>
      <c r="CU4" s="78">
        <v>14</v>
      </c>
      <c r="CV4" s="78">
        <v>11</v>
      </c>
      <c r="CW4" s="78">
        <v>10</v>
      </c>
      <c r="CX4" s="78">
        <v>9</v>
      </c>
      <c r="CY4" s="78">
        <v>8</v>
      </c>
      <c r="CZ4" s="135">
        <v>7</v>
      </c>
      <c r="DA4" s="135">
        <v>4</v>
      </c>
      <c r="DB4" s="78">
        <f>DA4-1</f>
        <v>3</v>
      </c>
      <c r="DC4" s="78">
        <v>2</v>
      </c>
      <c r="DD4" s="143">
        <v>29</v>
      </c>
      <c r="DE4" s="95"/>
      <c r="DF4" s="78">
        <f>DD4-1</f>
        <v>28</v>
      </c>
      <c r="DG4" s="78">
        <v>25</v>
      </c>
      <c r="DH4" s="78">
        <v>24</v>
      </c>
      <c r="DI4" s="78">
        <f t="shared" ref="DI4:FH4" si="30">DH4-1</f>
        <v>23</v>
      </c>
      <c r="DJ4" s="78">
        <f t="shared" si="30"/>
        <v>22</v>
      </c>
      <c r="DK4" s="78">
        <f t="shared" si="30"/>
        <v>21</v>
      </c>
      <c r="DL4" s="78">
        <v>18</v>
      </c>
      <c r="DM4" s="78">
        <f t="shared" si="30"/>
        <v>17</v>
      </c>
      <c r="DN4" s="78">
        <f t="shared" si="30"/>
        <v>16</v>
      </c>
      <c r="DO4" s="78">
        <f>DN4-1</f>
        <v>15</v>
      </c>
      <c r="DP4" s="78">
        <f t="shared" si="30"/>
        <v>14</v>
      </c>
      <c r="DQ4" s="78">
        <v>3</v>
      </c>
      <c r="DR4" s="78">
        <v>30</v>
      </c>
      <c r="DS4" s="95">
        <f t="shared" si="30"/>
        <v>29</v>
      </c>
      <c r="DT4" s="95"/>
      <c r="DU4" s="143">
        <f>DS4-1</f>
        <v>28</v>
      </c>
      <c r="DV4" s="78">
        <v>25</v>
      </c>
      <c r="DW4" s="78">
        <f t="shared" si="30"/>
        <v>24</v>
      </c>
      <c r="DX4" s="78">
        <f t="shared" si="30"/>
        <v>23</v>
      </c>
      <c r="DY4" s="78">
        <f t="shared" si="30"/>
        <v>22</v>
      </c>
      <c r="DZ4" s="78">
        <f t="shared" si="30"/>
        <v>21</v>
      </c>
      <c r="EA4" s="78">
        <v>18</v>
      </c>
      <c r="EB4" s="78">
        <f t="shared" si="30"/>
        <v>17</v>
      </c>
      <c r="EC4" s="78">
        <f t="shared" si="30"/>
        <v>16</v>
      </c>
      <c r="ED4" s="78">
        <f t="shared" si="30"/>
        <v>15</v>
      </c>
      <c r="EE4" s="78">
        <f t="shared" si="30"/>
        <v>14</v>
      </c>
      <c r="EF4" s="78">
        <v>11</v>
      </c>
      <c r="EG4" s="78">
        <f t="shared" si="30"/>
        <v>10</v>
      </c>
      <c r="EH4" s="78">
        <f t="shared" si="30"/>
        <v>9</v>
      </c>
      <c r="EI4" s="78">
        <v>7</v>
      </c>
      <c r="EJ4" s="78">
        <v>4</v>
      </c>
      <c r="EK4" s="78">
        <f t="shared" si="30"/>
        <v>3</v>
      </c>
      <c r="EL4" s="78">
        <f t="shared" si="30"/>
        <v>2</v>
      </c>
      <c r="EM4" s="143">
        <f t="shared" si="30"/>
        <v>1</v>
      </c>
      <c r="EN4" s="95"/>
      <c r="EO4" s="143">
        <v>35</v>
      </c>
      <c r="EP4" s="78">
        <v>32</v>
      </c>
      <c r="EQ4" s="78">
        <f t="shared" si="30"/>
        <v>31</v>
      </c>
      <c r="ER4" s="78">
        <f t="shared" si="30"/>
        <v>30</v>
      </c>
      <c r="ES4" s="78">
        <f t="shared" si="30"/>
        <v>29</v>
      </c>
      <c r="ET4" s="78">
        <f t="shared" si="30"/>
        <v>28</v>
      </c>
      <c r="EU4" s="78">
        <v>25</v>
      </c>
      <c r="EV4" s="78">
        <f t="shared" si="30"/>
        <v>24</v>
      </c>
      <c r="EW4" s="78">
        <f t="shared" si="30"/>
        <v>23</v>
      </c>
      <c r="EX4" s="78">
        <f t="shared" si="30"/>
        <v>22</v>
      </c>
      <c r="EY4" s="78">
        <f t="shared" si="30"/>
        <v>21</v>
      </c>
      <c r="EZ4" s="78">
        <v>18</v>
      </c>
      <c r="FA4" s="78">
        <v>17</v>
      </c>
      <c r="FB4" s="78">
        <f t="shared" si="30"/>
        <v>16</v>
      </c>
      <c r="FC4" s="78">
        <f>FB4-1</f>
        <v>15</v>
      </c>
      <c r="FD4" s="78">
        <f t="shared" si="30"/>
        <v>14</v>
      </c>
      <c r="FE4" s="78">
        <v>11</v>
      </c>
      <c r="FF4" s="78">
        <f t="shared" si="30"/>
        <v>10</v>
      </c>
      <c r="FG4" s="78">
        <f t="shared" si="30"/>
        <v>9</v>
      </c>
      <c r="FH4" s="78">
        <f t="shared" si="30"/>
        <v>8</v>
      </c>
      <c r="FI4" s="78">
        <f>FH4-1</f>
        <v>7</v>
      </c>
      <c r="FJ4" s="78">
        <v>4</v>
      </c>
      <c r="FK4" s="78">
        <f t="shared" ref="FK4:FY4" si="31">FJ4-1</f>
        <v>3</v>
      </c>
      <c r="FL4" s="78">
        <f t="shared" si="31"/>
        <v>2</v>
      </c>
      <c r="FM4" s="143">
        <f t="shared" si="31"/>
        <v>1</v>
      </c>
      <c r="FN4" s="95"/>
      <c r="FO4" s="143">
        <v>28</v>
      </c>
      <c r="FP4" s="83">
        <v>25</v>
      </c>
      <c r="FQ4" s="78">
        <v>24</v>
      </c>
      <c r="FR4" s="78">
        <f t="shared" si="31"/>
        <v>23</v>
      </c>
      <c r="FS4" s="78">
        <f t="shared" si="31"/>
        <v>22</v>
      </c>
      <c r="FT4" s="78">
        <f>FS4-1</f>
        <v>21</v>
      </c>
      <c r="FU4" s="78">
        <v>17</v>
      </c>
      <c r="FV4" s="78">
        <f t="shared" si="31"/>
        <v>16</v>
      </c>
      <c r="FW4" s="78">
        <f t="shared" si="31"/>
        <v>15</v>
      </c>
      <c r="FX4" s="78">
        <v>10</v>
      </c>
      <c r="FY4" s="78">
        <f t="shared" si="31"/>
        <v>9</v>
      </c>
      <c r="FZ4" s="78">
        <f>FY4-1</f>
        <v>8</v>
      </c>
      <c r="GA4" s="78">
        <f t="shared" ref="GA4:HJ4" si="32">FZ4-1</f>
        <v>7</v>
      </c>
      <c r="GB4" s="78">
        <v>4</v>
      </c>
      <c r="GC4" s="78">
        <f t="shared" si="32"/>
        <v>3</v>
      </c>
      <c r="GD4" s="78">
        <f t="shared" si="32"/>
        <v>2</v>
      </c>
      <c r="GE4" s="143">
        <f t="shared" si="32"/>
        <v>1</v>
      </c>
      <c r="GF4" s="95"/>
      <c r="GG4" s="143">
        <v>28</v>
      </c>
      <c r="GH4" s="78">
        <v>25</v>
      </c>
      <c r="GI4" s="78">
        <f t="shared" si="32"/>
        <v>24</v>
      </c>
      <c r="GJ4" s="78">
        <f t="shared" si="32"/>
        <v>23</v>
      </c>
      <c r="GK4" s="78">
        <f>GJ4-1</f>
        <v>22</v>
      </c>
      <c r="GL4" s="78">
        <f>GK4-1</f>
        <v>21</v>
      </c>
      <c r="GM4" s="78">
        <v>18</v>
      </c>
      <c r="GN4" s="78">
        <f t="shared" si="32"/>
        <v>17</v>
      </c>
      <c r="GO4" s="78">
        <f t="shared" si="32"/>
        <v>16</v>
      </c>
      <c r="GP4" s="78">
        <f t="shared" si="32"/>
        <v>15</v>
      </c>
      <c r="GQ4" s="78">
        <f>GP4-1</f>
        <v>14</v>
      </c>
      <c r="GR4" s="78">
        <v>11</v>
      </c>
      <c r="GS4" s="78">
        <f t="shared" si="32"/>
        <v>10</v>
      </c>
      <c r="GT4" s="78">
        <f t="shared" si="32"/>
        <v>9</v>
      </c>
      <c r="GU4" s="78">
        <f t="shared" si="32"/>
        <v>8</v>
      </c>
      <c r="GV4" s="78">
        <f t="shared" si="32"/>
        <v>7</v>
      </c>
      <c r="GW4" s="78">
        <v>4</v>
      </c>
      <c r="GX4" s="70">
        <f>GW4-1</f>
        <v>3</v>
      </c>
      <c r="GY4" s="78">
        <f>GX4-1</f>
        <v>2</v>
      </c>
      <c r="GZ4" s="78">
        <f t="shared" si="32"/>
        <v>1</v>
      </c>
      <c r="HA4" s="162"/>
      <c r="HB4" s="143">
        <v>28</v>
      </c>
      <c r="HC4" s="95">
        <v>25</v>
      </c>
      <c r="HD4" s="78">
        <f t="shared" si="32"/>
        <v>24</v>
      </c>
      <c r="HE4" s="162"/>
      <c r="HF4" s="78">
        <f>HD4-1</f>
        <v>23</v>
      </c>
      <c r="HG4" s="78">
        <v>18</v>
      </c>
      <c r="HH4" s="78">
        <f t="shared" si="32"/>
        <v>17</v>
      </c>
      <c r="HI4" s="78">
        <f t="shared" si="32"/>
        <v>16</v>
      </c>
      <c r="HJ4" s="78">
        <f t="shared" si="32"/>
        <v>15</v>
      </c>
      <c r="HK4" s="78">
        <f>HJ4-1</f>
        <v>14</v>
      </c>
      <c r="HL4" s="78">
        <v>11</v>
      </c>
      <c r="HM4" s="78">
        <f t="shared" ref="HM4:HN4" si="33">HL4-1</f>
        <v>10</v>
      </c>
      <c r="HN4" s="78">
        <f t="shared" si="33"/>
        <v>9</v>
      </c>
      <c r="HO4" s="78">
        <v>7</v>
      </c>
      <c r="HP4" s="78">
        <v>4</v>
      </c>
      <c r="HQ4" s="78">
        <f t="shared" ref="HQ4:JF4" si="34">HP4-1</f>
        <v>3</v>
      </c>
      <c r="HR4" s="78">
        <f t="shared" si="34"/>
        <v>2</v>
      </c>
      <c r="HS4" s="162">
        <f t="shared" si="34"/>
        <v>1</v>
      </c>
      <c r="HT4" s="162"/>
      <c r="HU4" s="78">
        <v>33</v>
      </c>
      <c r="HV4" s="78">
        <v>32</v>
      </c>
      <c r="HW4" s="78">
        <f t="shared" si="34"/>
        <v>31</v>
      </c>
      <c r="HX4" s="78">
        <f t="shared" si="34"/>
        <v>30</v>
      </c>
      <c r="HY4" s="78">
        <f t="shared" si="34"/>
        <v>29</v>
      </c>
      <c r="HZ4" s="78">
        <f t="shared" si="34"/>
        <v>28</v>
      </c>
      <c r="IA4" s="78">
        <v>25</v>
      </c>
      <c r="IB4" s="78">
        <f t="shared" si="34"/>
        <v>24</v>
      </c>
      <c r="IC4" s="78">
        <f t="shared" si="34"/>
        <v>23</v>
      </c>
      <c r="ID4" s="78">
        <f t="shared" si="34"/>
        <v>22</v>
      </c>
      <c r="IE4" s="78">
        <f t="shared" si="34"/>
        <v>21</v>
      </c>
      <c r="IF4" s="78">
        <v>18</v>
      </c>
      <c r="IG4" s="78">
        <f t="shared" si="34"/>
        <v>17</v>
      </c>
      <c r="IH4" s="78">
        <f t="shared" si="34"/>
        <v>16</v>
      </c>
      <c r="II4" s="78">
        <f t="shared" si="34"/>
        <v>15</v>
      </c>
      <c r="IJ4" s="78">
        <f t="shared" si="34"/>
        <v>14</v>
      </c>
      <c r="IK4" s="78">
        <f t="shared" si="34"/>
        <v>13</v>
      </c>
      <c r="IL4" s="78">
        <f t="shared" si="34"/>
        <v>12</v>
      </c>
      <c r="IM4" s="78">
        <f t="shared" si="34"/>
        <v>11</v>
      </c>
      <c r="IN4" s="78">
        <f t="shared" si="34"/>
        <v>10</v>
      </c>
      <c r="IO4" s="78">
        <f t="shared" si="34"/>
        <v>9</v>
      </c>
      <c r="IP4" s="78">
        <f t="shared" si="34"/>
        <v>8</v>
      </c>
      <c r="IQ4" s="78">
        <f t="shared" si="34"/>
        <v>7</v>
      </c>
      <c r="IR4" s="78">
        <f t="shared" si="34"/>
        <v>6</v>
      </c>
      <c r="IS4" s="78">
        <f t="shared" si="34"/>
        <v>5</v>
      </c>
      <c r="IT4" s="78">
        <f t="shared" si="34"/>
        <v>4</v>
      </c>
      <c r="IU4" s="78">
        <f t="shared" si="34"/>
        <v>3</v>
      </c>
      <c r="IV4" s="78">
        <f t="shared" si="34"/>
        <v>2</v>
      </c>
      <c r="IW4" s="78">
        <f t="shared" si="34"/>
        <v>1</v>
      </c>
      <c r="IX4" s="162"/>
      <c r="IY4" s="78">
        <v>28</v>
      </c>
      <c r="IZ4" s="78">
        <v>25</v>
      </c>
      <c r="JA4" s="78">
        <f t="shared" si="34"/>
        <v>24</v>
      </c>
      <c r="JB4" s="78">
        <f t="shared" si="34"/>
        <v>23</v>
      </c>
      <c r="JC4" s="78">
        <f t="shared" si="34"/>
        <v>22</v>
      </c>
      <c r="JD4" s="78">
        <f t="shared" si="34"/>
        <v>21</v>
      </c>
      <c r="JE4" s="78">
        <v>18</v>
      </c>
      <c r="JF4" s="78">
        <f t="shared" si="34"/>
        <v>17</v>
      </c>
      <c r="JG4" s="162">
        <f t="shared" ref="JG4" si="35">JF4-1</f>
        <v>16</v>
      </c>
      <c r="JH4" s="162">
        <f t="shared" ref="JH4" si="36">JG4-1</f>
        <v>15</v>
      </c>
      <c r="JI4" s="162">
        <f t="shared" ref="JI4" si="37">JH4-1</f>
        <v>14</v>
      </c>
      <c r="JJ4" s="162">
        <v>11</v>
      </c>
      <c r="JK4" s="162">
        <v>9</v>
      </c>
      <c r="JL4" s="162">
        <f t="shared" ref="JL4" si="38">JK4-1</f>
        <v>8</v>
      </c>
      <c r="JM4" s="162">
        <f t="shared" ref="JM4" si="39">JL4-1</f>
        <v>7</v>
      </c>
    </row>
    <row r="5" spans="2:279" s="78" customFormat="1">
      <c r="B5" s="78" t="s">
        <v>72</v>
      </c>
      <c r="C5" s="112">
        <v>14.53</v>
      </c>
      <c r="D5" s="69">
        <v>16.399999999999999</v>
      </c>
      <c r="E5" s="69">
        <v>15.81</v>
      </c>
      <c r="F5" s="69">
        <v>15.38</v>
      </c>
      <c r="G5" s="69">
        <v>14.87</v>
      </c>
      <c r="H5" s="69">
        <v>13.3</v>
      </c>
      <c r="I5" s="69">
        <v>12.89</v>
      </c>
      <c r="J5" s="69">
        <v>12.77</v>
      </c>
      <c r="K5" s="69">
        <v>12.02</v>
      </c>
      <c r="L5" s="69"/>
      <c r="M5" s="69">
        <v>12.18</v>
      </c>
      <c r="N5" s="69">
        <v>11.82</v>
      </c>
      <c r="O5" s="69">
        <v>12.27</v>
      </c>
      <c r="P5" s="69">
        <v>13.18</v>
      </c>
      <c r="Q5" s="69">
        <v>13.77</v>
      </c>
      <c r="R5" s="107"/>
      <c r="S5" s="69">
        <v>15.74</v>
      </c>
      <c r="T5" s="69">
        <v>16.149999999999999</v>
      </c>
      <c r="U5" s="106"/>
      <c r="V5" s="144">
        <v>14.72</v>
      </c>
      <c r="W5" s="69">
        <v>12.32</v>
      </c>
      <c r="X5" s="69">
        <v>12.89</v>
      </c>
      <c r="Y5" s="69">
        <v>12.51</v>
      </c>
      <c r="Z5" s="69">
        <v>12.83</v>
      </c>
      <c r="AA5" s="69">
        <v>13.18</v>
      </c>
      <c r="AB5" s="69">
        <v>12.88</v>
      </c>
      <c r="AC5" s="69">
        <v>12.79</v>
      </c>
      <c r="AD5" s="69">
        <v>12.88</v>
      </c>
      <c r="AE5" s="69">
        <v>12.95</v>
      </c>
      <c r="AF5" s="69">
        <v>13.56</v>
      </c>
      <c r="AG5" s="69">
        <v>13.51</v>
      </c>
      <c r="AH5" s="69">
        <v>14.02</v>
      </c>
      <c r="AI5" s="69">
        <v>13.6</v>
      </c>
      <c r="AJ5" s="69">
        <v>13.18</v>
      </c>
      <c r="AK5" s="106">
        <v>12.77</v>
      </c>
      <c r="AL5" s="106">
        <v>12.68</v>
      </c>
      <c r="AM5" s="106">
        <v>12.97</v>
      </c>
      <c r="AN5" s="106">
        <v>12.89</v>
      </c>
      <c r="AO5" s="143">
        <v>12.12</v>
      </c>
      <c r="AP5" s="165"/>
      <c r="AQ5" s="78">
        <v>11.43</v>
      </c>
      <c r="AR5" s="78">
        <v>12.09</v>
      </c>
      <c r="AS5" s="78">
        <v>11.54</v>
      </c>
      <c r="AT5" s="78">
        <v>11.63</v>
      </c>
      <c r="AU5" s="78">
        <v>11.71</v>
      </c>
      <c r="AV5" s="78">
        <v>11.46</v>
      </c>
      <c r="AW5" s="78">
        <v>11.74</v>
      </c>
      <c r="AX5" s="78">
        <v>11.71</v>
      </c>
      <c r="AY5" s="78">
        <v>11.63</v>
      </c>
      <c r="AZ5" s="78">
        <v>11.87</v>
      </c>
      <c r="BA5" s="78">
        <v>11.74</v>
      </c>
      <c r="BB5" s="78">
        <v>11.98</v>
      </c>
      <c r="BC5" s="78">
        <v>11.65</v>
      </c>
      <c r="BD5" s="78">
        <v>12</v>
      </c>
      <c r="BE5" s="78">
        <v>12.3</v>
      </c>
      <c r="BF5" s="78">
        <v>14.03</v>
      </c>
      <c r="BG5" s="78">
        <v>13.18</v>
      </c>
      <c r="BH5" s="78">
        <v>12.97</v>
      </c>
      <c r="BI5" s="78">
        <v>12.55</v>
      </c>
      <c r="BJ5" s="78">
        <v>12.09</v>
      </c>
      <c r="BK5" s="78">
        <v>11.73</v>
      </c>
      <c r="BL5" s="143">
        <v>10.93</v>
      </c>
      <c r="BM5" s="95"/>
      <c r="BN5" s="78">
        <v>10.43</v>
      </c>
      <c r="BO5" s="78">
        <v>10.78</v>
      </c>
      <c r="BP5" s="78">
        <v>10.74</v>
      </c>
      <c r="BQ5" s="78">
        <v>10.62</v>
      </c>
      <c r="BR5" s="82">
        <v>10.39</v>
      </c>
      <c r="BS5" s="78">
        <v>9.8699999999999992</v>
      </c>
      <c r="BT5" s="78">
        <v>10.06</v>
      </c>
      <c r="BU5" s="78">
        <v>10.36</v>
      </c>
      <c r="BV5" s="78">
        <v>10.52</v>
      </c>
      <c r="BW5" s="78">
        <v>10.38</v>
      </c>
      <c r="BX5" s="78">
        <v>12.93</v>
      </c>
      <c r="BY5" s="78">
        <v>11.66</v>
      </c>
      <c r="BZ5" s="78">
        <v>11.41</v>
      </c>
      <c r="CA5" s="78">
        <v>13.48</v>
      </c>
      <c r="CB5" s="78">
        <v>12.78</v>
      </c>
      <c r="CC5" s="78">
        <v>12.62</v>
      </c>
      <c r="CD5" s="78">
        <v>12.54</v>
      </c>
      <c r="CE5" s="78">
        <v>15.7</v>
      </c>
      <c r="CF5" s="143">
        <v>16.55</v>
      </c>
      <c r="CG5" s="83"/>
      <c r="CH5" s="70">
        <v>18.96</v>
      </c>
      <c r="CI5" s="78">
        <v>16.75</v>
      </c>
      <c r="CJ5" s="78">
        <v>14.09</v>
      </c>
      <c r="CK5" s="78">
        <v>12.19</v>
      </c>
      <c r="CL5" s="78">
        <v>13.1</v>
      </c>
      <c r="CM5" s="78">
        <v>13.41</v>
      </c>
      <c r="CN5" s="78">
        <v>12.61</v>
      </c>
      <c r="CO5" s="78">
        <v>12.17</v>
      </c>
      <c r="CP5" s="78">
        <v>12.18</v>
      </c>
      <c r="CQ5" s="78">
        <v>13.05</v>
      </c>
      <c r="CR5" s="78">
        <v>13.72</v>
      </c>
      <c r="CS5" s="78">
        <v>12.94</v>
      </c>
      <c r="CT5" s="78">
        <v>13.64</v>
      </c>
      <c r="CU5" s="78">
        <v>13.36</v>
      </c>
      <c r="CV5" s="78">
        <v>15.23</v>
      </c>
      <c r="CW5" s="78">
        <v>16.12</v>
      </c>
      <c r="CX5" s="78">
        <v>16.29</v>
      </c>
      <c r="CY5" s="78">
        <v>14.66</v>
      </c>
      <c r="CZ5" s="135">
        <v>14.99</v>
      </c>
      <c r="DA5" s="135">
        <v>13.89</v>
      </c>
      <c r="DB5" s="78">
        <v>13.46</v>
      </c>
      <c r="DC5" s="78">
        <v>13.4</v>
      </c>
      <c r="DD5" s="143">
        <v>11.53</v>
      </c>
      <c r="DE5" s="95"/>
      <c r="DF5" s="78">
        <v>11.12</v>
      </c>
      <c r="DG5" s="78">
        <v>11.34</v>
      </c>
      <c r="DH5" s="78">
        <v>11.34</v>
      </c>
      <c r="DI5" s="78">
        <v>11.69</v>
      </c>
      <c r="DJ5" s="78">
        <v>11.56</v>
      </c>
      <c r="DK5" s="78">
        <v>12.32</v>
      </c>
      <c r="DL5" s="78">
        <v>12.36</v>
      </c>
      <c r="DM5" s="78">
        <v>12.65</v>
      </c>
      <c r="DN5" s="78">
        <v>12.37</v>
      </c>
      <c r="DO5" s="78">
        <v>12.65</v>
      </c>
      <c r="DP5" s="78">
        <v>13.41</v>
      </c>
      <c r="DQ5" s="78">
        <v>13.86</v>
      </c>
      <c r="DR5" s="78">
        <v>13.2</v>
      </c>
      <c r="DS5" s="95">
        <v>12.18</v>
      </c>
      <c r="DT5" s="95"/>
      <c r="DU5" s="143">
        <v>11.46</v>
      </c>
      <c r="DV5" s="78">
        <v>11.92</v>
      </c>
      <c r="DW5" s="78">
        <v>12</v>
      </c>
      <c r="DX5" s="78">
        <v>12.08</v>
      </c>
      <c r="DY5" s="78">
        <v>12.4</v>
      </c>
      <c r="DZ5" s="78">
        <v>11.93</v>
      </c>
      <c r="EA5" s="78">
        <v>12.23</v>
      </c>
      <c r="EB5" s="78">
        <v>12.29</v>
      </c>
      <c r="EC5" s="78">
        <v>12.37</v>
      </c>
      <c r="ED5" s="78">
        <v>12.57</v>
      </c>
      <c r="EE5" s="78">
        <v>12.21</v>
      </c>
      <c r="EF5" s="78">
        <v>12.39</v>
      </c>
      <c r="EG5" s="78">
        <v>12.06</v>
      </c>
      <c r="EH5" s="78">
        <v>12.69</v>
      </c>
      <c r="EI5" s="78">
        <v>13.09</v>
      </c>
      <c r="EJ5" s="78">
        <v>13.79</v>
      </c>
      <c r="EK5" s="78">
        <v>13.92</v>
      </c>
      <c r="EL5" s="78">
        <v>13.22</v>
      </c>
      <c r="EM5" s="143">
        <v>11.97</v>
      </c>
      <c r="EN5" s="95"/>
      <c r="EO5" s="143">
        <v>11.11</v>
      </c>
      <c r="EP5" s="78">
        <v>11.81</v>
      </c>
      <c r="EQ5" s="78">
        <v>11.64</v>
      </c>
      <c r="ER5" s="78">
        <v>12.03</v>
      </c>
      <c r="ES5" s="78">
        <v>11.33</v>
      </c>
      <c r="ET5" s="78">
        <v>11.29</v>
      </c>
      <c r="EU5" s="78">
        <v>11.79</v>
      </c>
      <c r="EV5" s="78">
        <v>11.53</v>
      </c>
      <c r="EW5" s="78">
        <v>11.47</v>
      </c>
      <c r="EX5" s="78">
        <v>11.5</v>
      </c>
      <c r="EY5" s="78">
        <v>11.49</v>
      </c>
      <c r="EZ5" s="78">
        <v>12.43</v>
      </c>
      <c r="FA5" s="78">
        <v>12</v>
      </c>
      <c r="FB5" s="78">
        <v>12.23</v>
      </c>
      <c r="FC5" s="78">
        <v>13.2</v>
      </c>
      <c r="FD5" s="78">
        <v>13.26</v>
      </c>
      <c r="FE5" s="78">
        <v>13.23</v>
      </c>
      <c r="FF5" s="78">
        <v>12.98</v>
      </c>
      <c r="FG5" s="78">
        <v>13.58</v>
      </c>
      <c r="FH5" s="78">
        <v>13.66</v>
      </c>
      <c r="FI5" s="78">
        <v>13.04</v>
      </c>
      <c r="FJ5" s="78">
        <v>12.46</v>
      </c>
      <c r="FK5" s="78">
        <v>12.16</v>
      </c>
      <c r="FL5" s="78">
        <v>11.18</v>
      </c>
      <c r="FM5" s="143">
        <v>11.76</v>
      </c>
      <c r="FN5" s="95"/>
      <c r="FO5" s="143">
        <v>11.06</v>
      </c>
      <c r="FP5" s="83">
        <v>11.4</v>
      </c>
      <c r="FQ5" s="78">
        <v>11.75</v>
      </c>
      <c r="FR5" s="78">
        <v>11.87</v>
      </c>
      <c r="FS5" s="78">
        <v>12.72</v>
      </c>
      <c r="FT5" s="78">
        <v>11.92</v>
      </c>
      <c r="FU5" s="78">
        <v>12.93</v>
      </c>
      <c r="FV5" s="78">
        <v>12.9</v>
      </c>
      <c r="FW5" s="78">
        <v>12.06</v>
      </c>
      <c r="FX5" s="78">
        <v>12.66</v>
      </c>
      <c r="FY5" s="78">
        <v>12.64</v>
      </c>
      <c r="FZ5" s="78">
        <v>12.22</v>
      </c>
      <c r="GA5" s="78">
        <v>11.92</v>
      </c>
      <c r="GB5" s="78">
        <v>12.31</v>
      </c>
      <c r="GC5" s="78">
        <v>12.03</v>
      </c>
      <c r="GD5" s="78">
        <v>12.12</v>
      </c>
      <c r="GE5" s="143">
        <v>11.19</v>
      </c>
      <c r="GF5" s="95"/>
      <c r="GG5" s="143">
        <v>11</v>
      </c>
      <c r="GH5" s="78">
        <v>11.78</v>
      </c>
      <c r="GI5" s="78">
        <v>11.81</v>
      </c>
      <c r="GJ5" s="78">
        <v>12.21</v>
      </c>
      <c r="GK5" s="78">
        <v>12.53</v>
      </c>
      <c r="GL5" s="78">
        <v>12.67</v>
      </c>
      <c r="GM5" s="78">
        <v>13.09</v>
      </c>
      <c r="GN5" s="78">
        <v>12.75</v>
      </c>
      <c r="GO5" s="78">
        <v>12.76</v>
      </c>
      <c r="GP5" s="69">
        <v>12.48</v>
      </c>
      <c r="GQ5" s="69">
        <v>12.52</v>
      </c>
      <c r="GR5" s="69">
        <v>13.42</v>
      </c>
      <c r="GS5" s="69">
        <v>14.23</v>
      </c>
      <c r="GT5" s="69">
        <v>14.54</v>
      </c>
      <c r="GU5" s="69">
        <v>13.98</v>
      </c>
      <c r="GV5" s="69">
        <v>14.34</v>
      </c>
      <c r="GW5" s="78">
        <v>16.239999999999998</v>
      </c>
      <c r="GX5" s="94">
        <v>22.16</v>
      </c>
      <c r="GY5" s="78">
        <v>23.04</v>
      </c>
      <c r="GZ5" s="78">
        <v>18.21</v>
      </c>
      <c r="HA5" s="162"/>
      <c r="HB5" s="143">
        <v>23.73</v>
      </c>
      <c r="HC5" s="95">
        <v>21.67</v>
      </c>
      <c r="HD5" s="78">
        <v>20.14</v>
      </c>
      <c r="HE5" s="162"/>
      <c r="HF5" s="78">
        <v>18.52</v>
      </c>
      <c r="HG5" s="78">
        <v>16.66</v>
      </c>
      <c r="HH5" s="78">
        <v>17.100000000000001</v>
      </c>
      <c r="HI5" s="78">
        <v>16.559999999999999</v>
      </c>
      <c r="HJ5" s="69">
        <v>16.850000000000001</v>
      </c>
      <c r="HK5" s="69">
        <v>15.49</v>
      </c>
      <c r="HL5" s="78">
        <v>15.11</v>
      </c>
      <c r="HM5" s="78">
        <v>14.53</v>
      </c>
      <c r="HN5" s="78">
        <v>15.55</v>
      </c>
      <c r="HO5" s="78">
        <v>17.39</v>
      </c>
      <c r="HP5" s="78">
        <v>18.690000000000001</v>
      </c>
      <c r="HQ5" s="78">
        <v>16.670000000000002</v>
      </c>
      <c r="HR5" s="78">
        <v>17.600000000000001</v>
      </c>
      <c r="HS5" s="78">
        <v>15.49</v>
      </c>
      <c r="HT5" s="162"/>
      <c r="HU5" s="78">
        <v>14.8</v>
      </c>
      <c r="HV5" s="78">
        <v>15.17</v>
      </c>
      <c r="HW5" s="78">
        <v>15.05</v>
      </c>
      <c r="HX5" s="78">
        <v>15.16</v>
      </c>
      <c r="HY5" s="78">
        <v>15.55</v>
      </c>
      <c r="HZ5" s="78">
        <v>15.52</v>
      </c>
      <c r="IA5" s="78">
        <v>16.29</v>
      </c>
      <c r="IB5" s="78">
        <v>16.47</v>
      </c>
      <c r="IC5" s="78">
        <v>16.73</v>
      </c>
      <c r="ID5" s="78">
        <v>16.21</v>
      </c>
      <c r="IE5" s="94">
        <v>20.21</v>
      </c>
      <c r="IF5" s="78">
        <v>19.29</v>
      </c>
      <c r="IG5" s="78">
        <v>18.16</v>
      </c>
      <c r="IH5" s="78">
        <v>19.809999999999999</v>
      </c>
      <c r="IJ5" s="78">
        <v>17.920000000000002</v>
      </c>
      <c r="IM5" s="78">
        <v>18.3</v>
      </c>
      <c r="IX5" s="162"/>
    </row>
    <row r="6" spans="2:279" s="124" customFormat="1">
      <c r="B6" s="124" t="s">
        <v>70</v>
      </c>
      <c r="C6" s="125">
        <v>279.25</v>
      </c>
      <c r="D6" s="124">
        <v>277.8</v>
      </c>
      <c r="H6" s="124">
        <v>278.35000000000002</v>
      </c>
      <c r="I6" s="124">
        <v>280.8</v>
      </c>
      <c r="J6" s="124">
        <v>281.95</v>
      </c>
      <c r="K6" s="124">
        <v>285.3</v>
      </c>
      <c r="M6" s="124">
        <v>286.55</v>
      </c>
      <c r="O6" s="124">
        <v>287.89999999999998</v>
      </c>
      <c r="P6" s="124">
        <v>290.14999999999998</v>
      </c>
      <c r="Q6" s="124">
        <v>292.85000000000002</v>
      </c>
      <c r="S6" s="124">
        <v>300.8</v>
      </c>
      <c r="T6" s="124">
        <v>296.55</v>
      </c>
      <c r="V6" s="145">
        <v>300.2</v>
      </c>
      <c r="W6" s="124">
        <v>298.75</v>
      </c>
      <c r="X6" s="124">
        <v>299.75</v>
      </c>
      <c r="Y6" s="124">
        <v>299.35000000000002</v>
      </c>
      <c r="Z6" s="124">
        <v>299.60000000000002</v>
      </c>
      <c r="AA6" s="124">
        <v>298.75</v>
      </c>
      <c r="AB6" s="124">
        <v>298.35000000000002</v>
      </c>
      <c r="AC6" s="124">
        <v>300.7</v>
      </c>
      <c r="AD6" s="124">
        <v>301.14999999999998</v>
      </c>
      <c r="AE6" s="124">
        <v>302</v>
      </c>
      <c r="AF6" s="124">
        <v>305.60000000000002</v>
      </c>
      <c r="AG6" s="124">
        <v>307.45</v>
      </c>
      <c r="AH6" s="124">
        <v>306.89999999999998</v>
      </c>
      <c r="AI6" s="124">
        <v>304.45</v>
      </c>
      <c r="AJ6" s="124">
        <v>305.14999999999998</v>
      </c>
      <c r="AK6" s="124">
        <v>304.25</v>
      </c>
      <c r="AL6" s="124">
        <v>307.85000000000002</v>
      </c>
      <c r="AM6" s="124">
        <v>307.7</v>
      </c>
      <c r="AN6" s="124">
        <v>305.5</v>
      </c>
      <c r="AO6" s="145">
        <v>306.75</v>
      </c>
      <c r="AP6" s="166"/>
      <c r="AQ6" s="124">
        <v>309.89999999999998</v>
      </c>
      <c r="AR6" s="124">
        <v>306.64999999999998</v>
      </c>
      <c r="AS6" s="124">
        <v>308.39999999999998</v>
      </c>
      <c r="AT6" s="124">
        <v>308.75</v>
      </c>
      <c r="AU6" s="124">
        <v>307</v>
      </c>
      <c r="AV6" s="124">
        <v>307.35000000000002</v>
      </c>
      <c r="AW6" s="124">
        <v>309.14999999999998</v>
      </c>
      <c r="AX6" s="124">
        <v>309.45</v>
      </c>
      <c r="AY6" s="124">
        <v>308.14999999999998</v>
      </c>
      <c r="AZ6" s="124">
        <v>311.89999999999998</v>
      </c>
      <c r="BA6" s="124">
        <v>312.45</v>
      </c>
      <c r="BB6" s="124">
        <v>311.60000000000002</v>
      </c>
      <c r="BC6" s="124">
        <v>313.7</v>
      </c>
      <c r="BD6" s="124">
        <v>312.89999999999998</v>
      </c>
      <c r="BE6" s="124">
        <v>313.3</v>
      </c>
      <c r="BF6" s="124">
        <v>311</v>
      </c>
      <c r="BG6" s="124">
        <v>312.45</v>
      </c>
      <c r="BH6" s="124">
        <v>311.60000000000002</v>
      </c>
      <c r="BI6" s="124">
        <v>312.14999999999998</v>
      </c>
      <c r="BJ6" s="124">
        <v>314.05</v>
      </c>
      <c r="BK6" s="124">
        <v>313.95</v>
      </c>
      <c r="BL6" s="145">
        <v>317.89999999999998</v>
      </c>
      <c r="BM6" s="177"/>
      <c r="BN6" s="124">
        <v>318.05</v>
      </c>
      <c r="BO6" s="124">
        <v>318.85000000000002</v>
      </c>
      <c r="BP6" s="124">
        <v>319.39999999999998</v>
      </c>
      <c r="BQ6" s="124">
        <v>320.05</v>
      </c>
      <c r="BR6" s="124">
        <v>320.95</v>
      </c>
      <c r="BS6" s="124">
        <v>322.45</v>
      </c>
      <c r="BT6" s="124">
        <v>322.60000000000002</v>
      </c>
      <c r="BU6" s="124">
        <v>321</v>
      </c>
      <c r="BV6" s="124">
        <v>320.3</v>
      </c>
      <c r="BW6" s="124">
        <v>321.2</v>
      </c>
      <c r="BX6" s="124">
        <v>313.89999999999998</v>
      </c>
      <c r="BY6" s="124">
        <v>317.89999999999998</v>
      </c>
      <c r="BZ6" s="124">
        <v>318.5</v>
      </c>
      <c r="CA6" s="124">
        <v>313</v>
      </c>
      <c r="CB6" s="124">
        <v>314.2</v>
      </c>
      <c r="CC6" s="124">
        <v>314.25</v>
      </c>
      <c r="CD6" s="124">
        <v>314.2</v>
      </c>
      <c r="CE6" s="124">
        <v>310</v>
      </c>
      <c r="CF6" s="145">
        <v>308.60000000000002</v>
      </c>
      <c r="CH6" s="125">
        <v>302.85000000000002</v>
      </c>
      <c r="CI6" s="124">
        <v>305.95</v>
      </c>
      <c r="CJ6" s="124">
        <v>307.16000000000003</v>
      </c>
      <c r="CK6" s="124">
        <v>309.25</v>
      </c>
      <c r="CL6" s="124">
        <v>309.10000000000002</v>
      </c>
      <c r="CM6" s="124">
        <v>308.39999999999998</v>
      </c>
      <c r="CN6" s="124">
        <v>309.95</v>
      </c>
      <c r="CO6" s="124">
        <v>311.45</v>
      </c>
      <c r="CP6" s="124">
        <v>311.60000000000002</v>
      </c>
      <c r="CQ6" s="124">
        <v>309.55</v>
      </c>
      <c r="CR6" s="124">
        <v>308.5</v>
      </c>
      <c r="CS6" s="124">
        <v>310.35000000000002</v>
      </c>
      <c r="CT6" s="124">
        <v>308</v>
      </c>
      <c r="CU6" s="124">
        <v>307.64999999999998</v>
      </c>
      <c r="CV6" s="124">
        <v>304.85000000000002</v>
      </c>
      <c r="CW6" s="124">
        <v>304.05</v>
      </c>
      <c r="CX6" s="124">
        <v>303.64999999999998</v>
      </c>
      <c r="CY6" s="124">
        <v>307.55</v>
      </c>
      <c r="CZ6" s="185">
        <v>307.60000000000002</v>
      </c>
      <c r="DA6" s="185">
        <v>310.60000000000002</v>
      </c>
      <c r="DB6" s="124">
        <v>310.55</v>
      </c>
      <c r="DC6" s="124">
        <v>309.89999999999998</v>
      </c>
      <c r="DD6" s="145">
        <v>311.60000000000002</v>
      </c>
      <c r="DE6" s="177"/>
      <c r="DF6" s="124">
        <v>314.55</v>
      </c>
      <c r="DG6" s="124">
        <v>320.05</v>
      </c>
      <c r="DH6" s="124">
        <v>319.39999999999998</v>
      </c>
      <c r="DI6" s="124">
        <v>319.14999999999998</v>
      </c>
      <c r="DJ6" s="124">
        <v>319.39999999999998</v>
      </c>
      <c r="DK6" s="124">
        <v>317.10000000000002</v>
      </c>
      <c r="DL6" s="124">
        <v>317.14999999999998</v>
      </c>
      <c r="DM6" s="124">
        <v>315.14999999999998</v>
      </c>
      <c r="DN6" s="124">
        <v>314.75</v>
      </c>
      <c r="DO6" s="124">
        <v>314.95</v>
      </c>
      <c r="DP6" s="124">
        <v>317.64999999999998</v>
      </c>
      <c r="DQ6" s="124">
        <v>323.5</v>
      </c>
      <c r="DR6" s="124">
        <v>326.60000000000002</v>
      </c>
      <c r="DS6" s="177">
        <v>329</v>
      </c>
      <c r="DT6" s="177"/>
      <c r="DU6" s="145">
        <v>328.65</v>
      </c>
      <c r="DV6" s="124">
        <v>328.85</v>
      </c>
      <c r="DW6" s="124">
        <v>329.15</v>
      </c>
      <c r="DX6" s="124">
        <v>329.2</v>
      </c>
      <c r="DY6" s="124">
        <v>327.45</v>
      </c>
      <c r="DZ6" s="124">
        <v>329.6</v>
      </c>
      <c r="EA6" s="124">
        <v>330.4</v>
      </c>
      <c r="EB6" s="124">
        <v>329.9</v>
      </c>
      <c r="EC6" s="124">
        <v>330.1</v>
      </c>
      <c r="ED6" s="124">
        <v>327.10000000000002</v>
      </c>
      <c r="EE6" s="124">
        <v>330.2</v>
      </c>
      <c r="EF6" s="124">
        <v>330.8</v>
      </c>
      <c r="EG6" s="124">
        <v>334.4</v>
      </c>
      <c r="EH6" s="124">
        <v>339.9</v>
      </c>
      <c r="EI6" s="124">
        <v>339.7</v>
      </c>
      <c r="EJ6" s="124">
        <v>337.5</v>
      </c>
      <c r="EK6" s="124">
        <v>337.1</v>
      </c>
      <c r="EL6" s="124">
        <v>338.6</v>
      </c>
      <c r="EM6" s="145">
        <v>337</v>
      </c>
      <c r="EN6" s="177"/>
      <c r="EO6" s="145">
        <v>336.25</v>
      </c>
      <c r="EP6" s="124">
        <v>334.9</v>
      </c>
      <c r="EQ6" s="124">
        <v>334.65</v>
      </c>
      <c r="ER6" s="124">
        <v>332.5</v>
      </c>
      <c r="ES6" s="124">
        <v>334.65</v>
      </c>
      <c r="ET6" s="124">
        <v>334.3</v>
      </c>
      <c r="EU6" s="124">
        <v>332.8</v>
      </c>
      <c r="EV6" s="124">
        <v>334.2</v>
      </c>
      <c r="EW6" s="124">
        <v>335.9</v>
      </c>
      <c r="EX6" s="124">
        <v>334.8</v>
      </c>
      <c r="EY6" s="124">
        <v>335.6</v>
      </c>
      <c r="EZ6" s="124">
        <v>329.25</v>
      </c>
      <c r="FA6" s="124">
        <v>331.05</v>
      </c>
      <c r="FB6" s="124">
        <v>331.05</v>
      </c>
      <c r="FC6" s="124">
        <v>325.60000000000002</v>
      </c>
      <c r="FD6" s="124">
        <v>325.2</v>
      </c>
      <c r="FE6" s="124">
        <v>328.35</v>
      </c>
      <c r="FF6" s="124">
        <v>329.95</v>
      </c>
      <c r="FG6" s="124">
        <v>325</v>
      </c>
      <c r="FH6" s="124">
        <v>324.05</v>
      </c>
      <c r="FI6" s="124">
        <v>324.75</v>
      </c>
      <c r="FJ6" s="124">
        <v>324.85000000000002</v>
      </c>
      <c r="FK6" s="124">
        <v>323.8</v>
      </c>
      <c r="FL6" s="124">
        <v>326.2</v>
      </c>
      <c r="FM6" s="145">
        <v>327.64999999999998</v>
      </c>
      <c r="FN6" s="177"/>
      <c r="FO6" s="145">
        <v>323.25</v>
      </c>
      <c r="FP6" s="124">
        <v>324.64999999999998</v>
      </c>
      <c r="FQ6" s="124">
        <v>324.35000000000002</v>
      </c>
      <c r="FR6" s="124">
        <v>324.05</v>
      </c>
      <c r="FS6" s="124">
        <v>317.35000000000002</v>
      </c>
      <c r="FT6" s="124">
        <v>319</v>
      </c>
      <c r="FU6" s="124">
        <v>317.95</v>
      </c>
      <c r="FV6" s="124">
        <v>321.7</v>
      </c>
      <c r="FW6" s="124">
        <v>326.14999999999998</v>
      </c>
      <c r="FX6" s="124">
        <v>327</v>
      </c>
      <c r="FY6" s="124">
        <v>328.2</v>
      </c>
      <c r="FZ6" s="124">
        <v>325.5</v>
      </c>
      <c r="GA6" s="124">
        <v>329.45</v>
      </c>
      <c r="GB6" s="124">
        <v>331.75</v>
      </c>
      <c r="GC6" s="124">
        <v>330.95</v>
      </c>
      <c r="GD6" s="124">
        <v>328.35</v>
      </c>
      <c r="GE6" s="145">
        <v>327</v>
      </c>
      <c r="GF6" s="177"/>
      <c r="GG6" s="145">
        <v>327.35000000000002</v>
      </c>
      <c r="GH6" s="124">
        <v>327.8</v>
      </c>
      <c r="GI6" s="124">
        <v>331</v>
      </c>
      <c r="GJ6" s="124">
        <v>329.7</v>
      </c>
      <c r="GK6" s="124">
        <v>329.9</v>
      </c>
      <c r="GL6" s="124">
        <v>330.1</v>
      </c>
      <c r="GM6" s="124">
        <v>326.75</v>
      </c>
      <c r="GN6" s="124">
        <v>331.75</v>
      </c>
      <c r="GO6" s="124">
        <v>332.1</v>
      </c>
      <c r="GP6" s="124">
        <v>334.8</v>
      </c>
      <c r="GQ6" s="124">
        <v>336.45</v>
      </c>
      <c r="GR6" s="124">
        <v>339</v>
      </c>
      <c r="GS6" s="124">
        <v>334.4</v>
      </c>
      <c r="GT6" s="124">
        <v>334.95</v>
      </c>
      <c r="GU6" s="124">
        <v>334.15</v>
      </c>
      <c r="GV6" s="124">
        <v>327.9</v>
      </c>
      <c r="GW6" s="124">
        <v>323.5</v>
      </c>
      <c r="GX6" s="125">
        <v>318.14999999999998</v>
      </c>
      <c r="GY6" s="124">
        <v>310</v>
      </c>
      <c r="GZ6" s="124">
        <v>313</v>
      </c>
      <c r="HB6" s="145">
        <v>304.35000000000002</v>
      </c>
      <c r="HC6" s="126">
        <v>308.60000000000002</v>
      </c>
      <c r="HD6" s="124">
        <v>311.89999999999998</v>
      </c>
      <c r="HF6" s="124">
        <v>314.8</v>
      </c>
      <c r="HG6" s="124">
        <v>316.75</v>
      </c>
      <c r="HH6" s="124">
        <v>312.5</v>
      </c>
      <c r="HI6" s="124">
        <v>314.55</v>
      </c>
      <c r="HJ6" s="124">
        <v>312.35000000000002</v>
      </c>
      <c r="HK6" s="124">
        <v>317.45</v>
      </c>
      <c r="HL6" s="124">
        <v>317.60000000000002</v>
      </c>
      <c r="HM6" s="124">
        <v>316.25</v>
      </c>
      <c r="HN6" s="124">
        <v>312.95</v>
      </c>
      <c r="HO6" s="124">
        <v>308.64999999999998</v>
      </c>
      <c r="HP6" s="124">
        <v>304.35000000000002</v>
      </c>
      <c r="HQ6" s="124">
        <v>310.8</v>
      </c>
      <c r="HR6" s="124">
        <v>310.95</v>
      </c>
      <c r="HS6" s="124">
        <v>314.10000000000002</v>
      </c>
      <c r="HU6" s="124">
        <v>318.25</v>
      </c>
      <c r="HV6" s="124">
        <v>321.25</v>
      </c>
      <c r="HW6" s="124">
        <v>322.64999999999998</v>
      </c>
      <c r="HX6" s="124">
        <v>322.7</v>
      </c>
      <c r="HY6" s="124">
        <v>324</v>
      </c>
      <c r="HZ6" s="124">
        <v>323.14999999999998</v>
      </c>
      <c r="IA6" s="124">
        <v>321</v>
      </c>
      <c r="IB6" s="124">
        <v>322.45</v>
      </c>
      <c r="IC6" s="124">
        <v>322.75</v>
      </c>
      <c r="ID6" s="124">
        <v>323.25</v>
      </c>
      <c r="IE6" s="124">
        <v>312.64999999999998</v>
      </c>
      <c r="IF6" s="124">
        <v>315.64999999999998</v>
      </c>
      <c r="IG6" s="124">
        <v>316.3</v>
      </c>
      <c r="IH6" s="124">
        <v>311.8</v>
      </c>
      <c r="IJ6" s="124">
        <v>317.45</v>
      </c>
      <c r="IM6" s="124">
        <v>314.60000000000002</v>
      </c>
    </row>
    <row r="7" spans="2:279" s="78" customFormat="1">
      <c r="B7" s="78" t="s">
        <v>71</v>
      </c>
      <c r="C7" s="127">
        <v>2.2000000000000002</v>
      </c>
      <c r="D7" s="63">
        <v>-1.45</v>
      </c>
      <c r="E7" s="106"/>
      <c r="F7" s="106"/>
      <c r="G7" s="106"/>
      <c r="H7" s="106"/>
      <c r="I7" s="66">
        <v>2.4500000000000002</v>
      </c>
      <c r="J7" s="106"/>
      <c r="K7" s="66">
        <v>3.35</v>
      </c>
      <c r="L7" s="107"/>
      <c r="M7" s="66">
        <v>1.25</v>
      </c>
      <c r="N7" s="106"/>
      <c r="O7" s="66">
        <v>0.45</v>
      </c>
      <c r="P7" s="66">
        <v>2.25</v>
      </c>
      <c r="Q7" s="66">
        <v>2.7</v>
      </c>
      <c r="R7" s="107"/>
      <c r="S7" s="66">
        <v>7.95</v>
      </c>
      <c r="T7" s="63">
        <v>-4.25</v>
      </c>
      <c r="U7" s="106"/>
      <c r="V7" s="146">
        <v>3.65</v>
      </c>
      <c r="W7" s="63">
        <v>-1.45</v>
      </c>
      <c r="X7" s="66">
        <v>1</v>
      </c>
      <c r="Y7" s="63">
        <v>-0.4</v>
      </c>
      <c r="Z7" s="66">
        <v>0.25</v>
      </c>
      <c r="AA7" s="63">
        <v>-0.85</v>
      </c>
      <c r="AB7" s="63">
        <v>-0.4</v>
      </c>
      <c r="AC7" s="66">
        <v>2.35</v>
      </c>
      <c r="AD7" s="66">
        <v>0.45</v>
      </c>
      <c r="AE7" s="66">
        <v>0.85</v>
      </c>
      <c r="AF7" s="66">
        <v>3.6</v>
      </c>
      <c r="AG7" s="66">
        <v>1.85</v>
      </c>
      <c r="AH7" s="63">
        <v>-0.55000000000000004</v>
      </c>
      <c r="AI7" s="63">
        <v>-2.4500000000000002</v>
      </c>
      <c r="AJ7" s="66">
        <v>0.7</v>
      </c>
      <c r="AK7" s="63">
        <v>-0.9</v>
      </c>
      <c r="AL7" s="66">
        <v>3.6</v>
      </c>
      <c r="AM7" s="63">
        <v>-0.15</v>
      </c>
      <c r="AN7" s="63">
        <v>-2.2000000000000002</v>
      </c>
      <c r="AO7" s="146">
        <v>1.25</v>
      </c>
      <c r="AP7" s="167"/>
      <c r="AQ7" s="66">
        <v>1.9</v>
      </c>
      <c r="AR7" s="63">
        <v>-3.25</v>
      </c>
      <c r="AS7" s="66">
        <v>1.75</v>
      </c>
      <c r="AT7" s="66">
        <v>0.35</v>
      </c>
      <c r="AU7" s="63">
        <v>-1.75</v>
      </c>
      <c r="AV7" s="66">
        <v>0.35</v>
      </c>
      <c r="AW7" s="66">
        <v>1.8</v>
      </c>
      <c r="AX7" s="66">
        <v>0.3</v>
      </c>
      <c r="AY7" s="63">
        <v>-1.3</v>
      </c>
      <c r="AZ7" s="66">
        <v>1.3</v>
      </c>
      <c r="BA7" s="66">
        <v>0.55000000000000004</v>
      </c>
      <c r="BB7" s="63">
        <v>-0.85</v>
      </c>
      <c r="BC7" s="66">
        <v>2.1</v>
      </c>
      <c r="BD7" s="63">
        <v>-0.8</v>
      </c>
      <c r="BE7" s="66">
        <v>0.4</v>
      </c>
      <c r="BF7" s="63">
        <v>-2.2999999999999998</v>
      </c>
      <c r="BG7" s="66">
        <v>1.45</v>
      </c>
      <c r="BH7" s="63">
        <v>-0.85</v>
      </c>
      <c r="BI7" s="66">
        <v>0.55000000000000004</v>
      </c>
      <c r="BJ7" s="66">
        <v>1.9</v>
      </c>
      <c r="BK7" s="63">
        <v>-0.1</v>
      </c>
      <c r="BL7" s="146">
        <v>3.95</v>
      </c>
      <c r="BM7" s="96"/>
      <c r="BN7" s="66">
        <v>0.15</v>
      </c>
      <c r="BO7" s="66">
        <v>0.8</v>
      </c>
      <c r="BP7" s="66">
        <v>0.55000000000000004</v>
      </c>
      <c r="BQ7" s="66">
        <v>0.65</v>
      </c>
      <c r="BR7" s="66">
        <v>0.9</v>
      </c>
      <c r="BS7" s="66">
        <v>1.5</v>
      </c>
      <c r="BT7" s="66">
        <v>0.15</v>
      </c>
      <c r="BU7" s="63">
        <v>-1.6</v>
      </c>
      <c r="BV7" s="63">
        <v>-0.7</v>
      </c>
      <c r="BW7" s="66">
        <v>0.9</v>
      </c>
      <c r="BX7" s="63">
        <v>-7.3</v>
      </c>
      <c r="BY7" s="66">
        <v>3</v>
      </c>
      <c r="BZ7" s="66">
        <v>0.6</v>
      </c>
      <c r="CA7" s="63">
        <v>-5.5</v>
      </c>
      <c r="CB7" s="66">
        <v>1.2</v>
      </c>
      <c r="CC7" s="66">
        <v>0.05</v>
      </c>
      <c r="CD7" s="63">
        <v>-0.05</v>
      </c>
      <c r="CE7" s="63">
        <v>-4.2</v>
      </c>
      <c r="CF7" s="159">
        <v>-1.4</v>
      </c>
      <c r="CG7" s="83"/>
      <c r="CH7" s="79">
        <v>-5.75</v>
      </c>
      <c r="CI7" s="66">
        <v>3.1</v>
      </c>
      <c r="CJ7" s="66">
        <v>2.23</v>
      </c>
      <c r="CK7" s="66">
        <v>1.65</v>
      </c>
      <c r="CL7" s="63">
        <v>-0.15</v>
      </c>
      <c r="CM7" s="63">
        <v>-0.7</v>
      </c>
      <c r="CN7" s="66">
        <f>CN6-CM6</f>
        <v>1.5500000000000114</v>
      </c>
      <c r="CO7" s="66">
        <f>CO6-CN6</f>
        <v>1.5</v>
      </c>
      <c r="CP7" s="66">
        <v>0.15</v>
      </c>
      <c r="CQ7" s="63">
        <v>-2.0499999999999998</v>
      </c>
      <c r="CR7" s="63">
        <v>-1.05</v>
      </c>
      <c r="CS7" s="66">
        <v>1.85</v>
      </c>
      <c r="CT7" s="63">
        <v>-2.35</v>
      </c>
      <c r="CU7" s="63">
        <v>-0.35</v>
      </c>
      <c r="CV7" s="63">
        <v>-2.8</v>
      </c>
      <c r="CW7" s="63">
        <v>-0.8</v>
      </c>
      <c r="CX7" s="63">
        <v>-0.4</v>
      </c>
      <c r="CY7" s="66">
        <v>3.9</v>
      </c>
      <c r="CZ7" s="186">
        <v>0.05</v>
      </c>
      <c r="DA7" s="186">
        <v>3</v>
      </c>
      <c r="DB7" s="63">
        <v>-0.05</v>
      </c>
      <c r="DC7" s="63">
        <v>-0.65</v>
      </c>
      <c r="DD7" s="146">
        <v>1.7</v>
      </c>
      <c r="DE7" s="96"/>
      <c r="DF7" s="66">
        <v>0.95</v>
      </c>
      <c r="DG7" s="66">
        <v>5.5</v>
      </c>
      <c r="DH7" s="63">
        <v>-0.65</v>
      </c>
      <c r="DI7" s="63">
        <v>-0.25</v>
      </c>
      <c r="DJ7" s="66">
        <v>0.25</v>
      </c>
      <c r="DK7" s="63">
        <v>-2.2999999999999998</v>
      </c>
      <c r="DL7" s="66">
        <v>0.05</v>
      </c>
      <c r="DM7" s="63">
        <v>-2</v>
      </c>
      <c r="DN7" s="63">
        <v>-0.4</v>
      </c>
      <c r="DO7" s="66">
        <v>0.2</v>
      </c>
      <c r="DP7" s="66">
        <v>2.7</v>
      </c>
      <c r="DQ7" s="66">
        <v>5.85</v>
      </c>
      <c r="DR7" s="66">
        <v>3.1</v>
      </c>
      <c r="DS7" s="96">
        <v>2.4</v>
      </c>
      <c r="DT7" s="96"/>
      <c r="DU7" s="159">
        <v>-0.35</v>
      </c>
      <c r="DV7" s="66">
        <v>0.2</v>
      </c>
      <c r="DW7" s="66">
        <v>0.3</v>
      </c>
      <c r="DX7" s="66">
        <v>0.05</v>
      </c>
      <c r="DY7" s="63">
        <v>-1.75</v>
      </c>
      <c r="DZ7" s="66">
        <v>2.15</v>
      </c>
      <c r="EA7" s="66">
        <v>0.8</v>
      </c>
      <c r="EB7" s="63">
        <v>-0.5</v>
      </c>
      <c r="EC7" s="66">
        <v>0.2</v>
      </c>
      <c r="ED7" s="63">
        <v>-3</v>
      </c>
      <c r="EE7" s="66">
        <v>3.1</v>
      </c>
      <c r="EF7" s="66">
        <v>0.6</v>
      </c>
      <c r="EG7" s="66">
        <v>3.6</v>
      </c>
      <c r="EH7" s="66">
        <v>5.5</v>
      </c>
      <c r="EI7" s="66">
        <v>1.3</v>
      </c>
      <c r="EJ7" s="63">
        <v>-2.2000000000000002</v>
      </c>
      <c r="EK7" s="63">
        <v>-0.4</v>
      </c>
      <c r="EL7" s="66">
        <v>1.5</v>
      </c>
      <c r="EM7" s="146">
        <v>1.6</v>
      </c>
      <c r="EN7" s="96"/>
      <c r="EO7" s="159">
        <v>-0.75</v>
      </c>
      <c r="EP7" s="63">
        <v>-1.35</v>
      </c>
      <c r="EQ7" s="63">
        <v>-0.25</v>
      </c>
      <c r="ER7" s="63">
        <f>ER6-EQ6</f>
        <v>-2.1499999999999773</v>
      </c>
      <c r="ES7" s="66">
        <v>2.15</v>
      </c>
      <c r="ET7" s="63">
        <v>-0.35</v>
      </c>
      <c r="EU7" s="63">
        <v>-1.5</v>
      </c>
      <c r="EV7" s="66">
        <v>1.4</v>
      </c>
      <c r="EW7" s="66">
        <v>1.7</v>
      </c>
      <c r="EX7" s="63">
        <v>-1.1000000000000001</v>
      </c>
      <c r="EY7" s="66">
        <v>0.8</v>
      </c>
      <c r="EZ7" s="63">
        <v>-6.35</v>
      </c>
      <c r="FA7" s="66">
        <v>1.8</v>
      </c>
      <c r="FB7" s="66">
        <v>0</v>
      </c>
      <c r="FC7" s="63">
        <v>-5.45</v>
      </c>
      <c r="FD7" s="63">
        <v>-0.4</v>
      </c>
      <c r="FE7" s="66">
        <v>3.15</v>
      </c>
      <c r="FF7" s="66">
        <v>1.6</v>
      </c>
      <c r="FG7" s="63">
        <v>-4.95</v>
      </c>
      <c r="FH7" s="63">
        <v>-0.95</v>
      </c>
      <c r="FI7" s="66">
        <v>0.7</v>
      </c>
      <c r="FJ7" s="66">
        <v>0.1</v>
      </c>
      <c r="FK7" s="63">
        <v>-1.05</v>
      </c>
      <c r="FL7" s="66">
        <v>2.4</v>
      </c>
      <c r="FM7" s="146">
        <v>1.45</v>
      </c>
      <c r="FN7" s="96"/>
      <c r="FO7" s="159">
        <v>-1.55</v>
      </c>
      <c r="FP7" s="66">
        <v>1.4</v>
      </c>
      <c r="FQ7" s="63">
        <v>-0.3</v>
      </c>
      <c r="FR7" s="63">
        <v>-0.3</v>
      </c>
      <c r="FS7" s="63">
        <v>-6.7</v>
      </c>
      <c r="FT7" s="66">
        <v>1.65</v>
      </c>
      <c r="FU7" s="63">
        <v>-1.05</v>
      </c>
      <c r="FV7" s="66">
        <v>3.75</v>
      </c>
      <c r="FW7" s="66">
        <v>4.45</v>
      </c>
      <c r="FX7" s="66">
        <v>0.85</v>
      </c>
      <c r="FY7" s="66">
        <v>1.2</v>
      </c>
      <c r="FZ7" s="63">
        <v>-2.7</v>
      </c>
      <c r="GA7" s="66">
        <v>3.95</v>
      </c>
      <c r="GB7" s="66">
        <v>2.2999999999999998</v>
      </c>
      <c r="GC7" s="63">
        <v>-0.8</v>
      </c>
      <c r="GD7" s="63">
        <v>-2.6</v>
      </c>
      <c r="GE7" s="159">
        <v>-1.35</v>
      </c>
      <c r="GF7" s="190"/>
      <c r="GG7" s="146">
        <v>0.35</v>
      </c>
      <c r="GH7" s="66">
        <v>0.45</v>
      </c>
      <c r="GI7" s="66">
        <v>3.2</v>
      </c>
      <c r="GJ7" s="63">
        <v>-1.3</v>
      </c>
      <c r="GK7" s="66">
        <v>0.2</v>
      </c>
      <c r="GL7" s="66">
        <v>0.2</v>
      </c>
      <c r="GM7" s="63">
        <v>-3.35</v>
      </c>
      <c r="GN7" s="66">
        <v>5</v>
      </c>
      <c r="GO7" s="66">
        <v>0.35</v>
      </c>
      <c r="GP7" s="80">
        <v>2.7</v>
      </c>
      <c r="GQ7" s="66">
        <v>1.65</v>
      </c>
      <c r="GR7" s="66">
        <v>2.5499999999999998</v>
      </c>
      <c r="GS7" s="63">
        <v>-4.5999999999999996</v>
      </c>
      <c r="GT7" s="66">
        <v>0.55000000000000004</v>
      </c>
      <c r="GU7" s="63">
        <v>-0.8</v>
      </c>
      <c r="GV7" s="63">
        <v>-6.25</v>
      </c>
      <c r="GW7" s="63">
        <v>-4.4000000000000004</v>
      </c>
      <c r="GX7" s="79">
        <v>-5.35</v>
      </c>
      <c r="GY7" s="63">
        <v>-8.15</v>
      </c>
      <c r="GZ7" s="66">
        <v>3</v>
      </c>
      <c r="HA7" s="66"/>
      <c r="HB7" s="159">
        <v>-8.65</v>
      </c>
      <c r="HC7" s="96">
        <v>4.25</v>
      </c>
      <c r="HD7" s="66">
        <v>3.3</v>
      </c>
      <c r="HE7" s="66"/>
      <c r="HF7" s="66">
        <v>2.9</v>
      </c>
      <c r="HG7" s="66">
        <v>1.95</v>
      </c>
      <c r="HH7" s="63">
        <v>-4.25</v>
      </c>
      <c r="HI7" s="66">
        <v>2.0499999999999998</v>
      </c>
      <c r="HJ7" s="63">
        <v>-2.2000000000000002</v>
      </c>
      <c r="HK7" s="66">
        <v>5.0999999999999996</v>
      </c>
      <c r="HL7" s="66">
        <v>0.15</v>
      </c>
      <c r="HM7" s="63">
        <v>-1.35</v>
      </c>
      <c r="HN7" s="63">
        <v>-3.3</v>
      </c>
      <c r="HO7" s="63">
        <v>-4.3</v>
      </c>
      <c r="HP7" s="63">
        <v>-4.3</v>
      </c>
      <c r="HQ7" s="66">
        <v>6.45</v>
      </c>
      <c r="HR7" s="66">
        <v>0.15</v>
      </c>
      <c r="HS7" s="66">
        <v>3.15</v>
      </c>
      <c r="HT7" s="66"/>
      <c r="HU7" s="66">
        <v>3.5</v>
      </c>
      <c r="HV7" s="66">
        <v>3</v>
      </c>
      <c r="HW7" s="66">
        <v>1.4</v>
      </c>
      <c r="HX7" s="66">
        <v>0.05</v>
      </c>
      <c r="HY7" s="66">
        <v>1.3</v>
      </c>
      <c r="HZ7" s="63">
        <v>-0.85</v>
      </c>
      <c r="IA7" s="63">
        <v>-2.15</v>
      </c>
      <c r="IB7" s="66">
        <v>1.45</v>
      </c>
      <c r="IC7" s="66">
        <v>0.3</v>
      </c>
      <c r="ID7" s="66">
        <v>0.5</v>
      </c>
      <c r="IE7" s="63">
        <v>-10.6</v>
      </c>
      <c r="IF7" s="66">
        <v>3</v>
      </c>
      <c r="IG7" s="66">
        <v>0.65</v>
      </c>
      <c r="IH7" s="63">
        <v>-4.5</v>
      </c>
      <c r="IJ7" s="78">
        <v>1.85</v>
      </c>
      <c r="IM7" s="78">
        <v>-1.1000000000000001</v>
      </c>
      <c r="IX7" s="162"/>
    </row>
    <row r="8" spans="2:279" s="136" customFormat="1" ht="17.25" thickBot="1">
      <c r="B8" s="135" t="s">
        <v>96</v>
      </c>
      <c r="C8" s="135">
        <v>279.12</v>
      </c>
      <c r="D8" s="135">
        <v>277.31</v>
      </c>
      <c r="E8" s="135"/>
      <c r="F8" s="135"/>
      <c r="G8" s="135"/>
      <c r="H8" s="135">
        <v>277.76</v>
      </c>
      <c r="I8" s="135">
        <v>280.05</v>
      </c>
      <c r="J8" s="135">
        <v>281.95999999999998</v>
      </c>
      <c r="K8" s="135">
        <v>285.41000000000003</v>
      </c>
      <c r="L8" s="135"/>
      <c r="M8" s="135">
        <v>286.77999999999997</v>
      </c>
      <c r="N8" s="135"/>
      <c r="O8" s="135">
        <v>287.20999999999998</v>
      </c>
      <c r="P8" s="135">
        <v>289.64999999999998</v>
      </c>
      <c r="Q8" s="135">
        <v>292.47000000000003</v>
      </c>
      <c r="R8" s="135"/>
      <c r="S8" s="135">
        <v>299.86</v>
      </c>
      <c r="T8" s="135">
        <v>296.19</v>
      </c>
      <c r="U8" s="135"/>
      <c r="V8" s="143">
        <v>299.75</v>
      </c>
      <c r="W8" s="135">
        <v>298.25</v>
      </c>
      <c r="X8" s="135">
        <v>298.87</v>
      </c>
      <c r="Y8" s="135">
        <v>299.67</v>
      </c>
      <c r="Z8" s="135">
        <v>299.33999999999997</v>
      </c>
      <c r="AA8" s="135">
        <v>298.47000000000003</v>
      </c>
      <c r="AB8" s="135">
        <v>298.08</v>
      </c>
      <c r="AC8" s="135">
        <v>300.63</v>
      </c>
      <c r="AD8" s="135">
        <v>301.36</v>
      </c>
      <c r="AE8" s="135">
        <v>301.70999999999998</v>
      </c>
      <c r="AF8" s="135">
        <v>305.22000000000003</v>
      </c>
      <c r="AG8" s="135">
        <v>306.95999999999998</v>
      </c>
      <c r="AH8" s="135">
        <v>306.52</v>
      </c>
      <c r="AI8" s="135">
        <v>304.58999999999997</v>
      </c>
      <c r="AJ8" s="135">
        <v>304.67</v>
      </c>
      <c r="AK8" s="135">
        <v>304.02999999999997</v>
      </c>
      <c r="AL8" s="135">
        <v>307.83</v>
      </c>
      <c r="AM8" s="135">
        <v>307.33</v>
      </c>
      <c r="AN8" s="135">
        <v>305.68</v>
      </c>
      <c r="AO8" s="155">
        <v>306.25</v>
      </c>
      <c r="AP8" s="168"/>
      <c r="AQ8" s="136">
        <v>309.38</v>
      </c>
      <c r="AR8" s="136">
        <v>306.24</v>
      </c>
      <c r="AS8" s="136">
        <v>308.02</v>
      </c>
      <c r="AT8" s="136">
        <v>307.95</v>
      </c>
      <c r="AU8" s="136">
        <v>306.69</v>
      </c>
      <c r="AV8" s="136">
        <v>306.79000000000002</v>
      </c>
      <c r="AW8" s="136">
        <v>308.61</v>
      </c>
      <c r="AX8" s="136">
        <v>309.31</v>
      </c>
      <c r="AY8" s="136">
        <v>307.52</v>
      </c>
      <c r="AZ8" s="136">
        <v>311.89</v>
      </c>
      <c r="BA8" s="136">
        <v>312.12</v>
      </c>
      <c r="BB8" s="136">
        <v>310.83999999999997</v>
      </c>
      <c r="BC8" s="136">
        <v>312.56</v>
      </c>
      <c r="BD8" s="136">
        <v>311.76</v>
      </c>
      <c r="BE8" s="136">
        <v>312.39</v>
      </c>
      <c r="BF8" s="136">
        <v>310.45999999999998</v>
      </c>
      <c r="BG8" s="136">
        <v>311.77</v>
      </c>
      <c r="BH8" s="136">
        <v>310.66000000000003</v>
      </c>
      <c r="BI8" s="136">
        <v>311.45999999999998</v>
      </c>
      <c r="BJ8" s="136">
        <v>313.58999999999997</v>
      </c>
      <c r="BK8" s="136">
        <v>313.58</v>
      </c>
      <c r="BL8" s="155">
        <v>316.35000000000002</v>
      </c>
      <c r="BM8" s="18"/>
      <c r="BN8" s="136">
        <v>317.35000000000002</v>
      </c>
      <c r="BO8" s="136">
        <v>318.52</v>
      </c>
      <c r="BP8" s="136">
        <v>318.64999999999998</v>
      </c>
      <c r="BQ8" s="136">
        <v>318.91000000000003</v>
      </c>
      <c r="BR8" s="136">
        <v>320.61</v>
      </c>
      <c r="BS8" s="136">
        <v>321.79000000000002</v>
      </c>
      <c r="BT8" s="136">
        <v>322.01</v>
      </c>
      <c r="BU8" s="136">
        <v>320.14999999999998</v>
      </c>
      <c r="BV8" s="136">
        <v>319.45</v>
      </c>
      <c r="BW8" s="136">
        <v>320.51</v>
      </c>
      <c r="BX8" s="136">
        <v>314.13</v>
      </c>
      <c r="BY8" s="136">
        <v>317.04000000000002</v>
      </c>
      <c r="BZ8" s="136">
        <v>317.69</v>
      </c>
      <c r="CA8" s="136">
        <v>312.29000000000002</v>
      </c>
      <c r="CB8" s="136">
        <v>313.45999999999998</v>
      </c>
      <c r="CC8" s="136">
        <v>313.95999999999998</v>
      </c>
      <c r="CD8" s="136">
        <v>313.39999999999998</v>
      </c>
      <c r="CE8" s="136">
        <v>309.52</v>
      </c>
      <c r="CF8" s="155">
        <v>308.37</v>
      </c>
      <c r="CH8" s="136">
        <v>302.72000000000003</v>
      </c>
      <c r="CI8" s="136">
        <v>304.93</v>
      </c>
      <c r="CJ8" s="136">
        <v>307.16000000000003</v>
      </c>
      <c r="CK8" s="136">
        <v>309.02</v>
      </c>
      <c r="CL8" s="136">
        <v>308.39</v>
      </c>
      <c r="CM8" s="136">
        <v>308.14</v>
      </c>
      <c r="CN8" s="136">
        <v>309.70999999999998</v>
      </c>
      <c r="CO8" s="136">
        <v>310.73</v>
      </c>
      <c r="CP8" s="136">
        <v>311.20999999999998</v>
      </c>
      <c r="CQ8" s="136">
        <v>309.52999999999997</v>
      </c>
      <c r="CR8" s="136">
        <v>308.64</v>
      </c>
      <c r="CS8" s="136">
        <v>309.64999999999998</v>
      </c>
      <c r="CT8" s="136">
        <v>308.27999999999997</v>
      </c>
      <c r="CU8" s="136">
        <v>307.77999999999997</v>
      </c>
      <c r="CV8" s="136">
        <v>304.19</v>
      </c>
      <c r="CW8" s="136">
        <v>304.06</v>
      </c>
      <c r="CX8" s="136">
        <v>303.18</v>
      </c>
      <c r="CY8" s="136">
        <v>306.97000000000003</v>
      </c>
      <c r="CZ8" s="136">
        <v>307.43</v>
      </c>
      <c r="DA8" s="136">
        <v>309.83</v>
      </c>
      <c r="DB8" s="136">
        <v>310.42</v>
      </c>
      <c r="DC8" s="136">
        <v>310</v>
      </c>
      <c r="DD8" s="155">
        <v>312.52</v>
      </c>
      <c r="DE8" s="18"/>
      <c r="DF8" s="136">
        <v>313.69</v>
      </c>
      <c r="DG8" s="136">
        <v>318.93</v>
      </c>
      <c r="DH8" s="136">
        <v>318.51</v>
      </c>
      <c r="DI8" s="136">
        <v>318.48</v>
      </c>
      <c r="DJ8" s="136">
        <v>318.25</v>
      </c>
      <c r="DK8" s="136">
        <v>316.70999999999998</v>
      </c>
      <c r="DL8" s="136">
        <v>316.39999999999998</v>
      </c>
      <c r="DM8" s="136">
        <v>314.29000000000002</v>
      </c>
      <c r="DN8" s="136">
        <v>313.82</v>
      </c>
      <c r="DO8" s="136">
        <v>313.85000000000002</v>
      </c>
      <c r="DP8" s="136">
        <v>316.27</v>
      </c>
      <c r="DQ8" s="136">
        <v>322.49</v>
      </c>
      <c r="DR8" s="136">
        <v>326.12</v>
      </c>
      <c r="DS8" s="18">
        <v>328.11</v>
      </c>
      <c r="DT8" s="18"/>
      <c r="DU8" s="155">
        <v>327.35000000000002</v>
      </c>
      <c r="DV8" s="136">
        <v>327.82</v>
      </c>
      <c r="DW8" s="136">
        <v>328.51</v>
      </c>
      <c r="DX8" s="136">
        <v>328.4</v>
      </c>
      <c r="DY8" s="136">
        <v>326.47000000000003</v>
      </c>
      <c r="DZ8" s="136">
        <v>328.89</v>
      </c>
      <c r="EA8" s="136">
        <v>330.4</v>
      </c>
      <c r="EB8" s="136">
        <v>329.9</v>
      </c>
      <c r="EC8" s="136">
        <v>329.31</v>
      </c>
      <c r="ED8" s="136">
        <v>326.99</v>
      </c>
      <c r="EE8" s="136">
        <v>329.23</v>
      </c>
      <c r="EF8" s="136">
        <v>330.38</v>
      </c>
      <c r="EG8" s="136">
        <v>333.57</v>
      </c>
      <c r="EH8" s="136">
        <v>338.76</v>
      </c>
      <c r="EI8" s="136">
        <v>338.83</v>
      </c>
      <c r="EJ8" s="136">
        <v>337.4</v>
      </c>
      <c r="EK8" s="136">
        <v>336.76</v>
      </c>
      <c r="EL8" s="136">
        <v>337.8</v>
      </c>
      <c r="EM8" s="155">
        <v>337.14</v>
      </c>
      <c r="EN8" s="18"/>
      <c r="EO8" s="155">
        <v>335.96</v>
      </c>
      <c r="EP8" s="136">
        <v>334.33</v>
      </c>
      <c r="EQ8" s="136">
        <v>333.62</v>
      </c>
      <c r="ER8" s="136">
        <v>332.17</v>
      </c>
      <c r="ES8" s="136">
        <v>334.36</v>
      </c>
      <c r="ET8" s="136">
        <v>334.18</v>
      </c>
      <c r="EU8" s="136">
        <v>332.92</v>
      </c>
      <c r="EV8" s="136">
        <v>333.51</v>
      </c>
      <c r="EW8" s="136">
        <v>335.49</v>
      </c>
      <c r="EX8" s="136">
        <v>334.51</v>
      </c>
      <c r="EY8" s="136">
        <v>335.44</v>
      </c>
      <c r="EZ8" s="136">
        <v>329.53</v>
      </c>
      <c r="FA8" s="136">
        <v>330.99</v>
      </c>
      <c r="FB8" s="136">
        <v>330.68</v>
      </c>
      <c r="FC8" s="136">
        <v>325.25</v>
      </c>
      <c r="FD8" s="136">
        <v>325.2</v>
      </c>
      <c r="FE8" s="136">
        <v>328.35</v>
      </c>
      <c r="FF8" s="136">
        <v>329.95</v>
      </c>
      <c r="FG8" s="136">
        <v>325</v>
      </c>
      <c r="FH8" s="136">
        <v>324.05</v>
      </c>
      <c r="FI8" s="136">
        <v>324.68</v>
      </c>
      <c r="FJ8" s="136">
        <v>325.08999999999997</v>
      </c>
      <c r="FK8" s="136">
        <v>324.07</v>
      </c>
      <c r="FL8" s="136">
        <v>326.18</v>
      </c>
      <c r="FM8" s="155">
        <v>324.74</v>
      </c>
      <c r="FN8" s="18"/>
      <c r="FO8" s="155">
        <v>326.23</v>
      </c>
      <c r="FP8" s="136">
        <v>326.60000000000002</v>
      </c>
      <c r="FQ8" s="136">
        <v>326.76</v>
      </c>
      <c r="FR8" s="136">
        <v>325.79000000000002</v>
      </c>
      <c r="FS8" s="136">
        <v>319.72000000000003</v>
      </c>
      <c r="FT8" s="136">
        <v>321.20999999999998</v>
      </c>
      <c r="FU8" s="136">
        <v>318.89</v>
      </c>
      <c r="FV8" s="136">
        <v>320.25</v>
      </c>
      <c r="FW8" s="136">
        <v>324.74</v>
      </c>
      <c r="FX8" s="136">
        <v>326</v>
      </c>
      <c r="FY8" s="136">
        <v>327.13</v>
      </c>
      <c r="FZ8" s="136">
        <v>324.58</v>
      </c>
      <c r="GA8" s="136">
        <v>328.97</v>
      </c>
      <c r="GB8" s="136">
        <v>331.28</v>
      </c>
      <c r="GC8" s="136">
        <v>330.25</v>
      </c>
      <c r="GD8" s="136">
        <v>327.61</v>
      </c>
      <c r="GE8" s="155">
        <v>325.67</v>
      </c>
      <c r="GF8" s="18"/>
      <c r="GG8" s="155">
        <v>326.72000000000003</v>
      </c>
      <c r="GH8" s="136">
        <v>327.39</v>
      </c>
      <c r="GI8" s="136">
        <v>330.02</v>
      </c>
      <c r="GJ8" s="136">
        <v>329.19</v>
      </c>
      <c r="GK8" s="136">
        <v>329.13</v>
      </c>
      <c r="GL8" s="136">
        <v>329.52</v>
      </c>
      <c r="GM8" s="136">
        <v>326.27</v>
      </c>
      <c r="GN8" s="136">
        <v>330.93</v>
      </c>
      <c r="GO8" s="136">
        <v>330.91</v>
      </c>
      <c r="GP8" s="136">
        <v>334.08</v>
      </c>
      <c r="GQ8" s="136">
        <v>335.38</v>
      </c>
      <c r="GR8" s="136">
        <v>338.05</v>
      </c>
      <c r="GS8" s="136">
        <v>333.4</v>
      </c>
      <c r="GT8" s="136">
        <v>333.38</v>
      </c>
      <c r="GU8" s="136">
        <v>333.36</v>
      </c>
      <c r="GV8" s="136">
        <v>327.01</v>
      </c>
      <c r="GW8" s="136">
        <v>323.29000000000002</v>
      </c>
      <c r="GX8" s="136">
        <v>318.01</v>
      </c>
      <c r="GY8" s="136">
        <v>310.48</v>
      </c>
      <c r="GZ8" s="136">
        <v>311.62</v>
      </c>
      <c r="HB8" s="155">
        <v>304.83</v>
      </c>
      <c r="HC8" s="136">
        <v>308.13</v>
      </c>
      <c r="HD8" s="136">
        <v>310.87</v>
      </c>
      <c r="HF8" s="136">
        <v>314.39999999999998</v>
      </c>
      <c r="HG8" s="136">
        <v>316.61</v>
      </c>
      <c r="HH8" s="136">
        <v>312.83</v>
      </c>
      <c r="HI8" s="136">
        <v>314.47000000000003</v>
      </c>
      <c r="HJ8" s="135">
        <v>312.17</v>
      </c>
      <c r="HK8" s="135">
        <v>316.81</v>
      </c>
      <c r="HL8" s="135">
        <v>317.33999999999997</v>
      </c>
      <c r="HM8" s="136">
        <v>316.83</v>
      </c>
      <c r="HN8" s="135">
        <v>312.86</v>
      </c>
      <c r="HO8" s="135">
        <v>308.35000000000002</v>
      </c>
      <c r="HP8" s="135">
        <v>304.58</v>
      </c>
      <c r="HQ8" s="135">
        <v>310.45999999999998</v>
      </c>
      <c r="HR8" s="135">
        <v>311.14</v>
      </c>
      <c r="HS8" s="135">
        <v>314.77999999999997</v>
      </c>
      <c r="HT8" s="135"/>
      <c r="HU8" s="135">
        <v>317.67</v>
      </c>
      <c r="HV8" s="135">
        <v>320.7</v>
      </c>
      <c r="HW8" s="135">
        <v>322.98</v>
      </c>
      <c r="HX8" s="135">
        <v>321.99</v>
      </c>
      <c r="HY8" s="135">
        <v>322.74</v>
      </c>
      <c r="HZ8" s="135">
        <v>322.88</v>
      </c>
      <c r="IA8" s="135">
        <v>320.35000000000002</v>
      </c>
      <c r="IB8" s="135">
        <v>321.79000000000002</v>
      </c>
      <c r="IC8" s="135">
        <v>321.60000000000002</v>
      </c>
      <c r="ID8" s="135">
        <v>323.32</v>
      </c>
      <c r="IE8" s="135">
        <v>312.42</v>
      </c>
      <c r="IF8" s="135">
        <v>314.89</v>
      </c>
      <c r="IG8" s="135">
        <v>316.33999999999997</v>
      </c>
      <c r="IH8" s="135">
        <v>311.81</v>
      </c>
      <c r="IJ8" s="136">
        <v>316.35000000000002</v>
      </c>
      <c r="IM8" s="136">
        <v>314</v>
      </c>
    </row>
    <row r="9" spans="2:279" ht="17.25" thickTop="1">
      <c r="B9" s="60" t="s">
        <v>3</v>
      </c>
      <c r="C9" s="113">
        <v>2.98</v>
      </c>
      <c r="D9" s="60">
        <v>3.98</v>
      </c>
      <c r="E9" s="60"/>
      <c r="F9" s="60"/>
      <c r="G9" s="60"/>
      <c r="H9" s="60">
        <v>3.35</v>
      </c>
      <c r="I9" s="60">
        <v>3</v>
      </c>
      <c r="J9" s="60">
        <v>1.89</v>
      </c>
      <c r="K9" s="60">
        <v>1.95</v>
      </c>
      <c r="L9" s="60"/>
      <c r="M9" s="60">
        <v>1.53</v>
      </c>
      <c r="N9" s="60"/>
      <c r="O9" s="60">
        <v>1.77</v>
      </c>
      <c r="P9" s="60">
        <v>1.39</v>
      </c>
      <c r="Q9" s="60">
        <v>1.46</v>
      </c>
      <c r="R9" s="60"/>
      <c r="S9" s="60">
        <v>2.0499999999999998</v>
      </c>
      <c r="T9" s="60">
        <v>1.92</v>
      </c>
      <c r="U9" s="60">
        <v>4.1500000000000004</v>
      </c>
      <c r="V9" s="147">
        <v>4.47</v>
      </c>
      <c r="W9" s="60">
        <v>2.95</v>
      </c>
      <c r="X9" s="60">
        <v>3.46</v>
      </c>
      <c r="Y9" s="60">
        <v>3.04</v>
      </c>
      <c r="Z9" s="60">
        <v>3.23</v>
      </c>
      <c r="AA9" s="60">
        <v>2.81</v>
      </c>
      <c r="AB9" s="60">
        <v>3.73</v>
      </c>
      <c r="AC9" s="60">
        <v>3.4</v>
      </c>
      <c r="AD9" s="60">
        <v>2.36</v>
      </c>
      <c r="AE9" s="60">
        <v>2.64</v>
      </c>
      <c r="AF9" s="60">
        <v>3.25</v>
      </c>
      <c r="AG9" s="60">
        <v>2.71</v>
      </c>
      <c r="AH9" s="60">
        <v>2.1800000000000002</v>
      </c>
      <c r="AI9" s="60">
        <v>1.93</v>
      </c>
      <c r="AJ9" s="60">
        <v>2.04</v>
      </c>
      <c r="AK9" s="60">
        <v>1.46</v>
      </c>
      <c r="AL9" s="60">
        <v>1.82</v>
      </c>
      <c r="AM9" s="60">
        <v>1.64</v>
      </c>
      <c r="AN9" s="60">
        <v>1.35</v>
      </c>
      <c r="AO9" s="156">
        <v>4.1100000000000003</v>
      </c>
      <c r="AP9" s="174">
        <v>307.5</v>
      </c>
      <c r="AQ9" s="4">
        <v>4.8499999999999996</v>
      </c>
      <c r="AR9" s="4">
        <v>3.19</v>
      </c>
      <c r="AS9" s="4">
        <v>3.84</v>
      </c>
      <c r="AT9" s="4">
        <v>4.03</v>
      </c>
      <c r="AU9" s="4">
        <v>3.02</v>
      </c>
      <c r="AV9" s="71">
        <v>3.06</v>
      </c>
      <c r="AW9" s="4">
        <v>3.85</v>
      </c>
      <c r="AX9" s="4">
        <v>3.99</v>
      </c>
      <c r="AY9" s="4">
        <v>3.12</v>
      </c>
      <c r="AZ9" s="4">
        <v>5.15</v>
      </c>
      <c r="BA9" s="4">
        <v>5.4</v>
      </c>
      <c r="BB9" s="4">
        <v>4.76</v>
      </c>
      <c r="BC9" s="4">
        <v>6.16</v>
      </c>
      <c r="BD9" s="4">
        <v>5.55</v>
      </c>
      <c r="BE9" s="4">
        <v>5.74</v>
      </c>
      <c r="BF9" s="4">
        <v>4.33</v>
      </c>
      <c r="BG9" s="4">
        <v>5.1100000000000003</v>
      </c>
      <c r="BH9" s="4">
        <v>4.13</v>
      </c>
      <c r="BI9" s="4">
        <v>4.33</v>
      </c>
      <c r="BJ9" s="4">
        <v>5.88</v>
      </c>
      <c r="BK9" s="4">
        <v>5.95</v>
      </c>
      <c r="BL9" s="156">
        <v>10.4</v>
      </c>
      <c r="BM9" s="178">
        <v>317</v>
      </c>
      <c r="BN9" s="4">
        <v>3.16</v>
      </c>
      <c r="BO9" s="4">
        <v>3.57</v>
      </c>
      <c r="BP9" s="4">
        <v>3.78</v>
      </c>
      <c r="BQ9" s="4">
        <v>4.03</v>
      </c>
      <c r="BR9" s="4">
        <v>4.55</v>
      </c>
      <c r="BS9" s="4">
        <v>5.44</v>
      </c>
      <c r="BT9" s="4">
        <v>5.42</v>
      </c>
      <c r="BU9" s="4">
        <v>4.2300000000000004</v>
      </c>
      <c r="BV9" s="4">
        <v>3.69</v>
      </c>
      <c r="BW9" s="4">
        <v>4.2699999999999996</v>
      </c>
      <c r="BX9" s="4">
        <v>1.05</v>
      </c>
      <c r="BY9" s="4">
        <v>1.96</v>
      </c>
      <c r="BZ9" s="4">
        <v>2.13</v>
      </c>
      <c r="CA9" s="4">
        <v>0.52</v>
      </c>
      <c r="CB9" s="4">
        <v>0.45</v>
      </c>
      <c r="CC9" s="4">
        <v>0.33</v>
      </c>
      <c r="CD9" s="4">
        <v>0.22</v>
      </c>
      <c r="CE9" s="4">
        <v>0.01</v>
      </c>
      <c r="CF9" s="156">
        <v>0.01</v>
      </c>
      <c r="CG9" s="181">
        <v>302</v>
      </c>
      <c r="CH9" s="71">
        <v>5.98</v>
      </c>
      <c r="CI9" s="4">
        <v>7.2</v>
      </c>
      <c r="CJ9" s="4">
        <v>7.59</v>
      </c>
      <c r="CK9" s="4">
        <v>8.4</v>
      </c>
      <c r="CL9" s="4">
        <v>8.16</v>
      </c>
      <c r="CM9" s="4">
        <v>7.83</v>
      </c>
      <c r="CN9" s="4">
        <v>8.76</v>
      </c>
      <c r="CO9" s="4">
        <v>9.66</v>
      </c>
      <c r="CP9" s="4">
        <v>9.9499999999999993</v>
      </c>
      <c r="CQ9" s="4">
        <v>8.4600000000000009</v>
      </c>
      <c r="CR9" s="4">
        <v>7.45</v>
      </c>
      <c r="CS9" s="4">
        <v>8.5</v>
      </c>
      <c r="CT9" s="4">
        <v>7.07</v>
      </c>
      <c r="CU9" s="4">
        <v>6.39</v>
      </c>
      <c r="CV9" s="4">
        <v>4.53</v>
      </c>
      <c r="CW9" s="4">
        <v>3.96</v>
      </c>
      <c r="CX9" s="4">
        <v>3.52</v>
      </c>
      <c r="CY9" s="4">
        <v>6.04</v>
      </c>
      <c r="CZ9" s="187">
        <v>6.14</v>
      </c>
      <c r="DA9" s="187">
        <v>8.1</v>
      </c>
      <c r="DB9" s="4">
        <v>8.2200000000000006</v>
      </c>
      <c r="DC9" s="4">
        <v>7.46</v>
      </c>
      <c r="DD9" s="156">
        <v>8.44</v>
      </c>
      <c r="DE9" s="178">
        <v>312</v>
      </c>
      <c r="DF9" s="4">
        <v>3.81</v>
      </c>
      <c r="DG9" s="4">
        <v>7.74</v>
      </c>
      <c r="DH9" s="4">
        <v>7.18</v>
      </c>
      <c r="DI9" s="4">
        <v>6.98</v>
      </c>
      <c r="DJ9" s="4">
        <v>6.96</v>
      </c>
      <c r="DK9" s="4">
        <v>5.26</v>
      </c>
      <c r="DL9" s="4">
        <v>5.05</v>
      </c>
      <c r="DM9" s="4">
        <v>3.49</v>
      </c>
      <c r="DN9" s="4">
        <v>3.05</v>
      </c>
      <c r="DO9" s="4">
        <v>3.13</v>
      </c>
      <c r="DP9" s="4">
        <v>5.32</v>
      </c>
      <c r="DQ9" s="4">
        <v>10.199999999999999</v>
      </c>
      <c r="DR9" s="4">
        <v>13.15</v>
      </c>
      <c r="DS9" s="97">
        <v>15.45</v>
      </c>
      <c r="DT9" s="178">
        <v>327</v>
      </c>
      <c r="DU9" s="156">
        <v>3.59</v>
      </c>
      <c r="DV9" s="4">
        <v>3.79</v>
      </c>
      <c r="DW9" s="4">
        <v>3.99</v>
      </c>
      <c r="DX9" s="4">
        <v>3.94</v>
      </c>
      <c r="DY9" s="4">
        <v>3</v>
      </c>
      <c r="DZ9" s="4">
        <v>4.01</v>
      </c>
      <c r="EA9" s="4">
        <v>4.3600000000000003</v>
      </c>
      <c r="EB9" s="4">
        <v>4.03</v>
      </c>
      <c r="EC9" s="4">
        <v>4.08</v>
      </c>
      <c r="ED9" s="4">
        <v>2.27</v>
      </c>
      <c r="EE9" s="4">
        <v>3.88</v>
      </c>
      <c r="EF9" s="4">
        <v>4.24</v>
      </c>
      <c r="EG9" s="4">
        <v>6.94</v>
      </c>
      <c r="EH9" s="4">
        <v>12.1</v>
      </c>
      <c r="EI9" s="4">
        <v>11.8</v>
      </c>
      <c r="EJ9" s="4">
        <v>9.6199999999999992</v>
      </c>
      <c r="EK9" s="4">
        <v>9.26</v>
      </c>
      <c r="EL9" s="4">
        <v>10.4</v>
      </c>
      <c r="EM9" s="156">
        <v>9.68</v>
      </c>
      <c r="EN9" s="97">
        <v>335</v>
      </c>
      <c r="EO9" s="156">
        <v>4.71</v>
      </c>
      <c r="EP9" s="4">
        <v>4.01</v>
      </c>
      <c r="EQ9" s="4">
        <v>3.74</v>
      </c>
      <c r="ER9" s="4">
        <v>2.78</v>
      </c>
      <c r="ES9" s="4">
        <v>3.54</v>
      </c>
      <c r="ET9" s="4">
        <v>3.24</v>
      </c>
      <c r="EU9" s="4">
        <v>2.56</v>
      </c>
      <c r="EV9" s="4">
        <v>3.06</v>
      </c>
      <c r="EW9" s="4">
        <v>7.6</v>
      </c>
      <c r="EX9" s="4">
        <v>3.22</v>
      </c>
      <c r="EY9" s="4">
        <v>3.55</v>
      </c>
      <c r="EZ9" s="4">
        <v>1.21</v>
      </c>
      <c r="FA9" s="4">
        <v>1.4</v>
      </c>
      <c r="FB9" s="4">
        <v>1.4</v>
      </c>
      <c r="FC9" s="4">
        <v>0.43</v>
      </c>
      <c r="FD9" s="4">
        <v>0.35</v>
      </c>
      <c r="FE9" s="4">
        <v>0.64</v>
      </c>
      <c r="FF9" s="4">
        <v>0.73</v>
      </c>
      <c r="FG9" s="4">
        <v>0.21</v>
      </c>
      <c r="FH9" s="4">
        <v>0.13</v>
      </c>
      <c r="FI9" s="4">
        <v>0.06</v>
      </c>
      <c r="FJ9" s="4">
        <v>0.03</v>
      </c>
      <c r="FK9" s="4">
        <v>0.02</v>
      </c>
      <c r="FL9" s="4">
        <v>0.01</v>
      </c>
      <c r="FM9" s="156">
        <v>0.01</v>
      </c>
      <c r="FN9" s="178">
        <v>325</v>
      </c>
      <c r="FO9" s="156">
        <v>2.23</v>
      </c>
      <c r="FP9" s="4">
        <v>2.76</v>
      </c>
      <c r="FQ9" s="4">
        <v>2.64</v>
      </c>
      <c r="FR9" s="4">
        <v>2.48</v>
      </c>
      <c r="FS9" s="4">
        <v>0.82</v>
      </c>
      <c r="FT9" s="4">
        <v>0.88</v>
      </c>
      <c r="FU9" s="4">
        <v>0.69</v>
      </c>
      <c r="FV9" s="4">
        <v>1.38</v>
      </c>
      <c r="FW9" s="4">
        <v>2.84</v>
      </c>
      <c r="FX9" s="4">
        <v>3.25</v>
      </c>
      <c r="FY9" s="4">
        <v>3.86</v>
      </c>
      <c r="FZ9" s="4">
        <v>2</v>
      </c>
      <c r="GA9" s="4">
        <v>4.29</v>
      </c>
      <c r="GB9" s="4">
        <v>6.23</v>
      </c>
      <c r="GC9" s="4">
        <v>5.26</v>
      </c>
      <c r="GD9" s="4">
        <v>1.22</v>
      </c>
      <c r="GE9" s="156">
        <v>1.73</v>
      </c>
      <c r="GF9" s="178">
        <v>327</v>
      </c>
      <c r="GG9" s="156">
        <v>3.3</v>
      </c>
      <c r="GH9" s="4">
        <v>3.65</v>
      </c>
      <c r="GI9" s="4">
        <v>5.47</v>
      </c>
      <c r="GJ9" s="4">
        <v>4.67</v>
      </c>
      <c r="GK9" s="4">
        <v>4.83</v>
      </c>
      <c r="GL9" s="4">
        <v>4.91</v>
      </c>
      <c r="GM9" s="4">
        <v>3</v>
      </c>
      <c r="GN9" s="4">
        <v>5.6</v>
      </c>
      <c r="GO9" s="4">
        <v>5.98</v>
      </c>
      <c r="GP9" s="4">
        <v>7.79</v>
      </c>
      <c r="GQ9" s="4">
        <v>9.11</v>
      </c>
      <c r="GR9" s="4">
        <v>11.4</v>
      </c>
      <c r="GS9" s="4">
        <v>7.25</v>
      </c>
      <c r="GT9" s="4">
        <v>7.7</v>
      </c>
      <c r="GU9" s="4">
        <v>6.75</v>
      </c>
      <c r="GV9" s="4">
        <v>2.35</v>
      </c>
      <c r="GW9" s="4">
        <v>0.67</v>
      </c>
      <c r="GX9" s="71">
        <v>0.18</v>
      </c>
      <c r="GY9" s="4">
        <v>0.02</v>
      </c>
      <c r="GZ9" s="4">
        <v>0.01</v>
      </c>
      <c r="HA9" s="181">
        <v>305</v>
      </c>
      <c r="HB9" s="156">
        <v>6.67</v>
      </c>
      <c r="HC9" s="97">
        <v>8.5</v>
      </c>
      <c r="HD9" s="4">
        <v>9.8000000000000007</v>
      </c>
      <c r="HE9" s="181">
        <v>315</v>
      </c>
      <c r="HF9" s="4">
        <v>5.08</v>
      </c>
      <c r="HG9" s="4">
        <v>5.24</v>
      </c>
      <c r="HH9" s="4">
        <v>3.07</v>
      </c>
      <c r="HI9" s="4">
        <v>3.85</v>
      </c>
      <c r="HJ9" s="4">
        <v>2.74</v>
      </c>
      <c r="HK9" s="4">
        <v>4.97</v>
      </c>
      <c r="HL9" s="4">
        <v>4.75</v>
      </c>
      <c r="HM9" s="4"/>
      <c r="HN9" s="4"/>
      <c r="HO9" s="4"/>
      <c r="HP9" s="4"/>
      <c r="HQ9" s="4"/>
      <c r="HR9" s="4"/>
      <c r="HS9" s="4"/>
      <c r="HT9" s="181">
        <v>317</v>
      </c>
      <c r="HU9" s="4">
        <v>5.0599999999999996</v>
      </c>
      <c r="HV9" s="4">
        <v>6.75</v>
      </c>
      <c r="HW9" s="4">
        <v>7.63</v>
      </c>
      <c r="HX9" s="4">
        <v>7.64</v>
      </c>
      <c r="HY9" s="4">
        <v>8.56</v>
      </c>
      <c r="HZ9" s="4">
        <v>7.88</v>
      </c>
      <c r="IA9" s="4">
        <v>6.45</v>
      </c>
      <c r="IB9" s="4">
        <v>7.4</v>
      </c>
      <c r="IC9" s="4">
        <v>7.61</v>
      </c>
      <c r="ID9" s="4">
        <v>7.8</v>
      </c>
      <c r="IE9" s="4">
        <v>2.96</v>
      </c>
      <c r="IF9" s="4">
        <v>3.69</v>
      </c>
      <c r="IG9" s="4">
        <v>3.57</v>
      </c>
      <c r="IH9" s="4">
        <v>2.1</v>
      </c>
      <c r="II9" s="4">
        <v>3.11</v>
      </c>
      <c r="IJ9" s="4">
        <v>2.63</v>
      </c>
      <c r="IK9" s="4"/>
      <c r="IL9" s="4"/>
      <c r="IM9" s="4">
        <v>2.14</v>
      </c>
      <c r="IN9" s="4">
        <v>1.8</v>
      </c>
      <c r="IO9" s="4">
        <v>0.54</v>
      </c>
      <c r="IP9" s="4">
        <v>1.3</v>
      </c>
      <c r="IQ9" s="4">
        <v>0.79</v>
      </c>
      <c r="IR9" s="4"/>
      <c r="IS9" s="4"/>
      <c r="IT9" s="4">
        <v>0.79</v>
      </c>
      <c r="IU9" s="4">
        <v>0.75</v>
      </c>
      <c r="IV9" s="4">
        <v>0.12</v>
      </c>
      <c r="IW9" s="4">
        <v>0.01</v>
      </c>
      <c r="IX9" s="181">
        <v>315</v>
      </c>
      <c r="IY9" s="4">
        <v>4.34</v>
      </c>
      <c r="IZ9" s="4">
        <v>4.04</v>
      </c>
      <c r="JA9" s="4">
        <v>3.82</v>
      </c>
      <c r="JB9" s="4">
        <v>5.58</v>
      </c>
      <c r="JC9" s="4">
        <v>6.35</v>
      </c>
      <c r="JD9" s="4">
        <v>4.96</v>
      </c>
      <c r="JE9" s="4">
        <v>5.09</v>
      </c>
      <c r="JF9" s="4">
        <v>4.16</v>
      </c>
      <c r="JG9" s="5">
        <v>2.95</v>
      </c>
      <c r="JH9" s="5">
        <v>5.32</v>
      </c>
      <c r="JI9" s="5">
        <v>6.9</v>
      </c>
      <c r="JJ9" s="5">
        <v>8.0500000000000007</v>
      </c>
      <c r="JK9" s="5">
        <v>6.2</v>
      </c>
      <c r="JL9" s="5">
        <v>4.79</v>
      </c>
      <c r="JM9" s="5">
        <v>3.52</v>
      </c>
    </row>
    <row r="10" spans="2:279">
      <c r="B10" s="61" t="s">
        <v>9</v>
      </c>
      <c r="C10" s="114">
        <v>1.86</v>
      </c>
      <c r="D10" s="61">
        <v>2.61</v>
      </c>
      <c r="E10" s="61"/>
      <c r="F10" s="61"/>
      <c r="G10" s="61"/>
      <c r="H10" s="61">
        <v>1.99</v>
      </c>
      <c r="I10" s="61">
        <v>1.63</v>
      </c>
      <c r="J10" s="61">
        <v>0.87</v>
      </c>
      <c r="K10" s="61">
        <v>0.91</v>
      </c>
      <c r="L10" s="61"/>
      <c r="M10" s="61">
        <v>0.76</v>
      </c>
      <c r="N10" s="61"/>
      <c r="O10" s="61">
        <v>0.72</v>
      </c>
      <c r="P10" s="61">
        <v>0.55000000000000004</v>
      </c>
      <c r="Q10" s="61">
        <v>0.62</v>
      </c>
      <c r="R10" s="61"/>
      <c r="S10" s="61">
        <v>1.01</v>
      </c>
      <c r="T10" s="61">
        <v>0.81</v>
      </c>
      <c r="U10" s="61">
        <v>3.12</v>
      </c>
      <c r="V10" s="148">
        <v>3.3</v>
      </c>
      <c r="W10" s="61">
        <v>1.99</v>
      </c>
      <c r="X10" s="61">
        <v>2.39</v>
      </c>
      <c r="Y10" s="61">
        <v>2.0499999999999998</v>
      </c>
      <c r="Z10" s="61">
        <v>2.17</v>
      </c>
      <c r="AA10" s="61">
        <v>1.81</v>
      </c>
      <c r="AB10" s="61">
        <v>2.44</v>
      </c>
      <c r="AC10" s="61">
        <v>2.2200000000000002</v>
      </c>
      <c r="AD10" s="61">
        <v>1.51</v>
      </c>
      <c r="AE10" s="61">
        <v>1.71</v>
      </c>
      <c r="AF10" s="61">
        <v>2.17</v>
      </c>
      <c r="AG10" s="61">
        <v>1.7</v>
      </c>
      <c r="AH10" s="61">
        <v>1.24</v>
      </c>
      <c r="AI10" s="61">
        <v>0.99</v>
      </c>
      <c r="AJ10" s="61">
        <v>1.05</v>
      </c>
      <c r="AK10" s="61">
        <v>0.66</v>
      </c>
      <c r="AL10" s="61">
        <v>0.92</v>
      </c>
      <c r="AM10" s="61">
        <v>0.67</v>
      </c>
      <c r="AN10" s="61">
        <v>0.3</v>
      </c>
      <c r="AO10" s="157">
        <v>2.95</v>
      </c>
      <c r="AP10" s="175">
        <v>310</v>
      </c>
      <c r="AQ10" s="5">
        <v>3.53</v>
      </c>
      <c r="AR10" s="5">
        <v>2.25</v>
      </c>
      <c r="AS10" s="5">
        <v>2.72</v>
      </c>
      <c r="AT10" s="5">
        <v>2.83</v>
      </c>
      <c r="AU10" s="6">
        <v>2.06</v>
      </c>
      <c r="AV10" s="6">
        <v>2.0299999999999998</v>
      </c>
      <c r="AW10" s="6">
        <v>2.65</v>
      </c>
      <c r="AX10" s="5">
        <v>2.73</v>
      </c>
      <c r="AY10" s="5">
        <v>2</v>
      </c>
      <c r="AZ10" s="5">
        <v>3.55</v>
      </c>
      <c r="BA10" s="5">
        <v>3.68</v>
      </c>
      <c r="BB10" s="5">
        <v>3.14</v>
      </c>
      <c r="BC10" s="5">
        <v>4.24</v>
      </c>
      <c r="BD10" s="6">
        <v>3.7</v>
      </c>
      <c r="BE10" s="6">
        <v>3.81</v>
      </c>
      <c r="BF10" s="6">
        <v>2.69</v>
      </c>
      <c r="BG10" s="6">
        <v>3.19</v>
      </c>
      <c r="BH10" s="6">
        <v>2.38</v>
      </c>
      <c r="BI10" s="6">
        <v>2.33</v>
      </c>
      <c r="BJ10" s="6">
        <v>3.51</v>
      </c>
      <c r="BK10" s="6">
        <v>3.48</v>
      </c>
      <c r="BL10" s="157">
        <v>7.37</v>
      </c>
      <c r="BM10" s="179">
        <v>320</v>
      </c>
      <c r="BN10" s="6">
        <v>2.0299999999999998</v>
      </c>
      <c r="BO10" s="6">
        <v>2.2999999999999998</v>
      </c>
      <c r="BP10" s="6">
        <v>2.4300000000000002</v>
      </c>
      <c r="BQ10" s="6">
        <v>2.58</v>
      </c>
      <c r="BR10" s="6">
        <v>2.97</v>
      </c>
      <c r="BS10" s="6">
        <v>3.56</v>
      </c>
      <c r="BT10" s="6">
        <v>3.56</v>
      </c>
      <c r="BU10" s="6">
        <v>2.6</v>
      </c>
      <c r="BV10" s="6">
        <v>2.13</v>
      </c>
      <c r="BW10" s="6">
        <v>2.58</v>
      </c>
      <c r="BX10" s="6">
        <v>0.5</v>
      </c>
      <c r="BY10" s="6">
        <v>0.93</v>
      </c>
      <c r="BZ10" s="6">
        <v>1</v>
      </c>
      <c r="CA10" s="6">
        <v>0.22</v>
      </c>
      <c r="CB10" s="6">
        <v>0.16</v>
      </c>
      <c r="CC10" s="6">
        <v>0.09</v>
      </c>
      <c r="CD10" s="6">
        <v>0.06</v>
      </c>
      <c r="CE10" s="6">
        <v>0.01</v>
      </c>
      <c r="CF10" s="157">
        <v>0.01</v>
      </c>
      <c r="CG10" s="182">
        <v>305</v>
      </c>
      <c r="CH10" s="72">
        <v>4.5199999999999996</v>
      </c>
      <c r="CI10" s="6">
        <v>5.47</v>
      </c>
      <c r="CJ10" s="6">
        <v>5.78</v>
      </c>
      <c r="CK10" s="6">
        <v>6.38</v>
      </c>
      <c r="CL10" s="6">
        <v>6.48</v>
      </c>
      <c r="CM10" s="6">
        <v>5.9</v>
      </c>
      <c r="CN10" s="6">
        <v>6.67</v>
      </c>
      <c r="CO10" s="6">
        <v>7.49</v>
      </c>
      <c r="CP10" s="6">
        <v>7.79</v>
      </c>
      <c r="CQ10" s="6">
        <v>6.37</v>
      </c>
      <c r="CR10" s="6">
        <v>5.49</v>
      </c>
      <c r="CS10" s="6">
        <v>6.61</v>
      </c>
      <c r="CT10" s="6">
        <v>4.84</v>
      </c>
      <c r="CU10" s="6">
        <v>4.4400000000000004</v>
      </c>
      <c r="CV10" s="6">
        <v>2.88</v>
      </c>
      <c r="CW10" s="6">
        <v>2.44</v>
      </c>
      <c r="CX10" s="6">
        <v>2.14</v>
      </c>
      <c r="CY10" s="6">
        <v>4.01</v>
      </c>
      <c r="CZ10" s="188">
        <v>4.0599999999999996</v>
      </c>
      <c r="DA10" s="188">
        <v>5.99</v>
      </c>
      <c r="DB10" s="6">
        <v>5.76</v>
      </c>
      <c r="DC10" s="6">
        <v>5.01</v>
      </c>
      <c r="DD10" s="157">
        <v>6.68</v>
      </c>
      <c r="DE10" s="179">
        <v>315</v>
      </c>
      <c r="DF10" s="6">
        <v>2.4</v>
      </c>
      <c r="DG10" s="6">
        <v>5.73</v>
      </c>
      <c r="DH10" s="6">
        <v>5.2</v>
      </c>
      <c r="DI10" s="6">
        <v>5.0599999999999996</v>
      </c>
      <c r="DJ10" s="6">
        <v>5.0199999999999996</v>
      </c>
      <c r="DK10" s="6">
        <v>3.49</v>
      </c>
      <c r="DL10" s="6">
        <v>3.24</v>
      </c>
      <c r="DM10" s="6">
        <v>1.98</v>
      </c>
      <c r="DN10" s="6">
        <v>1.65</v>
      </c>
      <c r="DO10" s="6">
        <v>1.71</v>
      </c>
      <c r="DP10" s="6">
        <v>3.4</v>
      </c>
      <c r="DQ10" s="6">
        <v>7.65</v>
      </c>
      <c r="DR10" s="6">
        <v>10.7</v>
      </c>
      <c r="DS10" s="5">
        <v>12.95</v>
      </c>
      <c r="DT10" s="179">
        <v>330</v>
      </c>
      <c r="DU10" s="157">
        <v>2.4</v>
      </c>
      <c r="DV10" s="6">
        <v>2.5</v>
      </c>
      <c r="DW10" s="6">
        <v>2.64</v>
      </c>
      <c r="DX10" s="6">
        <v>2.6</v>
      </c>
      <c r="DY10" s="6">
        <v>1.88</v>
      </c>
      <c r="DZ10" s="6">
        <v>2.6</v>
      </c>
      <c r="EA10" s="6">
        <v>2.88</v>
      </c>
      <c r="EB10" s="6">
        <v>2.6</v>
      </c>
      <c r="EC10" s="6">
        <v>2.6</v>
      </c>
      <c r="ED10" s="6">
        <v>1.31</v>
      </c>
      <c r="EE10" s="6">
        <v>2.39</v>
      </c>
      <c r="EF10" s="6">
        <v>2.68</v>
      </c>
      <c r="EG10" s="6">
        <v>4.88</v>
      </c>
      <c r="EH10" s="6">
        <v>9.69</v>
      </c>
      <c r="EI10" s="6">
        <v>9.3800000000000008</v>
      </c>
      <c r="EJ10" s="6">
        <v>7.16</v>
      </c>
      <c r="EK10" s="6">
        <v>6.72</v>
      </c>
      <c r="EL10" s="6">
        <v>8.0399999999999991</v>
      </c>
      <c r="EM10" s="157">
        <v>7.23</v>
      </c>
      <c r="EN10" s="5">
        <v>337</v>
      </c>
      <c r="EO10" s="157">
        <v>3.37</v>
      </c>
      <c r="EP10" s="6">
        <v>2.84</v>
      </c>
      <c r="EQ10" s="6">
        <v>2.59</v>
      </c>
      <c r="ER10" s="6">
        <v>1.88</v>
      </c>
      <c r="ES10" s="6">
        <v>2.42</v>
      </c>
      <c r="ET10" s="6">
        <v>2.17</v>
      </c>
      <c r="EU10" s="6">
        <v>1.69</v>
      </c>
      <c r="EV10" s="6">
        <v>2.0499999999999998</v>
      </c>
      <c r="EW10" s="6">
        <v>4.59</v>
      </c>
      <c r="EX10" s="6">
        <v>2.13</v>
      </c>
      <c r="EY10" s="6">
        <v>2.4</v>
      </c>
      <c r="EZ10" s="6">
        <v>0.78</v>
      </c>
      <c r="FA10" s="6">
        <v>0.82</v>
      </c>
      <c r="FB10" s="6">
        <v>0.82</v>
      </c>
      <c r="FC10" s="6">
        <v>0.24</v>
      </c>
      <c r="FD10" s="6">
        <v>0.18</v>
      </c>
      <c r="FE10" s="6">
        <v>0.34</v>
      </c>
      <c r="FF10" s="6">
        <v>0.35</v>
      </c>
      <c r="FG10" s="6">
        <v>0.1</v>
      </c>
      <c r="FH10" s="6">
        <v>0.06</v>
      </c>
      <c r="FI10" s="6">
        <v>0.03</v>
      </c>
      <c r="FJ10" s="6">
        <v>0.02</v>
      </c>
      <c r="FK10" s="6">
        <v>0.01</v>
      </c>
      <c r="FL10" s="6">
        <v>0.01</v>
      </c>
      <c r="FM10" s="157">
        <v>0.01</v>
      </c>
      <c r="FN10" s="179">
        <v>327</v>
      </c>
      <c r="FO10" s="157">
        <v>1.43</v>
      </c>
      <c r="FP10" s="6">
        <v>1.8</v>
      </c>
      <c r="FQ10" s="6">
        <v>1.74</v>
      </c>
      <c r="FR10" s="6">
        <v>1.65</v>
      </c>
      <c r="FS10" s="6">
        <v>0.5</v>
      </c>
      <c r="FT10" s="6">
        <v>0.53</v>
      </c>
      <c r="FU10" s="6">
        <v>0.39</v>
      </c>
      <c r="FV10" s="6">
        <v>0.8</v>
      </c>
      <c r="FW10" s="6">
        <v>1.7</v>
      </c>
      <c r="FX10" s="6">
        <v>1.98</v>
      </c>
      <c r="FY10" s="6">
        <v>2.37</v>
      </c>
      <c r="FZ10" s="6">
        <v>1.07</v>
      </c>
      <c r="GA10" s="6">
        <v>2.59</v>
      </c>
      <c r="GB10" s="6">
        <v>4.1100000000000003</v>
      </c>
      <c r="GC10" s="6">
        <v>3.21</v>
      </c>
      <c r="GD10" s="6">
        <v>0.37</v>
      </c>
      <c r="GE10" s="157">
        <v>0.15</v>
      </c>
      <c r="GF10" s="179">
        <v>330</v>
      </c>
      <c r="GG10" s="157">
        <v>2.27</v>
      </c>
      <c r="GH10" s="6">
        <v>2.56</v>
      </c>
      <c r="GI10" s="6">
        <v>4.01</v>
      </c>
      <c r="GJ10" s="6">
        <v>3.61</v>
      </c>
      <c r="GK10" s="6">
        <v>3.48</v>
      </c>
      <c r="GL10" s="6">
        <v>3.63</v>
      </c>
      <c r="GM10" s="6">
        <v>2.06</v>
      </c>
      <c r="GN10" s="6">
        <v>4.07</v>
      </c>
      <c r="GO10" s="6">
        <v>4.4000000000000004</v>
      </c>
      <c r="GP10" s="6">
        <v>6.04</v>
      </c>
      <c r="GQ10" s="6">
        <v>7.03</v>
      </c>
      <c r="GR10" s="6">
        <v>9.15</v>
      </c>
      <c r="GS10" s="6">
        <v>5.26</v>
      </c>
      <c r="GT10" s="6">
        <v>5.81</v>
      </c>
      <c r="GU10" s="6">
        <v>4.97</v>
      </c>
      <c r="GV10" s="6">
        <v>1.34</v>
      </c>
      <c r="GW10" s="6">
        <v>0.34</v>
      </c>
      <c r="GX10" s="72">
        <v>0.08</v>
      </c>
      <c r="GY10" s="6">
        <v>0.01</v>
      </c>
      <c r="GZ10" s="6">
        <v>0.01</v>
      </c>
      <c r="HA10" s="182">
        <v>307</v>
      </c>
      <c r="HB10" s="157">
        <v>5.32</v>
      </c>
      <c r="HC10" s="5">
        <v>6.86</v>
      </c>
      <c r="HD10" s="6">
        <v>8.4700000000000006</v>
      </c>
      <c r="HE10" s="182">
        <v>317</v>
      </c>
      <c r="HF10" s="6">
        <v>3.72</v>
      </c>
      <c r="HG10" s="6">
        <v>3.86</v>
      </c>
      <c r="HH10" s="6">
        <v>2.1</v>
      </c>
      <c r="HI10" s="6">
        <v>2.69</v>
      </c>
      <c r="HJ10" s="6">
        <v>1.8</v>
      </c>
      <c r="HK10" s="6">
        <v>3.47</v>
      </c>
      <c r="HL10" s="6">
        <v>3.22</v>
      </c>
      <c r="HM10" s="6"/>
      <c r="HN10" s="6"/>
      <c r="HO10" s="6"/>
      <c r="HP10" s="6"/>
      <c r="HQ10" s="6"/>
      <c r="HR10" s="6"/>
      <c r="HS10" s="6"/>
      <c r="HT10" s="182">
        <v>320</v>
      </c>
      <c r="HU10" s="6">
        <v>3.88</v>
      </c>
      <c r="HV10" s="6">
        <v>5.39</v>
      </c>
      <c r="HW10" s="6">
        <v>6.06</v>
      </c>
      <c r="HX10" s="6">
        <v>6.06</v>
      </c>
      <c r="HY10" s="6">
        <v>6.9</v>
      </c>
      <c r="HZ10" s="6">
        <v>6.26</v>
      </c>
      <c r="IA10" s="6">
        <v>5</v>
      </c>
      <c r="IB10" s="6">
        <v>5.8</v>
      </c>
      <c r="IC10" s="6">
        <v>6</v>
      </c>
      <c r="ID10" s="6">
        <v>6.02</v>
      </c>
      <c r="IE10" s="6">
        <v>2.13</v>
      </c>
      <c r="IF10" s="6">
        <v>2.7</v>
      </c>
      <c r="IG10" s="6">
        <v>2.6</v>
      </c>
      <c r="IH10" s="6">
        <v>1.46</v>
      </c>
      <c r="II10" s="6">
        <v>2.2000000000000002</v>
      </c>
      <c r="IJ10" s="6">
        <v>1.75</v>
      </c>
      <c r="IK10" s="6"/>
      <c r="IL10" s="6"/>
      <c r="IM10" s="6">
        <v>1.41</v>
      </c>
      <c r="IN10" s="6">
        <v>1.1100000000000001</v>
      </c>
      <c r="IO10" s="6">
        <v>0.28999999999999998</v>
      </c>
      <c r="IP10" s="6">
        <v>0.69</v>
      </c>
      <c r="IQ10" s="6">
        <v>0.33</v>
      </c>
      <c r="IR10" s="6"/>
      <c r="IS10" s="6"/>
      <c r="IT10" s="6">
        <v>0.33</v>
      </c>
      <c r="IU10" s="6">
        <v>0.3</v>
      </c>
      <c r="IV10" s="6">
        <v>0.04</v>
      </c>
      <c r="IW10" s="6">
        <v>0.01</v>
      </c>
      <c r="IX10" s="182">
        <v>317</v>
      </c>
      <c r="IY10" s="6">
        <v>3.11</v>
      </c>
      <c r="IZ10" s="6">
        <v>2.9</v>
      </c>
      <c r="JA10" s="6">
        <v>2.66</v>
      </c>
      <c r="JB10" s="6">
        <v>4.07</v>
      </c>
      <c r="JC10" s="6">
        <v>4.68</v>
      </c>
      <c r="JD10" s="6">
        <v>3.53</v>
      </c>
      <c r="JE10" s="6">
        <v>3.64</v>
      </c>
      <c r="JF10" s="6">
        <v>2.91</v>
      </c>
      <c r="JG10" s="5">
        <v>2.02</v>
      </c>
      <c r="JH10" s="5">
        <v>3.8</v>
      </c>
      <c r="JI10" s="5">
        <v>5.08</v>
      </c>
      <c r="JJ10" s="5">
        <v>5.91</v>
      </c>
      <c r="JK10" s="5">
        <v>4.37</v>
      </c>
      <c r="JL10" s="5">
        <v>3.18</v>
      </c>
      <c r="JM10" s="5">
        <v>1.98</v>
      </c>
    </row>
    <row r="11" spans="2:279">
      <c r="B11" s="61" t="s">
        <v>5</v>
      </c>
      <c r="C11" s="114">
        <v>1.07</v>
      </c>
      <c r="D11" s="61">
        <v>1.55</v>
      </c>
      <c r="E11" s="61"/>
      <c r="F11" s="61"/>
      <c r="G11" s="61"/>
      <c r="H11" s="61">
        <v>1.05</v>
      </c>
      <c r="I11" s="61">
        <v>0.75</v>
      </c>
      <c r="J11" s="61">
        <v>0.34</v>
      </c>
      <c r="K11" s="61">
        <v>0.37</v>
      </c>
      <c r="L11" s="61"/>
      <c r="M11" s="61">
        <v>0.37</v>
      </c>
      <c r="N11" s="61"/>
      <c r="O11" s="61">
        <v>0.24</v>
      </c>
      <c r="P11" s="61">
        <v>0.2</v>
      </c>
      <c r="Q11" s="61">
        <v>0.26</v>
      </c>
      <c r="R11" s="61"/>
      <c r="S11" s="61">
        <v>0.46</v>
      </c>
      <c r="T11" s="61">
        <v>0.22</v>
      </c>
      <c r="U11" s="61">
        <v>2.31</v>
      </c>
      <c r="V11" s="148">
        <v>2.4</v>
      </c>
      <c r="W11" s="61">
        <v>1.3</v>
      </c>
      <c r="X11" s="61">
        <v>1.61</v>
      </c>
      <c r="Y11" s="61">
        <v>1.35</v>
      </c>
      <c r="Z11" s="61">
        <v>1.39</v>
      </c>
      <c r="AA11" s="61">
        <v>1.1399999999999999</v>
      </c>
      <c r="AB11" s="61">
        <v>1.5</v>
      </c>
      <c r="AC11" s="61">
        <v>1.4</v>
      </c>
      <c r="AD11" s="61">
        <v>0.9</v>
      </c>
      <c r="AE11" s="61">
        <v>1.04</v>
      </c>
      <c r="AF11" s="61">
        <v>1.4</v>
      </c>
      <c r="AG11" s="61">
        <v>1.04</v>
      </c>
      <c r="AH11" s="61">
        <v>0.67</v>
      </c>
      <c r="AI11" s="61">
        <v>0.48</v>
      </c>
      <c r="AJ11" s="61">
        <v>0.5</v>
      </c>
      <c r="AK11" s="61">
        <v>0.27</v>
      </c>
      <c r="AL11" s="61">
        <v>0.39</v>
      </c>
      <c r="AM11" s="61">
        <v>0.23</v>
      </c>
      <c r="AN11" s="61">
        <v>0.04</v>
      </c>
      <c r="AO11" s="157">
        <v>2.1</v>
      </c>
      <c r="AP11" s="175">
        <v>312.5</v>
      </c>
      <c r="AQ11" s="5">
        <v>2.5299999999999998</v>
      </c>
      <c r="AR11" s="5">
        <v>1.52</v>
      </c>
      <c r="AS11" s="5">
        <v>1.86</v>
      </c>
      <c r="AT11" s="5">
        <v>1.93</v>
      </c>
      <c r="AU11" s="6">
        <v>1.34</v>
      </c>
      <c r="AV11" s="6">
        <v>1.3</v>
      </c>
      <c r="AW11" s="6">
        <v>1.73</v>
      </c>
      <c r="AX11" s="5">
        <v>1.76</v>
      </c>
      <c r="AY11" s="5">
        <v>1.2</v>
      </c>
      <c r="AZ11" s="5">
        <v>2.33</v>
      </c>
      <c r="BA11" s="5">
        <v>2.37</v>
      </c>
      <c r="BB11" s="5">
        <v>1.96</v>
      </c>
      <c r="BC11" s="5">
        <v>2.7</v>
      </c>
      <c r="BD11" s="6">
        <v>2.2599999999999998</v>
      </c>
      <c r="BE11" s="6">
        <v>2.3199999999999998</v>
      </c>
      <c r="BF11" s="6">
        <v>1.49</v>
      </c>
      <c r="BG11" s="6">
        <v>1.79</v>
      </c>
      <c r="BH11" s="6">
        <v>1.1100000000000001</v>
      </c>
      <c r="BI11" s="6">
        <v>1.03</v>
      </c>
      <c r="BJ11" s="6">
        <v>1.62</v>
      </c>
      <c r="BK11" s="6">
        <v>1.31</v>
      </c>
      <c r="BL11" s="157">
        <v>4.88</v>
      </c>
      <c r="BM11" s="179">
        <v>322</v>
      </c>
      <c r="BN11" s="6">
        <v>1.2</v>
      </c>
      <c r="BO11" s="6">
        <v>1.38</v>
      </c>
      <c r="BP11" s="6">
        <v>1.45</v>
      </c>
      <c r="BQ11" s="6">
        <v>1.56</v>
      </c>
      <c r="BR11" s="6">
        <v>1.76</v>
      </c>
      <c r="BS11" s="6">
        <v>2.17</v>
      </c>
      <c r="BT11" s="6">
        <v>2.13</v>
      </c>
      <c r="BU11" s="6">
        <v>1.45</v>
      </c>
      <c r="BV11" s="6">
        <v>1.1200000000000001</v>
      </c>
      <c r="BW11" s="6">
        <v>1.38</v>
      </c>
      <c r="BX11" s="6">
        <v>0.24</v>
      </c>
      <c r="BY11" s="6">
        <v>0.38</v>
      </c>
      <c r="BZ11" s="6">
        <v>0.42</v>
      </c>
      <c r="CA11" s="6">
        <v>0.11</v>
      </c>
      <c r="CB11" s="6">
        <v>0.06</v>
      </c>
      <c r="CC11" s="6">
        <v>0.04</v>
      </c>
      <c r="CD11" s="6">
        <v>0.02</v>
      </c>
      <c r="CE11" s="6">
        <v>0.01</v>
      </c>
      <c r="CF11" s="157">
        <v>0.01</v>
      </c>
      <c r="CG11" s="182">
        <v>307</v>
      </c>
      <c r="CH11" s="72">
        <v>3.33</v>
      </c>
      <c r="CI11" s="6">
        <v>3.97</v>
      </c>
      <c r="CJ11" s="6">
        <v>4.17</v>
      </c>
      <c r="CK11" s="6">
        <v>4.6100000000000003</v>
      </c>
      <c r="CL11" s="6">
        <v>4.71</v>
      </c>
      <c r="CM11" s="6">
        <v>4.1500000000000004</v>
      </c>
      <c r="CN11" s="6">
        <v>4.8</v>
      </c>
      <c r="CO11" s="6">
        <v>5.7</v>
      </c>
      <c r="CP11" s="6">
        <v>5.79</v>
      </c>
      <c r="CQ11" s="6">
        <v>4.33</v>
      </c>
      <c r="CR11" s="6">
        <v>3.74</v>
      </c>
      <c r="CS11" s="6">
        <v>4.66</v>
      </c>
      <c r="CT11" s="6">
        <v>3.15</v>
      </c>
      <c r="CU11" s="6">
        <v>2.83</v>
      </c>
      <c r="CV11" s="6">
        <v>1.63</v>
      </c>
      <c r="CW11" s="6">
        <v>1.32</v>
      </c>
      <c r="CX11" s="6">
        <v>1.1000000000000001</v>
      </c>
      <c r="CY11" s="6">
        <v>2.2200000000000002</v>
      </c>
      <c r="CZ11" s="188">
        <v>2.3199999999999998</v>
      </c>
      <c r="DA11" s="188">
        <v>3.83</v>
      </c>
      <c r="DB11" s="6">
        <v>3.52</v>
      </c>
      <c r="DC11" s="6">
        <v>2.73</v>
      </c>
      <c r="DD11" s="157">
        <v>4.1100000000000003</v>
      </c>
      <c r="DE11" s="179">
        <v>317</v>
      </c>
      <c r="DF11" s="6">
        <v>1.38</v>
      </c>
      <c r="DG11" s="6">
        <v>3.97</v>
      </c>
      <c r="DH11" s="6">
        <v>3.5</v>
      </c>
      <c r="DI11" s="6">
        <v>3.42</v>
      </c>
      <c r="DJ11" s="6">
        <v>3.34</v>
      </c>
      <c r="DK11" s="6">
        <v>2.1</v>
      </c>
      <c r="DL11" s="6">
        <v>1.87</v>
      </c>
      <c r="DM11" s="6">
        <v>0.97</v>
      </c>
      <c r="DN11" s="6">
        <v>0.76</v>
      </c>
      <c r="DO11" s="6">
        <v>0.83</v>
      </c>
      <c r="DP11" s="6">
        <v>2</v>
      </c>
      <c r="DQ11" s="6">
        <v>5.23</v>
      </c>
      <c r="DR11" s="6">
        <v>8.3000000000000007</v>
      </c>
      <c r="DS11" s="5">
        <v>10.3</v>
      </c>
      <c r="DT11" s="179">
        <v>332</v>
      </c>
      <c r="DU11" s="157">
        <v>1.54</v>
      </c>
      <c r="DV11" s="6">
        <v>1.6</v>
      </c>
      <c r="DW11" s="6">
        <v>1.67</v>
      </c>
      <c r="DX11" s="6">
        <v>1.63</v>
      </c>
      <c r="DY11" s="6">
        <v>1.1299999999999999</v>
      </c>
      <c r="DZ11" s="6">
        <v>1.61</v>
      </c>
      <c r="EA11" s="6">
        <v>1.79</v>
      </c>
      <c r="EB11" s="6">
        <v>1.58</v>
      </c>
      <c r="EC11" s="6">
        <v>1.56</v>
      </c>
      <c r="ED11" s="6">
        <v>0.7</v>
      </c>
      <c r="EE11" s="6">
        <v>1.39</v>
      </c>
      <c r="EF11" s="6">
        <v>1.57</v>
      </c>
      <c r="EG11" s="6">
        <v>3.16</v>
      </c>
      <c r="EH11" s="6">
        <v>7.4</v>
      </c>
      <c r="EI11" s="6">
        <v>7.05</v>
      </c>
      <c r="EJ11" s="6">
        <v>4.9400000000000004</v>
      </c>
      <c r="EK11" s="6">
        <v>4.43</v>
      </c>
      <c r="EL11" s="6">
        <v>5.56</v>
      </c>
      <c r="EM11" s="157">
        <v>4.8499999999999996</v>
      </c>
      <c r="EN11" s="5">
        <v>340</v>
      </c>
      <c r="EO11" s="157">
        <v>2.35</v>
      </c>
      <c r="EP11" s="6">
        <v>1.91</v>
      </c>
      <c r="EQ11" s="6">
        <v>1.72</v>
      </c>
      <c r="ER11" s="6">
        <v>1.2</v>
      </c>
      <c r="ES11" s="6">
        <v>1.6</v>
      </c>
      <c r="ET11" s="6">
        <v>1.42</v>
      </c>
      <c r="EU11" s="6">
        <v>1.07</v>
      </c>
      <c r="EV11" s="6">
        <v>1.31</v>
      </c>
      <c r="EW11" s="6">
        <v>5.43</v>
      </c>
      <c r="EX11" s="6">
        <v>1.37</v>
      </c>
      <c r="EY11" s="6">
        <v>1.53</v>
      </c>
      <c r="EZ11" s="6">
        <v>0.47</v>
      </c>
      <c r="FA11" s="6">
        <v>0.46</v>
      </c>
      <c r="FB11" s="6">
        <v>0.47</v>
      </c>
      <c r="FC11" s="6">
        <v>0.14000000000000001</v>
      </c>
      <c r="FD11" s="6">
        <v>0.1</v>
      </c>
      <c r="FE11" s="6">
        <v>0.18</v>
      </c>
      <c r="FF11" s="6">
        <v>0.16</v>
      </c>
      <c r="FG11" s="6">
        <v>0.05</v>
      </c>
      <c r="FH11" s="6">
        <v>0.03</v>
      </c>
      <c r="FI11" s="6">
        <v>0.01</v>
      </c>
      <c r="FJ11" s="6">
        <v>0.01</v>
      </c>
      <c r="FK11" s="6">
        <v>0.01</v>
      </c>
      <c r="FL11" s="6">
        <v>0.01</v>
      </c>
      <c r="FM11" s="157">
        <v>0.01</v>
      </c>
      <c r="FN11" s="179">
        <v>330</v>
      </c>
      <c r="FO11" s="157">
        <v>0.87</v>
      </c>
      <c r="FP11" s="6">
        <v>1.1399999999999999</v>
      </c>
      <c r="FQ11" s="6">
        <v>1.1000000000000001</v>
      </c>
      <c r="FR11" s="6">
        <v>1.08</v>
      </c>
      <c r="FS11" s="6">
        <v>0.28999999999999998</v>
      </c>
      <c r="FT11" s="6">
        <v>0.3</v>
      </c>
      <c r="FU11" s="6">
        <v>0.22</v>
      </c>
      <c r="FV11" s="6">
        <v>0.45</v>
      </c>
      <c r="FW11" s="6">
        <v>0.9</v>
      </c>
      <c r="FX11" s="6">
        <v>1.1000000000000001</v>
      </c>
      <c r="FY11" s="6">
        <v>1.31</v>
      </c>
      <c r="FZ11" s="6">
        <v>0.52</v>
      </c>
      <c r="GA11" s="6">
        <v>1.4</v>
      </c>
      <c r="GB11" s="6">
        <v>2.48</v>
      </c>
      <c r="GC11" s="6">
        <v>1.7</v>
      </c>
      <c r="GD11" s="6">
        <v>0.08</v>
      </c>
      <c r="GE11" s="157">
        <v>0.02</v>
      </c>
      <c r="GF11" s="179">
        <v>332</v>
      </c>
      <c r="GG11" s="157">
        <v>1.51</v>
      </c>
      <c r="GH11" s="6">
        <v>1.75</v>
      </c>
      <c r="GI11" s="6">
        <v>2.85</v>
      </c>
      <c r="GJ11" s="6">
        <v>2.37</v>
      </c>
      <c r="GK11" s="6">
        <v>2.4300000000000002</v>
      </c>
      <c r="GL11" s="6">
        <v>2.46</v>
      </c>
      <c r="GM11" s="6">
        <v>1.33</v>
      </c>
      <c r="GN11" s="6">
        <v>2.9</v>
      </c>
      <c r="GO11" s="6">
        <v>3.06</v>
      </c>
      <c r="GP11" s="6">
        <v>4.2300000000000004</v>
      </c>
      <c r="GQ11" s="6">
        <v>5.16</v>
      </c>
      <c r="GR11" s="6">
        <v>7.02</v>
      </c>
      <c r="GS11" s="6">
        <v>3.68</v>
      </c>
      <c r="GT11" s="6">
        <v>4.0199999999999996</v>
      </c>
      <c r="GU11" s="6">
        <v>3.35</v>
      </c>
      <c r="GV11" s="6">
        <v>0.72</v>
      </c>
      <c r="GW11" s="6">
        <v>0.17</v>
      </c>
      <c r="GX11" s="72">
        <v>0.05</v>
      </c>
      <c r="GY11" s="6">
        <v>0.01</v>
      </c>
      <c r="GZ11" s="6">
        <v>0.01</v>
      </c>
      <c r="HA11" s="182">
        <v>310</v>
      </c>
      <c r="HB11" s="157">
        <v>4.13</v>
      </c>
      <c r="HC11" s="5">
        <v>5.36</v>
      </c>
      <c r="HD11" s="6">
        <v>6.72</v>
      </c>
      <c r="HE11" s="182">
        <v>320</v>
      </c>
      <c r="HF11" s="6">
        <v>2.62</v>
      </c>
      <c r="HG11" s="6">
        <v>2.71</v>
      </c>
      <c r="HH11" s="6">
        <v>1.36</v>
      </c>
      <c r="HI11" s="6">
        <v>1.75</v>
      </c>
      <c r="HJ11" s="6">
        <v>1.1000000000000001</v>
      </c>
      <c r="HK11" s="6">
        <v>2.23</v>
      </c>
      <c r="HL11" s="6">
        <v>2.0699999999999998</v>
      </c>
      <c r="HM11" s="6"/>
      <c r="HN11" s="6"/>
      <c r="HO11" s="6"/>
      <c r="HP11" s="6"/>
      <c r="HQ11" s="6"/>
      <c r="HR11" s="6"/>
      <c r="HS11" s="6"/>
      <c r="HT11" s="182">
        <v>322</v>
      </c>
      <c r="HU11" s="6">
        <v>2.92</v>
      </c>
      <c r="HV11" s="6">
        <v>4.12</v>
      </c>
      <c r="HW11" s="6">
        <v>4.72</v>
      </c>
      <c r="HX11" s="6">
        <v>4.68</v>
      </c>
      <c r="HY11" s="6">
        <v>5.45</v>
      </c>
      <c r="HZ11" s="6">
        <v>4.84</v>
      </c>
      <c r="IA11" s="6">
        <v>3.77</v>
      </c>
      <c r="IB11" s="6">
        <v>4.45</v>
      </c>
      <c r="IC11" s="6">
        <v>4.5999999999999996</v>
      </c>
      <c r="ID11" s="6">
        <v>4.5999999999999996</v>
      </c>
      <c r="IE11" s="6">
        <v>1.54</v>
      </c>
      <c r="IF11" s="6">
        <v>1.9</v>
      </c>
      <c r="IG11" s="6">
        <v>1.8</v>
      </c>
      <c r="IH11" s="6">
        <v>1.01</v>
      </c>
      <c r="II11" s="6">
        <v>1.49</v>
      </c>
      <c r="IJ11" s="6">
        <v>1.1200000000000001</v>
      </c>
      <c r="IK11" s="6"/>
      <c r="IL11" s="6"/>
      <c r="IM11" s="6">
        <v>0.86</v>
      </c>
      <c r="IN11" s="6">
        <v>0.63</v>
      </c>
      <c r="IO11" s="6">
        <v>0.14000000000000001</v>
      </c>
      <c r="IP11" s="6">
        <v>0.33</v>
      </c>
      <c r="IQ11" s="6">
        <v>0.11</v>
      </c>
      <c r="IR11" s="6"/>
      <c r="IS11" s="6"/>
      <c r="IT11" s="6">
        <v>0.11</v>
      </c>
      <c r="IU11" s="6">
        <v>0.1</v>
      </c>
      <c r="IV11" s="6">
        <v>0.01</v>
      </c>
      <c r="IW11" s="6">
        <v>0.01</v>
      </c>
      <c r="IX11" s="182">
        <v>320</v>
      </c>
      <c r="IY11" s="6">
        <v>2.19</v>
      </c>
      <c r="IZ11" s="6">
        <v>2</v>
      </c>
      <c r="JA11" s="6">
        <v>1.8</v>
      </c>
      <c r="JB11" s="6">
        <v>2.86</v>
      </c>
      <c r="JC11" s="6">
        <v>3.28</v>
      </c>
      <c r="JD11" s="6">
        <v>2.39</v>
      </c>
      <c r="JE11" s="6">
        <v>2.5</v>
      </c>
      <c r="JF11" s="6">
        <v>1.96</v>
      </c>
      <c r="JG11" s="5">
        <v>1.34</v>
      </c>
      <c r="JH11" s="5">
        <v>2.6</v>
      </c>
      <c r="JI11" s="5">
        <v>3.57</v>
      </c>
      <c r="JJ11" s="5">
        <v>4.1500000000000004</v>
      </c>
      <c r="JK11" s="5">
        <v>2.76</v>
      </c>
      <c r="JL11" s="5">
        <v>1.96</v>
      </c>
      <c r="JM11" s="5">
        <v>1.05</v>
      </c>
    </row>
    <row r="12" spans="2:279">
      <c r="B12" s="61" t="s">
        <v>4</v>
      </c>
      <c r="C12" s="114">
        <v>4.03</v>
      </c>
      <c r="D12" s="61">
        <v>3.95</v>
      </c>
      <c r="E12" s="61"/>
      <c r="F12" s="61"/>
      <c r="G12" s="61"/>
      <c r="H12" s="61">
        <v>2.8</v>
      </c>
      <c r="I12" s="61">
        <v>2.5</v>
      </c>
      <c r="J12" s="61">
        <v>2.72</v>
      </c>
      <c r="K12" s="61">
        <v>2.0099999999999998</v>
      </c>
      <c r="L12" s="61"/>
      <c r="M12" s="61">
        <v>2.68</v>
      </c>
      <c r="N12" s="61"/>
      <c r="O12" s="61">
        <v>1.69</v>
      </c>
      <c r="P12" s="61">
        <v>1.71</v>
      </c>
      <c r="Q12" s="61">
        <v>1.53</v>
      </c>
      <c r="R12" s="61"/>
      <c r="S12" s="61">
        <v>1.87</v>
      </c>
      <c r="T12" s="61">
        <v>0.88</v>
      </c>
      <c r="U12" s="61">
        <v>5.1100000000000003</v>
      </c>
      <c r="V12" s="148">
        <v>4.1500000000000004</v>
      </c>
      <c r="W12" s="61">
        <v>4.2</v>
      </c>
      <c r="X12" s="61">
        <v>3.71</v>
      </c>
      <c r="Y12" s="61">
        <v>3.7</v>
      </c>
      <c r="Z12" s="61">
        <v>3.6</v>
      </c>
      <c r="AA12" s="61">
        <v>4.04</v>
      </c>
      <c r="AB12" s="61">
        <v>2.85</v>
      </c>
      <c r="AC12" s="61">
        <v>2.72</v>
      </c>
      <c r="AD12" s="61">
        <v>3.63</v>
      </c>
      <c r="AE12" s="61">
        <v>3.13</v>
      </c>
      <c r="AF12" s="61">
        <v>2.63</v>
      </c>
      <c r="AG12" s="61">
        <v>2.75</v>
      </c>
      <c r="AH12" s="61">
        <v>2.76</v>
      </c>
      <c r="AI12" s="61">
        <v>2.48</v>
      </c>
      <c r="AJ12" s="61">
        <v>1.92</v>
      </c>
      <c r="AK12" s="61">
        <v>2.21</v>
      </c>
      <c r="AL12" s="61">
        <v>1.52</v>
      </c>
      <c r="AM12" s="61">
        <v>1.43</v>
      </c>
      <c r="AN12" s="61">
        <v>0.73</v>
      </c>
      <c r="AO12" s="157">
        <v>4.32</v>
      </c>
      <c r="AP12" s="175">
        <v>307.5</v>
      </c>
      <c r="AQ12" s="5">
        <v>3.13</v>
      </c>
      <c r="AR12" s="5">
        <v>4.71</v>
      </c>
      <c r="AS12" s="5">
        <v>3.67</v>
      </c>
      <c r="AT12" s="5">
        <v>3.47</v>
      </c>
      <c r="AU12" s="6">
        <v>4.24</v>
      </c>
      <c r="AV12" s="6">
        <v>3.89</v>
      </c>
      <c r="AW12" s="6">
        <v>2.94</v>
      </c>
      <c r="AX12" s="5">
        <v>2.75</v>
      </c>
      <c r="AY12" s="5">
        <v>3.18</v>
      </c>
      <c r="AZ12" s="5">
        <v>1.44</v>
      </c>
      <c r="BA12" s="5">
        <v>1.19</v>
      </c>
      <c r="BB12" s="5">
        <v>1.4</v>
      </c>
      <c r="BC12" s="5">
        <v>0.71</v>
      </c>
      <c r="BD12" s="6">
        <v>0.9</v>
      </c>
      <c r="BE12" s="6">
        <v>0.7</v>
      </c>
      <c r="BF12" s="6">
        <v>1.53</v>
      </c>
      <c r="BG12" s="6">
        <v>0.87</v>
      </c>
      <c r="BH12" s="6">
        <v>0.78</v>
      </c>
      <c r="BI12" s="6">
        <v>0.34</v>
      </c>
      <c r="BJ12" s="6">
        <v>0.06</v>
      </c>
      <c r="BK12" s="6">
        <v>0.03</v>
      </c>
      <c r="BL12" s="157">
        <v>0.01</v>
      </c>
      <c r="BM12" s="179">
        <v>317</v>
      </c>
      <c r="BN12" s="6">
        <v>3.07</v>
      </c>
      <c r="BO12" s="6">
        <v>2.65</v>
      </c>
      <c r="BP12" s="6">
        <v>2.34</v>
      </c>
      <c r="BQ12" s="6">
        <v>1.99</v>
      </c>
      <c r="BR12" s="6">
        <v>1.55</v>
      </c>
      <c r="BS12" s="6">
        <v>0.93</v>
      </c>
      <c r="BT12" s="6">
        <v>0.79</v>
      </c>
      <c r="BU12" s="6">
        <v>1.24</v>
      </c>
      <c r="BV12" s="6">
        <v>1.4</v>
      </c>
      <c r="BW12" s="6">
        <v>1.08</v>
      </c>
      <c r="BX12" s="6">
        <v>5.04</v>
      </c>
      <c r="BY12" s="6">
        <v>2</v>
      </c>
      <c r="BZ12" s="6">
        <v>1.62</v>
      </c>
      <c r="CA12" s="6">
        <v>5.5</v>
      </c>
      <c r="CB12" s="6">
        <v>4.21</v>
      </c>
      <c r="CC12" s="6">
        <v>4.03</v>
      </c>
      <c r="CD12" s="6">
        <v>3.99</v>
      </c>
      <c r="CE12" s="6">
        <v>8.0500000000000007</v>
      </c>
      <c r="CF12" s="157">
        <v>9.44</v>
      </c>
      <c r="CG12" s="182">
        <v>302</v>
      </c>
      <c r="CH12" s="72">
        <v>5.6</v>
      </c>
      <c r="CI12" s="6">
        <v>3.7</v>
      </c>
      <c r="CJ12" s="6">
        <v>2.5099999999999998</v>
      </c>
      <c r="CK12" s="6">
        <v>1.61</v>
      </c>
      <c r="CL12" s="6">
        <v>1.81</v>
      </c>
      <c r="CM12" s="6">
        <v>1.87</v>
      </c>
      <c r="CN12" s="6">
        <v>1.32</v>
      </c>
      <c r="CO12" s="6">
        <v>0.9</v>
      </c>
      <c r="CP12" s="6">
        <v>0.84</v>
      </c>
      <c r="CQ12" s="6">
        <v>1.17</v>
      </c>
      <c r="CR12" s="6">
        <v>1.4</v>
      </c>
      <c r="CS12" s="6">
        <v>0.89</v>
      </c>
      <c r="CT12" s="6">
        <v>1.28</v>
      </c>
      <c r="CU12" s="6">
        <v>1.2</v>
      </c>
      <c r="CV12" s="6">
        <v>2.12</v>
      </c>
      <c r="CW12" s="6">
        <v>2.35</v>
      </c>
      <c r="CX12" s="6">
        <v>2.38</v>
      </c>
      <c r="CY12" s="6">
        <v>1.05</v>
      </c>
      <c r="CZ12" s="188">
        <v>1.07</v>
      </c>
      <c r="DA12" s="188">
        <v>0.2</v>
      </c>
      <c r="DB12" s="6">
        <v>0.12</v>
      </c>
      <c r="DC12" s="6">
        <v>0.06</v>
      </c>
      <c r="DD12" s="157">
        <v>0.01</v>
      </c>
      <c r="DE12" s="179">
        <v>312</v>
      </c>
      <c r="DF12" s="6">
        <v>2.54</v>
      </c>
      <c r="DG12" s="6">
        <v>1.03</v>
      </c>
      <c r="DH12" s="6">
        <v>1.1100000000000001</v>
      </c>
      <c r="DI12" s="6">
        <v>1.1499999999999999</v>
      </c>
      <c r="DJ12" s="6">
        <v>1</v>
      </c>
      <c r="DK12" s="6">
        <v>1.5</v>
      </c>
      <c r="DL12" s="6">
        <v>1.27</v>
      </c>
      <c r="DM12" s="6">
        <v>1.68</v>
      </c>
      <c r="DN12" s="6">
        <v>1.6</v>
      </c>
      <c r="DO12" s="6">
        <v>1.59</v>
      </c>
      <c r="DP12" s="6">
        <v>1.1299999999999999</v>
      </c>
      <c r="DQ12" s="6">
        <v>0.11</v>
      </c>
      <c r="DR12" s="6">
        <v>0.01</v>
      </c>
      <c r="DS12" s="5">
        <v>0.01</v>
      </c>
      <c r="DT12" s="179">
        <v>327</v>
      </c>
      <c r="DU12" s="157">
        <v>3.08</v>
      </c>
      <c r="DV12" s="6">
        <v>2.96</v>
      </c>
      <c r="DW12" s="6">
        <v>2.8</v>
      </c>
      <c r="DX12" s="6">
        <v>2.73</v>
      </c>
      <c r="DY12" s="6">
        <v>3.54</v>
      </c>
      <c r="DZ12" s="6">
        <v>2.4</v>
      </c>
      <c r="EA12" s="6">
        <v>2.06</v>
      </c>
      <c r="EB12" s="6">
        <v>2.1800000000000002</v>
      </c>
      <c r="EC12" s="6">
        <v>2.02</v>
      </c>
      <c r="ED12" s="6">
        <v>3.12</v>
      </c>
      <c r="EE12" s="6">
        <v>1.76</v>
      </c>
      <c r="EF12" s="6">
        <v>1.43</v>
      </c>
      <c r="EG12" s="6">
        <v>0.54</v>
      </c>
      <c r="EH12" s="6">
        <v>0.21</v>
      </c>
      <c r="EI12" s="6">
        <v>0.12</v>
      </c>
      <c r="EJ12" s="6">
        <v>0.13</v>
      </c>
      <c r="EK12" s="6">
        <v>0.06</v>
      </c>
      <c r="EL12" s="6">
        <v>0.01</v>
      </c>
      <c r="EM12" s="157">
        <v>0.01</v>
      </c>
      <c r="EN12" s="5">
        <v>335</v>
      </c>
      <c r="EO12" s="157">
        <v>3.45</v>
      </c>
      <c r="EP12" s="6">
        <v>4.09</v>
      </c>
      <c r="EQ12" s="6">
        <v>4.08</v>
      </c>
      <c r="ER12" s="6">
        <v>5.26</v>
      </c>
      <c r="ES12" s="6">
        <v>3.86</v>
      </c>
      <c r="ET12" s="6">
        <v>4.01</v>
      </c>
      <c r="EU12" s="6">
        <v>4.7699999999999996</v>
      </c>
      <c r="EV12" s="6">
        <v>3.84</v>
      </c>
      <c r="EW12" s="6">
        <v>8.73</v>
      </c>
      <c r="EX12" s="6">
        <v>3.39</v>
      </c>
      <c r="EY12" s="6">
        <v>2.96</v>
      </c>
      <c r="EZ12" s="6">
        <v>6.93</v>
      </c>
      <c r="FA12" s="6">
        <v>5.37</v>
      </c>
      <c r="FB12" s="6">
        <v>5.34</v>
      </c>
      <c r="FC12" s="6">
        <v>9.93</v>
      </c>
      <c r="FD12" s="6">
        <v>10.199999999999999</v>
      </c>
      <c r="FE12" s="6">
        <v>7.26</v>
      </c>
      <c r="FF12" s="6">
        <v>5.92</v>
      </c>
      <c r="FG12" s="6">
        <v>10.3</v>
      </c>
      <c r="FH12" s="6">
        <v>11.1</v>
      </c>
      <c r="FI12" s="6">
        <v>10.3</v>
      </c>
      <c r="FJ12" s="6">
        <v>10.15</v>
      </c>
      <c r="FK12" s="6">
        <v>11.2</v>
      </c>
      <c r="FL12" s="6">
        <v>8.4</v>
      </c>
      <c r="FM12" s="157">
        <v>7.5</v>
      </c>
      <c r="FN12" s="179">
        <v>325</v>
      </c>
      <c r="FO12" s="157">
        <v>4.6100000000000003</v>
      </c>
      <c r="FP12" s="6">
        <v>3.88</v>
      </c>
      <c r="FQ12" s="6">
        <v>4.04</v>
      </c>
      <c r="FR12" s="6">
        <v>4.16</v>
      </c>
      <c r="FS12" s="6">
        <v>9.14</v>
      </c>
      <c r="FT12" s="6">
        <v>7.54</v>
      </c>
      <c r="FU12" s="6">
        <v>8.2899999999999991</v>
      </c>
      <c r="FV12" s="6">
        <v>5.5</v>
      </c>
      <c r="FW12" s="6">
        <v>2.5499999999999998</v>
      </c>
      <c r="FX12" s="6">
        <v>2.1</v>
      </c>
      <c r="FY12" s="6">
        <v>1.48</v>
      </c>
      <c r="FZ12" s="6">
        <v>2.19</v>
      </c>
      <c r="GA12" s="6">
        <v>0.68</v>
      </c>
      <c r="GB12" s="6">
        <v>0.25</v>
      </c>
      <c r="GC12" s="6">
        <v>0.18</v>
      </c>
      <c r="GD12" s="6">
        <v>1.24</v>
      </c>
      <c r="GE12" s="157">
        <v>0.03</v>
      </c>
      <c r="GF12" s="179">
        <v>327</v>
      </c>
      <c r="GG12" s="157">
        <v>3.91</v>
      </c>
      <c r="GH12" s="6">
        <v>3.73</v>
      </c>
      <c r="GI12" s="6">
        <v>2.36</v>
      </c>
      <c r="GJ12" s="6">
        <v>2.84</v>
      </c>
      <c r="GK12" s="6">
        <v>2.82</v>
      </c>
      <c r="GL12" s="6">
        <v>2.7</v>
      </c>
      <c r="GM12" s="6">
        <v>4.12</v>
      </c>
      <c r="GN12" s="6">
        <v>1.9</v>
      </c>
      <c r="GO12" s="6">
        <v>1.75</v>
      </c>
      <c r="GP12" s="6">
        <v>0.96</v>
      </c>
      <c r="GQ12" s="6">
        <v>0.64</v>
      </c>
      <c r="GR12" s="6">
        <v>0.36</v>
      </c>
      <c r="GS12" s="6">
        <v>0.86</v>
      </c>
      <c r="GT12" s="6">
        <v>0.74</v>
      </c>
      <c r="GU12" s="6">
        <v>0.73</v>
      </c>
      <c r="GV12" s="6">
        <v>2.4300000000000002</v>
      </c>
      <c r="GW12" s="6">
        <v>5.0199999999999996</v>
      </c>
      <c r="GX12" s="72">
        <v>9.92</v>
      </c>
      <c r="GY12" s="6">
        <v>17.8</v>
      </c>
      <c r="GZ12" s="6">
        <v>22.4</v>
      </c>
      <c r="HA12" s="182">
        <v>305</v>
      </c>
      <c r="HB12" s="157">
        <v>7.31</v>
      </c>
      <c r="HC12" s="5">
        <v>5</v>
      </c>
      <c r="HD12" s="6">
        <v>3.46</v>
      </c>
      <c r="HE12" s="182">
        <v>315</v>
      </c>
      <c r="HF12" s="6">
        <v>5.31</v>
      </c>
      <c r="HG12" s="6">
        <v>3.52</v>
      </c>
      <c r="HH12" s="6">
        <v>5.53</v>
      </c>
      <c r="HI12" s="6">
        <v>4.28</v>
      </c>
      <c r="HJ12" s="6">
        <v>5.37</v>
      </c>
      <c r="HK12" s="6">
        <v>2.59</v>
      </c>
      <c r="HL12" s="6">
        <v>2.14</v>
      </c>
      <c r="HM12" s="6"/>
      <c r="HN12" s="6"/>
      <c r="HO12" s="6"/>
      <c r="HP12" s="6"/>
      <c r="HQ12" s="6"/>
      <c r="HR12" s="6"/>
      <c r="HS12" s="6"/>
      <c r="HT12" s="182">
        <v>317</v>
      </c>
      <c r="HU12" s="6">
        <v>5.33</v>
      </c>
      <c r="HV12" s="6">
        <v>4</v>
      </c>
      <c r="HW12" s="6">
        <v>3.4</v>
      </c>
      <c r="HX12" s="6">
        <v>3.37</v>
      </c>
      <c r="HY12" s="6">
        <v>3.02</v>
      </c>
      <c r="HZ12" s="6">
        <v>3.18</v>
      </c>
      <c r="IA12" s="6">
        <v>3.83</v>
      </c>
      <c r="IB12" s="6">
        <v>3.4</v>
      </c>
      <c r="IC12" s="6">
        <v>3.28</v>
      </c>
      <c r="ID12" s="6">
        <v>2.91</v>
      </c>
      <c r="IE12" s="6">
        <v>8.4700000000000006</v>
      </c>
      <c r="IF12" s="6">
        <v>6.39</v>
      </c>
      <c r="IG12" s="6">
        <v>5.66</v>
      </c>
      <c r="IH12" s="6">
        <v>8.58</v>
      </c>
      <c r="II12" s="6">
        <v>5.9</v>
      </c>
      <c r="IJ12" s="6">
        <v>5.3</v>
      </c>
      <c r="IK12" s="6"/>
      <c r="IL12" s="6"/>
      <c r="IM12" s="6">
        <v>5.85</v>
      </c>
      <c r="IN12" s="6">
        <v>6.11</v>
      </c>
      <c r="IO12" s="6">
        <v>10.1</v>
      </c>
      <c r="IP12" s="6">
        <v>5.44</v>
      </c>
      <c r="IQ12" s="6">
        <v>4.92</v>
      </c>
      <c r="IR12" s="6"/>
      <c r="IS12" s="6"/>
      <c r="IT12" s="6">
        <v>4.92</v>
      </c>
      <c r="IU12" s="6">
        <v>4.33</v>
      </c>
      <c r="IV12" s="6">
        <v>4.6900000000000004</v>
      </c>
      <c r="IW12" s="6">
        <v>3.36</v>
      </c>
      <c r="IX12" s="182">
        <v>315</v>
      </c>
      <c r="IY12" s="6">
        <v>4.1900000000000004</v>
      </c>
      <c r="IZ12" s="6">
        <v>4.0199999999999996</v>
      </c>
      <c r="JA12" s="6">
        <v>3.7</v>
      </c>
      <c r="JB12" s="6">
        <v>2.2799999999999998</v>
      </c>
      <c r="JC12" s="6">
        <v>1.7</v>
      </c>
      <c r="JD12" s="6">
        <v>2.2799999999999998</v>
      </c>
      <c r="JE12" s="6">
        <v>2.2200000000000002</v>
      </c>
      <c r="JF12" s="6">
        <v>2.99</v>
      </c>
      <c r="JG12" s="5">
        <v>4.16</v>
      </c>
      <c r="JH12" s="5">
        <v>2.2000000000000002</v>
      </c>
      <c r="JI12" s="5">
        <v>1.19</v>
      </c>
      <c r="JJ12" s="5">
        <v>0.6</v>
      </c>
      <c r="JK12" s="5">
        <v>0.77</v>
      </c>
      <c r="JL12" s="5">
        <v>1</v>
      </c>
      <c r="JM12" s="5">
        <v>1.1599999999999999</v>
      </c>
    </row>
    <row r="13" spans="2:279">
      <c r="B13" s="61" t="s">
        <v>10</v>
      </c>
      <c r="C13" s="114">
        <v>3.03</v>
      </c>
      <c r="D13" s="61">
        <v>3.15</v>
      </c>
      <c r="E13" s="61"/>
      <c r="F13" s="61"/>
      <c r="G13" s="61"/>
      <c r="H13" s="61">
        <v>1.95</v>
      </c>
      <c r="I13" s="61">
        <v>1.68</v>
      </c>
      <c r="J13" s="61">
        <v>1.72</v>
      </c>
      <c r="K13" s="61">
        <v>1.1499999999999999</v>
      </c>
      <c r="L13" s="61"/>
      <c r="M13" s="61">
        <v>1.5</v>
      </c>
      <c r="N13" s="61"/>
      <c r="O13" s="61">
        <v>0.86</v>
      </c>
      <c r="P13" s="61">
        <v>0.85</v>
      </c>
      <c r="Q13" s="61">
        <v>0.71</v>
      </c>
      <c r="R13" s="61"/>
      <c r="S13" s="61">
        <v>1.04</v>
      </c>
      <c r="T13" s="61">
        <v>0.2</v>
      </c>
      <c r="U13" s="61">
        <v>3.91</v>
      </c>
      <c r="V13" s="148">
        <v>3.02</v>
      </c>
      <c r="W13" s="61">
        <v>3</v>
      </c>
      <c r="X13" s="61">
        <v>2.6</v>
      </c>
      <c r="Y13" s="61">
        <v>2.52</v>
      </c>
      <c r="Z13" s="61">
        <v>2.52</v>
      </c>
      <c r="AA13" s="61">
        <v>2.86</v>
      </c>
      <c r="AB13" s="61">
        <v>1.94</v>
      </c>
      <c r="AC13" s="61">
        <v>1.8</v>
      </c>
      <c r="AD13" s="61">
        <v>2.4</v>
      </c>
      <c r="AE13" s="61">
        <v>2</v>
      </c>
      <c r="AF13" s="61">
        <v>1.63</v>
      </c>
      <c r="AG13" s="61">
        <v>1.67</v>
      </c>
      <c r="AH13" s="61">
        <v>1.64</v>
      </c>
      <c r="AI13" s="61">
        <v>1.4</v>
      </c>
      <c r="AJ13" s="61">
        <v>0.97</v>
      </c>
      <c r="AK13" s="61">
        <v>1.1399999999999999</v>
      </c>
      <c r="AL13" s="61">
        <v>0.67</v>
      </c>
      <c r="AM13" s="61">
        <v>0.56999999999999995</v>
      </c>
      <c r="AN13" s="61">
        <v>0.21</v>
      </c>
      <c r="AO13" s="157">
        <v>3.22</v>
      </c>
      <c r="AP13" s="175">
        <v>305</v>
      </c>
      <c r="AQ13" s="5">
        <v>2.21</v>
      </c>
      <c r="AR13" s="5">
        <v>3.48</v>
      </c>
      <c r="AS13" s="5">
        <v>2.61</v>
      </c>
      <c r="AT13" s="5">
        <v>2.46</v>
      </c>
      <c r="AU13" s="6">
        <v>3.04</v>
      </c>
      <c r="AV13" s="6">
        <v>2.72</v>
      </c>
      <c r="AW13" s="6">
        <v>2.0099999999999998</v>
      </c>
      <c r="AX13" s="5">
        <v>1.83</v>
      </c>
      <c r="AY13" s="5">
        <v>2.14</v>
      </c>
      <c r="AZ13" s="5">
        <v>0.87</v>
      </c>
      <c r="BA13" s="5">
        <v>0.69</v>
      </c>
      <c r="BB13" s="5">
        <v>0.82</v>
      </c>
      <c r="BC13" s="5">
        <v>0.4</v>
      </c>
      <c r="BD13" s="6">
        <v>0.53</v>
      </c>
      <c r="BE13" s="6">
        <v>0.39</v>
      </c>
      <c r="BF13" s="6">
        <v>0.95</v>
      </c>
      <c r="BG13" s="6">
        <v>0.52</v>
      </c>
      <c r="BH13" s="6">
        <v>0.41</v>
      </c>
      <c r="BI13" s="6">
        <v>0.14000000000000001</v>
      </c>
      <c r="BJ13" s="6">
        <v>0.02</v>
      </c>
      <c r="BK13" s="6">
        <v>0.01</v>
      </c>
      <c r="BL13" s="157">
        <v>0.01</v>
      </c>
      <c r="BM13" s="179">
        <v>315</v>
      </c>
      <c r="BN13" s="6">
        <v>2.15</v>
      </c>
      <c r="BO13" s="6">
        <v>1.77</v>
      </c>
      <c r="BP13" s="6">
        <v>1.57</v>
      </c>
      <c r="BQ13" s="6">
        <v>1.29</v>
      </c>
      <c r="BR13" s="6">
        <v>0.97</v>
      </c>
      <c r="BS13" s="6">
        <v>0.54</v>
      </c>
      <c r="BT13" s="6">
        <v>0.44</v>
      </c>
      <c r="BU13" s="6">
        <v>0.73</v>
      </c>
      <c r="BV13" s="6">
        <v>0.83</v>
      </c>
      <c r="BW13" s="6">
        <v>0.63</v>
      </c>
      <c r="BX13" s="6">
        <v>3.56</v>
      </c>
      <c r="BY13" s="6">
        <v>1.1499999999999999</v>
      </c>
      <c r="BZ13" s="6">
        <v>0.86</v>
      </c>
      <c r="CA13" s="6">
        <v>3.63</v>
      </c>
      <c r="CB13" s="6">
        <v>2.4900000000000002</v>
      </c>
      <c r="CC13" s="6">
        <v>2.2799999999999998</v>
      </c>
      <c r="CD13" s="6">
        <v>2.08</v>
      </c>
      <c r="CE13" s="6">
        <v>5.56</v>
      </c>
      <c r="CF13" s="157">
        <v>6.92</v>
      </c>
      <c r="CG13" s="182">
        <v>300</v>
      </c>
      <c r="CH13" s="72">
        <v>4.8600000000000003</v>
      </c>
      <c r="CI13" s="6">
        <v>3.06</v>
      </c>
      <c r="CJ13" s="6">
        <v>1.95</v>
      </c>
      <c r="CK13" s="6">
        <v>1.2</v>
      </c>
      <c r="CL13" s="6">
        <v>1.44</v>
      </c>
      <c r="CM13" s="6">
        <v>1.46</v>
      </c>
      <c r="CN13" s="6">
        <v>0.99</v>
      </c>
      <c r="CO13" s="6">
        <v>0.66</v>
      </c>
      <c r="CP13" s="6">
        <v>0.62</v>
      </c>
      <c r="CQ13" s="6">
        <v>0.83</v>
      </c>
      <c r="CR13" s="6">
        <v>1.03</v>
      </c>
      <c r="CS13" s="6">
        <v>0.64</v>
      </c>
      <c r="CT13" s="6">
        <v>0.94</v>
      </c>
      <c r="CU13" s="6">
        <v>0.83</v>
      </c>
      <c r="CV13" s="6">
        <v>1.54</v>
      </c>
      <c r="CW13" s="6">
        <v>1.67</v>
      </c>
      <c r="CX13" s="6">
        <v>1.66</v>
      </c>
      <c r="CY13" s="6">
        <v>0.74</v>
      </c>
      <c r="CZ13" s="6">
        <v>0.75</v>
      </c>
      <c r="DA13" s="6">
        <v>0.16</v>
      </c>
      <c r="DB13" s="6">
        <v>0.08</v>
      </c>
      <c r="DC13" s="6">
        <v>0.05</v>
      </c>
      <c r="DD13" s="157">
        <v>0.01</v>
      </c>
      <c r="DE13" s="179">
        <v>310</v>
      </c>
      <c r="DF13" s="6">
        <v>1.83</v>
      </c>
      <c r="DG13" s="6">
        <v>0.75</v>
      </c>
      <c r="DH13" s="6">
        <v>0.77</v>
      </c>
      <c r="DI13" s="6">
        <v>0.8</v>
      </c>
      <c r="DJ13" s="6">
        <v>0.68</v>
      </c>
      <c r="DK13" s="6">
        <v>1.04</v>
      </c>
      <c r="DL13" s="6">
        <v>0.83</v>
      </c>
      <c r="DM13" s="6">
        <v>1.08</v>
      </c>
      <c r="DN13" s="6">
        <v>1</v>
      </c>
      <c r="DO13" s="6">
        <v>1</v>
      </c>
      <c r="DP13" s="6">
        <v>0.72</v>
      </c>
      <c r="DQ13" s="6">
        <v>7.0000000000000007E-2</v>
      </c>
      <c r="DR13" s="6">
        <v>0.01</v>
      </c>
      <c r="DS13" s="5">
        <v>0.01</v>
      </c>
      <c r="DT13" s="179">
        <v>325</v>
      </c>
      <c r="DU13" s="157">
        <v>2.2400000000000002</v>
      </c>
      <c r="DV13" s="6">
        <v>2.09</v>
      </c>
      <c r="DW13" s="6">
        <v>1.97</v>
      </c>
      <c r="DX13" s="6">
        <v>1.94</v>
      </c>
      <c r="DY13" s="6">
        <v>2.5499999999999998</v>
      </c>
      <c r="DZ13" s="6">
        <v>1.64</v>
      </c>
      <c r="EA13" s="6">
        <v>1.41</v>
      </c>
      <c r="EB13" s="6">
        <v>1.45</v>
      </c>
      <c r="EC13" s="6">
        <v>1.36</v>
      </c>
      <c r="ED13" s="6">
        <v>2.08</v>
      </c>
      <c r="EE13" s="6">
        <v>1.1200000000000001</v>
      </c>
      <c r="EF13" s="6">
        <v>0.85</v>
      </c>
      <c r="EG13" s="6">
        <v>0.28999999999999998</v>
      </c>
      <c r="EH13" s="6">
        <v>0.15</v>
      </c>
      <c r="EI13" s="6">
        <v>0.08</v>
      </c>
      <c r="EJ13" s="6">
        <v>0.09</v>
      </c>
      <c r="EK13" s="6">
        <v>0.03</v>
      </c>
      <c r="EL13" s="6">
        <v>0.01</v>
      </c>
      <c r="EM13" s="157">
        <v>0.01</v>
      </c>
      <c r="EN13" s="5">
        <v>332</v>
      </c>
      <c r="EO13" s="157">
        <v>2.56</v>
      </c>
      <c r="EP13" s="6">
        <v>3.09</v>
      </c>
      <c r="EQ13" s="6">
        <v>3.06</v>
      </c>
      <c r="ER13" s="6">
        <v>3.99</v>
      </c>
      <c r="ES13" s="6">
        <v>2.79</v>
      </c>
      <c r="ET13" s="6">
        <v>2.88</v>
      </c>
      <c r="EU13" s="6">
        <v>3.45</v>
      </c>
      <c r="EV13" s="6">
        <v>2.7</v>
      </c>
      <c r="EW13" s="6">
        <v>7.99</v>
      </c>
      <c r="EX13" s="6">
        <v>2.3199999999999998</v>
      </c>
      <c r="EY13" s="6">
        <v>1.99</v>
      </c>
      <c r="EZ13" s="6">
        <v>5.13</v>
      </c>
      <c r="FA13" s="6">
        <v>3.77</v>
      </c>
      <c r="FB13" s="6">
        <v>3.74</v>
      </c>
      <c r="FC13" s="6">
        <v>7.7</v>
      </c>
      <c r="FD13" s="6">
        <v>7.9</v>
      </c>
      <c r="FE13" s="6">
        <v>5.33</v>
      </c>
      <c r="FF13" s="6">
        <v>4.07</v>
      </c>
      <c r="FG13" s="6">
        <v>7.97</v>
      </c>
      <c r="FH13" s="6">
        <v>8.77</v>
      </c>
      <c r="FI13" s="6">
        <v>8</v>
      </c>
      <c r="FJ13" s="6">
        <v>7.7</v>
      </c>
      <c r="FK13" s="6">
        <v>8.59</v>
      </c>
      <c r="FL13" s="6">
        <v>6.01</v>
      </c>
      <c r="FM13" s="157">
        <v>4.9800000000000004</v>
      </c>
      <c r="FN13" s="179">
        <v>322</v>
      </c>
      <c r="FO13" s="157">
        <v>3.26</v>
      </c>
      <c r="FP13" s="6">
        <v>2.69</v>
      </c>
      <c r="FQ13" s="6">
        <v>2.8</v>
      </c>
      <c r="FR13" s="6">
        <v>2.87</v>
      </c>
      <c r="FS13" s="6">
        <v>7.1</v>
      </c>
      <c r="FT13" s="6">
        <v>5.65</v>
      </c>
      <c r="FU13" s="6">
        <v>6.43</v>
      </c>
      <c r="FV13" s="6">
        <v>3.94</v>
      </c>
      <c r="FW13" s="6">
        <v>1.6</v>
      </c>
      <c r="FX13" s="6">
        <v>1.24</v>
      </c>
      <c r="FY13" s="6">
        <v>0.83</v>
      </c>
      <c r="FZ13" s="6">
        <v>1.17</v>
      </c>
      <c r="GA13" s="6">
        <v>0.28000000000000003</v>
      </c>
      <c r="GB13" s="6">
        <v>0.11</v>
      </c>
      <c r="GC13" s="6">
        <v>7.0000000000000007E-2</v>
      </c>
      <c r="GD13" s="6">
        <v>0.32</v>
      </c>
      <c r="GE13" s="157">
        <v>0.01</v>
      </c>
      <c r="GF13" s="179">
        <v>325</v>
      </c>
      <c r="GG13" s="157">
        <v>2.75</v>
      </c>
      <c r="GH13" s="6">
        <v>2.62</v>
      </c>
      <c r="GI13" s="6">
        <v>1.6</v>
      </c>
      <c r="GJ13" s="6">
        <v>1.96</v>
      </c>
      <c r="GK13" s="6">
        <v>1.95</v>
      </c>
      <c r="GL13" s="6">
        <v>1.83</v>
      </c>
      <c r="GM13" s="6">
        <v>2.83</v>
      </c>
      <c r="GN13" s="6">
        <v>1.19</v>
      </c>
      <c r="GO13" s="6">
        <v>1.1200000000000001</v>
      </c>
      <c r="GP13" s="6">
        <v>0.56000000000000005</v>
      </c>
      <c r="GQ13" s="6">
        <v>0.37</v>
      </c>
      <c r="GR13" s="6">
        <v>0.22</v>
      </c>
      <c r="GS13" s="6">
        <v>0.5</v>
      </c>
      <c r="GT13" s="6">
        <v>0.44</v>
      </c>
      <c r="GU13" s="6">
        <v>0.38</v>
      </c>
      <c r="GV13" s="6">
        <v>1.35</v>
      </c>
      <c r="GW13" s="6">
        <v>3.2</v>
      </c>
      <c r="GX13" s="72">
        <v>7.63</v>
      </c>
      <c r="GY13" s="6">
        <v>15.35</v>
      </c>
      <c r="GZ13" s="6">
        <v>13.4</v>
      </c>
      <c r="HA13" s="182">
        <v>302</v>
      </c>
      <c r="HB13" s="157">
        <v>6.37</v>
      </c>
      <c r="HC13" s="5">
        <v>4.28</v>
      </c>
      <c r="HD13" s="6">
        <v>2.95</v>
      </c>
      <c r="HE13" s="182">
        <v>312</v>
      </c>
      <c r="HF13" s="6">
        <v>4.33</v>
      </c>
      <c r="HG13" s="6">
        <v>2.65</v>
      </c>
      <c r="HH13" s="6">
        <v>4.2699999999999996</v>
      </c>
      <c r="HI13" s="6">
        <v>3.22</v>
      </c>
      <c r="HJ13" s="6">
        <v>4.0999999999999996</v>
      </c>
      <c r="HK13" s="6">
        <v>1.83</v>
      </c>
      <c r="HL13" s="6">
        <v>1.44</v>
      </c>
      <c r="HM13" s="6"/>
      <c r="HN13" s="6"/>
      <c r="HO13" s="6"/>
      <c r="HP13" s="6"/>
      <c r="HQ13" s="6"/>
      <c r="HR13" s="6"/>
      <c r="HS13" s="6"/>
      <c r="HT13" s="182">
        <v>315</v>
      </c>
      <c r="HU13" s="6">
        <v>4.2300000000000004</v>
      </c>
      <c r="HV13" s="6">
        <v>3.13</v>
      </c>
      <c r="HW13" s="6">
        <v>2.67</v>
      </c>
      <c r="HX13" s="6">
        <v>2.65</v>
      </c>
      <c r="HY13" s="6">
        <v>2.37</v>
      </c>
      <c r="HZ13" s="6">
        <v>2.46</v>
      </c>
      <c r="IA13" s="6">
        <v>2.99</v>
      </c>
      <c r="IB13" s="6">
        <v>2.69</v>
      </c>
      <c r="IC13" s="6">
        <v>2.61</v>
      </c>
      <c r="ID13" s="6">
        <v>2.29</v>
      </c>
      <c r="IE13" s="6">
        <v>7.12</v>
      </c>
      <c r="IF13" s="6">
        <v>5.13</v>
      </c>
      <c r="IG13" s="6">
        <v>4.4400000000000004</v>
      </c>
      <c r="IH13" s="6">
        <v>6.94</v>
      </c>
      <c r="II13" s="6">
        <v>4.6100000000000003</v>
      </c>
      <c r="IJ13" s="6">
        <v>4.03</v>
      </c>
      <c r="IK13" s="6"/>
      <c r="IL13" s="6"/>
      <c r="IM13" s="6">
        <v>4.4000000000000004</v>
      </c>
      <c r="IN13" s="6">
        <v>4.6399999999999997</v>
      </c>
      <c r="IO13" s="6">
        <v>7.94</v>
      </c>
      <c r="IP13" s="6">
        <v>3.88</v>
      </c>
      <c r="IQ13" s="6">
        <v>3.2</v>
      </c>
      <c r="IR13" s="6"/>
      <c r="IS13" s="6"/>
      <c r="IT13" s="6">
        <v>3.2</v>
      </c>
      <c r="IU13" s="6">
        <v>2.63</v>
      </c>
      <c r="IV13" s="6">
        <v>2.64</v>
      </c>
      <c r="IW13" s="6">
        <v>0.09</v>
      </c>
      <c r="IX13" s="182">
        <v>312</v>
      </c>
      <c r="IY13" s="6">
        <v>3.17</v>
      </c>
      <c r="IZ13" s="6">
        <v>2.97</v>
      </c>
      <c r="JA13" s="6">
        <v>2.7</v>
      </c>
      <c r="JB13" s="6">
        <v>1.56</v>
      </c>
      <c r="JC13" s="6">
        <v>1.1299999999999999</v>
      </c>
      <c r="JD13" s="6">
        <v>1.52</v>
      </c>
      <c r="JE13" s="6">
        <v>1.47</v>
      </c>
      <c r="JF13" s="6">
        <v>2.04</v>
      </c>
      <c r="JG13" s="5">
        <v>2.95</v>
      </c>
      <c r="JH13" s="5">
        <v>1.5</v>
      </c>
      <c r="JI13" s="5">
        <v>0.73</v>
      </c>
      <c r="JJ13" s="5">
        <v>0.32</v>
      </c>
      <c r="JK13" s="5">
        <v>0.41</v>
      </c>
      <c r="JL13" s="5">
        <v>0.49</v>
      </c>
      <c r="JM13" s="5">
        <v>0.53</v>
      </c>
    </row>
    <row r="14" spans="2:279" ht="17.25" thickBot="1">
      <c r="B14" s="62" t="s">
        <v>6</v>
      </c>
      <c r="C14" s="115">
        <v>2.29</v>
      </c>
      <c r="D14" s="62">
        <v>2.4900000000000002</v>
      </c>
      <c r="E14" s="62"/>
      <c r="F14" s="62"/>
      <c r="G14" s="62"/>
      <c r="H14" s="62">
        <v>1.38</v>
      </c>
      <c r="I14" s="62">
        <v>1.17</v>
      </c>
      <c r="J14" s="62">
        <v>1.1100000000000001</v>
      </c>
      <c r="K14" s="62">
        <v>0.68</v>
      </c>
      <c r="L14" s="62"/>
      <c r="M14" s="62">
        <v>0.77</v>
      </c>
      <c r="N14" s="62"/>
      <c r="O14" s="62">
        <v>0.47</v>
      </c>
      <c r="P14" s="62">
        <v>0.4</v>
      </c>
      <c r="Q14" s="62">
        <v>0.33</v>
      </c>
      <c r="R14" s="62"/>
      <c r="S14" s="62">
        <v>0.56000000000000005</v>
      </c>
      <c r="T14" s="62">
        <v>7.0000000000000007E-2</v>
      </c>
      <c r="U14" s="62">
        <v>2.98</v>
      </c>
      <c r="V14" s="149">
        <v>2.19</v>
      </c>
      <c r="W14" s="62">
        <v>2.09</v>
      </c>
      <c r="X14" s="62">
        <v>1.76</v>
      </c>
      <c r="Y14" s="62">
        <v>1.68</v>
      </c>
      <c r="Z14" s="62">
        <v>1.71</v>
      </c>
      <c r="AA14" s="62">
        <v>2</v>
      </c>
      <c r="AB14" s="62">
        <v>1.29</v>
      </c>
      <c r="AC14" s="62">
        <v>1.1200000000000001</v>
      </c>
      <c r="AD14" s="62">
        <v>1.53</v>
      </c>
      <c r="AE14" s="62">
        <v>1.19</v>
      </c>
      <c r="AF14" s="62">
        <v>0.93</v>
      </c>
      <c r="AG14" s="62">
        <v>0.95</v>
      </c>
      <c r="AH14" s="62">
        <v>0.93</v>
      </c>
      <c r="AI14" s="62">
        <v>0.73</v>
      </c>
      <c r="AJ14" s="62">
        <v>0.47</v>
      </c>
      <c r="AK14" s="62">
        <v>0.54</v>
      </c>
      <c r="AL14" s="62">
        <v>0.27</v>
      </c>
      <c r="AM14" s="62">
        <v>0.21</v>
      </c>
      <c r="AN14" s="62">
        <v>0.05</v>
      </c>
      <c r="AO14" s="158">
        <v>2.37</v>
      </c>
      <c r="AP14" s="176">
        <v>302.5</v>
      </c>
      <c r="AQ14" s="7">
        <v>1.56</v>
      </c>
      <c r="AR14" s="7">
        <v>2.5099999999999998</v>
      </c>
      <c r="AS14" s="7">
        <v>1.82</v>
      </c>
      <c r="AT14" s="7">
        <v>1.71</v>
      </c>
      <c r="AU14" s="7">
        <v>2.17</v>
      </c>
      <c r="AV14" s="7">
        <v>1.89</v>
      </c>
      <c r="AW14" s="7">
        <v>1.33</v>
      </c>
      <c r="AX14" s="7">
        <v>1.21</v>
      </c>
      <c r="AY14" s="7">
        <v>1.41</v>
      </c>
      <c r="AZ14" s="7">
        <v>0.51</v>
      </c>
      <c r="BA14" s="7">
        <v>0.4</v>
      </c>
      <c r="BB14" s="7">
        <v>0.47</v>
      </c>
      <c r="BC14" s="7">
        <v>0.24</v>
      </c>
      <c r="BD14" s="7">
        <v>0.31</v>
      </c>
      <c r="BE14" s="7">
        <v>0.22</v>
      </c>
      <c r="BF14" s="7">
        <v>0.62</v>
      </c>
      <c r="BG14" s="7">
        <v>0.31</v>
      </c>
      <c r="BH14" s="7">
        <v>0.23</v>
      </c>
      <c r="BI14" s="7">
        <v>7.0000000000000007E-2</v>
      </c>
      <c r="BJ14" s="7">
        <v>0.02</v>
      </c>
      <c r="BK14" s="7">
        <v>0.01</v>
      </c>
      <c r="BL14" s="158">
        <v>0.01</v>
      </c>
      <c r="BM14" s="180">
        <v>312</v>
      </c>
      <c r="BN14" s="7">
        <v>1.47</v>
      </c>
      <c r="BO14" s="7">
        <v>1.19</v>
      </c>
      <c r="BP14" s="7">
        <v>1.05</v>
      </c>
      <c r="BQ14" s="7">
        <v>0.85</v>
      </c>
      <c r="BR14" s="7">
        <v>0.62</v>
      </c>
      <c r="BS14" s="7">
        <v>0.35</v>
      </c>
      <c r="BT14" s="7">
        <v>0.28000000000000003</v>
      </c>
      <c r="BU14" s="7">
        <v>0.44</v>
      </c>
      <c r="BV14" s="7">
        <v>0.48</v>
      </c>
      <c r="BW14" s="7">
        <v>0.39</v>
      </c>
      <c r="BX14" s="7">
        <v>2.42</v>
      </c>
      <c r="BY14" s="7">
        <v>0.66</v>
      </c>
      <c r="BZ14" s="7">
        <v>0.47</v>
      </c>
      <c r="CA14" s="7">
        <v>2.2999999999999998</v>
      </c>
      <c r="CB14" s="7">
        <v>1.4</v>
      </c>
      <c r="CC14" s="7">
        <v>1.1299999999999999</v>
      </c>
      <c r="CD14" s="7">
        <v>0.93</v>
      </c>
      <c r="CE14" s="7">
        <v>3.33</v>
      </c>
      <c r="CF14" s="158">
        <v>4.4400000000000004</v>
      </c>
      <c r="CG14" s="183">
        <v>297</v>
      </c>
      <c r="CH14" s="73">
        <v>4.1500000000000004</v>
      </c>
      <c r="CI14" s="7">
        <v>2.57</v>
      </c>
      <c r="CJ14" s="7">
        <v>1.59</v>
      </c>
      <c r="CK14" s="7">
        <v>0.93</v>
      </c>
      <c r="CL14" s="7">
        <v>1.1399999999999999</v>
      </c>
      <c r="CM14" s="7">
        <v>1.1299999999999999</v>
      </c>
      <c r="CN14" s="7">
        <v>0.75</v>
      </c>
      <c r="CO14" s="7">
        <v>0.5</v>
      </c>
      <c r="CP14" s="7">
        <v>0.46</v>
      </c>
      <c r="CQ14" s="7">
        <v>0.6</v>
      </c>
      <c r="CR14" s="7">
        <v>0.78</v>
      </c>
      <c r="CS14" s="7">
        <v>0.49</v>
      </c>
      <c r="CT14" s="7">
        <v>0.68</v>
      </c>
      <c r="CU14" s="7">
        <v>0.59</v>
      </c>
      <c r="CV14" s="7">
        <v>1.1499999999999999</v>
      </c>
      <c r="CW14" s="7">
        <v>1.21</v>
      </c>
      <c r="CX14" s="7">
        <v>1.17</v>
      </c>
      <c r="CY14" s="7">
        <v>0.53</v>
      </c>
      <c r="CZ14" s="7">
        <v>0.56000000000000005</v>
      </c>
      <c r="DA14" s="7">
        <v>0.12</v>
      </c>
      <c r="DB14" s="7">
        <v>7.0000000000000007E-2</v>
      </c>
      <c r="DC14" s="7">
        <v>0.04</v>
      </c>
      <c r="DD14" s="158">
        <v>0.01</v>
      </c>
      <c r="DE14" s="180">
        <v>307</v>
      </c>
      <c r="DF14" s="7">
        <v>1.34</v>
      </c>
      <c r="DG14" s="7">
        <v>0.56999999999999995</v>
      </c>
      <c r="DH14" s="7">
        <v>0.56000000000000005</v>
      </c>
      <c r="DI14" s="7">
        <v>0.56999999999999995</v>
      </c>
      <c r="DJ14" s="7">
        <v>0.49</v>
      </c>
      <c r="DK14" s="7">
        <v>0.77</v>
      </c>
      <c r="DL14" s="7">
        <v>0.57999999999999996</v>
      </c>
      <c r="DM14" s="7">
        <v>0.73</v>
      </c>
      <c r="DN14" s="7">
        <v>0.64</v>
      </c>
      <c r="DO14" s="7">
        <v>0.62</v>
      </c>
      <c r="DP14" s="7">
        <v>0.51</v>
      </c>
      <c r="DQ14" s="7">
        <v>0.06</v>
      </c>
      <c r="DR14" s="7">
        <v>0.01</v>
      </c>
      <c r="DS14" s="98">
        <v>0.01</v>
      </c>
      <c r="DT14" s="180">
        <v>322</v>
      </c>
      <c r="DU14" s="158">
        <v>1.63</v>
      </c>
      <c r="DV14" s="7">
        <v>1.49</v>
      </c>
      <c r="DW14" s="7">
        <v>1.42</v>
      </c>
      <c r="DX14" s="7">
        <v>1.38</v>
      </c>
      <c r="DY14" s="7">
        <v>1.85</v>
      </c>
      <c r="DZ14" s="7">
        <v>1.1499999999999999</v>
      </c>
      <c r="EA14" s="7">
        <v>0.97</v>
      </c>
      <c r="EB14" s="7">
        <v>1.01</v>
      </c>
      <c r="EC14" s="7">
        <v>0.93</v>
      </c>
      <c r="ED14" s="7">
        <v>1.39</v>
      </c>
      <c r="EE14" s="7">
        <v>0.7</v>
      </c>
      <c r="EF14" s="7">
        <v>0.49</v>
      </c>
      <c r="EG14" s="7">
        <v>0.19</v>
      </c>
      <c r="EH14" s="7">
        <v>0.12</v>
      </c>
      <c r="EI14" s="7">
        <v>0.05</v>
      </c>
      <c r="EJ14" s="7">
        <v>0.05</v>
      </c>
      <c r="EK14" s="7">
        <v>0.02</v>
      </c>
      <c r="EL14" s="7">
        <v>0.01</v>
      </c>
      <c r="EM14" s="158">
        <v>0.01</v>
      </c>
      <c r="EN14" s="98">
        <v>330</v>
      </c>
      <c r="EO14" s="158">
        <v>1.85</v>
      </c>
      <c r="EP14" s="7">
        <v>2.2999999999999998</v>
      </c>
      <c r="EQ14" s="7">
        <v>2.2799999999999998</v>
      </c>
      <c r="ER14" s="7">
        <v>3</v>
      </c>
      <c r="ES14" s="7">
        <v>1.98</v>
      </c>
      <c r="ET14" s="7">
        <v>2.0299999999999998</v>
      </c>
      <c r="EU14" s="7">
        <v>2.46</v>
      </c>
      <c r="EV14" s="7">
        <v>1.85</v>
      </c>
      <c r="EW14" s="7">
        <v>6.95</v>
      </c>
      <c r="EX14" s="7">
        <v>1.57</v>
      </c>
      <c r="EY14" s="7">
        <v>1.32</v>
      </c>
      <c r="EZ14" s="7">
        <v>3.6</v>
      </c>
      <c r="FA14" s="7">
        <v>2.57</v>
      </c>
      <c r="FB14" s="7">
        <v>2.52</v>
      </c>
      <c r="FC14" s="7">
        <v>5.77</v>
      </c>
      <c r="FD14" s="7">
        <v>5.92</v>
      </c>
      <c r="FE14" s="7">
        <v>3.66</v>
      </c>
      <c r="FF14" s="7">
        <v>2.67</v>
      </c>
      <c r="FG14" s="7">
        <v>5.84</v>
      </c>
      <c r="FH14" s="7">
        <v>6.54</v>
      </c>
      <c r="FI14" s="7">
        <v>5.73</v>
      </c>
      <c r="FJ14" s="7">
        <v>5.48</v>
      </c>
      <c r="FK14" s="7">
        <v>6.32</v>
      </c>
      <c r="FL14" s="7">
        <v>4</v>
      </c>
      <c r="FM14" s="158">
        <v>2.42</v>
      </c>
      <c r="FN14" s="180">
        <v>320</v>
      </c>
      <c r="FO14" s="158">
        <v>2.2799999999999998</v>
      </c>
      <c r="FP14" s="7">
        <v>1.84</v>
      </c>
      <c r="FQ14" s="7">
        <v>1.94</v>
      </c>
      <c r="FR14" s="7">
        <v>1.94</v>
      </c>
      <c r="FS14" s="7">
        <v>5.28</v>
      </c>
      <c r="FT14" s="7">
        <v>4.0199999999999996</v>
      </c>
      <c r="FU14" s="7">
        <v>4.66</v>
      </c>
      <c r="FV14" s="7">
        <v>2.61</v>
      </c>
      <c r="FW14" s="7">
        <v>1.01</v>
      </c>
      <c r="FX14" s="7">
        <v>0.71</v>
      </c>
      <c r="FY14" s="7">
        <v>0.45</v>
      </c>
      <c r="FZ14" s="7">
        <v>0.56999999999999995</v>
      </c>
      <c r="GA14" s="7">
        <v>0.14000000000000001</v>
      </c>
      <c r="GB14" s="7">
        <v>7.0000000000000007E-2</v>
      </c>
      <c r="GC14" s="7">
        <v>0.04</v>
      </c>
      <c r="GD14" s="7">
        <v>0.08</v>
      </c>
      <c r="GE14" s="158">
        <v>0.01</v>
      </c>
      <c r="GF14" s="180">
        <v>322</v>
      </c>
      <c r="GG14" s="158">
        <v>1.89</v>
      </c>
      <c r="GH14" s="7">
        <v>1.77</v>
      </c>
      <c r="GI14" s="7">
        <v>1.06</v>
      </c>
      <c r="GJ14" s="7">
        <v>1.32</v>
      </c>
      <c r="GK14" s="7">
        <v>1.32</v>
      </c>
      <c r="GL14" s="7">
        <v>1.23</v>
      </c>
      <c r="GM14" s="7">
        <v>1.9</v>
      </c>
      <c r="GN14" s="7">
        <v>0.72</v>
      </c>
      <c r="GO14" s="7">
        <v>0.7</v>
      </c>
      <c r="GP14" s="7">
        <v>0.34</v>
      </c>
      <c r="GQ14" s="7">
        <v>0.22</v>
      </c>
      <c r="GR14" s="7">
        <v>0.16</v>
      </c>
      <c r="GS14" s="7">
        <v>0.28999999999999998</v>
      </c>
      <c r="GT14" s="7">
        <v>0.28999999999999998</v>
      </c>
      <c r="GU14" s="7">
        <v>0.22</v>
      </c>
      <c r="GV14" s="7">
        <v>0.73</v>
      </c>
      <c r="GW14" s="7">
        <v>1.88</v>
      </c>
      <c r="GX14" s="73">
        <v>5.62</v>
      </c>
      <c r="GY14" s="7">
        <v>12.9</v>
      </c>
      <c r="GZ14" s="7">
        <v>10.9</v>
      </c>
      <c r="HA14" s="183">
        <v>300</v>
      </c>
      <c r="HB14" s="158">
        <v>5.5</v>
      </c>
      <c r="HC14" s="98">
        <v>3.72</v>
      </c>
      <c r="HD14" s="7">
        <v>2.5299999999999998</v>
      </c>
      <c r="HE14" s="183">
        <v>310</v>
      </c>
      <c r="HF14" s="7">
        <v>3.6</v>
      </c>
      <c r="HG14" s="7">
        <v>2.0099999999999998</v>
      </c>
      <c r="HH14" s="7">
        <v>3.28</v>
      </c>
      <c r="HI14" s="7">
        <v>2.4</v>
      </c>
      <c r="HJ14" s="7">
        <v>3.1</v>
      </c>
      <c r="HK14" s="7">
        <v>1.3</v>
      </c>
      <c r="HL14" s="7">
        <v>0.98</v>
      </c>
      <c r="HM14" s="7"/>
      <c r="HN14" s="7"/>
      <c r="HO14" s="7"/>
      <c r="HP14" s="7"/>
      <c r="HQ14" s="7"/>
      <c r="HR14" s="7"/>
      <c r="HS14" s="7"/>
      <c r="HT14" s="183">
        <v>312</v>
      </c>
      <c r="HU14" s="7">
        <v>3.38</v>
      </c>
      <c r="HV14" s="7">
        <v>2.4500000000000002</v>
      </c>
      <c r="HW14" s="7">
        <v>2.09</v>
      </c>
      <c r="HX14" s="7">
        <v>2.06</v>
      </c>
      <c r="HY14" s="7">
        <v>1.84</v>
      </c>
      <c r="HZ14" s="7">
        <v>1.92</v>
      </c>
      <c r="IA14" s="7">
        <v>2.36</v>
      </c>
      <c r="IB14" s="7">
        <v>2.11</v>
      </c>
      <c r="IC14" s="7">
        <v>2.0499999999999998</v>
      </c>
      <c r="ID14" s="7">
        <v>1.78</v>
      </c>
      <c r="IE14" s="7">
        <v>5.8</v>
      </c>
      <c r="IF14" s="7">
        <v>4.1100000000000003</v>
      </c>
      <c r="IG14" s="7">
        <v>3.45</v>
      </c>
      <c r="IH14" s="7">
        <v>5.57</v>
      </c>
      <c r="II14" s="7">
        <v>3.57</v>
      </c>
      <c r="IJ14" s="7">
        <v>3</v>
      </c>
      <c r="IK14" s="7"/>
      <c r="IL14" s="7"/>
      <c r="IM14" s="7">
        <v>3.27</v>
      </c>
      <c r="IN14" s="7">
        <v>3.5</v>
      </c>
      <c r="IO14" s="7">
        <v>6.1</v>
      </c>
      <c r="IP14" s="7">
        <v>2.68</v>
      </c>
      <c r="IQ14" s="7">
        <v>1.94</v>
      </c>
      <c r="IR14" s="7"/>
      <c r="IS14" s="7"/>
      <c r="IT14" s="7">
        <v>1.94</v>
      </c>
      <c r="IU14" s="7">
        <v>1.43</v>
      </c>
      <c r="IV14" s="7">
        <v>1.18</v>
      </c>
      <c r="IW14" s="7">
        <v>0.05</v>
      </c>
      <c r="IX14" s="183">
        <v>310</v>
      </c>
      <c r="IY14" s="7">
        <v>2.36</v>
      </c>
      <c r="IZ14" s="7">
        <v>2.19</v>
      </c>
      <c r="JA14" s="7">
        <v>1.92</v>
      </c>
      <c r="JB14" s="7">
        <v>1.08</v>
      </c>
      <c r="JC14" s="7">
        <v>0.73</v>
      </c>
      <c r="JD14" s="7">
        <v>1</v>
      </c>
      <c r="JE14" s="7">
        <v>0.93</v>
      </c>
      <c r="JF14" s="7">
        <v>1.36</v>
      </c>
      <c r="JG14" s="5">
        <v>2.06</v>
      </c>
      <c r="JH14" s="5">
        <v>1.01</v>
      </c>
      <c r="JI14" s="5">
        <v>0.45</v>
      </c>
      <c r="JJ14" s="5">
        <v>0.18</v>
      </c>
      <c r="JK14" s="5">
        <v>0.22</v>
      </c>
      <c r="JL14" s="5">
        <v>0.23</v>
      </c>
      <c r="JM14" s="5">
        <v>0.23</v>
      </c>
    </row>
    <row r="15" spans="2:279" s="42" customFormat="1" ht="17.25" thickTop="1">
      <c r="B15" s="63" t="s">
        <v>2</v>
      </c>
      <c r="C15" s="74">
        <f t="shared" ref="C15:U15" si="40">C9+C12</f>
        <v>7.01</v>
      </c>
      <c r="D15" s="43">
        <f t="shared" si="40"/>
        <v>7.93</v>
      </c>
      <c r="E15" s="43"/>
      <c r="F15" s="43"/>
      <c r="G15" s="43"/>
      <c r="H15" s="43">
        <f t="shared" si="40"/>
        <v>6.15</v>
      </c>
      <c r="I15" s="43">
        <f t="shared" si="40"/>
        <v>5.5</v>
      </c>
      <c r="J15" s="43">
        <f t="shared" si="40"/>
        <v>4.6100000000000003</v>
      </c>
      <c r="K15" s="43">
        <f t="shared" si="40"/>
        <v>3.96</v>
      </c>
      <c r="L15" s="43"/>
      <c r="M15" s="43">
        <f t="shared" si="40"/>
        <v>4.21</v>
      </c>
      <c r="N15" s="43">
        <f t="shared" si="40"/>
        <v>0</v>
      </c>
      <c r="O15" s="43">
        <f t="shared" si="40"/>
        <v>3.46</v>
      </c>
      <c r="P15" s="43">
        <f t="shared" si="40"/>
        <v>3.0999999999999996</v>
      </c>
      <c r="Q15" s="43">
        <f t="shared" si="40"/>
        <v>2.99</v>
      </c>
      <c r="R15" s="43"/>
      <c r="S15" s="43">
        <f t="shared" si="40"/>
        <v>3.92</v>
      </c>
      <c r="T15" s="43">
        <f t="shared" si="40"/>
        <v>2.8</v>
      </c>
      <c r="U15" s="43">
        <f t="shared" si="40"/>
        <v>9.2600000000000016</v>
      </c>
      <c r="V15" s="150">
        <f t="shared" ref="V15:AJ15" si="41">V9+V12</f>
        <v>8.620000000000001</v>
      </c>
      <c r="W15" s="43">
        <f t="shared" si="41"/>
        <v>7.15</v>
      </c>
      <c r="X15" s="43">
        <f t="shared" si="41"/>
        <v>7.17</v>
      </c>
      <c r="Y15" s="43">
        <f t="shared" si="41"/>
        <v>6.74</v>
      </c>
      <c r="Z15" s="43">
        <f t="shared" si="41"/>
        <v>6.83</v>
      </c>
      <c r="AA15" s="43">
        <f t="shared" si="41"/>
        <v>6.85</v>
      </c>
      <c r="AB15" s="43">
        <f t="shared" si="41"/>
        <v>6.58</v>
      </c>
      <c r="AC15" s="43">
        <f t="shared" si="41"/>
        <v>6.12</v>
      </c>
      <c r="AD15" s="43">
        <f t="shared" si="41"/>
        <v>5.99</v>
      </c>
      <c r="AE15" s="43">
        <f t="shared" si="41"/>
        <v>5.77</v>
      </c>
      <c r="AF15" s="43">
        <f t="shared" si="41"/>
        <v>5.88</v>
      </c>
      <c r="AG15" s="43">
        <f t="shared" si="41"/>
        <v>5.46</v>
      </c>
      <c r="AH15" s="43">
        <f t="shared" si="41"/>
        <v>4.9399999999999995</v>
      </c>
      <c r="AI15" s="43">
        <f t="shared" si="41"/>
        <v>4.41</v>
      </c>
      <c r="AJ15" s="43">
        <f t="shared" si="41"/>
        <v>3.96</v>
      </c>
      <c r="AK15" s="43">
        <f t="shared" ref="AK15:AL15" si="42">AK9+AK12</f>
        <v>3.67</v>
      </c>
      <c r="AL15" s="43">
        <f t="shared" si="42"/>
        <v>3.34</v>
      </c>
      <c r="AM15" s="43">
        <f t="shared" ref="AM15:AN15" si="43">AM9+AM12</f>
        <v>3.07</v>
      </c>
      <c r="AN15" s="43">
        <f t="shared" si="43"/>
        <v>2.08</v>
      </c>
      <c r="AO15" s="150">
        <f t="shared" ref="AO15:CV17" si="44">AO9+AO12</f>
        <v>8.43</v>
      </c>
      <c r="AP15" s="169"/>
      <c r="AQ15" s="43">
        <f t="shared" si="44"/>
        <v>7.9799999999999995</v>
      </c>
      <c r="AR15" s="43">
        <f t="shared" si="44"/>
        <v>7.9</v>
      </c>
      <c r="AS15" s="43">
        <f t="shared" si="44"/>
        <v>7.51</v>
      </c>
      <c r="AT15" s="43">
        <f t="shared" si="44"/>
        <v>7.5</v>
      </c>
      <c r="AU15" s="43">
        <f t="shared" si="44"/>
        <v>7.26</v>
      </c>
      <c r="AV15" s="43">
        <f t="shared" si="44"/>
        <v>6.95</v>
      </c>
      <c r="AW15" s="43">
        <f t="shared" si="44"/>
        <v>6.79</v>
      </c>
      <c r="AX15" s="43">
        <f t="shared" si="44"/>
        <v>6.74</v>
      </c>
      <c r="AY15" s="43">
        <f t="shared" si="44"/>
        <v>6.3000000000000007</v>
      </c>
      <c r="AZ15" s="43">
        <f t="shared" si="44"/>
        <v>6.59</v>
      </c>
      <c r="BA15" s="43">
        <f t="shared" si="44"/>
        <v>6.59</v>
      </c>
      <c r="BB15" s="43">
        <f t="shared" si="44"/>
        <v>6.16</v>
      </c>
      <c r="BC15" s="43">
        <f t="shared" si="44"/>
        <v>6.87</v>
      </c>
      <c r="BD15" s="43">
        <f t="shared" si="44"/>
        <v>6.45</v>
      </c>
      <c r="BE15" s="43">
        <f t="shared" si="44"/>
        <v>6.44</v>
      </c>
      <c r="BF15" s="43">
        <f t="shared" si="44"/>
        <v>5.86</v>
      </c>
      <c r="BG15" s="43">
        <f t="shared" si="44"/>
        <v>5.98</v>
      </c>
      <c r="BH15" s="43">
        <f t="shared" si="44"/>
        <v>4.91</v>
      </c>
      <c r="BI15" s="43">
        <f t="shared" si="44"/>
        <v>4.67</v>
      </c>
      <c r="BJ15" s="43">
        <f t="shared" si="44"/>
        <v>5.9399999999999995</v>
      </c>
      <c r="BK15" s="43">
        <f t="shared" si="44"/>
        <v>5.98</v>
      </c>
      <c r="BL15" s="150">
        <f t="shared" si="44"/>
        <v>10.41</v>
      </c>
      <c r="BM15" s="99"/>
      <c r="BN15" s="43">
        <f t="shared" si="44"/>
        <v>6.23</v>
      </c>
      <c r="BO15" s="43">
        <f t="shared" si="44"/>
        <v>6.22</v>
      </c>
      <c r="BP15" s="43">
        <f t="shared" si="44"/>
        <v>6.1199999999999992</v>
      </c>
      <c r="BQ15" s="43">
        <f t="shared" si="44"/>
        <v>6.0200000000000005</v>
      </c>
      <c r="BR15" s="43">
        <f t="shared" ref="BR15" si="45">BR9+BR12</f>
        <v>6.1</v>
      </c>
      <c r="BS15" s="43">
        <f t="shared" si="44"/>
        <v>6.37</v>
      </c>
      <c r="BT15" s="43">
        <f t="shared" si="44"/>
        <v>6.21</v>
      </c>
      <c r="BU15" s="43">
        <f t="shared" si="44"/>
        <v>5.4700000000000006</v>
      </c>
      <c r="BV15" s="43">
        <f t="shared" si="44"/>
        <v>5.09</v>
      </c>
      <c r="BW15" s="43">
        <f t="shared" si="44"/>
        <v>5.35</v>
      </c>
      <c r="BX15" s="43">
        <f t="shared" si="44"/>
        <v>6.09</v>
      </c>
      <c r="BY15" s="43">
        <f t="shared" si="44"/>
        <v>3.96</v>
      </c>
      <c r="BZ15" s="43">
        <f t="shared" si="44"/>
        <v>3.75</v>
      </c>
      <c r="CA15" s="43">
        <f t="shared" si="44"/>
        <v>6.02</v>
      </c>
      <c r="CB15" s="43">
        <f t="shared" si="44"/>
        <v>4.66</v>
      </c>
      <c r="CC15" s="43">
        <f t="shared" si="44"/>
        <v>4.3600000000000003</v>
      </c>
      <c r="CD15" s="43">
        <f t="shared" si="44"/>
        <v>4.21</v>
      </c>
      <c r="CE15" s="43">
        <f t="shared" si="44"/>
        <v>8.06</v>
      </c>
      <c r="CF15" s="150">
        <f t="shared" si="44"/>
        <v>9.4499999999999993</v>
      </c>
      <c r="CG15" s="43"/>
      <c r="CH15" s="74">
        <f t="shared" si="44"/>
        <v>11.58</v>
      </c>
      <c r="CI15" s="43">
        <f t="shared" si="44"/>
        <v>10.9</v>
      </c>
      <c r="CJ15" s="43">
        <f t="shared" si="44"/>
        <v>10.1</v>
      </c>
      <c r="CK15" s="43">
        <f t="shared" si="44"/>
        <v>10.01</v>
      </c>
      <c r="CL15" s="43">
        <f t="shared" si="44"/>
        <v>9.9700000000000006</v>
      </c>
      <c r="CM15" s="43">
        <f t="shared" si="44"/>
        <v>9.6999999999999993</v>
      </c>
      <c r="CN15" s="43">
        <f t="shared" si="44"/>
        <v>10.08</v>
      </c>
      <c r="CO15" s="43">
        <f t="shared" si="44"/>
        <v>10.56</v>
      </c>
      <c r="CP15" s="43">
        <f t="shared" si="44"/>
        <v>10.79</v>
      </c>
      <c r="CQ15" s="43">
        <f t="shared" si="44"/>
        <v>9.6300000000000008</v>
      </c>
      <c r="CR15" s="43">
        <f t="shared" si="44"/>
        <v>8.85</v>
      </c>
      <c r="CS15" s="43">
        <f t="shared" si="44"/>
        <v>9.39</v>
      </c>
      <c r="CT15" s="43">
        <f t="shared" si="44"/>
        <v>8.35</v>
      </c>
      <c r="CU15" s="43">
        <f t="shared" si="44"/>
        <v>7.59</v>
      </c>
      <c r="CV15" s="43">
        <f t="shared" si="44"/>
        <v>6.65</v>
      </c>
      <c r="CW15" s="43">
        <f t="shared" ref="CW15:FB17" si="46">CW9+CW12</f>
        <v>6.3100000000000005</v>
      </c>
      <c r="CX15" s="43">
        <f t="shared" si="46"/>
        <v>5.9</v>
      </c>
      <c r="CY15" s="43">
        <f t="shared" si="46"/>
        <v>7.09</v>
      </c>
      <c r="CZ15" s="43">
        <f t="shared" si="46"/>
        <v>7.21</v>
      </c>
      <c r="DA15" s="43">
        <f t="shared" si="46"/>
        <v>8.2999999999999989</v>
      </c>
      <c r="DB15" s="43">
        <f t="shared" si="46"/>
        <v>8.34</v>
      </c>
      <c r="DC15" s="43">
        <f t="shared" si="46"/>
        <v>7.52</v>
      </c>
      <c r="DD15" s="150">
        <f t="shared" si="46"/>
        <v>8.4499999999999993</v>
      </c>
      <c r="DE15" s="99"/>
      <c r="DF15" s="43">
        <f t="shared" si="46"/>
        <v>6.35</v>
      </c>
      <c r="DG15" s="43">
        <f t="shared" si="46"/>
        <v>8.77</v>
      </c>
      <c r="DH15" s="43">
        <f t="shared" si="46"/>
        <v>8.2899999999999991</v>
      </c>
      <c r="DI15" s="43">
        <f t="shared" si="46"/>
        <v>8.1300000000000008</v>
      </c>
      <c r="DJ15" s="43">
        <f t="shared" si="46"/>
        <v>7.96</v>
      </c>
      <c r="DK15" s="43">
        <f t="shared" si="46"/>
        <v>6.76</v>
      </c>
      <c r="DL15" s="43">
        <f t="shared" si="46"/>
        <v>6.32</v>
      </c>
      <c r="DM15" s="43">
        <f t="shared" si="46"/>
        <v>5.17</v>
      </c>
      <c r="DN15" s="43">
        <f t="shared" si="46"/>
        <v>4.6500000000000004</v>
      </c>
      <c r="DO15" s="43">
        <f t="shared" si="46"/>
        <v>4.72</v>
      </c>
      <c r="DP15" s="43">
        <f t="shared" si="46"/>
        <v>6.45</v>
      </c>
      <c r="DQ15" s="43">
        <f t="shared" si="46"/>
        <v>10.309999999999999</v>
      </c>
      <c r="DR15" s="43">
        <f t="shared" si="46"/>
        <v>13.16</v>
      </c>
      <c r="DS15" s="99">
        <f t="shared" si="46"/>
        <v>15.459999999999999</v>
      </c>
      <c r="DT15" s="99"/>
      <c r="DU15" s="150">
        <f t="shared" si="46"/>
        <v>6.67</v>
      </c>
      <c r="DV15" s="43">
        <f t="shared" si="46"/>
        <v>6.75</v>
      </c>
      <c r="DW15" s="43">
        <f t="shared" si="46"/>
        <v>6.79</v>
      </c>
      <c r="DX15" s="43">
        <f t="shared" si="46"/>
        <v>6.67</v>
      </c>
      <c r="DY15" s="43">
        <f t="shared" si="46"/>
        <v>6.54</v>
      </c>
      <c r="DZ15" s="43">
        <f t="shared" si="46"/>
        <v>6.41</v>
      </c>
      <c r="EA15" s="43">
        <f t="shared" si="46"/>
        <v>6.42</v>
      </c>
      <c r="EB15" s="43">
        <f t="shared" si="46"/>
        <v>6.2100000000000009</v>
      </c>
      <c r="EC15" s="43">
        <f t="shared" si="46"/>
        <v>6.1</v>
      </c>
      <c r="ED15" s="43">
        <f t="shared" si="46"/>
        <v>5.3900000000000006</v>
      </c>
      <c r="EE15" s="43">
        <f t="shared" si="46"/>
        <v>5.64</v>
      </c>
      <c r="EF15" s="43">
        <f t="shared" si="46"/>
        <v>5.67</v>
      </c>
      <c r="EG15" s="43">
        <f t="shared" si="46"/>
        <v>7.48</v>
      </c>
      <c r="EH15" s="43">
        <f t="shared" si="46"/>
        <v>12.31</v>
      </c>
      <c r="EI15" s="43">
        <f t="shared" si="46"/>
        <v>11.92</v>
      </c>
      <c r="EJ15" s="43">
        <f t="shared" si="46"/>
        <v>9.75</v>
      </c>
      <c r="EK15" s="43">
        <f t="shared" si="46"/>
        <v>9.32</v>
      </c>
      <c r="EL15" s="43">
        <f t="shared" si="46"/>
        <v>10.41</v>
      </c>
      <c r="EM15" s="150">
        <f t="shared" si="46"/>
        <v>9.69</v>
      </c>
      <c r="EN15" s="99"/>
      <c r="EO15" s="150">
        <f t="shared" si="46"/>
        <v>8.16</v>
      </c>
      <c r="EP15" s="43">
        <f t="shared" si="46"/>
        <v>8.1</v>
      </c>
      <c r="EQ15" s="43">
        <f t="shared" si="46"/>
        <v>7.82</v>
      </c>
      <c r="ER15" s="43">
        <f t="shared" si="46"/>
        <v>8.0399999999999991</v>
      </c>
      <c r="ES15" s="43">
        <f t="shared" si="46"/>
        <v>7.4</v>
      </c>
      <c r="ET15" s="43">
        <f t="shared" si="46"/>
        <v>7.25</v>
      </c>
      <c r="EU15" s="43">
        <f t="shared" si="46"/>
        <v>7.33</v>
      </c>
      <c r="EV15" s="43">
        <f t="shared" si="46"/>
        <v>6.9</v>
      </c>
      <c r="EW15" s="43">
        <f t="shared" si="46"/>
        <v>16.329999999999998</v>
      </c>
      <c r="EX15" s="43">
        <f t="shared" si="46"/>
        <v>6.61</v>
      </c>
      <c r="EY15" s="43">
        <f t="shared" si="46"/>
        <v>6.51</v>
      </c>
      <c r="EZ15" s="43">
        <f t="shared" si="46"/>
        <v>8.14</v>
      </c>
      <c r="FA15" s="43">
        <f t="shared" si="46"/>
        <v>6.77</v>
      </c>
      <c r="FB15" s="43">
        <f t="shared" si="46"/>
        <v>6.74</v>
      </c>
      <c r="FC15" s="43">
        <f t="shared" ref="FC15:HM17" si="47">FC9+FC12</f>
        <v>10.36</v>
      </c>
      <c r="FD15" s="43">
        <f t="shared" si="47"/>
        <v>10.549999999999999</v>
      </c>
      <c r="FE15" s="43">
        <f t="shared" si="47"/>
        <v>7.8999999999999995</v>
      </c>
      <c r="FF15" s="43">
        <f t="shared" si="47"/>
        <v>6.65</v>
      </c>
      <c r="FG15" s="43">
        <f t="shared" si="47"/>
        <v>10.510000000000002</v>
      </c>
      <c r="FH15" s="43">
        <f t="shared" si="47"/>
        <v>11.23</v>
      </c>
      <c r="FI15" s="43">
        <f t="shared" si="47"/>
        <v>10.360000000000001</v>
      </c>
      <c r="FJ15" s="43">
        <f t="shared" si="47"/>
        <v>10.18</v>
      </c>
      <c r="FK15" s="43">
        <f t="shared" si="47"/>
        <v>11.219999999999999</v>
      </c>
      <c r="FL15" s="43">
        <f t="shared" si="47"/>
        <v>8.41</v>
      </c>
      <c r="FM15" s="150">
        <f t="shared" si="47"/>
        <v>7.51</v>
      </c>
      <c r="FN15" s="99"/>
      <c r="FO15" s="150">
        <f t="shared" si="47"/>
        <v>6.84</v>
      </c>
      <c r="FP15" s="43">
        <f t="shared" ref="FP15" si="48">FP9+FP12</f>
        <v>6.64</v>
      </c>
      <c r="FQ15" s="43">
        <f t="shared" si="47"/>
        <v>6.68</v>
      </c>
      <c r="FR15" s="43">
        <f t="shared" si="47"/>
        <v>6.6400000000000006</v>
      </c>
      <c r="FS15" s="43">
        <f t="shared" si="47"/>
        <v>9.9600000000000009</v>
      </c>
      <c r="FT15" s="43">
        <f t="shared" si="47"/>
        <v>8.42</v>
      </c>
      <c r="FU15" s="43">
        <f t="shared" si="47"/>
        <v>8.9799999999999986</v>
      </c>
      <c r="FV15" s="43">
        <f t="shared" si="47"/>
        <v>6.88</v>
      </c>
      <c r="FW15" s="43">
        <f t="shared" si="47"/>
        <v>5.39</v>
      </c>
      <c r="FX15" s="43">
        <f t="shared" si="47"/>
        <v>5.35</v>
      </c>
      <c r="FY15" s="43">
        <f t="shared" si="47"/>
        <v>5.34</v>
      </c>
      <c r="FZ15" s="43">
        <f t="shared" si="47"/>
        <v>4.1899999999999995</v>
      </c>
      <c r="GA15" s="43">
        <f t="shared" si="47"/>
        <v>4.97</v>
      </c>
      <c r="GB15" s="43">
        <f t="shared" si="47"/>
        <v>6.48</v>
      </c>
      <c r="GC15" s="43">
        <f t="shared" si="47"/>
        <v>5.4399999999999995</v>
      </c>
      <c r="GD15" s="43">
        <f t="shared" si="47"/>
        <v>2.46</v>
      </c>
      <c r="GE15" s="150">
        <f t="shared" si="47"/>
        <v>1.76</v>
      </c>
      <c r="GF15" s="99"/>
      <c r="GG15" s="150">
        <f t="shared" si="47"/>
        <v>7.21</v>
      </c>
      <c r="GH15" s="43">
        <f t="shared" si="47"/>
        <v>7.38</v>
      </c>
      <c r="GI15" s="43">
        <f>GI9+GI12</f>
        <v>7.83</v>
      </c>
      <c r="GJ15" s="43">
        <f t="shared" si="47"/>
        <v>7.51</v>
      </c>
      <c r="GK15" s="43">
        <f t="shared" si="47"/>
        <v>7.65</v>
      </c>
      <c r="GL15" s="43">
        <f t="shared" si="47"/>
        <v>7.61</v>
      </c>
      <c r="GM15" s="43">
        <f t="shared" si="47"/>
        <v>7.12</v>
      </c>
      <c r="GN15" s="43">
        <f t="shared" si="47"/>
        <v>7.5</v>
      </c>
      <c r="GO15" s="43">
        <f t="shared" si="47"/>
        <v>7.73</v>
      </c>
      <c r="GP15" s="43">
        <f t="shared" si="47"/>
        <v>8.75</v>
      </c>
      <c r="GQ15" s="43">
        <f t="shared" si="47"/>
        <v>9.75</v>
      </c>
      <c r="GR15" s="43">
        <f t="shared" si="47"/>
        <v>11.76</v>
      </c>
      <c r="GS15" s="43">
        <f t="shared" si="47"/>
        <v>8.11</v>
      </c>
      <c r="GT15" s="43">
        <f t="shared" si="47"/>
        <v>8.44</v>
      </c>
      <c r="GU15" s="43">
        <f t="shared" si="47"/>
        <v>7.48</v>
      </c>
      <c r="GV15" s="43">
        <f t="shared" si="47"/>
        <v>4.78</v>
      </c>
      <c r="GW15" s="43">
        <f t="shared" si="47"/>
        <v>5.6899999999999995</v>
      </c>
      <c r="GX15" s="74">
        <f t="shared" si="47"/>
        <v>10.1</v>
      </c>
      <c r="GY15" s="43">
        <f t="shared" si="47"/>
        <v>17.82</v>
      </c>
      <c r="GZ15" s="43">
        <f t="shared" si="47"/>
        <v>22.41</v>
      </c>
      <c r="HA15" s="43"/>
      <c r="HB15" s="150">
        <f t="shared" si="47"/>
        <v>13.98</v>
      </c>
      <c r="HC15" s="99">
        <f t="shared" si="47"/>
        <v>13.5</v>
      </c>
      <c r="HD15" s="43">
        <f t="shared" si="47"/>
        <v>13.260000000000002</v>
      </c>
      <c r="HE15" s="43"/>
      <c r="HF15" s="43">
        <f t="shared" si="47"/>
        <v>10.39</v>
      </c>
      <c r="HG15" s="43">
        <f t="shared" si="47"/>
        <v>8.76</v>
      </c>
      <c r="HH15" s="43">
        <f t="shared" si="47"/>
        <v>8.6</v>
      </c>
      <c r="HI15" s="43">
        <f t="shared" si="47"/>
        <v>8.1300000000000008</v>
      </c>
      <c r="HJ15" s="43">
        <f t="shared" si="47"/>
        <v>8.11</v>
      </c>
      <c r="HK15" s="43">
        <f t="shared" si="47"/>
        <v>7.56</v>
      </c>
      <c r="HL15" s="43">
        <f t="shared" si="47"/>
        <v>6.8900000000000006</v>
      </c>
      <c r="HM15" s="43">
        <f t="shared" si="47"/>
        <v>0</v>
      </c>
      <c r="HN15" s="43">
        <f t="shared" ref="HN15:JF17" si="49">HN9+HN12</f>
        <v>0</v>
      </c>
      <c r="HO15" s="43">
        <f t="shared" si="49"/>
        <v>0</v>
      </c>
      <c r="HP15" s="43">
        <f t="shared" si="49"/>
        <v>0</v>
      </c>
      <c r="HQ15" s="43">
        <f t="shared" si="49"/>
        <v>0</v>
      </c>
      <c r="HR15" s="43">
        <f t="shared" si="49"/>
        <v>0</v>
      </c>
      <c r="HS15" s="43">
        <f t="shared" si="49"/>
        <v>0</v>
      </c>
      <c r="HT15" s="43"/>
      <c r="HU15" s="43">
        <f t="shared" si="49"/>
        <v>10.39</v>
      </c>
      <c r="HV15" s="43">
        <f t="shared" si="49"/>
        <v>10.75</v>
      </c>
      <c r="HW15" s="43">
        <f t="shared" si="49"/>
        <v>11.03</v>
      </c>
      <c r="HX15" s="43">
        <f t="shared" si="49"/>
        <v>11.01</v>
      </c>
      <c r="HY15" s="43">
        <f t="shared" si="49"/>
        <v>11.58</v>
      </c>
      <c r="HZ15" s="43">
        <f t="shared" si="49"/>
        <v>11.06</v>
      </c>
      <c r="IA15" s="43">
        <f t="shared" si="49"/>
        <v>10.280000000000001</v>
      </c>
      <c r="IB15" s="43">
        <f t="shared" si="49"/>
        <v>10.8</v>
      </c>
      <c r="IC15" s="43">
        <f t="shared" si="49"/>
        <v>10.89</v>
      </c>
      <c r="ID15" s="43">
        <f t="shared" si="49"/>
        <v>10.71</v>
      </c>
      <c r="IE15" s="43">
        <f t="shared" si="49"/>
        <v>11.43</v>
      </c>
      <c r="IF15" s="43">
        <f t="shared" si="49"/>
        <v>10.08</v>
      </c>
      <c r="IG15" s="43">
        <f t="shared" si="49"/>
        <v>9.23</v>
      </c>
      <c r="IH15" s="43">
        <f t="shared" si="49"/>
        <v>10.68</v>
      </c>
      <c r="II15" s="43">
        <f t="shared" si="49"/>
        <v>9.01</v>
      </c>
      <c r="IJ15" s="43">
        <f t="shared" si="49"/>
        <v>7.93</v>
      </c>
      <c r="IK15" s="43">
        <f t="shared" si="49"/>
        <v>0</v>
      </c>
      <c r="IL15" s="43">
        <f t="shared" si="49"/>
        <v>0</v>
      </c>
      <c r="IM15" s="43">
        <f t="shared" si="49"/>
        <v>7.99</v>
      </c>
      <c r="IN15" s="43">
        <f t="shared" si="49"/>
        <v>7.91</v>
      </c>
      <c r="IO15" s="43">
        <f t="shared" si="49"/>
        <v>10.64</v>
      </c>
      <c r="IP15" s="43">
        <f t="shared" si="49"/>
        <v>6.74</v>
      </c>
      <c r="IQ15" s="43">
        <f t="shared" si="49"/>
        <v>5.71</v>
      </c>
      <c r="IR15" s="43">
        <f t="shared" si="49"/>
        <v>0</v>
      </c>
      <c r="IS15" s="43">
        <f t="shared" si="49"/>
        <v>0</v>
      </c>
      <c r="IT15" s="43">
        <f t="shared" si="49"/>
        <v>5.71</v>
      </c>
      <c r="IU15" s="43">
        <f t="shared" si="49"/>
        <v>5.08</v>
      </c>
      <c r="IV15" s="43">
        <f t="shared" si="49"/>
        <v>4.8100000000000005</v>
      </c>
      <c r="IW15" s="43">
        <f t="shared" si="49"/>
        <v>3.3699999999999997</v>
      </c>
      <c r="IX15" s="43"/>
      <c r="IY15" s="43">
        <f t="shared" si="49"/>
        <v>8.5300000000000011</v>
      </c>
      <c r="IZ15" s="43">
        <f t="shared" si="49"/>
        <v>8.0599999999999987</v>
      </c>
      <c r="JA15" s="43">
        <f t="shared" si="49"/>
        <v>7.52</v>
      </c>
      <c r="JB15" s="43">
        <f t="shared" si="49"/>
        <v>7.8599999999999994</v>
      </c>
      <c r="JC15" s="43">
        <f t="shared" si="49"/>
        <v>8.0499999999999989</v>
      </c>
      <c r="JD15" s="43">
        <f t="shared" si="49"/>
        <v>7.24</v>
      </c>
      <c r="JE15" s="43">
        <f t="shared" si="49"/>
        <v>7.3100000000000005</v>
      </c>
      <c r="JF15" s="43">
        <f t="shared" si="49"/>
        <v>7.15</v>
      </c>
      <c r="JG15" s="43">
        <f t="shared" ref="JG15:JN15" si="50">JG9+JG12</f>
        <v>7.11</v>
      </c>
      <c r="JH15" s="43">
        <f t="shared" si="50"/>
        <v>7.5200000000000005</v>
      </c>
      <c r="JI15" s="43">
        <f t="shared" si="50"/>
        <v>8.09</v>
      </c>
      <c r="JJ15" s="43">
        <f t="shared" si="50"/>
        <v>8.65</v>
      </c>
      <c r="JK15" s="43">
        <f t="shared" si="50"/>
        <v>6.9700000000000006</v>
      </c>
      <c r="JL15" s="43">
        <f t="shared" si="50"/>
        <v>5.79</v>
      </c>
      <c r="JM15" s="43">
        <f t="shared" si="50"/>
        <v>4.68</v>
      </c>
      <c r="JN15" s="43">
        <f t="shared" si="50"/>
        <v>0</v>
      </c>
    </row>
    <row r="16" spans="2:279" s="45" customFormat="1">
      <c r="B16" s="64" t="s">
        <v>11</v>
      </c>
      <c r="C16" s="75">
        <f t="shared" ref="C16:U16" si="51">C10+C13</f>
        <v>4.8899999999999997</v>
      </c>
      <c r="D16" s="44">
        <f t="shared" si="51"/>
        <v>5.76</v>
      </c>
      <c r="E16" s="44"/>
      <c r="F16" s="44"/>
      <c r="G16" s="44"/>
      <c r="H16" s="44">
        <f t="shared" si="51"/>
        <v>3.94</v>
      </c>
      <c r="I16" s="44">
        <f t="shared" si="51"/>
        <v>3.3099999999999996</v>
      </c>
      <c r="J16" s="44">
        <f t="shared" si="51"/>
        <v>2.59</v>
      </c>
      <c r="K16" s="44">
        <f t="shared" si="51"/>
        <v>2.06</v>
      </c>
      <c r="L16" s="44"/>
      <c r="M16" s="44">
        <f t="shared" si="51"/>
        <v>2.2599999999999998</v>
      </c>
      <c r="N16" s="44">
        <f t="shared" si="51"/>
        <v>0</v>
      </c>
      <c r="O16" s="44">
        <f t="shared" si="51"/>
        <v>1.58</v>
      </c>
      <c r="P16" s="44">
        <f t="shared" si="51"/>
        <v>1.4</v>
      </c>
      <c r="Q16" s="44">
        <f t="shared" si="51"/>
        <v>1.33</v>
      </c>
      <c r="R16" s="44"/>
      <c r="S16" s="44">
        <f t="shared" si="51"/>
        <v>2.0499999999999998</v>
      </c>
      <c r="T16" s="44">
        <f t="shared" si="51"/>
        <v>1.01</v>
      </c>
      <c r="U16" s="44">
        <f t="shared" si="51"/>
        <v>7.03</v>
      </c>
      <c r="V16" s="151">
        <f t="shared" ref="V16:AJ16" si="52">V10+V13</f>
        <v>6.32</v>
      </c>
      <c r="W16" s="44">
        <f t="shared" si="52"/>
        <v>4.99</v>
      </c>
      <c r="X16" s="44">
        <f t="shared" si="52"/>
        <v>4.99</v>
      </c>
      <c r="Y16" s="44">
        <f t="shared" si="52"/>
        <v>4.57</v>
      </c>
      <c r="Z16" s="44">
        <f t="shared" si="52"/>
        <v>4.6899999999999995</v>
      </c>
      <c r="AA16" s="44">
        <f t="shared" si="52"/>
        <v>4.67</v>
      </c>
      <c r="AB16" s="44">
        <f t="shared" si="52"/>
        <v>4.38</v>
      </c>
      <c r="AC16" s="44">
        <f t="shared" si="52"/>
        <v>4.0200000000000005</v>
      </c>
      <c r="AD16" s="44">
        <f t="shared" si="52"/>
        <v>3.91</v>
      </c>
      <c r="AE16" s="44">
        <f t="shared" si="52"/>
        <v>3.71</v>
      </c>
      <c r="AF16" s="44">
        <f t="shared" si="52"/>
        <v>3.8</v>
      </c>
      <c r="AG16" s="44">
        <f t="shared" si="52"/>
        <v>3.37</v>
      </c>
      <c r="AH16" s="44">
        <f t="shared" si="52"/>
        <v>2.88</v>
      </c>
      <c r="AI16" s="44">
        <f t="shared" si="52"/>
        <v>2.3899999999999997</v>
      </c>
      <c r="AJ16" s="44">
        <f t="shared" si="52"/>
        <v>2.02</v>
      </c>
      <c r="AK16" s="44">
        <f t="shared" ref="AK16:AL16" si="53">AK10+AK13</f>
        <v>1.7999999999999998</v>
      </c>
      <c r="AL16" s="44">
        <f t="shared" si="53"/>
        <v>1.59</v>
      </c>
      <c r="AM16" s="44">
        <f t="shared" ref="AM16:AN16" si="54">AM10+AM13</f>
        <v>1.24</v>
      </c>
      <c r="AN16" s="44">
        <f t="shared" si="54"/>
        <v>0.51</v>
      </c>
      <c r="AO16" s="151">
        <f t="shared" si="44"/>
        <v>6.17</v>
      </c>
      <c r="AP16" s="170"/>
      <c r="AQ16" s="44">
        <f t="shared" si="44"/>
        <v>5.74</v>
      </c>
      <c r="AR16" s="44">
        <f t="shared" si="44"/>
        <v>5.73</v>
      </c>
      <c r="AS16" s="44">
        <f t="shared" si="44"/>
        <v>5.33</v>
      </c>
      <c r="AT16" s="44">
        <f t="shared" si="44"/>
        <v>5.29</v>
      </c>
      <c r="AU16" s="44">
        <f t="shared" si="44"/>
        <v>5.0999999999999996</v>
      </c>
      <c r="AV16" s="44">
        <f t="shared" si="44"/>
        <v>4.75</v>
      </c>
      <c r="AW16" s="44">
        <f t="shared" si="44"/>
        <v>4.66</v>
      </c>
      <c r="AX16" s="44">
        <f t="shared" si="44"/>
        <v>4.5600000000000005</v>
      </c>
      <c r="AY16" s="44">
        <f t="shared" si="44"/>
        <v>4.1400000000000006</v>
      </c>
      <c r="AZ16" s="44">
        <f t="shared" si="44"/>
        <v>4.42</v>
      </c>
      <c r="BA16" s="44">
        <f t="shared" si="44"/>
        <v>4.37</v>
      </c>
      <c r="BB16" s="44">
        <f t="shared" si="44"/>
        <v>3.96</v>
      </c>
      <c r="BC16" s="44">
        <f t="shared" si="44"/>
        <v>4.6400000000000006</v>
      </c>
      <c r="BD16" s="44">
        <f t="shared" si="44"/>
        <v>4.2300000000000004</v>
      </c>
      <c r="BE16" s="44">
        <f t="shared" si="44"/>
        <v>4.2</v>
      </c>
      <c r="BF16" s="44">
        <f t="shared" si="44"/>
        <v>3.6399999999999997</v>
      </c>
      <c r="BG16" s="44">
        <f t="shared" si="44"/>
        <v>3.71</v>
      </c>
      <c r="BH16" s="44">
        <f t="shared" si="44"/>
        <v>2.79</v>
      </c>
      <c r="BI16" s="44">
        <f t="shared" si="44"/>
        <v>2.4700000000000002</v>
      </c>
      <c r="BJ16" s="44">
        <f t="shared" si="44"/>
        <v>3.53</v>
      </c>
      <c r="BK16" s="44">
        <f t="shared" si="44"/>
        <v>3.4899999999999998</v>
      </c>
      <c r="BL16" s="151">
        <f t="shared" si="44"/>
        <v>7.38</v>
      </c>
      <c r="BM16" s="100"/>
      <c r="BN16" s="44">
        <f t="shared" si="44"/>
        <v>4.18</v>
      </c>
      <c r="BO16" s="44">
        <f t="shared" si="44"/>
        <v>4.07</v>
      </c>
      <c r="BP16" s="44">
        <f t="shared" si="44"/>
        <v>4</v>
      </c>
      <c r="BQ16" s="44">
        <f t="shared" si="44"/>
        <v>3.87</v>
      </c>
      <c r="BR16" s="44">
        <f t="shared" ref="BR16" si="55">BR10+BR13</f>
        <v>3.9400000000000004</v>
      </c>
      <c r="BS16" s="44">
        <f t="shared" si="44"/>
        <v>4.0999999999999996</v>
      </c>
      <c r="BT16" s="44">
        <f t="shared" si="44"/>
        <v>4</v>
      </c>
      <c r="BU16" s="44">
        <f t="shared" si="44"/>
        <v>3.33</v>
      </c>
      <c r="BV16" s="44">
        <f t="shared" si="44"/>
        <v>2.96</v>
      </c>
      <c r="BW16" s="44">
        <f t="shared" si="44"/>
        <v>3.21</v>
      </c>
      <c r="BX16" s="44">
        <f t="shared" si="44"/>
        <v>4.0600000000000005</v>
      </c>
      <c r="BY16" s="44">
        <f t="shared" si="44"/>
        <v>2.08</v>
      </c>
      <c r="BZ16" s="44">
        <f t="shared" si="44"/>
        <v>1.8599999999999999</v>
      </c>
      <c r="CA16" s="44">
        <f t="shared" si="44"/>
        <v>3.85</v>
      </c>
      <c r="CB16" s="44">
        <f t="shared" si="44"/>
        <v>2.6500000000000004</v>
      </c>
      <c r="CC16" s="44">
        <f t="shared" si="44"/>
        <v>2.3699999999999997</v>
      </c>
      <c r="CD16" s="44">
        <f t="shared" si="44"/>
        <v>2.14</v>
      </c>
      <c r="CE16" s="44">
        <f t="shared" si="44"/>
        <v>5.5699999999999994</v>
      </c>
      <c r="CF16" s="151">
        <f t="shared" si="44"/>
        <v>6.93</v>
      </c>
      <c r="CG16" s="44"/>
      <c r="CH16" s="75">
        <f t="shared" si="44"/>
        <v>9.379999999999999</v>
      </c>
      <c r="CI16" s="44">
        <f t="shared" si="44"/>
        <v>8.5299999999999994</v>
      </c>
      <c r="CJ16" s="44">
        <f t="shared" si="44"/>
        <v>7.73</v>
      </c>
      <c r="CK16" s="44">
        <f t="shared" si="44"/>
        <v>7.58</v>
      </c>
      <c r="CL16" s="44">
        <f t="shared" si="44"/>
        <v>7.92</v>
      </c>
      <c r="CM16" s="44">
        <f t="shared" si="44"/>
        <v>7.36</v>
      </c>
      <c r="CN16" s="44">
        <f t="shared" si="44"/>
        <v>7.66</v>
      </c>
      <c r="CO16" s="44">
        <f t="shared" si="44"/>
        <v>8.15</v>
      </c>
      <c r="CP16" s="44">
        <f t="shared" si="44"/>
        <v>8.41</v>
      </c>
      <c r="CQ16" s="44">
        <f t="shared" si="44"/>
        <v>7.2</v>
      </c>
      <c r="CR16" s="44">
        <f t="shared" si="44"/>
        <v>6.5200000000000005</v>
      </c>
      <c r="CS16" s="44">
        <f t="shared" si="44"/>
        <v>7.25</v>
      </c>
      <c r="CT16" s="44">
        <f t="shared" si="44"/>
        <v>5.7799999999999994</v>
      </c>
      <c r="CU16" s="44">
        <f t="shared" si="44"/>
        <v>5.2700000000000005</v>
      </c>
      <c r="CV16" s="44">
        <f t="shared" si="44"/>
        <v>4.42</v>
      </c>
      <c r="CW16" s="44">
        <f t="shared" si="46"/>
        <v>4.1099999999999994</v>
      </c>
      <c r="CX16" s="44">
        <f t="shared" si="46"/>
        <v>3.8</v>
      </c>
      <c r="CY16" s="44">
        <f t="shared" si="46"/>
        <v>4.75</v>
      </c>
      <c r="CZ16" s="44">
        <f t="shared" si="46"/>
        <v>4.8099999999999996</v>
      </c>
      <c r="DA16" s="44">
        <f t="shared" si="46"/>
        <v>6.15</v>
      </c>
      <c r="DB16" s="44">
        <f t="shared" si="46"/>
        <v>5.84</v>
      </c>
      <c r="DC16" s="44">
        <f t="shared" si="46"/>
        <v>5.0599999999999996</v>
      </c>
      <c r="DD16" s="151">
        <f t="shared" si="46"/>
        <v>6.6899999999999995</v>
      </c>
      <c r="DE16" s="100"/>
      <c r="DF16" s="44">
        <f t="shared" si="46"/>
        <v>4.2300000000000004</v>
      </c>
      <c r="DG16" s="44">
        <f t="shared" si="46"/>
        <v>6.48</v>
      </c>
      <c r="DH16" s="44">
        <f t="shared" si="46"/>
        <v>5.9700000000000006</v>
      </c>
      <c r="DI16" s="44">
        <f t="shared" si="46"/>
        <v>5.8599999999999994</v>
      </c>
      <c r="DJ16" s="44">
        <f t="shared" si="46"/>
        <v>5.6999999999999993</v>
      </c>
      <c r="DK16" s="44">
        <f t="shared" si="46"/>
        <v>4.53</v>
      </c>
      <c r="DL16" s="44">
        <f t="shared" si="46"/>
        <v>4.07</v>
      </c>
      <c r="DM16" s="44">
        <f t="shared" si="46"/>
        <v>3.06</v>
      </c>
      <c r="DN16" s="44">
        <f t="shared" si="46"/>
        <v>2.65</v>
      </c>
      <c r="DO16" s="44">
        <f t="shared" si="46"/>
        <v>2.71</v>
      </c>
      <c r="DP16" s="44">
        <f t="shared" si="46"/>
        <v>4.12</v>
      </c>
      <c r="DQ16" s="44">
        <f t="shared" si="46"/>
        <v>7.7200000000000006</v>
      </c>
      <c r="DR16" s="44">
        <f t="shared" si="46"/>
        <v>10.709999999999999</v>
      </c>
      <c r="DS16" s="100">
        <f t="shared" si="46"/>
        <v>12.959999999999999</v>
      </c>
      <c r="DT16" s="100"/>
      <c r="DU16" s="151">
        <f t="shared" si="46"/>
        <v>4.6400000000000006</v>
      </c>
      <c r="DV16" s="44">
        <f t="shared" si="46"/>
        <v>4.59</v>
      </c>
      <c r="DW16" s="44">
        <f t="shared" si="46"/>
        <v>4.6100000000000003</v>
      </c>
      <c r="DX16" s="44">
        <f t="shared" si="46"/>
        <v>4.54</v>
      </c>
      <c r="DY16" s="44">
        <f t="shared" si="46"/>
        <v>4.43</v>
      </c>
      <c r="DZ16" s="44">
        <f t="shared" si="46"/>
        <v>4.24</v>
      </c>
      <c r="EA16" s="44">
        <f t="shared" si="46"/>
        <v>4.29</v>
      </c>
      <c r="EB16" s="44">
        <f t="shared" si="46"/>
        <v>4.05</v>
      </c>
      <c r="EC16" s="44">
        <f t="shared" si="46"/>
        <v>3.96</v>
      </c>
      <c r="ED16" s="44">
        <f t="shared" si="46"/>
        <v>3.39</v>
      </c>
      <c r="EE16" s="44">
        <f t="shared" si="46"/>
        <v>3.5100000000000002</v>
      </c>
      <c r="EF16" s="44">
        <f t="shared" si="46"/>
        <v>3.5300000000000002</v>
      </c>
      <c r="EG16" s="44">
        <f t="shared" si="46"/>
        <v>5.17</v>
      </c>
      <c r="EH16" s="44">
        <f t="shared" si="46"/>
        <v>9.84</v>
      </c>
      <c r="EI16" s="44">
        <f t="shared" si="46"/>
        <v>9.4600000000000009</v>
      </c>
      <c r="EJ16" s="44">
        <f t="shared" si="46"/>
        <v>7.25</v>
      </c>
      <c r="EK16" s="44">
        <f t="shared" si="46"/>
        <v>6.75</v>
      </c>
      <c r="EL16" s="44">
        <f t="shared" si="46"/>
        <v>8.0499999999999989</v>
      </c>
      <c r="EM16" s="151">
        <f t="shared" si="46"/>
        <v>7.24</v>
      </c>
      <c r="EN16" s="100"/>
      <c r="EO16" s="151">
        <f t="shared" si="46"/>
        <v>5.93</v>
      </c>
      <c r="EP16" s="44">
        <f t="shared" si="46"/>
        <v>5.93</v>
      </c>
      <c r="EQ16" s="44">
        <f t="shared" si="46"/>
        <v>5.65</v>
      </c>
      <c r="ER16" s="44">
        <f t="shared" si="46"/>
        <v>5.87</v>
      </c>
      <c r="ES16" s="44">
        <f t="shared" si="46"/>
        <v>5.21</v>
      </c>
      <c r="ET16" s="44">
        <f t="shared" si="46"/>
        <v>5.05</v>
      </c>
      <c r="EU16" s="44">
        <f t="shared" si="46"/>
        <v>5.1400000000000006</v>
      </c>
      <c r="EV16" s="44">
        <f t="shared" si="46"/>
        <v>4.75</v>
      </c>
      <c r="EW16" s="44">
        <f t="shared" si="46"/>
        <v>12.58</v>
      </c>
      <c r="EX16" s="44">
        <f t="shared" si="46"/>
        <v>4.4499999999999993</v>
      </c>
      <c r="EY16" s="44">
        <f t="shared" si="46"/>
        <v>4.3899999999999997</v>
      </c>
      <c r="EZ16" s="44">
        <f t="shared" si="46"/>
        <v>5.91</v>
      </c>
      <c r="FA16" s="44">
        <f t="shared" si="46"/>
        <v>4.59</v>
      </c>
      <c r="FB16" s="44">
        <f t="shared" si="46"/>
        <v>4.5600000000000005</v>
      </c>
      <c r="FC16" s="44">
        <f t="shared" si="47"/>
        <v>7.94</v>
      </c>
      <c r="FD16" s="44">
        <f t="shared" si="47"/>
        <v>8.08</v>
      </c>
      <c r="FE16" s="44">
        <f t="shared" si="47"/>
        <v>5.67</v>
      </c>
      <c r="FF16" s="44">
        <f t="shared" si="47"/>
        <v>4.42</v>
      </c>
      <c r="FG16" s="44">
        <f t="shared" si="47"/>
        <v>8.07</v>
      </c>
      <c r="FH16" s="44">
        <f t="shared" si="47"/>
        <v>8.83</v>
      </c>
      <c r="FI16" s="44">
        <f t="shared" si="47"/>
        <v>8.0299999999999994</v>
      </c>
      <c r="FJ16" s="44">
        <f t="shared" si="47"/>
        <v>7.72</v>
      </c>
      <c r="FK16" s="44">
        <f t="shared" si="47"/>
        <v>8.6</v>
      </c>
      <c r="FL16" s="44">
        <f t="shared" si="47"/>
        <v>6.02</v>
      </c>
      <c r="FM16" s="151">
        <f t="shared" si="47"/>
        <v>4.99</v>
      </c>
      <c r="FN16" s="100"/>
      <c r="FO16" s="151">
        <f t="shared" si="47"/>
        <v>4.6899999999999995</v>
      </c>
      <c r="FP16" s="44">
        <f t="shared" ref="FP16" si="56">FP10+FP13</f>
        <v>4.49</v>
      </c>
      <c r="FQ16" s="44">
        <f t="shared" si="47"/>
        <v>4.54</v>
      </c>
      <c r="FR16" s="44">
        <f t="shared" si="47"/>
        <v>4.5199999999999996</v>
      </c>
      <c r="FS16" s="44">
        <f t="shared" si="47"/>
        <v>7.6</v>
      </c>
      <c r="FT16" s="44">
        <f t="shared" si="47"/>
        <v>6.1800000000000006</v>
      </c>
      <c r="FU16" s="44">
        <f t="shared" si="47"/>
        <v>6.8199999999999994</v>
      </c>
      <c r="FV16" s="44">
        <f t="shared" si="47"/>
        <v>4.74</v>
      </c>
      <c r="FW16" s="44">
        <f t="shared" si="47"/>
        <v>3.3</v>
      </c>
      <c r="FX16" s="44">
        <f t="shared" si="47"/>
        <v>3.2199999999999998</v>
      </c>
      <c r="FY16" s="44">
        <f t="shared" si="47"/>
        <v>3.2</v>
      </c>
      <c r="FZ16" s="44">
        <f t="shared" si="47"/>
        <v>2.2400000000000002</v>
      </c>
      <c r="GA16" s="44">
        <f t="shared" si="47"/>
        <v>2.87</v>
      </c>
      <c r="GB16" s="44">
        <f t="shared" si="47"/>
        <v>4.2200000000000006</v>
      </c>
      <c r="GC16" s="44">
        <f t="shared" si="47"/>
        <v>3.28</v>
      </c>
      <c r="GD16" s="44">
        <f t="shared" si="47"/>
        <v>0.69</v>
      </c>
      <c r="GE16" s="151">
        <f t="shared" si="47"/>
        <v>0.16</v>
      </c>
      <c r="GF16" s="100"/>
      <c r="GG16" s="151">
        <f t="shared" si="47"/>
        <v>5.0199999999999996</v>
      </c>
      <c r="GH16" s="44">
        <f t="shared" si="47"/>
        <v>5.18</v>
      </c>
      <c r="GI16" s="44">
        <f>GI10+GI13</f>
        <v>5.6099999999999994</v>
      </c>
      <c r="GJ16" s="44">
        <f t="shared" si="47"/>
        <v>5.57</v>
      </c>
      <c r="GK16" s="44">
        <f t="shared" si="47"/>
        <v>5.43</v>
      </c>
      <c r="GL16" s="44">
        <f t="shared" si="47"/>
        <v>5.46</v>
      </c>
      <c r="GM16" s="44">
        <f t="shared" si="47"/>
        <v>4.8900000000000006</v>
      </c>
      <c r="GN16" s="44">
        <f t="shared" si="47"/>
        <v>5.26</v>
      </c>
      <c r="GO16" s="44">
        <f t="shared" si="47"/>
        <v>5.5200000000000005</v>
      </c>
      <c r="GP16" s="44">
        <f t="shared" si="47"/>
        <v>6.6</v>
      </c>
      <c r="GQ16" s="44">
        <f t="shared" si="47"/>
        <v>7.4</v>
      </c>
      <c r="GR16" s="44">
        <f t="shared" si="47"/>
        <v>9.370000000000001</v>
      </c>
      <c r="GS16" s="44">
        <f t="shared" si="47"/>
        <v>5.76</v>
      </c>
      <c r="GT16" s="44">
        <f t="shared" si="47"/>
        <v>6.25</v>
      </c>
      <c r="GU16" s="44">
        <f t="shared" si="47"/>
        <v>5.35</v>
      </c>
      <c r="GV16" s="44">
        <f t="shared" si="47"/>
        <v>2.6900000000000004</v>
      </c>
      <c r="GW16" s="44">
        <f t="shared" si="47"/>
        <v>3.54</v>
      </c>
      <c r="GX16" s="75">
        <f t="shared" si="47"/>
        <v>7.71</v>
      </c>
      <c r="GY16" s="44">
        <f t="shared" si="47"/>
        <v>15.36</v>
      </c>
      <c r="GZ16" s="44">
        <f t="shared" si="47"/>
        <v>13.41</v>
      </c>
      <c r="HA16" s="44"/>
      <c r="HB16" s="151">
        <f t="shared" si="47"/>
        <v>11.690000000000001</v>
      </c>
      <c r="HC16" s="100">
        <f t="shared" si="47"/>
        <v>11.14</v>
      </c>
      <c r="HD16" s="44">
        <f t="shared" si="47"/>
        <v>11.420000000000002</v>
      </c>
      <c r="HE16" s="44"/>
      <c r="HF16" s="44">
        <f t="shared" si="47"/>
        <v>8.0500000000000007</v>
      </c>
      <c r="HG16" s="44">
        <f t="shared" si="47"/>
        <v>6.51</v>
      </c>
      <c r="HH16" s="44">
        <f t="shared" si="47"/>
        <v>6.3699999999999992</v>
      </c>
      <c r="HI16" s="44">
        <f t="shared" si="47"/>
        <v>5.91</v>
      </c>
      <c r="HJ16" s="44">
        <f t="shared" si="47"/>
        <v>5.8999999999999995</v>
      </c>
      <c r="HK16" s="44">
        <f t="shared" si="47"/>
        <v>5.3000000000000007</v>
      </c>
      <c r="HL16" s="44">
        <f t="shared" si="47"/>
        <v>4.66</v>
      </c>
      <c r="HM16" s="44">
        <f t="shared" si="47"/>
        <v>0</v>
      </c>
      <c r="HN16" s="44">
        <f t="shared" si="49"/>
        <v>0</v>
      </c>
      <c r="HO16" s="44">
        <f t="shared" si="49"/>
        <v>0</v>
      </c>
      <c r="HP16" s="44">
        <f t="shared" si="49"/>
        <v>0</v>
      </c>
      <c r="HQ16" s="44">
        <f t="shared" si="49"/>
        <v>0</v>
      </c>
      <c r="HR16" s="44">
        <f t="shared" si="49"/>
        <v>0</v>
      </c>
      <c r="HS16" s="44">
        <f t="shared" si="49"/>
        <v>0</v>
      </c>
      <c r="HT16" s="44"/>
      <c r="HU16" s="44">
        <f t="shared" si="49"/>
        <v>8.11</v>
      </c>
      <c r="HV16" s="44">
        <f t="shared" si="49"/>
        <v>8.52</v>
      </c>
      <c r="HW16" s="44">
        <f t="shared" si="49"/>
        <v>8.73</v>
      </c>
      <c r="HX16" s="44">
        <f t="shared" si="49"/>
        <v>8.7099999999999991</v>
      </c>
      <c r="HY16" s="44">
        <f t="shared" si="49"/>
        <v>9.27</v>
      </c>
      <c r="HZ16" s="44">
        <f t="shared" si="49"/>
        <v>8.7199999999999989</v>
      </c>
      <c r="IA16" s="44">
        <f t="shared" si="49"/>
        <v>7.99</v>
      </c>
      <c r="IB16" s="44">
        <f t="shared" si="49"/>
        <v>8.49</v>
      </c>
      <c r="IC16" s="44">
        <f t="shared" si="49"/>
        <v>8.61</v>
      </c>
      <c r="ID16" s="44">
        <f t="shared" si="49"/>
        <v>8.3099999999999987</v>
      </c>
      <c r="IE16" s="44">
        <f t="shared" si="49"/>
        <v>9.25</v>
      </c>
      <c r="IF16" s="44">
        <f t="shared" si="49"/>
        <v>7.83</v>
      </c>
      <c r="IG16" s="44">
        <f t="shared" si="49"/>
        <v>7.0400000000000009</v>
      </c>
      <c r="IH16" s="44">
        <f t="shared" si="49"/>
        <v>8.4</v>
      </c>
      <c r="II16" s="44">
        <f t="shared" si="49"/>
        <v>6.8100000000000005</v>
      </c>
      <c r="IJ16" s="44">
        <f t="shared" si="49"/>
        <v>5.78</v>
      </c>
      <c r="IK16" s="44">
        <f t="shared" si="49"/>
        <v>0</v>
      </c>
      <c r="IL16" s="44">
        <f t="shared" si="49"/>
        <v>0</v>
      </c>
      <c r="IM16" s="44">
        <f t="shared" si="49"/>
        <v>5.8100000000000005</v>
      </c>
      <c r="IN16" s="44">
        <f t="shared" si="49"/>
        <v>5.75</v>
      </c>
      <c r="IO16" s="44">
        <f t="shared" si="49"/>
        <v>8.23</v>
      </c>
      <c r="IP16" s="44">
        <f t="shared" si="49"/>
        <v>4.57</v>
      </c>
      <c r="IQ16" s="44">
        <f t="shared" si="49"/>
        <v>3.5300000000000002</v>
      </c>
      <c r="IR16" s="44">
        <f t="shared" si="49"/>
        <v>0</v>
      </c>
      <c r="IS16" s="44">
        <f t="shared" si="49"/>
        <v>0</v>
      </c>
      <c r="IT16" s="44">
        <f t="shared" si="49"/>
        <v>3.5300000000000002</v>
      </c>
      <c r="IU16" s="44">
        <f t="shared" si="49"/>
        <v>2.9299999999999997</v>
      </c>
      <c r="IV16" s="44">
        <f t="shared" si="49"/>
        <v>2.68</v>
      </c>
      <c r="IW16" s="44">
        <f t="shared" si="49"/>
        <v>9.9999999999999992E-2</v>
      </c>
      <c r="IX16" s="44"/>
      <c r="IY16" s="44">
        <f t="shared" si="49"/>
        <v>6.2799999999999994</v>
      </c>
      <c r="IZ16" s="44">
        <f t="shared" si="49"/>
        <v>5.87</v>
      </c>
      <c r="JA16" s="44">
        <f t="shared" si="49"/>
        <v>5.36</v>
      </c>
      <c r="JB16" s="44">
        <f t="shared" si="49"/>
        <v>5.6300000000000008</v>
      </c>
      <c r="JC16" s="44">
        <f t="shared" si="49"/>
        <v>5.81</v>
      </c>
      <c r="JD16" s="44">
        <f t="shared" si="49"/>
        <v>5.05</v>
      </c>
      <c r="JE16" s="44">
        <f t="shared" si="49"/>
        <v>5.1100000000000003</v>
      </c>
      <c r="JF16" s="44">
        <f t="shared" si="49"/>
        <v>4.95</v>
      </c>
      <c r="JG16" s="44">
        <f t="shared" ref="JG16:JN16" si="57">JG10+JG13</f>
        <v>4.9700000000000006</v>
      </c>
      <c r="JH16" s="44">
        <f t="shared" si="57"/>
        <v>5.3</v>
      </c>
      <c r="JI16" s="44">
        <f t="shared" si="57"/>
        <v>5.8100000000000005</v>
      </c>
      <c r="JJ16" s="44">
        <f t="shared" si="57"/>
        <v>6.23</v>
      </c>
      <c r="JK16" s="44">
        <f t="shared" si="57"/>
        <v>4.78</v>
      </c>
      <c r="JL16" s="44">
        <f t="shared" si="57"/>
        <v>3.67</v>
      </c>
      <c r="JM16" s="44">
        <f t="shared" si="57"/>
        <v>2.5099999999999998</v>
      </c>
      <c r="JN16" s="44">
        <f t="shared" si="57"/>
        <v>0</v>
      </c>
    </row>
    <row r="17" spans="2:274" s="40" customFormat="1" ht="17.25" thickBot="1">
      <c r="B17" s="65" t="s">
        <v>12</v>
      </c>
      <c r="C17" s="76">
        <f t="shared" ref="C17:U17" si="58">C11+C14</f>
        <v>3.3600000000000003</v>
      </c>
      <c r="D17" s="41">
        <f t="shared" si="58"/>
        <v>4.04</v>
      </c>
      <c r="E17" s="41"/>
      <c r="F17" s="41"/>
      <c r="G17" s="41"/>
      <c r="H17" s="41">
        <f t="shared" si="58"/>
        <v>2.4299999999999997</v>
      </c>
      <c r="I17" s="41">
        <f t="shared" si="58"/>
        <v>1.92</v>
      </c>
      <c r="J17" s="41">
        <f t="shared" si="58"/>
        <v>1.4500000000000002</v>
      </c>
      <c r="K17" s="41">
        <f t="shared" si="58"/>
        <v>1.05</v>
      </c>
      <c r="L17" s="41"/>
      <c r="M17" s="41">
        <f t="shared" si="58"/>
        <v>1.1400000000000001</v>
      </c>
      <c r="N17" s="41">
        <f t="shared" si="58"/>
        <v>0</v>
      </c>
      <c r="O17" s="41">
        <f t="shared" si="58"/>
        <v>0.71</v>
      </c>
      <c r="P17" s="41">
        <f t="shared" si="58"/>
        <v>0.60000000000000009</v>
      </c>
      <c r="Q17" s="41">
        <f t="shared" si="58"/>
        <v>0.59000000000000008</v>
      </c>
      <c r="R17" s="41"/>
      <c r="S17" s="41">
        <f t="shared" si="58"/>
        <v>1.02</v>
      </c>
      <c r="T17" s="41">
        <f t="shared" si="58"/>
        <v>0.29000000000000004</v>
      </c>
      <c r="U17" s="41">
        <f t="shared" si="58"/>
        <v>5.29</v>
      </c>
      <c r="V17" s="152">
        <f t="shared" ref="V17:AJ17" si="59">V11+V14</f>
        <v>4.59</v>
      </c>
      <c r="W17" s="41">
        <f t="shared" si="59"/>
        <v>3.3899999999999997</v>
      </c>
      <c r="X17" s="41">
        <f t="shared" si="59"/>
        <v>3.37</v>
      </c>
      <c r="Y17" s="41">
        <f t="shared" si="59"/>
        <v>3.0300000000000002</v>
      </c>
      <c r="Z17" s="41">
        <f t="shared" si="59"/>
        <v>3.0999999999999996</v>
      </c>
      <c r="AA17" s="41">
        <f t="shared" si="59"/>
        <v>3.1399999999999997</v>
      </c>
      <c r="AB17" s="41">
        <f t="shared" si="59"/>
        <v>2.79</v>
      </c>
      <c r="AC17" s="41">
        <f t="shared" si="59"/>
        <v>2.52</v>
      </c>
      <c r="AD17" s="41">
        <f t="shared" si="59"/>
        <v>2.4300000000000002</v>
      </c>
      <c r="AE17" s="41">
        <f t="shared" si="59"/>
        <v>2.23</v>
      </c>
      <c r="AF17" s="41">
        <f t="shared" si="59"/>
        <v>2.33</v>
      </c>
      <c r="AG17" s="41">
        <f t="shared" si="59"/>
        <v>1.99</v>
      </c>
      <c r="AH17" s="41">
        <f t="shared" si="59"/>
        <v>1.6</v>
      </c>
      <c r="AI17" s="41">
        <f t="shared" si="59"/>
        <v>1.21</v>
      </c>
      <c r="AJ17" s="41">
        <f t="shared" si="59"/>
        <v>0.97</v>
      </c>
      <c r="AK17" s="41">
        <f t="shared" ref="AK17:AL17" si="60">AK11+AK14</f>
        <v>0.81</v>
      </c>
      <c r="AL17" s="41">
        <f t="shared" si="60"/>
        <v>0.66</v>
      </c>
      <c r="AM17" s="41">
        <f t="shared" ref="AM17:AN17" si="61">AM11+AM14</f>
        <v>0.44</v>
      </c>
      <c r="AN17" s="41">
        <f t="shared" si="61"/>
        <v>0.09</v>
      </c>
      <c r="AO17" s="152">
        <f t="shared" si="44"/>
        <v>4.4700000000000006</v>
      </c>
      <c r="AP17" s="171"/>
      <c r="AQ17" s="41">
        <f t="shared" si="44"/>
        <v>4.09</v>
      </c>
      <c r="AR17" s="41">
        <f t="shared" si="44"/>
        <v>4.0299999999999994</v>
      </c>
      <c r="AS17" s="41">
        <f t="shared" si="44"/>
        <v>3.68</v>
      </c>
      <c r="AT17" s="41">
        <f t="shared" si="44"/>
        <v>3.6399999999999997</v>
      </c>
      <c r="AU17" s="41">
        <f t="shared" si="44"/>
        <v>3.51</v>
      </c>
      <c r="AV17" s="41">
        <f t="shared" si="44"/>
        <v>3.19</v>
      </c>
      <c r="AW17" s="41">
        <f t="shared" si="44"/>
        <v>3.06</v>
      </c>
      <c r="AX17" s="41">
        <f t="shared" si="44"/>
        <v>2.9699999999999998</v>
      </c>
      <c r="AY17" s="41">
        <f t="shared" si="44"/>
        <v>2.61</v>
      </c>
      <c r="AZ17" s="41">
        <f t="shared" si="44"/>
        <v>2.84</v>
      </c>
      <c r="BA17" s="41">
        <f t="shared" si="44"/>
        <v>2.77</v>
      </c>
      <c r="BB17" s="41">
        <f t="shared" si="44"/>
        <v>2.4299999999999997</v>
      </c>
      <c r="BC17" s="41">
        <f t="shared" si="44"/>
        <v>2.9400000000000004</v>
      </c>
      <c r="BD17" s="41">
        <f t="shared" si="44"/>
        <v>2.57</v>
      </c>
      <c r="BE17" s="41">
        <f t="shared" si="44"/>
        <v>2.54</v>
      </c>
      <c r="BF17" s="41">
        <f t="shared" si="44"/>
        <v>2.11</v>
      </c>
      <c r="BG17" s="41">
        <f t="shared" si="44"/>
        <v>2.1</v>
      </c>
      <c r="BH17" s="41">
        <f t="shared" si="44"/>
        <v>1.34</v>
      </c>
      <c r="BI17" s="41">
        <f t="shared" si="44"/>
        <v>1.1000000000000001</v>
      </c>
      <c r="BJ17" s="41">
        <f t="shared" si="44"/>
        <v>1.6400000000000001</v>
      </c>
      <c r="BK17" s="41">
        <f t="shared" si="44"/>
        <v>1.32</v>
      </c>
      <c r="BL17" s="152">
        <f t="shared" si="44"/>
        <v>4.8899999999999997</v>
      </c>
      <c r="BM17" s="101"/>
      <c r="BN17" s="41">
        <f t="shared" si="44"/>
        <v>2.67</v>
      </c>
      <c r="BO17" s="41">
        <f t="shared" si="44"/>
        <v>2.57</v>
      </c>
      <c r="BP17" s="41">
        <f t="shared" si="44"/>
        <v>2.5</v>
      </c>
      <c r="BQ17" s="41">
        <f t="shared" si="44"/>
        <v>2.41</v>
      </c>
      <c r="BR17" s="41">
        <f t="shared" ref="BR17" si="62">BR11+BR14</f>
        <v>2.38</v>
      </c>
      <c r="BS17" s="41">
        <f t="shared" si="44"/>
        <v>2.52</v>
      </c>
      <c r="BT17" s="41">
        <f t="shared" si="44"/>
        <v>2.41</v>
      </c>
      <c r="BU17" s="41">
        <f t="shared" si="44"/>
        <v>1.89</v>
      </c>
      <c r="BV17" s="41">
        <f t="shared" si="44"/>
        <v>1.6</v>
      </c>
      <c r="BW17" s="41">
        <f t="shared" si="44"/>
        <v>1.77</v>
      </c>
      <c r="BX17" s="41">
        <f t="shared" si="44"/>
        <v>2.66</v>
      </c>
      <c r="BY17" s="41">
        <f t="shared" si="44"/>
        <v>1.04</v>
      </c>
      <c r="BZ17" s="41">
        <f t="shared" si="44"/>
        <v>0.8899999999999999</v>
      </c>
      <c r="CA17" s="41">
        <f t="shared" si="44"/>
        <v>2.4099999999999997</v>
      </c>
      <c r="CB17" s="41">
        <f t="shared" si="44"/>
        <v>1.46</v>
      </c>
      <c r="CC17" s="41">
        <f t="shared" si="44"/>
        <v>1.17</v>
      </c>
      <c r="CD17" s="41">
        <f t="shared" si="44"/>
        <v>0.95000000000000007</v>
      </c>
      <c r="CE17" s="41">
        <f t="shared" si="44"/>
        <v>3.34</v>
      </c>
      <c r="CF17" s="152">
        <f t="shared" si="44"/>
        <v>4.45</v>
      </c>
      <c r="CG17" s="41"/>
      <c r="CH17" s="76">
        <f t="shared" si="44"/>
        <v>7.48</v>
      </c>
      <c r="CI17" s="41">
        <f t="shared" si="44"/>
        <v>6.54</v>
      </c>
      <c r="CJ17" s="41">
        <f t="shared" si="44"/>
        <v>5.76</v>
      </c>
      <c r="CK17" s="41">
        <f t="shared" si="44"/>
        <v>5.54</v>
      </c>
      <c r="CL17" s="41">
        <f t="shared" si="44"/>
        <v>5.85</v>
      </c>
      <c r="CM17" s="41">
        <f t="shared" si="44"/>
        <v>5.28</v>
      </c>
      <c r="CN17" s="41">
        <f t="shared" si="44"/>
        <v>5.55</v>
      </c>
      <c r="CO17" s="41">
        <f t="shared" si="44"/>
        <v>6.2</v>
      </c>
      <c r="CP17" s="41">
        <f t="shared" si="44"/>
        <v>6.25</v>
      </c>
      <c r="CQ17" s="41">
        <f t="shared" si="44"/>
        <v>4.93</v>
      </c>
      <c r="CR17" s="41">
        <f t="shared" si="44"/>
        <v>4.5200000000000005</v>
      </c>
      <c r="CS17" s="41">
        <f t="shared" si="44"/>
        <v>5.15</v>
      </c>
      <c r="CT17" s="41">
        <f t="shared" si="44"/>
        <v>3.83</v>
      </c>
      <c r="CU17" s="41">
        <f t="shared" si="44"/>
        <v>3.42</v>
      </c>
      <c r="CV17" s="41">
        <f t="shared" si="44"/>
        <v>2.78</v>
      </c>
      <c r="CW17" s="41">
        <f t="shared" si="46"/>
        <v>2.5300000000000002</v>
      </c>
      <c r="CX17" s="41">
        <f t="shared" si="46"/>
        <v>2.27</v>
      </c>
      <c r="CY17" s="41">
        <f t="shared" si="46"/>
        <v>2.75</v>
      </c>
      <c r="CZ17" s="189">
        <f>CZ11+CZ14</f>
        <v>2.88</v>
      </c>
      <c r="DA17" s="41">
        <f t="shared" si="46"/>
        <v>3.95</v>
      </c>
      <c r="DB17" s="41">
        <f t="shared" si="46"/>
        <v>3.59</v>
      </c>
      <c r="DC17" s="41">
        <f t="shared" si="46"/>
        <v>2.77</v>
      </c>
      <c r="DD17" s="152">
        <f t="shared" si="46"/>
        <v>4.12</v>
      </c>
      <c r="DE17" s="101"/>
      <c r="DF17" s="41">
        <f t="shared" si="46"/>
        <v>2.7199999999999998</v>
      </c>
      <c r="DG17" s="41">
        <f t="shared" si="46"/>
        <v>4.54</v>
      </c>
      <c r="DH17" s="41">
        <f t="shared" si="46"/>
        <v>4.0600000000000005</v>
      </c>
      <c r="DI17" s="41">
        <f t="shared" si="46"/>
        <v>3.9899999999999998</v>
      </c>
      <c r="DJ17" s="41">
        <f t="shared" si="46"/>
        <v>3.83</v>
      </c>
      <c r="DK17" s="41">
        <f t="shared" si="46"/>
        <v>2.87</v>
      </c>
      <c r="DL17" s="41">
        <f t="shared" si="46"/>
        <v>2.4500000000000002</v>
      </c>
      <c r="DM17" s="41">
        <f t="shared" si="46"/>
        <v>1.7</v>
      </c>
      <c r="DN17" s="41">
        <f t="shared" si="46"/>
        <v>1.4</v>
      </c>
      <c r="DO17" s="41">
        <f t="shared" si="46"/>
        <v>1.45</v>
      </c>
      <c r="DP17" s="41">
        <f t="shared" si="46"/>
        <v>2.5099999999999998</v>
      </c>
      <c r="DQ17" s="41">
        <f t="shared" si="46"/>
        <v>5.29</v>
      </c>
      <c r="DR17" s="41">
        <f t="shared" si="46"/>
        <v>8.31</v>
      </c>
      <c r="DS17" s="101">
        <f t="shared" si="46"/>
        <v>10.31</v>
      </c>
      <c r="DT17" s="101"/>
      <c r="DU17" s="152">
        <f t="shared" si="46"/>
        <v>3.17</v>
      </c>
      <c r="DV17" s="41">
        <f t="shared" si="46"/>
        <v>3.09</v>
      </c>
      <c r="DW17" s="41">
        <f t="shared" si="46"/>
        <v>3.09</v>
      </c>
      <c r="DX17" s="41">
        <f t="shared" si="46"/>
        <v>3.01</v>
      </c>
      <c r="DY17" s="41">
        <f t="shared" si="46"/>
        <v>2.98</v>
      </c>
      <c r="DZ17" s="41">
        <f t="shared" si="46"/>
        <v>2.76</v>
      </c>
      <c r="EA17" s="41">
        <f t="shared" si="46"/>
        <v>2.76</v>
      </c>
      <c r="EB17" s="41">
        <f t="shared" si="46"/>
        <v>2.59</v>
      </c>
      <c r="EC17" s="41">
        <f t="shared" si="46"/>
        <v>2.4900000000000002</v>
      </c>
      <c r="ED17" s="41">
        <f t="shared" si="46"/>
        <v>2.09</v>
      </c>
      <c r="EE17" s="41">
        <f t="shared" si="46"/>
        <v>2.09</v>
      </c>
      <c r="EF17" s="41">
        <f t="shared" si="46"/>
        <v>2.06</v>
      </c>
      <c r="EG17" s="41">
        <f t="shared" si="46"/>
        <v>3.35</v>
      </c>
      <c r="EH17" s="41">
        <f t="shared" si="46"/>
        <v>7.5200000000000005</v>
      </c>
      <c r="EI17" s="41">
        <f t="shared" si="46"/>
        <v>7.1</v>
      </c>
      <c r="EJ17" s="41">
        <f t="shared" si="46"/>
        <v>4.99</v>
      </c>
      <c r="EK17" s="41">
        <f t="shared" si="46"/>
        <v>4.4499999999999993</v>
      </c>
      <c r="EL17" s="41">
        <f t="shared" si="46"/>
        <v>5.5699999999999994</v>
      </c>
      <c r="EM17" s="152">
        <f t="shared" si="46"/>
        <v>4.8599999999999994</v>
      </c>
      <c r="EN17" s="101"/>
      <c r="EO17" s="152">
        <f t="shared" si="46"/>
        <v>4.2</v>
      </c>
      <c r="EP17" s="41">
        <f t="shared" si="46"/>
        <v>4.21</v>
      </c>
      <c r="EQ17" s="41">
        <f t="shared" si="46"/>
        <v>4</v>
      </c>
      <c r="ER17" s="41">
        <f t="shared" si="46"/>
        <v>4.2</v>
      </c>
      <c r="ES17" s="41">
        <f t="shared" si="46"/>
        <v>3.58</v>
      </c>
      <c r="ET17" s="41">
        <f t="shared" si="46"/>
        <v>3.4499999999999997</v>
      </c>
      <c r="EU17" s="41">
        <f t="shared" si="46"/>
        <v>3.5300000000000002</v>
      </c>
      <c r="EV17" s="41">
        <f t="shared" si="46"/>
        <v>3.16</v>
      </c>
      <c r="EW17" s="41">
        <f t="shared" si="46"/>
        <v>12.379999999999999</v>
      </c>
      <c r="EX17" s="41">
        <f t="shared" si="46"/>
        <v>2.9400000000000004</v>
      </c>
      <c r="EY17" s="41">
        <f t="shared" si="46"/>
        <v>2.85</v>
      </c>
      <c r="EZ17" s="41">
        <f t="shared" si="46"/>
        <v>4.07</v>
      </c>
      <c r="FA17" s="41">
        <f t="shared" si="46"/>
        <v>3.03</v>
      </c>
      <c r="FB17" s="41">
        <f t="shared" si="46"/>
        <v>2.99</v>
      </c>
      <c r="FC17" s="41">
        <f t="shared" si="47"/>
        <v>5.9099999999999993</v>
      </c>
      <c r="FD17" s="41">
        <f t="shared" si="47"/>
        <v>6.02</v>
      </c>
      <c r="FE17" s="41">
        <f t="shared" si="47"/>
        <v>3.8400000000000003</v>
      </c>
      <c r="FF17" s="41">
        <f t="shared" si="47"/>
        <v>2.83</v>
      </c>
      <c r="FG17" s="41">
        <f t="shared" si="47"/>
        <v>5.89</v>
      </c>
      <c r="FH17" s="41">
        <f t="shared" si="47"/>
        <v>6.57</v>
      </c>
      <c r="FI17" s="41">
        <f t="shared" si="47"/>
        <v>5.74</v>
      </c>
      <c r="FJ17" s="41">
        <f t="shared" si="47"/>
        <v>5.49</v>
      </c>
      <c r="FK17" s="41">
        <f t="shared" si="47"/>
        <v>6.33</v>
      </c>
      <c r="FL17" s="41">
        <f t="shared" si="47"/>
        <v>4.01</v>
      </c>
      <c r="FM17" s="152">
        <f t="shared" si="47"/>
        <v>2.4299999999999997</v>
      </c>
      <c r="FN17" s="101"/>
      <c r="FO17" s="152">
        <f t="shared" si="47"/>
        <v>3.15</v>
      </c>
      <c r="FP17" s="41">
        <f t="shared" ref="FP17" si="63">FP11+FP14</f>
        <v>2.98</v>
      </c>
      <c r="FQ17" s="41">
        <f t="shared" si="47"/>
        <v>3.04</v>
      </c>
      <c r="FR17" s="41">
        <f t="shared" si="47"/>
        <v>3.02</v>
      </c>
      <c r="FS17" s="41">
        <f t="shared" si="47"/>
        <v>5.57</v>
      </c>
      <c r="FT17" s="41">
        <f t="shared" si="47"/>
        <v>4.3199999999999994</v>
      </c>
      <c r="FU17" s="41">
        <f t="shared" si="47"/>
        <v>4.88</v>
      </c>
      <c r="FV17" s="41">
        <f t="shared" si="47"/>
        <v>3.06</v>
      </c>
      <c r="FW17" s="41">
        <f t="shared" si="47"/>
        <v>1.9100000000000001</v>
      </c>
      <c r="FX17" s="41">
        <f t="shared" si="47"/>
        <v>1.81</v>
      </c>
      <c r="FY17" s="41">
        <f t="shared" si="47"/>
        <v>1.76</v>
      </c>
      <c r="FZ17" s="41">
        <f t="shared" si="47"/>
        <v>1.0899999999999999</v>
      </c>
      <c r="GA17" s="41">
        <f t="shared" si="47"/>
        <v>1.54</v>
      </c>
      <c r="GB17" s="41">
        <f t="shared" si="47"/>
        <v>2.5499999999999998</v>
      </c>
      <c r="GC17" s="41">
        <f t="shared" si="47"/>
        <v>1.74</v>
      </c>
      <c r="GD17" s="41">
        <f t="shared" si="47"/>
        <v>0.16</v>
      </c>
      <c r="GE17" s="152">
        <f t="shared" si="47"/>
        <v>0.03</v>
      </c>
      <c r="GF17" s="101"/>
      <c r="GG17" s="152">
        <f t="shared" si="47"/>
        <v>3.4</v>
      </c>
      <c r="GH17" s="41">
        <f t="shared" si="47"/>
        <v>3.52</v>
      </c>
      <c r="GI17" s="41">
        <f>GI11+GI14</f>
        <v>3.91</v>
      </c>
      <c r="GJ17" s="41">
        <f t="shared" si="47"/>
        <v>3.6900000000000004</v>
      </c>
      <c r="GK17" s="41">
        <f t="shared" si="47"/>
        <v>3.75</v>
      </c>
      <c r="GL17" s="41">
        <f t="shared" si="47"/>
        <v>3.69</v>
      </c>
      <c r="GM17" s="41">
        <f t="shared" si="47"/>
        <v>3.23</v>
      </c>
      <c r="GN17" s="41">
        <f t="shared" si="47"/>
        <v>3.62</v>
      </c>
      <c r="GO17" s="41">
        <f t="shared" si="47"/>
        <v>3.76</v>
      </c>
      <c r="GP17" s="41">
        <f t="shared" si="47"/>
        <v>4.57</v>
      </c>
      <c r="GQ17" s="41">
        <f t="shared" si="47"/>
        <v>5.38</v>
      </c>
      <c r="GR17" s="41">
        <f t="shared" si="47"/>
        <v>7.18</v>
      </c>
      <c r="GS17" s="41">
        <f t="shared" si="47"/>
        <v>3.97</v>
      </c>
      <c r="GT17" s="41">
        <f t="shared" si="47"/>
        <v>4.3099999999999996</v>
      </c>
      <c r="GU17" s="41">
        <f t="shared" si="47"/>
        <v>3.5700000000000003</v>
      </c>
      <c r="GV17" s="41">
        <f t="shared" si="47"/>
        <v>1.45</v>
      </c>
      <c r="GW17" s="41">
        <f t="shared" si="47"/>
        <v>2.0499999999999998</v>
      </c>
      <c r="GX17" s="76">
        <f t="shared" si="47"/>
        <v>5.67</v>
      </c>
      <c r="GY17" s="41">
        <f t="shared" si="47"/>
        <v>12.91</v>
      </c>
      <c r="GZ17" s="41">
        <f t="shared" si="47"/>
        <v>10.91</v>
      </c>
      <c r="HA17" s="41"/>
      <c r="HB17" s="152">
        <f t="shared" si="47"/>
        <v>9.629999999999999</v>
      </c>
      <c r="HC17" s="101">
        <f t="shared" si="47"/>
        <v>9.08</v>
      </c>
      <c r="HD17" s="41">
        <f t="shared" si="47"/>
        <v>9.25</v>
      </c>
      <c r="HE17" s="41"/>
      <c r="HF17" s="41">
        <f t="shared" si="47"/>
        <v>6.2200000000000006</v>
      </c>
      <c r="HG17" s="41">
        <f t="shared" si="47"/>
        <v>4.72</v>
      </c>
      <c r="HH17" s="41">
        <f t="shared" si="47"/>
        <v>4.6399999999999997</v>
      </c>
      <c r="HI17" s="41">
        <f t="shared" si="47"/>
        <v>4.1500000000000004</v>
      </c>
      <c r="HJ17" s="41">
        <f t="shared" si="47"/>
        <v>4.2</v>
      </c>
      <c r="HK17" s="41">
        <f t="shared" si="47"/>
        <v>3.5300000000000002</v>
      </c>
      <c r="HL17" s="41">
        <f t="shared" si="47"/>
        <v>3.05</v>
      </c>
      <c r="HM17" s="41">
        <f t="shared" si="47"/>
        <v>0</v>
      </c>
      <c r="HN17" s="41">
        <f t="shared" si="49"/>
        <v>0</v>
      </c>
      <c r="HO17" s="41">
        <f t="shared" si="49"/>
        <v>0</v>
      </c>
      <c r="HP17" s="41">
        <f t="shared" si="49"/>
        <v>0</v>
      </c>
      <c r="HQ17" s="41">
        <f t="shared" si="49"/>
        <v>0</v>
      </c>
      <c r="HR17" s="41">
        <f t="shared" si="49"/>
        <v>0</v>
      </c>
      <c r="HS17" s="41">
        <f t="shared" si="49"/>
        <v>0</v>
      </c>
      <c r="HT17" s="41"/>
      <c r="HU17" s="41">
        <f t="shared" si="49"/>
        <v>6.3</v>
      </c>
      <c r="HV17" s="41">
        <f t="shared" si="49"/>
        <v>6.57</v>
      </c>
      <c r="HW17" s="41">
        <f t="shared" si="49"/>
        <v>6.81</v>
      </c>
      <c r="HX17" s="41">
        <f t="shared" si="49"/>
        <v>6.74</v>
      </c>
      <c r="HY17" s="41">
        <f t="shared" si="49"/>
        <v>7.29</v>
      </c>
      <c r="HZ17" s="41">
        <f t="shared" si="49"/>
        <v>6.76</v>
      </c>
      <c r="IA17" s="41">
        <f t="shared" si="49"/>
        <v>6.13</v>
      </c>
      <c r="IB17" s="41">
        <f t="shared" si="49"/>
        <v>6.5600000000000005</v>
      </c>
      <c r="IC17" s="41">
        <f t="shared" si="49"/>
        <v>6.6499999999999995</v>
      </c>
      <c r="ID17" s="41">
        <f t="shared" si="49"/>
        <v>6.38</v>
      </c>
      <c r="IE17" s="41">
        <f t="shared" si="49"/>
        <v>7.34</v>
      </c>
      <c r="IF17" s="41">
        <f t="shared" si="49"/>
        <v>6.01</v>
      </c>
      <c r="IG17" s="41">
        <f t="shared" si="49"/>
        <v>5.25</v>
      </c>
      <c r="IH17" s="41">
        <f t="shared" si="49"/>
        <v>6.58</v>
      </c>
      <c r="II17" s="41">
        <f t="shared" si="49"/>
        <v>5.0599999999999996</v>
      </c>
      <c r="IJ17" s="41">
        <f t="shared" si="49"/>
        <v>4.12</v>
      </c>
      <c r="IK17" s="41">
        <f t="shared" si="49"/>
        <v>0</v>
      </c>
      <c r="IL17" s="41">
        <f t="shared" si="49"/>
        <v>0</v>
      </c>
      <c r="IM17" s="41">
        <f t="shared" si="49"/>
        <v>4.13</v>
      </c>
      <c r="IN17" s="41">
        <f t="shared" si="49"/>
        <v>4.13</v>
      </c>
      <c r="IO17" s="41">
        <f t="shared" si="49"/>
        <v>6.2399999999999993</v>
      </c>
      <c r="IP17" s="41">
        <f t="shared" si="49"/>
        <v>3.0100000000000002</v>
      </c>
      <c r="IQ17" s="41">
        <f t="shared" si="49"/>
        <v>2.0499999999999998</v>
      </c>
      <c r="IR17" s="41">
        <f t="shared" si="49"/>
        <v>0</v>
      </c>
      <c r="IS17" s="41">
        <f t="shared" si="49"/>
        <v>0</v>
      </c>
      <c r="IT17" s="41">
        <f t="shared" si="49"/>
        <v>2.0499999999999998</v>
      </c>
      <c r="IU17" s="41">
        <f t="shared" si="49"/>
        <v>1.53</v>
      </c>
      <c r="IV17" s="41">
        <f t="shared" si="49"/>
        <v>1.19</v>
      </c>
      <c r="IW17" s="41">
        <f t="shared" si="49"/>
        <v>6.0000000000000005E-2</v>
      </c>
      <c r="IX17" s="41"/>
      <c r="IY17" s="41">
        <f t="shared" si="49"/>
        <v>4.55</v>
      </c>
      <c r="IZ17" s="41">
        <f t="shared" si="49"/>
        <v>4.1899999999999995</v>
      </c>
      <c r="JA17" s="41">
        <f t="shared" si="49"/>
        <v>3.7199999999999998</v>
      </c>
      <c r="JB17" s="41">
        <f t="shared" si="49"/>
        <v>3.94</v>
      </c>
      <c r="JC17" s="41">
        <f t="shared" si="49"/>
        <v>4.01</v>
      </c>
      <c r="JD17" s="41">
        <f t="shared" si="49"/>
        <v>3.39</v>
      </c>
      <c r="JE17" s="41">
        <f t="shared" si="49"/>
        <v>3.43</v>
      </c>
      <c r="JF17" s="41">
        <f t="shared" si="49"/>
        <v>3.3200000000000003</v>
      </c>
      <c r="JG17" s="41">
        <f t="shared" ref="JG17:JN17" si="64">JG11+JG14</f>
        <v>3.4000000000000004</v>
      </c>
      <c r="JH17" s="41">
        <f t="shared" si="64"/>
        <v>3.6100000000000003</v>
      </c>
      <c r="JI17" s="41">
        <f t="shared" si="64"/>
        <v>4.0199999999999996</v>
      </c>
      <c r="JJ17" s="41">
        <f t="shared" si="64"/>
        <v>4.33</v>
      </c>
      <c r="JK17" s="41">
        <f t="shared" si="64"/>
        <v>2.98</v>
      </c>
      <c r="JL17" s="41">
        <f t="shared" si="64"/>
        <v>2.19</v>
      </c>
      <c r="JM17" s="41">
        <f t="shared" si="64"/>
        <v>1.28</v>
      </c>
      <c r="JN17" s="41">
        <f t="shared" si="64"/>
        <v>0</v>
      </c>
    </row>
    <row r="18" spans="2:274" ht="17.25" thickTop="1">
      <c r="B18" s="78" t="s">
        <v>7</v>
      </c>
      <c r="C18" s="77">
        <f t="shared" ref="C18:U18" si="65">C15-C16</f>
        <v>2.12</v>
      </c>
      <c r="D18" s="3">
        <f t="shared" si="65"/>
        <v>2.17</v>
      </c>
      <c r="E18" s="3"/>
      <c r="F18" s="3"/>
      <c r="G18" s="3"/>
      <c r="H18" s="3">
        <f t="shared" si="65"/>
        <v>2.2100000000000004</v>
      </c>
      <c r="I18" s="3">
        <f t="shared" si="65"/>
        <v>2.1900000000000004</v>
      </c>
      <c r="J18" s="3">
        <f t="shared" si="65"/>
        <v>2.0200000000000005</v>
      </c>
      <c r="K18" s="3">
        <f t="shared" si="65"/>
        <v>1.9</v>
      </c>
      <c r="L18" s="3"/>
      <c r="M18" s="3">
        <f t="shared" si="65"/>
        <v>1.9500000000000002</v>
      </c>
      <c r="N18" s="3">
        <f t="shared" si="65"/>
        <v>0</v>
      </c>
      <c r="O18" s="3">
        <f t="shared" si="65"/>
        <v>1.88</v>
      </c>
      <c r="P18" s="3">
        <f t="shared" si="65"/>
        <v>1.6999999999999997</v>
      </c>
      <c r="Q18" s="3">
        <f t="shared" si="65"/>
        <v>1.6600000000000001</v>
      </c>
      <c r="R18" s="3"/>
      <c r="S18" s="3">
        <f t="shared" si="65"/>
        <v>1.87</v>
      </c>
      <c r="T18" s="3">
        <f t="shared" si="65"/>
        <v>1.7899999999999998</v>
      </c>
      <c r="U18" s="3">
        <f t="shared" si="65"/>
        <v>2.2300000000000013</v>
      </c>
      <c r="V18" s="153">
        <f t="shared" ref="V18:AJ18" si="66">V15-V16</f>
        <v>2.3000000000000007</v>
      </c>
      <c r="W18" s="3">
        <f t="shared" si="66"/>
        <v>2.16</v>
      </c>
      <c r="X18" s="3">
        <f t="shared" si="66"/>
        <v>2.1799999999999997</v>
      </c>
      <c r="Y18" s="3">
        <f t="shared" si="66"/>
        <v>2.17</v>
      </c>
      <c r="Z18" s="3">
        <f t="shared" si="66"/>
        <v>2.1400000000000006</v>
      </c>
      <c r="AA18" s="3">
        <f t="shared" si="66"/>
        <v>2.1799999999999997</v>
      </c>
      <c r="AB18" s="3">
        <f t="shared" si="66"/>
        <v>2.2000000000000002</v>
      </c>
      <c r="AC18" s="3">
        <f t="shared" si="66"/>
        <v>2.0999999999999996</v>
      </c>
      <c r="AD18" s="3">
        <f t="shared" si="66"/>
        <v>2.08</v>
      </c>
      <c r="AE18" s="3">
        <f t="shared" si="66"/>
        <v>2.0599999999999996</v>
      </c>
      <c r="AF18" s="3">
        <f t="shared" si="66"/>
        <v>2.08</v>
      </c>
      <c r="AG18" s="3">
        <f t="shared" si="66"/>
        <v>2.09</v>
      </c>
      <c r="AH18" s="3">
        <f t="shared" si="66"/>
        <v>2.0599999999999996</v>
      </c>
      <c r="AI18" s="3">
        <f t="shared" si="66"/>
        <v>2.0200000000000005</v>
      </c>
      <c r="AJ18" s="3">
        <f t="shared" si="66"/>
        <v>1.94</v>
      </c>
      <c r="AK18" s="3">
        <f t="shared" ref="AK18:AL18" si="67">AK15-AK16</f>
        <v>1.87</v>
      </c>
      <c r="AL18" s="3">
        <f t="shared" si="67"/>
        <v>1.7499999999999998</v>
      </c>
      <c r="AM18" s="3">
        <f t="shared" ref="AM18:AN18" si="68">AM15-AM16</f>
        <v>1.8299999999999998</v>
      </c>
      <c r="AN18" s="3">
        <f t="shared" si="68"/>
        <v>1.57</v>
      </c>
      <c r="AO18" s="153">
        <f t="shared" ref="AO18:BH18" si="69">AO15-AO16</f>
        <v>2.2599999999999998</v>
      </c>
      <c r="AP18" s="172"/>
      <c r="AQ18" s="3">
        <f t="shared" si="69"/>
        <v>2.2399999999999993</v>
      </c>
      <c r="AR18" s="3">
        <f t="shared" si="69"/>
        <v>2.17</v>
      </c>
      <c r="AS18" s="3">
        <f t="shared" si="69"/>
        <v>2.1799999999999997</v>
      </c>
      <c r="AT18" s="3">
        <f t="shared" si="69"/>
        <v>2.21</v>
      </c>
      <c r="AU18" s="3">
        <f>AU15-AU16</f>
        <v>2.16</v>
      </c>
      <c r="AV18" s="3">
        <f>AV15-AV16</f>
        <v>2.2000000000000002</v>
      </c>
      <c r="AW18" s="3">
        <f t="shared" ref="AW18" si="70">AW15-AW16</f>
        <v>2.13</v>
      </c>
      <c r="AX18" s="3">
        <f t="shared" si="69"/>
        <v>2.1799999999999997</v>
      </c>
      <c r="AY18" s="3">
        <f t="shared" si="69"/>
        <v>2.16</v>
      </c>
      <c r="AZ18" s="3">
        <f t="shared" si="69"/>
        <v>2.17</v>
      </c>
      <c r="BA18" s="3">
        <f t="shared" si="69"/>
        <v>2.2199999999999998</v>
      </c>
      <c r="BB18" s="3">
        <f t="shared" si="69"/>
        <v>2.2000000000000002</v>
      </c>
      <c r="BC18" s="3">
        <f t="shared" si="69"/>
        <v>2.2299999999999995</v>
      </c>
      <c r="BD18" s="3">
        <f t="shared" si="69"/>
        <v>2.2199999999999998</v>
      </c>
      <c r="BE18" s="3">
        <f t="shared" si="69"/>
        <v>2.2400000000000002</v>
      </c>
      <c r="BF18" s="3">
        <f t="shared" si="69"/>
        <v>2.2200000000000006</v>
      </c>
      <c r="BG18" s="3">
        <f t="shared" si="69"/>
        <v>2.2700000000000005</v>
      </c>
      <c r="BH18" s="3">
        <f t="shared" si="69"/>
        <v>2.12</v>
      </c>
      <c r="BI18" s="3">
        <f>BI15-BI16</f>
        <v>2.1999999999999997</v>
      </c>
      <c r="BJ18" s="3">
        <f t="shared" ref="BJ18:DO18" si="71">BJ15-BJ16</f>
        <v>2.4099999999999997</v>
      </c>
      <c r="BK18" s="3">
        <f t="shared" si="71"/>
        <v>2.4900000000000007</v>
      </c>
      <c r="BL18" s="153">
        <f t="shared" si="71"/>
        <v>3.0300000000000002</v>
      </c>
      <c r="BM18" s="102"/>
      <c r="BN18" s="3">
        <f t="shared" si="71"/>
        <v>2.0500000000000007</v>
      </c>
      <c r="BO18" s="3">
        <f t="shared" si="71"/>
        <v>2.1499999999999995</v>
      </c>
      <c r="BP18" s="3">
        <f t="shared" si="71"/>
        <v>2.1199999999999992</v>
      </c>
      <c r="BQ18" s="3">
        <f t="shared" si="71"/>
        <v>2.1500000000000004</v>
      </c>
      <c r="BR18" s="3">
        <f t="shared" ref="BR18" si="72">BR15-BR16</f>
        <v>2.1599999999999993</v>
      </c>
      <c r="BS18" s="3">
        <f t="shared" si="71"/>
        <v>2.2700000000000005</v>
      </c>
      <c r="BT18" s="3">
        <f t="shared" si="71"/>
        <v>2.21</v>
      </c>
      <c r="BU18" s="3">
        <f t="shared" si="71"/>
        <v>2.1400000000000006</v>
      </c>
      <c r="BV18" s="3">
        <f t="shared" si="71"/>
        <v>2.13</v>
      </c>
      <c r="BW18" s="3">
        <f t="shared" si="71"/>
        <v>2.1399999999999997</v>
      </c>
      <c r="BX18" s="3">
        <f t="shared" si="71"/>
        <v>2.0299999999999994</v>
      </c>
      <c r="BY18" s="3">
        <f t="shared" si="71"/>
        <v>1.88</v>
      </c>
      <c r="BZ18" s="3">
        <f t="shared" si="71"/>
        <v>1.8900000000000001</v>
      </c>
      <c r="CA18" s="3">
        <f t="shared" si="71"/>
        <v>2.1699999999999995</v>
      </c>
      <c r="CB18" s="3">
        <f t="shared" si="71"/>
        <v>2.0099999999999998</v>
      </c>
      <c r="CC18" s="3">
        <f t="shared" si="71"/>
        <v>1.9900000000000007</v>
      </c>
      <c r="CD18" s="3">
        <f t="shared" si="71"/>
        <v>2.0699999999999998</v>
      </c>
      <c r="CE18" s="3">
        <f t="shared" si="71"/>
        <v>2.4900000000000011</v>
      </c>
      <c r="CF18" s="153">
        <f t="shared" si="71"/>
        <v>2.5199999999999996</v>
      </c>
      <c r="CG18" s="3"/>
      <c r="CH18" s="77">
        <f t="shared" si="71"/>
        <v>2.2000000000000011</v>
      </c>
      <c r="CI18" s="3">
        <f t="shared" si="71"/>
        <v>2.370000000000001</v>
      </c>
      <c r="CJ18" s="3">
        <f t="shared" si="71"/>
        <v>2.3699999999999992</v>
      </c>
      <c r="CK18" s="3">
        <f t="shared" si="71"/>
        <v>2.4299999999999997</v>
      </c>
      <c r="CL18" s="3">
        <f t="shared" si="71"/>
        <v>2.0500000000000007</v>
      </c>
      <c r="CM18" s="3">
        <f t="shared" si="71"/>
        <v>2.339999999999999</v>
      </c>
      <c r="CN18" s="3">
        <f t="shared" si="71"/>
        <v>2.42</v>
      </c>
      <c r="CO18" s="3">
        <f t="shared" si="71"/>
        <v>2.41</v>
      </c>
      <c r="CP18" s="3">
        <f t="shared" si="71"/>
        <v>2.379999999999999</v>
      </c>
      <c r="CQ18" s="3">
        <f t="shared" si="71"/>
        <v>2.4300000000000006</v>
      </c>
      <c r="CR18" s="3">
        <f t="shared" si="71"/>
        <v>2.3299999999999992</v>
      </c>
      <c r="CS18" s="3">
        <f t="shared" si="71"/>
        <v>2.1400000000000006</v>
      </c>
      <c r="CT18" s="3">
        <f t="shared" si="71"/>
        <v>2.5700000000000003</v>
      </c>
      <c r="CU18" s="3">
        <f t="shared" si="71"/>
        <v>2.3199999999999994</v>
      </c>
      <c r="CV18" s="3">
        <f t="shared" si="71"/>
        <v>2.2300000000000004</v>
      </c>
      <c r="CW18" s="3">
        <f t="shared" si="71"/>
        <v>2.2000000000000011</v>
      </c>
      <c r="CX18" s="3">
        <f t="shared" si="71"/>
        <v>2.1000000000000005</v>
      </c>
      <c r="CY18" s="3">
        <f t="shared" si="71"/>
        <v>2.34</v>
      </c>
      <c r="CZ18" s="3">
        <f t="shared" si="71"/>
        <v>2.4000000000000004</v>
      </c>
      <c r="DA18" s="3">
        <f t="shared" si="71"/>
        <v>2.1499999999999986</v>
      </c>
      <c r="DB18" s="3">
        <f t="shared" si="71"/>
        <v>2.5</v>
      </c>
      <c r="DC18" s="3">
        <f t="shared" si="71"/>
        <v>2.46</v>
      </c>
      <c r="DD18" s="153">
        <f t="shared" si="71"/>
        <v>1.7599999999999998</v>
      </c>
      <c r="DE18" s="102"/>
      <c r="DF18" s="3">
        <f t="shared" si="71"/>
        <v>2.1199999999999992</v>
      </c>
      <c r="DG18" s="3">
        <f t="shared" si="71"/>
        <v>2.2899999999999991</v>
      </c>
      <c r="DH18" s="3">
        <f t="shared" si="71"/>
        <v>2.3199999999999985</v>
      </c>
      <c r="DI18" s="3">
        <f t="shared" si="71"/>
        <v>2.2700000000000014</v>
      </c>
      <c r="DJ18" s="3">
        <f t="shared" si="71"/>
        <v>2.2600000000000007</v>
      </c>
      <c r="DK18" s="3">
        <f t="shared" si="71"/>
        <v>2.2299999999999995</v>
      </c>
      <c r="DL18" s="3">
        <f t="shared" si="71"/>
        <v>2.25</v>
      </c>
      <c r="DM18" s="3">
        <f t="shared" si="71"/>
        <v>2.11</v>
      </c>
      <c r="DN18" s="3">
        <f t="shared" si="71"/>
        <v>2.0000000000000004</v>
      </c>
      <c r="DO18" s="3">
        <f t="shared" si="71"/>
        <v>2.0099999999999998</v>
      </c>
      <c r="DP18" s="3">
        <f t="shared" ref="DP18:FT18" si="73">DP15-DP16</f>
        <v>2.33</v>
      </c>
      <c r="DQ18" s="3">
        <f t="shared" si="73"/>
        <v>2.5899999999999981</v>
      </c>
      <c r="DR18" s="3">
        <f t="shared" si="73"/>
        <v>2.4500000000000011</v>
      </c>
      <c r="DS18" s="102">
        <f t="shared" si="73"/>
        <v>2.5</v>
      </c>
      <c r="DT18" s="102"/>
      <c r="DU18" s="153">
        <f t="shared" si="73"/>
        <v>2.0299999999999994</v>
      </c>
      <c r="DV18" s="3">
        <f t="shared" si="73"/>
        <v>2.16</v>
      </c>
      <c r="DW18" s="3">
        <f t="shared" si="73"/>
        <v>2.1799999999999997</v>
      </c>
      <c r="DX18" s="3">
        <f t="shared" si="73"/>
        <v>2.13</v>
      </c>
      <c r="DY18" s="3">
        <f t="shared" si="73"/>
        <v>2.1100000000000003</v>
      </c>
      <c r="DZ18" s="3">
        <f t="shared" si="73"/>
        <v>2.17</v>
      </c>
      <c r="EA18" s="3">
        <f t="shared" si="73"/>
        <v>2.13</v>
      </c>
      <c r="EB18" s="3">
        <f t="shared" si="73"/>
        <v>2.160000000000001</v>
      </c>
      <c r="EC18" s="3">
        <f t="shared" si="73"/>
        <v>2.1399999999999997</v>
      </c>
      <c r="ED18" s="3">
        <f t="shared" si="73"/>
        <v>2.0000000000000004</v>
      </c>
      <c r="EE18" s="3">
        <f t="shared" si="73"/>
        <v>2.1299999999999994</v>
      </c>
      <c r="EF18" s="3">
        <f t="shared" si="73"/>
        <v>2.1399999999999997</v>
      </c>
      <c r="EG18" s="3">
        <f t="shared" si="73"/>
        <v>2.3100000000000005</v>
      </c>
      <c r="EH18" s="3">
        <f t="shared" si="73"/>
        <v>2.4700000000000006</v>
      </c>
      <c r="EI18" s="3">
        <f t="shared" si="73"/>
        <v>2.4599999999999991</v>
      </c>
      <c r="EJ18" s="3">
        <f t="shared" si="73"/>
        <v>2.5</v>
      </c>
      <c r="EK18" s="3">
        <f t="shared" si="73"/>
        <v>2.5700000000000003</v>
      </c>
      <c r="EL18" s="3">
        <f t="shared" si="73"/>
        <v>2.3600000000000012</v>
      </c>
      <c r="EM18" s="153">
        <f t="shared" si="73"/>
        <v>2.4499999999999993</v>
      </c>
      <c r="EN18" s="102"/>
      <c r="EO18" s="153">
        <f t="shared" si="73"/>
        <v>2.2300000000000004</v>
      </c>
      <c r="EP18" s="3">
        <f t="shared" si="73"/>
        <v>2.17</v>
      </c>
      <c r="EQ18" s="3">
        <f t="shared" si="73"/>
        <v>2.17</v>
      </c>
      <c r="ER18" s="3">
        <f t="shared" si="73"/>
        <v>2.169999999999999</v>
      </c>
      <c r="ES18" s="3">
        <f t="shared" si="73"/>
        <v>2.1900000000000004</v>
      </c>
      <c r="ET18" s="3">
        <f t="shared" si="73"/>
        <v>2.2000000000000002</v>
      </c>
      <c r="EU18" s="3">
        <f t="shared" si="73"/>
        <v>2.1899999999999995</v>
      </c>
      <c r="EV18" s="3">
        <f t="shared" si="73"/>
        <v>2.1500000000000004</v>
      </c>
      <c r="EW18" s="3">
        <f t="shared" si="73"/>
        <v>3.7499999999999982</v>
      </c>
      <c r="EX18" s="3">
        <f t="shared" si="73"/>
        <v>2.160000000000001</v>
      </c>
      <c r="EY18" s="3">
        <f t="shared" si="73"/>
        <v>2.12</v>
      </c>
      <c r="EZ18" s="3">
        <f t="shared" si="73"/>
        <v>2.2300000000000004</v>
      </c>
      <c r="FA18" s="3">
        <f t="shared" si="73"/>
        <v>2.1799999999999997</v>
      </c>
      <c r="FB18" s="3">
        <f t="shared" si="73"/>
        <v>2.1799999999999997</v>
      </c>
      <c r="FC18" s="3">
        <f t="shared" si="73"/>
        <v>2.419999999999999</v>
      </c>
      <c r="FD18" s="3">
        <f t="shared" si="73"/>
        <v>2.4699999999999989</v>
      </c>
      <c r="FE18" s="3">
        <f t="shared" si="73"/>
        <v>2.2299999999999995</v>
      </c>
      <c r="FF18" s="3">
        <f t="shared" si="73"/>
        <v>2.2300000000000004</v>
      </c>
      <c r="FG18" s="3">
        <f t="shared" si="73"/>
        <v>2.4400000000000013</v>
      </c>
      <c r="FH18" s="3">
        <f t="shared" si="73"/>
        <v>2.4000000000000004</v>
      </c>
      <c r="FI18" s="3">
        <f t="shared" si="73"/>
        <v>2.3300000000000018</v>
      </c>
      <c r="FJ18" s="3">
        <f t="shared" si="73"/>
        <v>2.46</v>
      </c>
      <c r="FK18" s="3">
        <f t="shared" si="73"/>
        <v>2.6199999999999992</v>
      </c>
      <c r="FL18" s="3">
        <f t="shared" si="73"/>
        <v>2.3900000000000006</v>
      </c>
      <c r="FM18" s="153">
        <f t="shared" si="73"/>
        <v>2.5199999999999996</v>
      </c>
      <c r="FN18" s="102"/>
      <c r="FO18" s="153">
        <f t="shared" si="73"/>
        <v>2.1500000000000004</v>
      </c>
      <c r="FP18" s="3">
        <f t="shared" ref="FP18" si="74">FP15-FP16</f>
        <v>2.1499999999999995</v>
      </c>
      <c r="FQ18" s="3">
        <f t="shared" si="73"/>
        <v>2.1399999999999997</v>
      </c>
      <c r="FR18" s="3">
        <f t="shared" si="73"/>
        <v>2.120000000000001</v>
      </c>
      <c r="FS18" s="3">
        <f t="shared" si="73"/>
        <v>2.3600000000000012</v>
      </c>
      <c r="FT18" s="3">
        <f t="shared" si="73"/>
        <v>2.2399999999999993</v>
      </c>
      <c r="FU18" s="3">
        <f t="shared" ref="FU18:IH18" si="75">FU15-FU16</f>
        <v>2.1599999999999993</v>
      </c>
      <c r="FV18" s="3">
        <f t="shared" si="75"/>
        <v>2.1399999999999997</v>
      </c>
      <c r="FW18" s="3">
        <f t="shared" si="75"/>
        <v>2.09</v>
      </c>
      <c r="FX18" s="3">
        <f t="shared" si="75"/>
        <v>2.13</v>
      </c>
      <c r="FY18" s="3">
        <f t="shared" si="75"/>
        <v>2.1399999999999997</v>
      </c>
      <c r="FZ18" s="3">
        <f t="shared" si="75"/>
        <v>1.9499999999999993</v>
      </c>
      <c r="GA18" s="3">
        <f t="shared" si="75"/>
        <v>2.0999999999999996</v>
      </c>
      <c r="GB18" s="3">
        <f t="shared" si="75"/>
        <v>2.2599999999999998</v>
      </c>
      <c r="GC18" s="3">
        <f t="shared" si="75"/>
        <v>2.1599999999999997</v>
      </c>
      <c r="GD18" s="3">
        <f t="shared" si="75"/>
        <v>1.77</v>
      </c>
      <c r="GE18" s="153">
        <f t="shared" si="75"/>
        <v>1.6</v>
      </c>
      <c r="GF18" s="102"/>
      <c r="GG18" s="153">
        <f t="shared" si="75"/>
        <v>2.1900000000000004</v>
      </c>
      <c r="GH18" s="3">
        <f t="shared" si="75"/>
        <v>2.2000000000000002</v>
      </c>
      <c r="GI18" s="3">
        <f t="shared" si="75"/>
        <v>2.2200000000000006</v>
      </c>
      <c r="GJ18" s="3">
        <f t="shared" si="75"/>
        <v>1.9399999999999995</v>
      </c>
      <c r="GK18" s="3">
        <f t="shared" si="75"/>
        <v>2.2200000000000006</v>
      </c>
      <c r="GL18" s="3">
        <f t="shared" si="75"/>
        <v>2.1500000000000004</v>
      </c>
      <c r="GM18" s="3">
        <f t="shared" si="75"/>
        <v>2.2299999999999995</v>
      </c>
      <c r="GN18" s="3">
        <f t="shared" si="75"/>
        <v>2.2400000000000002</v>
      </c>
      <c r="GO18" s="3">
        <f t="shared" si="75"/>
        <v>2.21</v>
      </c>
      <c r="GP18" s="3">
        <f t="shared" si="75"/>
        <v>2.1500000000000004</v>
      </c>
      <c r="GQ18" s="3">
        <f t="shared" si="75"/>
        <v>2.3499999999999996</v>
      </c>
      <c r="GR18" s="3">
        <f t="shared" si="75"/>
        <v>2.3899999999999988</v>
      </c>
      <c r="GS18" s="3">
        <f t="shared" si="75"/>
        <v>2.3499999999999996</v>
      </c>
      <c r="GT18" s="3">
        <f t="shared" si="75"/>
        <v>2.1899999999999995</v>
      </c>
      <c r="GU18" s="3">
        <f t="shared" si="75"/>
        <v>2.1300000000000008</v>
      </c>
      <c r="GV18" s="3">
        <f t="shared" si="75"/>
        <v>2.09</v>
      </c>
      <c r="GW18" s="3">
        <f t="shared" si="75"/>
        <v>2.1499999999999995</v>
      </c>
      <c r="GX18" s="77">
        <f t="shared" si="75"/>
        <v>2.3899999999999997</v>
      </c>
      <c r="GY18" s="3">
        <f t="shared" si="75"/>
        <v>2.4600000000000009</v>
      </c>
      <c r="GZ18" s="3">
        <f t="shared" si="75"/>
        <v>9</v>
      </c>
      <c r="HA18" s="3"/>
      <c r="HB18" s="153">
        <f t="shared" si="75"/>
        <v>2.2899999999999991</v>
      </c>
      <c r="HC18" s="102">
        <f t="shared" si="75"/>
        <v>2.3599999999999994</v>
      </c>
      <c r="HD18" s="3">
        <f t="shared" si="75"/>
        <v>1.8399999999999999</v>
      </c>
      <c r="HE18" s="3"/>
      <c r="HF18" s="3">
        <f t="shared" si="75"/>
        <v>2.34</v>
      </c>
      <c r="HG18" s="3">
        <f t="shared" si="75"/>
        <v>2.25</v>
      </c>
      <c r="HH18" s="3">
        <f t="shared" si="75"/>
        <v>2.2300000000000004</v>
      </c>
      <c r="HI18" s="3">
        <f t="shared" si="75"/>
        <v>2.2200000000000006</v>
      </c>
      <c r="HJ18" s="3">
        <f t="shared" si="75"/>
        <v>2.21</v>
      </c>
      <c r="HK18" s="3">
        <f t="shared" si="75"/>
        <v>2.2599999999999989</v>
      </c>
      <c r="HL18" s="3">
        <f t="shared" si="75"/>
        <v>2.2300000000000004</v>
      </c>
      <c r="HM18" s="3">
        <f t="shared" si="75"/>
        <v>0</v>
      </c>
      <c r="HN18" s="3">
        <f t="shared" si="75"/>
        <v>0</v>
      </c>
      <c r="HO18" s="3">
        <f t="shared" si="75"/>
        <v>0</v>
      </c>
      <c r="HP18" s="3">
        <f t="shared" si="75"/>
        <v>0</v>
      </c>
      <c r="HQ18" s="3">
        <f t="shared" si="75"/>
        <v>0</v>
      </c>
      <c r="HR18" s="3">
        <f t="shared" si="75"/>
        <v>0</v>
      </c>
      <c r="HS18" s="3">
        <f t="shared" si="75"/>
        <v>0</v>
      </c>
      <c r="HT18" s="3"/>
      <c r="HU18" s="3">
        <f t="shared" si="75"/>
        <v>2.2800000000000011</v>
      </c>
      <c r="HV18" s="3">
        <f t="shared" si="75"/>
        <v>2.2300000000000004</v>
      </c>
      <c r="HW18" s="3">
        <f t="shared" si="75"/>
        <v>2.2999999999999989</v>
      </c>
      <c r="HX18" s="3">
        <f t="shared" si="75"/>
        <v>2.3000000000000007</v>
      </c>
      <c r="HY18" s="3">
        <f t="shared" si="75"/>
        <v>2.3100000000000005</v>
      </c>
      <c r="HZ18" s="3">
        <f t="shared" si="75"/>
        <v>2.3400000000000016</v>
      </c>
      <c r="IA18" s="3">
        <f t="shared" si="75"/>
        <v>2.2900000000000009</v>
      </c>
      <c r="IB18" s="3">
        <f t="shared" si="75"/>
        <v>2.3100000000000005</v>
      </c>
      <c r="IC18" s="3">
        <f t="shared" si="75"/>
        <v>2.2800000000000011</v>
      </c>
      <c r="ID18" s="3">
        <f t="shared" si="75"/>
        <v>2.4000000000000021</v>
      </c>
      <c r="IE18" s="3">
        <f t="shared" si="75"/>
        <v>2.1799999999999997</v>
      </c>
      <c r="IF18" s="3">
        <f t="shared" si="75"/>
        <v>2.25</v>
      </c>
      <c r="IG18" s="3">
        <f t="shared" si="75"/>
        <v>2.1899999999999995</v>
      </c>
      <c r="IH18" s="3">
        <f t="shared" si="75"/>
        <v>2.2799999999999994</v>
      </c>
      <c r="II18" s="3">
        <f t="shared" ref="II18:JF18" si="76">II15-II16</f>
        <v>2.1999999999999993</v>
      </c>
      <c r="IJ18" s="3">
        <f t="shared" si="76"/>
        <v>2.1499999999999995</v>
      </c>
      <c r="IK18" s="3">
        <f t="shared" si="76"/>
        <v>0</v>
      </c>
      <c r="IL18" s="3">
        <f t="shared" si="76"/>
        <v>0</v>
      </c>
      <c r="IM18" s="3">
        <f t="shared" si="76"/>
        <v>2.1799999999999997</v>
      </c>
      <c r="IN18" s="3">
        <f t="shared" si="76"/>
        <v>2.16</v>
      </c>
      <c r="IO18" s="3">
        <f t="shared" si="76"/>
        <v>2.41</v>
      </c>
      <c r="IP18" s="3">
        <f t="shared" si="76"/>
        <v>2.17</v>
      </c>
      <c r="IQ18" s="3">
        <f t="shared" si="76"/>
        <v>2.1799999999999997</v>
      </c>
      <c r="IR18" s="3">
        <f t="shared" si="76"/>
        <v>0</v>
      </c>
      <c r="IS18" s="3">
        <f t="shared" si="76"/>
        <v>0</v>
      </c>
      <c r="IT18" s="3">
        <f t="shared" si="76"/>
        <v>2.1799999999999997</v>
      </c>
      <c r="IU18" s="3">
        <f t="shared" si="76"/>
        <v>2.1500000000000004</v>
      </c>
      <c r="IV18" s="3">
        <f t="shared" si="76"/>
        <v>2.1300000000000003</v>
      </c>
      <c r="IW18" s="3">
        <f t="shared" si="76"/>
        <v>3.2699999999999996</v>
      </c>
      <c r="IX18" s="3"/>
      <c r="IY18" s="3">
        <f t="shared" si="76"/>
        <v>2.2500000000000018</v>
      </c>
      <c r="IZ18" s="3">
        <f t="shared" si="76"/>
        <v>2.1899999999999986</v>
      </c>
      <c r="JA18" s="3">
        <f t="shared" si="76"/>
        <v>2.1599999999999993</v>
      </c>
      <c r="JB18" s="3">
        <f t="shared" si="76"/>
        <v>2.2299999999999986</v>
      </c>
      <c r="JC18" s="3">
        <f t="shared" si="76"/>
        <v>2.2399999999999993</v>
      </c>
      <c r="JD18" s="3">
        <f t="shared" si="76"/>
        <v>2.1900000000000004</v>
      </c>
      <c r="JE18" s="3">
        <f t="shared" si="76"/>
        <v>2.2000000000000002</v>
      </c>
      <c r="JF18" s="3">
        <f t="shared" si="76"/>
        <v>2.2000000000000002</v>
      </c>
      <c r="JG18" s="3">
        <f t="shared" ref="JG18:JN18" si="77">JG15-JG16</f>
        <v>2.1399999999999997</v>
      </c>
      <c r="JH18" s="3">
        <f t="shared" si="77"/>
        <v>2.2200000000000006</v>
      </c>
      <c r="JI18" s="3">
        <f t="shared" si="77"/>
        <v>2.2799999999999994</v>
      </c>
      <c r="JJ18" s="3">
        <f t="shared" si="77"/>
        <v>2.42</v>
      </c>
      <c r="JK18" s="3">
        <f t="shared" si="77"/>
        <v>2.1900000000000004</v>
      </c>
      <c r="JL18" s="3">
        <f t="shared" si="77"/>
        <v>2.12</v>
      </c>
      <c r="JM18" s="3">
        <f t="shared" si="77"/>
        <v>2.17</v>
      </c>
      <c r="JN18" s="3">
        <f t="shared" si="77"/>
        <v>0</v>
      </c>
    </row>
    <row r="19" spans="2:274" s="2" customFormat="1">
      <c r="B19" s="66" t="s">
        <v>8</v>
      </c>
      <c r="C19" s="38">
        <f t="shared" ref="C19:U19" si="78">C15-C17</f>
        <v>3.6499999999999995</v>
      </c>
      <c r="D19" s="37">
        <f t="shared" si="78"/>
        <v>3.8899999999999997</v>
      </c>
      <c r="E19" s="37"/>
      <c r="F19" s="37"/>
      <c r="G19" s="37"/>
      <c r="H19" s="37">
        <f t="shared" si="78"/>
        <v>3.7200000000000006</v>
      </c>
      <c r="I19" s="37">
        <f t="shared" si="78"/>
        <v>3.58</v>
      </c>
      <c r="J19" s="37">
        <f t="shared" si="78"/>
        <v>3.16</v>
      </c>
      <c r="K19" s="37">
        <f t="shared" si="78"/>
        <v>2.91</v>
      </c>
      <c r="L19" s="37"/>
      <c r="M19" s="37">
        <f t="shared" si="78"/>
        <v>3.07</v>
      </c>
      <c r="N19" s="37">
        <f t="shared" si="78"/>
        <v>0</v>
      </c>
      <c r="O19" s="37">
        <f t="shared" si="78"/>
        <v>2.75</v>
      </c>
      <c r="P19" s="37">
        <f t="shared" si="78"/>
        <v>2.4999999999999996</v>
      </c>
      <c r="Q19" s="37">
        <f t="shared" si="78"/>
        <v>2.4000000000000004</v>
      </c>
      <c r="R19" s="37"/>
      <c r="S19" s="37">
        <f t="shared" si="78"/>
        <v>2.9</v>
      </c>
      <c r="T19" s="37">
        <f t="shared" si="78"/>
        <v>2.5099999999999998</v>
      </c>
      <c r="U19" s="37">
        <f t="shared" si="78"/>
        <v>3.9700000000000015</v>
      </c>
      <c r="V19" s="154">
        <f t="shared" ref="V19:AJ19" si="79">V15-V17</f>
        <v>4.0300000000000011</v>
      </c>
      <c r="W19" s="37">
        <f t="shared" si="79"/>
        <v>3.7600000000000007</v>
      </c>
      <c r="X19" s="37">
        <f t="shared" si="79"/>
        <v>3.8</v>
      </c>
      <c r="Y19" s="37">
        <f t="shared" si="79"/>
        <v>3.71</v>
      </c>
      <c r="Z19" s="37">
        <f t="shared" si="79"/>
        <v>3.7300000000000004</v>
      </c>
      <c r="AA19" s="37">
        <f t="shared" si="79"/>
        <v>3.71</v>
      </c>
      <c r="AB19" s="37">
        <f t="shared" si="79"/>
        <v>3.79</v>
      </c>
      <c r="AC19" s="37">
        <f t="shared" si="79"/>
        <v>3.6</v>
      </c>
      <c r="AD19" s="37">
        <f t="shared" si="79"/>
        <v>3.56</v>
      </c>
      <c r="AE19" s="37">
        <f t="shared" si="79"/>
        <v>3.5399999999999996</v>
      </c>
      <c r="AF19" s="37">
        <f t="shared" si="79"/>
        <v>3.55</v>
      </c>
      <c r="AG19" s="37">
        <f t="shared" si="79"/>
        <v>3.4699999999999998</v>
      </c>
      <c r="AH19" s="37">
        <f t="shared" si="79"/>
        <v>3.3399999999999994</v>
      </c>
      <c r="AI19" s="37">
        <f t="shared" si="79"/>
        <v>3.2</v>
      </c>
      <c r="AJ19" s="37">
        <f t="shared" si="79"/>
        <v>2.99</v>
      </c>
      <c r="AK19" s="37">
        <f t="shared" ref="AK19:AL19" si="80">AK15-AK17</f>
        <v>2.86</v>
      </c>
      <c r="AL19" s="37">
        <f t="shared" si="80"/>
        <v>2.6799999999999997</v>
      </c>
      <c r="AM19" s="37">
        <f t="shared" ref="AM19:AN19" si="81">AM15-AM17</f>
        <v>2.63</v>
      </c>
      <c r="AN19" s="37">
        <f t="shared" si="81"/>
        <v>1.99</v>
      </c>
      <c r="AO19" s="154">
        <f t="shared" ref="AO19:BH19" si="82">AO15-AO17</f>
        <v>3.9599999999999991</v>
      </c>
      <c r="AP19" s="173"/>
      <c r="AQ19" s="38">
        <f t="shared" si="82"/>
        <v>3.8899999999999997</v>
      </c>
      <c r="AR19" s="37">
        <f t="shared" si="82"/>
        <v>3.870000000000001</v>
      </c>
      <c r="AS19" s="37">
        <f t="shared" si="82"/>
        <v>3.8299999999999996</v>
      </c>
      <c r="AT19" s="37">
        <f t="shared" si="82"/>
        <v>3.8600000000000003</v>
      </c>
      <c r="AU19" s="37">
        <f>AU15-AU17</f>
        <v>3.75</v>
      </c>
      <c r="AV19" s="37">
        <f>AV15-AV17</f>
        <v>3.7600000000000002</v>
      </c>
      <c r="AW19" s="37">
        <f t="shared" ref="AW19" si="83">AW15-AW17</f>
        <v>3.73</v>
      </c>
      <c r="AX19" s="37">
        <f t="shared" si="82"/>
        <v>3.7700000000000005</v>
      </c>
      <c r="AY19" s="191">
        <f t="shared" si="82"/>
        <v>3.6900000000000008</v>
      </c>
      <c r="AZ19" s="37">
        <f t="shared" si="82"/>
        <v>3.75</v>
      </c>
      <c r="BA19" s="39">
        <f t="shared" si="82"/>
        <v>3.82</v>
      </c>
      <c r="BB19" s="37">
        <f t="shared" si="82"/>
        <v>3.7300000000000004</v>
      </c>
      <c r="BC19" s="39">
        <f t="shared" si="82"/>
        <v>3.9299999999999997</v>
      </c>
      <c r="BD19" s="37">
        <f t="shared" si="82"/>
        <v>3.8800000000000003</v>
      </c>
      <c r="BE19" s="37">
        <f t="shared" si="82"/>
        <v>3.9000000000000004</v>
      </c>
      <c r="BF19" s="37">
        <f t="shared" si="82"/>
        <v>3.7500000000000004</v>
      </c>
      <c r="BG19" s="37">
        <f t="shared" si="82"/>
        <v>3.8800000000000003</v>
      </c>
      <c r="BH19" s="37">
        <f t="shared" si="82"/>
        <v>3.5700000000000003</v>
      </c>
      <c r="BI19" s="37">
        <f>BI15-BI17</f>
        <v>3.57</v>
      </c>
      <c r="BJ19" s="154">
        <f t="shared" ref="BJ19:DO19" si="84">BJ15-BJ17</f>
        <v>4.2999999999999989</v>
      </c>
      <c r="BK19" s="38">
        <f t="shared" si="84"/>
        <v>4.66</v>
      </c>
      <c r="BL19" s="154">
        <f t="shared" si="84"/>
        <v>5.5200000000000005</v>
      </c>
      <c r="BM19" s="39"/>
      <c r="BN19" s="191">
        <f t="shared" si="84"/>
        <v>3.5600000000000005</v>
      </c>
      <c r="BO19" s="37">
        <f t="shared" si="84"/>
        <v>3.65</v>
      </c>
      <c r="BP19" s="37">
        <f t="shared" si="84"/>
        <v>3.6199999999999992</v>
      </c>
      <c r="BQ19" s="37">
        <f t="shared" si="84"/>
        <v>3.6100000000000003</v>
      </c>
      <c r="BR19" s="37">
        <f t="shared" ref="BR19" si="85">BR15-BR17</f>
        <v>3.7199999999999998</v>
      </c>
      <c r="BS19" s="154">
        <f t="shared" si="84"/>
        <v>3.85</v>
      </c>
      <c r="BT19" s="37">
        <f t="shared" si="84"/>
        <v>3.8</v>
      </c>
      <c r="BU19" s="37">
        <f t="shared" si="84"/>
        <v>3.580000000000001</v>
      </c>
      <c r="BV19" s="39">
        <f t="shared" si="84"/>
        <v>3.4899999999999998</v>
      </c>
      <c r="BW19" s="37">
        <f t="shared" si="84"/>
        <v>3.5799999999999996</v>
      </c>
      <c r="BX19" s="37">
        <f t="shared" si="84"/>
        <v>3.4299999999999997</v>
      </c>
      <c r="BY19" s="37">
        <f t="shared" si="84"/>
        <v>2.92</v>
      </c>
      <c r="BZ19" s="37">
        <f t="shared" si="84"/>
        <v>2.8600000000000003</v>
      </c>
      <c r="CA19" s="37">
        <f t="shared" si="84"/>
        <v>3.61</v>
      </c>
      <c r="CB19" s="37">
        <f t="shared" si="84"/>
        <v>3.2</v>
      </c>
      <c r="CC19" s="37">
        <f t="shared" si="84"/>
        <v>3.1900000000000004</v>
      </c>
      <c r="CD19" s="37">
        <f t="shared" si="84"/>
        <v>3.26</v>
      </c>
      <c r="CE19" s="37">
        <f t="shared" si="84"/>
        <v>4.7200000000000006</v>
      </c>
      <c r="CF19" s="154">
        <f t="shared" si="84"/>
        <v>4.9999999999999991</v>
      </c>
      <c r="CG19" s="37"/>
      <c r="CH19" s="191">
        <f t="shared" si="84"/>
        <v>4.0999999999999996</v>
      </c>
      <c r="CI19" s="37">
        <f t="shared" si="84"/>
        <v>4.3600000000000003</v>
      </c>
      <c r="CJ19" s="37">
        <f t="shared" si="84"/>
        <v>4.34</v>
      </c>
      <c r="CK19" s="39">
        <f t="shared" si="84"/>
        <v>4.47</v>
      </c>
      <c r="CL19" s="37">
        <f t="shared" si="84"/>
        <v>4.120000000000001</v>
      </c>
      <c r="CM19" s="39">
        <f t="shared" si="84"/>
        <v>4.419999999999999</v>
      </c>
      <c r="CN19" s="37">
        <f t="shared" si="84"/>
        <v>4.53</v>
      </c>
      <c r="CO19" s="37">
        <f t="shared" si="84"/>
        <v>4.3600000000000003</v>
      </c>
      <c r="CP19" s="37">
        <f t="shared" si="84"/>
        <v>4.5399999999999991</v>
      </c>
      <c r="CQ19" s="37">
        <f t="shared" si="84"/>
        <v>4.7000000000000011</v>
      </c>
      <c r="CR19" s="37">
        <f t="shared" si="84"/>
        <v>4.3299999999999992</v>
      </c>
      <c r="CS19" s="37">
        <f t="shared" si="84"/>
        <v>4.24</v>
      </c>
      <c r="CT19" s="37">
        <f t="shared" si="84"/>
        <v>4.5199999999999996</v>
      </c>
      <c r="CU19" s="37">
        <f t="shared" si="84"/>
        <v>4.17</v>
      </c>
      <c r="CV19" s="37">
        <f t="shared" si="84"/>
        <v>3.8700000000000006</v>
      </c>
      <c r="CW19" s="154">
        <f t="shared" si="84"/>
        <v>3.7800000000000002</v>
      </c>
      <c r="CX19" s="37">
        <f t="shared" si="84"/>
        <v>3.6300000000000003</v>
      </c>
      <c r="CY19" s="37">
        <f t="shared" si="84"/>
        <v>4.34</v>
      </c>
      <c r="CZ19" s="37">
        <f>CZ15-CZ17</f>
        <v>4.33</v>
      </c>
      <c r="DA19" s="37">
        <f t="shared" si="84"/>
        <v>4.3499999999999988</v>
      </c>
      <c r="DB19" s="37">
        <f t="shared" si="84"/>
        <v>4.75</v>
      </c>
      <c r="DC19" s="37">
        <f t="shared" si="84"/>
        <v>4.75</v>
      </c>
      <c r="DD19" s="154">
        <f t="shared" si="84"/>
        <v>4.3299999999999992</v>
      </c>
      <c r="DE19" s="39"/>
      <c r="DF19" s="191">
        <f t="shared" si="84"/>
        <v>3.63</v>
      </c>
      <c r="DG19" s="192">
        <f t="shared" si="84"/>
        <v>4.2299999999999995</v>
      </c>
      <c r="DH19" s="37">
        <f t="shared" si="84"/>
        <v>4.2299999999999986</v>
      </c>
      <c r="DI19" s="37">
        <f t="shared" si="84"/>
        <v>4.1400000000000006</v>
      </c>
      <c r="DJ19" s="37">
        <f t="shared" si="84"/>
        <v>4.13</v>
      </c>
      <c r="DK19" s="154">
        <f t="shared" si="84"/>
        <v>3.8899999999999997</v>
      </c>
      <c r="DL19" s="37">
        <f t="shared" si="84"/>
        <v>3.87</v>
      </c>
      <c r="DM19" s="37">
        <f t="shared" si="84"/>
        <v>3.4699999999999998</v>
      </c>
      <c r="DN19" s="37">
        <f t="shared" si="84"/>
        <v>3.2500000000000004</v>
      </c>
      <c r="DO19" s="37">
        <f t="shared" si="84"/>
        <v>3.2699999999999996</v>
      </c>
      <c r="DP19" s="37">
        <f t="shared" ref="DP19:FT19" si="86">DP15-DP17</f>
        <v>3.9400000000000004</v>
      </c>
      <c r="DQ19" s="37">
        <f t="shared" si="86"/>
        <v>5.0199999999999987</v>
      </c>
      <c r="DR19" s="37">
        <f t="shared" si="86"/>
        <v>4.8499999999999996</v>
      </c>
      <c r="DS19" s="39">
        <f t="shared" si="86"/>
        <v>5.1499999999999986</v>
      </c>
      <c r="DT19" s="39"/>
      <c r="DU19" s="191">
        <f t="shared" si="86"/>
        <v>3.5</v>
      </c>
      <c r="DV19" s="37">
        <f t="shared" si="86"/>
        <v>3.66</v>
      </c>
      <c r="DW19" s="37">
        <f t="shared" si="86"/>
        <v>3.7</v>
      </c>
      <c r="DX19" s="37">
        <f t="shared" si="86"/>
        <v>3.66</v>
      </c>
      <c r="DY19" s="37">
        <f t="shared" si="86"/>
        <v>3.56</v>
      </c>
      <c r="DZ19" s="37">
        <f t="shared" si="86"/>
        <v>3.6500000000000004</v>
      </c>
      <c r="EA19" s="37">
        <f t="shared" si="86"/>
        <v>3.66</v>
      </c>
      <c r="EB19" s="37">
        <f t="shared" si="86"/>
        <v>3.620000000000001</v>
      </c>
      <c r="EC19" s="37">
        <f t="shared" si="86"/>
        <v>3.6099999999999994</v>
      </c>
      <c r="ED19" s="37">
        <f t="shared" si="86"/>
        <v>3.3000000000000007</v>
      </c>
      <c r="EE19" s="37">
        <f t="shared" si="86"/>
        <v>3.55</v>
      </c>
      <c r="EF19" s="37">
        <f t="shared" si="86"/>
        <v>3.61</v>
      </c>
      <c r="EG19" s="154">
        <f t="shared" si="86"/>
        <v>4.1300000000000008</v>
      </c>
      <c r="EH19" s="37">
        <f t="shared" si="86"/>
        <v>4.79</v>
      </c>
      <c r="EI19" s="37">
        <f t="shared" si="86"/>
        <v>4.82</v>
      </c>
      <c r="EJ19" s="37">
        <f t="shared" si="86"/>
        <v>4.76</v>
      </c>
      <c r="EK19" s="37">
        <f t="shared" si="86"/>
        <v>4.870000000000001</v>
      </c>
      <c r="EL19" s="37">
        <f t="shared" si="86"/>
        <v>4.8400000000000007</v>
      </c>
      <c r="EM19" s="154">
        <f t="shared" si="86"/>
        <v>4.83</v>
      </c>
      <c r="EN19" s="39"/>
      <c r="EO19" s="39">
        <f t="shared" si="86"/>
        <v>3.96</v>
      </c>
      <c r="EP19" s="191">
        <f t="shared" si="86"/>
        <v>3.8899999999999997</v>
      </c>
      <c r="EQ19" s="37">
        <f t="shared" si="86"/>
        <v>3.8200000000000003</v>
      </c>
      <c r="ER19" s="37">
        <f t="shared" si="86"/>
        <v>3.839999999999999</v>
      </c>
      <c r="ES19" s="37">
        <f t="shared" si="86"/>
        <v>3.8200000000000003</v>
      </c>
      <c r="ET19" s="37">
        <f t="shared" si="86"/>
        <v>3.8000000000000003</v>
      </c>
      <c r="EU19" s="37">
        <f t="shared" si="86"/>
        <v>3.8</v>
      </c>
      <c r="EV19" s="37">
        <f t="shared" si="86"/>
        <v>3.74</v>
      </c>
      <c r="EW19" s="37">
        <f t="shared" si="86"/>
        <v>3.9499999999999993</v>
      </c>
      <c r="EX19" s="37">
        <f t="shared" si="86"/>
        <v>3.67</v>
      </c>
      <c r="EY19" s="39">
        <f t="shared" si="86"/>
        <v>3.6599999999999997</v>
      </c>
      <c r="EZ19" s="37">
        <f t="shared" si="86"/>
        <v>4.07</v>
      </c>
      <c r="FA19" s="37">
        <f t="shared" si="86"/>
        <v>3.7399999999999998</v>
      </c>
      <c r="FB19" s="37">
        <f t="shared" si="86"/>
        <v>3.75</v>
      </c>
      <c r="FC19" s="154">
        <f t="shared" si="86"/>
        <v>4.45</v>
      </c>
      <c r="FD19" s="37">
        <f t="shared" si="86"/>
        <v>4.5299999999999994</v>
      </c>
      <c r="FE19" s="37">
        <f t="shared" si="86"/>
        <v>4.0599999999999987</v>
      </c>
      <c r="FF19" s="37">
        <f t="shared" si="86"/>
        <v>3.8200000000000003</v>
      </c>
      <c r="FG19" s="37">
        <f t="shared" si="86"/>
        <v>4.6200000000000019</v>
      </c>
      <c r="FH19" s="37">
        <f t="shared" si="86"/>
        <v>4.66</v>
      </c>
      <c r="FI19" s="37">
        <f t="shared" si="86"/>
        <v>4.620000000000001</v>
      </c>
      <c r="FJ19" s="37">
        <f t="shared" si="86"/>
        <v>4.6899999999999995</v>
      </c>
      <c r="FK19" s="37">
        <f t="shared" si="86"/>
        <v>4.8899999999999988</v>
      </c>
      <c r="FL19" s="37">
        <f t="shared" si="86"/>
        <v>4.4000000000000004</v>
      </c>
      <c r="FM19" s="154">
        <f t="shared" si="86"/>
        <v>5.08</v>
      </c>
      <c r="FN19" s="39"/>
      <c r="FO19" s="191">
        <f t="shared" si="86"/>
        <v>3.69</v>
      </c>
      <c r="FP19" s="37">
        <f t="shared" ref="FP19" si="87">FP15-FP17</f>
        <v>3.6599999999999997</v>
      </c>
      <c r="FQ19" s="37">
        <f t="shared" si="86"/>
        <v>3.6399999999999997</v>
      </c>
      <c r="FR19" s="37">
        <f t="shared" si="86"/>
        <v>3.6200000000000006</v>
      </c>
      <c r="FS19" s="192">
        <f t="shared" si="86"/>
        <v>4.3900000000000006</v>
      </c>
      <c r="FT19" s="37">
        <f t="shared" si="86"/>
        <v>4.1000000000000005</v>
      </c>
      <c r="FU19" s="37">
        <f t="shared" ref="FU19:IH19" si="88">FU15-FU17</f>
        <v>4.0999999999999988</v>
      </c>
      <c r="FV19" s="154">
        <f t="shared" si="88"/>
        <v>3.82</v>
      </c>
      <c r="FW19" s="37">
        <f t="shared" si="88"/>
        <v>3.4799999999999995</v>
      </c>
      <c r="FX19" s="37">
        <f t="shared" si="88"/>
        <v>3.5399999999999996</v>
      </c>
      <c r="FY19" s="37">
        <f t="shared" si="88"/>
        <v>3.58</v>
      </c>
      <c r="FZ19" s="37">
        <f t="shared" si="88"/>
        <v>3.0999999999999996</v>
      </c>
      <c r="GA19" s="37">
        <f t="shared" si="88"/>
        <v>3.4299999999999997</v>
      </c>
      <c r="GB19" s="37">
        <f t="shared" si="88"/>
        <v>3.9300000000000006</v>
      </c>
      <c r="GC19" s="37">
        <f t="shared" si="88"/>
        <v>3.6999999999999993</v>
      </c>
      <c r="GD19" s="37">
        <f t="shared" si="88"/>
        <v>2.2999999999999998</v>
      </c>
      <c r="GE19" s="39">
        <f t="shared" si="88"/>
        <v>1.73</v>
      </c>
      <c r="GF19" s="39"/>
      <c r="GG19" s="39">
        <f t="shared" si="88"/>
        <v>3.81</v>
      </c>
      <c r="GH19" s="37">
        <f t="shared" si="88"/>
        <v>3.86</v>
      </c>
      <c r="GI19" s="37">
        <f t="shared" si="88"/>
        <v>3.92</v>
      </c>
      <c r="GJ19" s="37">
        <f t="shared" si="88"/>
        <v>3.8199999999999994</v>
      </c>
      <c r="GK19" s="37">
        <f t="shared" si="88"/>
        <v>3.9000000000000004</v>
      </c>
      <c r="GL19" s="37">
        <f t="shared" si="88"/>
        <v>3.9200000000000004</v>
      </c>
      <c r="GM19" s="37">
        <f t="shared" si="88"/>
        <v>3.89</v>
      </c>
      <c r="GN19" s="37">
        <f t="shared" si="88"/>
        <v>3.88</v>
      </c>
      <c r="GO19" s="37">
        <f t="shared" si="88"/>
        <v>3.9700000000000006</v>
      </c>
      <c r="GP19" s="191">
        <f t="shared" si="88"/>
        <v>4.18</v>
      </c>
      <c r="GQ19" s="37">
        <f t="shared" si="88"/>
        <v>4.37</v>
      </c>
      <c r="GR19" s="37">
        <f t="shared" si="88"/>
        <v>4.58</v>
      </c>
      <c r="GS19" s="37">
        <f t="shared" si="88"/>
        <v>4.1399999999999988</v>
      </c>
      <c r="GT19" s="37">
        <f t="shared" si="88"/>
        <v>4.13</v>
      </c>
      <c r="GU19" s="37">
        <f t="shared" si="88"/>
        <v>3.91</v>
      </c>
      <c r="GV19" s="154">
        <f t="shared" si="88"/>
        <v>3.33</v>
      </c>
      <c r="GW19" s="37">
        <f t="shared" si="88"/>
        <v>3.6399999999999997</v>
      </c>
      <c r="GX19" s="38">
        <f t="shared" si="88"/>
        <v>4.43</v>
      </c>
      <c r="GY19" s="37">
        <f t="shared" si="88"/>
        <v>4.91</v>
      </c>
      <c r="GZ19" s="37">
        <f t="shared" si="88"/>
        <v>11.5</v>
      </c>
      <c r="HA19" s="37"/>
      <c r="HB19" s="191">
        <f t="shared" si="88"/>
        <v>4.3500000000000014</v>
      </c>
      <c r="HC19" s="39">
        <f t="shared" si="88"/>
        <v>4.42</v>
      </c>
      <c r="HD19" s="154">
        <f t="shared" si="88"/>
        <v>4.0100000000000016</v>
      </c>
      <c r="HE19" s="154"/>
      <c r="HF19" s="191">
        <f t="shared" si="88"/>
        <v>4.17</v>
      </c>
      <c r="HG19" s="37">
        <f t="shared" si="88"/>
        <v>4.04</v>
      </c>
      <c r="HH19" s="52">
        <f t="shared" si="88"/>
        <v>3.96</v>
      </c>
      <c r="HI19" s="37">
        <f t="shared" si="88"/>
        <v>3.9800000000000004</v>
      </c>
      <c r="HJ19" s="37">
        <f t="shared" si="88"/>
        <v>3.9099999999999993</v>
      </c>
      <c r="HK19" s="37">
        <f t="shared" si="88"/>
        <v>4.0299999999999994</v>
      </c>
      <c r="HL19" s="154">
        <f t="shared" si="88"/>
        <v>3.8400000000000007</v>
      </c>
      <c r="HM19" s="37">
        <f t="shared" si="88"/>
        <v>0</v>
      </c>
      <c r="HN19" s="37">
        <f t="shared" si="88"/>
        <v>0</v>
      </c>
      <c r="HO19" s="37">
        <f t="shared" si="88"/>
        <v>0</v>
      </c>
      <c r="HP19" s="37">
        <f t="shared" si="88"/>
        <v>0</v>
      </c>
      <c r="HQ19" s="37">
        <f t="shared" si="88"/>
        <v>0</v>
      </c>
      <c r="HR19" s="37">
        <f t="shared" si="88"/>
        <v>0</v>
      </c>
      <c r="HS19" s="37">
        <f t="shared" si="88"/>
        <v>0</v>
      </c>
      <c r="HT19" s="37"/>
      <c r="HU19" s="37">
        <f t="shared" si="88"/>
        <v>4.0900000000000007</v>
      </c>
      <c r="HV19" s="191">
        <f t="shared" si="88"/>
        <v>4.18</v>
      </c>
      <c r="HW19" s="37">
        <f t="shared" si="88"/>
        <v>4.22</v>
      </c>
      <c r="HX19" s="37">
        <f t="shared" si="88"/>
        <v>4.2699999999999996</v>
      </c>
      <c r="HY19" s="37">
        <f t="shared" si="88"/>
        <v>4.29</v>
      </c>
      <c r="HZ19" s="37">
        <f t="shared" si="88"/>
        <v>4.3000000000000007</v>
      </c>
      <c r="IA19" s="37">
        <f t="shared" si="88"/>
        <v>4.1500000000000012</v>
      </c>
      <c r="IB19" s="37">
        <f t="shared" si="88"/>
        <v>4.24</v>
      </c>
      <c r="IC19" s="37">
        <f t="shared" si="88"/>
        <v>4.2400000000000011</v>
      </c>
      <c r="ID19" s="37">
        <f t="shared" si="88"/>
        <v>4.330000000000001</v>
      </c>
      <c r="IE19" s="37">
        <f t="shared" si="88"/>
        <v>4.09</v>
      </c>
      <c r="IF19" s="37">
        <f t="shared" si="88"/>
        <v>4.07</v>
      </c>
      <c r="IG19" s="37">
        <f t="shared" si="88"/>
        <v>3.9800000000000004</v>
      </c>
      <c r="IH19" s="37">
        <f t="shared" si="88"/>
        <v>4.0999999999999996</v>
      </c>
      <c r="II19" s="37">
        <f t="shared" ref="II19:JF19" si="89">II15-II17</f>
        <v>3.95</v>
      </c>
      <c r="IJ19" s="154">
        <f t="shared" si="89"/>
        <v>3.8099999999999996</v>
      </c>
      <c r="IK19" s="37"/>
      <c r="IL19" s="37"/>
      <c r="IM19" s="37">
        <f t="shared" si="89"/>
        <v>3.8600000000000003</v>
      </c>
      <c r="IN19" s="37">
        <f t="shared" si="89"/>
        <v>3.7800000000000002</v>
      </c>
      <c r="IO19" s="37">
        <f t="shared" si="89"/>
        <v>4.4000000000000012</v>
      </c>
      <c r="IP19" s="37">
        <f t="shared" si="89"/>
        <v>3.73</v>
      </c>
      <c r="IQ19" s="37">
        <f t="shared" si="89"/>
        <v>3.66</v>
      </c>
      <c r="IR19" s="37"/>
      <c r="IS19" s="37"/>
      <c r="IT19" s="37">
        <f t="shared" si="89"/>
        <v>3.66</v>
      </c>
      <c r="IU19" s="37">
        <f t="shared" si="89"/>
        <v>3.55</v>
      </c>
      <c r="IV19" s="37">
        <f t="shared" si="89"/>
        <v>3.6200000000000006</v>
      </c>
      <c r="IW19" s="37">
        <f t="shared" si="89"/>
        <v>3.3099999999999996</v>
      </c>
      <c r="IX19" s="37"/>
      <c r="IY19" s="37">
        <f t="shared" si="89"/>
        <v>3.9800000000000013</v>
      </c>
      <c r="IZ19" s="37">
        <f t="shared" si="89"/>
        <v>3.8699999999999992</v>
      </c>
      <c r="JA19" s="37">
        <f t="shared" si="89"/>
        <v>3.8</v>
      </c>
      <c r="JB19" s="37">
        <f t="shared" si="89"/>
        <v>3.9199999999999995</v>
      </c>
      <c r="JC19" s="191">
        <f t="shared" si="89"/>
        <v>4.0399999999999991</v>
      </c>
      <c r="JD19" s="37">
        <f t="shared" si="89"/>
        <v>3.85</v>
      </c>
      <c r="JE19" s="37">
        <f t="shared" si="89"/>
        <v>3.8800000000000003</v>
      </c>
      <c r="JF19" s="37">
        <f t="shared" si="89"/>
        <v>3.83</v>
      </c>
      <c r="JG19" s="154">
        <f t="shared" ref="JG19:JN19" si="90">JG15-JG17</f>
        <v>3.71</v>
      </c>
      <c r="JH19" s="37">
        <f t="shared" si="90"/>
        <v>3.91</v>
      </c>
      <c r="JI19" s="37">
        <f t="shared" si="90"/>
        <v>4.07</v>
      </c>
      <c r="JJ19" s="37">
        <f t="shared" si="90"/>
        <v>4.32</v>
      </c>
      <c r="JK19" s="37">
        <f t="shared" si="90"/>
        <v>3.9900000000000007</v>
      </c>
      <c r="JL19" s="37">
        <f t="shared" si="90"/>
        <v>3.6</v>
      </c>
      <c r="JM19" s="37">
        <f t="shared" si="90"/>
        <v>3.3999999999999995</v>
      </c>
      <c r="JN19" s="37">
        <f t="shared" si="90"/>
        <v>0</v>
      </c>
    </row>
    <row r="20" spans="2:274" s="18" customFormat="1" ht="29.25" customHeight="1">
      <c r="B20" s="95" t="s">
        <v>222</v>
      </c>
      <c r="C20" s="95" t="s">
        <v>140</v>
      </c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Y20" s="18">
        <f>AY19+0.3</f>
        <v>3.9900000000000007</v>
      </c>
      <c r="BN20" s="18">
        <f>BN19+0.3</f>
        <v>3.8600000000000003</v>
      </c>
      <c r="CH20" s="18">
        <f>CH19-0.3</f>
        <v>3.8</v>
      </c>
      <c r="CL20" s="193"/>
      <c r="DC20" s="18" t="s">
        <v>117</v>
      </c>
      <c r="DF20" s="18">
        <f>DF19+0.3</f>
        <v>3.9299999999999997</v>
      </c>
      <c r="DG20" s="18">
        <f>DG19-0.3</f>
        <v>3.9299999999999997</v>
      </c>
      <c r="DU20" s="18">
        <f>DU19+0.3</f>
        <v>3.8</v>
      </c>
      <c r="EG20" s="18" t="s">
        <v>206</v>
      </c>
      <c r="EP20" s="18">
        <f>EP19+0.3</f>
        <v>4.1899999999999995</v>
      </c>
      <c r="FL20" s="18" t="s">
        <v>117</v>
      </c>
      <c r="FO20" s="18">
        <f>FO19+0.3</f>
        <v>3.9899999999999998</v>
      </c>
      <c r="FS20" s="18">
        <f>FS19-0.3</f>
        <v>4.0900000000000007</v>
      </c>
      <c r="GG20" s="18">
        <f>GG19+0.3</f>
        <v>4.1100000000000003</v>
      </c>
      <c r="GP20" s="18">
        <f>GP19-0.3</f>
        <v>3.88</v>
      </c>
      <c r="HB20" s="18">
        <f>HB19-0.3</f>
        <v>4.0500000000000016</v>
      </c>
      <c r="HF20" s="18">
        <f>HF19-0.3</f>
        <v>3.87</v>
      </c>
      <c r="HV20" s="18">
        <f>HV19-0.3</f>
        <v>3.88</v>
      </c>
      <c r="JC20" s="18">
        <f>JC19-0.3</f>
        <v>3.7399999999999993</v>
      </c>
    </row>
    <row r="21" spans="2:274" s="194" customFormat="1">
      <c r="B21" s="195" t="s">
        <v>207</v>
      </c>
      <c r="C21" s="195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P21" s="194" t="s">
        <v>208</v>
      </c>
      <c r="AQ21" s="194">
        <v>3.8</v>
      </c>
      <c r="AS21" s="196">
        <v>3.7</v>
      </c>
      <c r="AT21" s="196">
        <v>3.7</v>
      </c>
      <c r="AU21" s="196">
        <v>3.7</v>
      </c>
      <c r="AV21" s="196">
        <v>3.7</v>
      </c>
      <c r="AW21" s="196">
        <v>3.7</v>
      </c>
      <c r="AX21" s="196">
        <v>3.7</v>
      </c>
      <c r="AY21" s="196">
        <v>3.7</v>
      </c>
      <c r="BN21" s="194">
        <v>3.7</v>
      </c>
      <c r="CH21" s="194">
        <v>3.8</v>
      </c>
      <c r="CL21" s="197"/>
      <c r="DF21" s="194">
        <v>3.7</v>
      </c>
      <c r="DU21" s="194">
        <v>3.9</v>
      </c>
      <c r="EO21" s="194">
        <v>3.9</v>
      </c>
      <c r="EP21" s="194">
        <v>3.9</v>
      </c>
      <c r="FO21" s="194">
        <v>3.7</v>
      </c>
      <c r="FP21" s="194">
        <v>3.7</v>
      </c>
      <c r="FQ21" s="194">
        <v>3.7</v>
      </c>
      <c r="FR21" s="194">
        <v>3.7</v>
      </c>
      <c r="FS21" s="194">
        <v>3.7</v>
      </c>
      <c r="GG21" s="194">
        <v>3.8</v>
      </c>
      <c r="GH21" s="194">
        <v>3.8</v>
      </c>
      <c r="GI21" s="194">
        <v>3.8</v>
      </c>
      <c r="GJ21" s="194">
        <v>3.8</v>
      </c>
      <c r="GK21" s="194">
        <v>3.8</v>
      </c>
      <c r="GL21" s="194">
        <v>3.8</v>
      </c>
      <c r="GM21" s="194">
        <v>3.8</v>
      </c>
      <c r="GN21" s="194">
        <v>3.8</v>
      </c>
      <c r="GO21" s="194">
        <v>3.8</v>
      </c>
      <c r="GP21" s="194">
        <v>3.8</v>
      </c>
      <c r="HB21" s="194">
        <v>3.7</v>
      </c>
      <c r="HC21" s="194">
        <v>3.7</v>
      </c>
      <c r="HD21" s="194">
        <v>3.7</v>
      </c>
      <c r="HF21" s="194">
        <v>3.7</v>
      </c>
      <c r="HU21" s="194">
        <v>3.8</v>
      </c>
      <c r="HV21" s="194">
        <v>3.8</v>
      </c>
      <c r="IY21" s="194">
        <v>3.7</v>
      </c>
      <c r="IZ21" s="194">
        <v>3.7</v>
      </c>
      <c r="JA21" s="194">
        <v>3.7</v>
      </c>
      <c r="JB21" s="194">
        <v>3.7</v>
      </c>
      <c r="JC21" s="194">
        <v>3.7</v>
      </c>
    </row>
    <row r="22" spans="2:274" s="198" customFormat="1">
      <c r="B22" s="199"/>
      <c r="C22" s="199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P22" s="198" t="s">
        <v>209</v>
      </c>
      <c r="AQ22" s="198">
        <v>3.4</v>
      </c>
      <c r="CH22" s="198">
        <v>3.4</v>
      </c>
      <c r="CL22" s="200"/>
      <c r="DF22" s="198">
        <v>3.4</v>
      </c>
      <c r="DU22" s="198">
        <v>3.5</v>
      </c>
      <c r="EO22" s="198">
        <v>3.5</v>
      </c>
      <c r="EP22" s="198">
        <v>3.5</v>
      </c>
      <c r="HU22" s="198">
        <v>3.4</v>
      </c>
      <c r="HV22" s="198">
        <v>3.4</v>
      </c>
    </row>
    <row r="23" spans="2:274" s="201" customFormat="1">
      <c r="B23" s="202" t="s">
        <v>210</v>
      </c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Q23" s="201">
        <f>AQ21+0.3</f>
        <v>4.0999999999999996</v>
      </c>
      <c r="AS23" s="201">
        <f>AS21+0.3</f>
        <v>4</v>
      </c>
      <c r="AT23" s="201">
        <f t="shared" ref="AT23:AY23" si="91">AT21+0.3</f>
        <v>4</v>
      </c>
      <c r="AU23" s="201">
        <f t="shared" si="91"/>
        <v>4</v>
      </c>
      <c r="AV23" s="201">
        <f t="shared" si="91"/>
        <v>4</v>
      </c>
      <c r="AW23" s="201">
        <f t="shared" si="91"/>
        <v>4</v>
      </c>
      <c r="AX23" s="201">
        <f t="shared" si="91"/>
        <v>4</v>
      </c>
      <c r="AY23" s="201">
        <f t="shared" si="91"/>
        <v>4</v>
      </c>
      <c r="BN23" s="201">
        <f>BN21+0.3</f>
        <v>4</v>
      </c>
      <c r="CH23" s="201">
        <f>CH21+0.3</f>
        <v>4.0999999999999996</v>
      </c>
      <c r="CL23" s="203"/>
      <c r="DF23" s="201">
        <f>DF21+0.3</f>
        <v>4</v>
      </c>
      <c r="DG23" s="201">
        <v>4</v>
      </c>
      <c r="DU23" s="201">
        <f>DU21+0.3</f>
        <v>4.2</v>
      </c>
      <c r="EO23" s="201">
        <f>EO21+0.3</f>
        <v>4.2</v>
      </c>
      <c r="EP23" s="201">
        <f>EP21+0.3</f>
        <v>4.2</v>
      </c>
      <c r="FO23" s="201">
        <f>FO21+0.3</f>
        <v>4</v>
      </c>
      <c r="FP23" s="201">
        <f t="shared" ref="FP23:FS23" si="92">FP21+0.3</f>
        <v>4</v>
      </c>
      <c r="FQ23" s="201">
        <f t="shared" si="92"/>
        <v>4</v>
      </c>
      <c r="FR23" s="201">
        <f t="shared" si="92"/>
        <v>4</v>
      </c>
      <c r="FS23" s="201">
        <f t="shared" si="92"/>
        <v>4</v>
      </c>
      <c r="GG23" s="201">
        <f>GG21+0.3</f>
        <v>4.0999999999999996</v>
      </c>
      <c r="GH23" s="201">
        <f t="shared" ref="GH23:GP23" si="93">GH21+0.3</f>
        <v>4.0999999999999996</v>
      </c>
      <c r="GI23" s="201">
        <f t="shared" si="93"/>
        <v>4.0999999999999996</v>
      </c>
      <c r="GJ23" s="201">
        <f t="shared" si="93"/>
        <v>4.0999999999999996</v>
      </c>
      <c r="GK23" s="201">
        <f t="shared" si="93"/>
        <v>4.0999999999999996</v>
      </c>
      <c r="GL23" s="201">
        <f t="shared" si="93"/>
        <v>4.0999999999999996</v>
      </c>
      <c r="GM23" s="201">
        <f t="shared" si="93"/>
        <v>4.0999999999999996</v>
      </c>
      <c r="GN23" s="201">
        <f t="shared" si="93"/>
        <v>4.0999999999999996</v>
      </c>
      <c r="GO23" s="201">
        <f t="shared" si="93"/>
        <v>4.0999999999999996</v>
      </c>
      <c r="GP23" s="201">
        <f t="shared" si="93"/>
        <v>4.0999999999999996</v>
      </c>
      <c r="HB23" s="201">
        <f>HB21+0.3</f>
        <v>4</v>
      </c>
      <c r="HC23" s="201">
        <f t="shared" ref="HC23:HF23" si="94">HC21+0.3</f>
        <v>4</v>
      </c>
      <c r="HD23" s="201">
        <f t="shared" si="94"/>
        <v>4</v>
      </c>
      <c r="HF23" s="201">
        <f t="shared" si="94"/>
        <v>4</v>
      </c>
      <c r="HU23" s="201">
        <f>HU21+0.3</f>
        <v>4.0999999999999996</v>
      </c>
      <c r="HV23" s="201">
        <f>HV21+0.3</f>
        <v>4.0999999999999996</v>
      </c>
      <c r="IY23" s="201">
        <f>IY21+0.3</f>
        <v>4</v>
      </c>
      <c r="IZ23" s="201">
        <f t="shared" ref="IZ23:JC23" si="95">IZ21+0.3</f>
        <v>4</v>
      </c>
      <c r="JA23" s="201">
        <f t="shared" si="95"/>
        <v>4</v>
      </c>
      <c r="JB23" s="201">
        <f t="shared" si="95"/>
        <v>4</v>
      </c>
      <c r="JC23" s="201">
        <f t="shared" si="95"/>
        <v>4</v>
      </c>
    </row>
    <row r="24" spans="2:274" s="18" customFormat="1" ht="33">
      <c r="B24" s="95" t="s">
        <v>211</v>
      </c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CL24" s="193"/>
      <c r="DF24" s="18" t="s">
        <v>213</v>
      </c>
      <c r="DG24" s="204" t="s">
        <v>212</v>
      </c>
      <c r="DK24" s="18" t="s">
        <v>214</v>
      </c>
      <c r="DU24" s="18" t="s">
        <v>215</v>
      </c>
      <c r="EG24" s="18" t="s">
        <v>216</v>
      </c>
      <c r="EP24" s="18" t="s">
        <v>217</v>
      </c>
      <c r="FC24" s="18" t="s">
        <v>218</v>
      </c>
      <c r="FO24" s="18" t="s">
        <v>219</v>
      </c>
      <c r="FS24" s="204" t="s">
        <v>220</v>
      </c>
      <c r="FV24" s="18" t="s">
        <v>221</v>
      </c>
      <c r="GP24" s="18" t="s">
        <v>230</v>
      </c>
      <c r="GV24" s="18" t="s">
        <v>231</v>
      </c>
      <c r="HB24" s="18" t="s">
        <v>224</v>
      </c>
      <c r="HF24" s="18" t="s">
        <v>223</v>
      </c>
      <c r="HL24" s="18" t="s">
        <v>225</v>
      </c>
      <c r="HV24" s="18" t="s">
        <v>226</v>
      </c>
      <c r="IJ24" s="18" t="s">
        <v>227</v>
      </c>
      <c r="JC24" s="18" t="s">
        <v>228</v>
      </c>
      <c r="JG24" s="18" t="s">
        <v>229</v>
      </c>
    </row>
    <row r="25" spans="2:274" s="18" customFormat="1" ht="17.25" thickBot="1"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CL25" s="193"/>
      <c r="DG25" s="204"/>
      <c r="FS25" s="204"/>
    </row>
    <row r="26" spans="2:274" s="18" customFormat="1" ht="17.25" thickTop="1"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CL26" s="193"/>
      <c r="DG26" s="204"/>
      <c r="FS26" s="204"/>
      <c r="JC26" s="181">
        <v>317</v>
      </c>
      <c r="JD26" s="4">
        <v>3.53</v>
      </c>
      <c r="JE26" s="4">
        <v>3.64</v>
      </c>
      <c r="JF26" s="4">
        <v>2.91</v>
      </c>
      <c r="JG26" s="4">
        <v>2.02</v>
      </c>
      <c r="JH26" s="4">
        <v>3.8</v>
      </c>
      <c r="JI26" s="4">
        <v>5.08</v>
      </c>
      <c r="JJ26" s="4">
        <v>5.91</v>
      </c>
      <c r="JK26" s="4">
        <v>4.37</v>
      </c>
      <c r="JL26" s="5">
        <v>3.18</v>
      </c>
      <c r="JM26" s="5">
        <v>1.98</v>
      </c>
    </row>
    <row r="27" spans="2:274" s="18" customFormat="1"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CL27" s="193"/>
      <c r="DG27" s="204"/>
      <c r="FS27" s="204"/>
      <c r="JC27" s="182">
        <v>320</v>
      </c>
      <c r="JD27" s="6">
        <v>2.39</v>
      </c>
      <c r="JE27" s="6">
        <v>2.5</v>
      </c>
      <c r="JF27" s="6">
        <v>1.96</v>
      </c>
      <c r="JG27" s="6">
        <v>1.34</v>
      </c>
      <c r="JH27" s="6">
        <v>2.6</v>
      </c>
      <c r="JI27" s="6">
        <v>3.57</v>
      </c>
      <c r="JJ27" s="6">
        <v>4.1500000000000004</v>
      </c>
      <c r="JK27" s="6">
        <v>2.76</v>
      </c>
      <c r="JL27" s="5">
        <v>1.96</v>
      </c>
      <c r="JM27" s="5">
        <v>1.05</v>
      </c>
    </row>
    <row r="28" spans="2:274" s="18" customFormat="1"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CL28" s="193"/>
      <c r="DG28" s="204"/>
      <c r="FS28" s="204"/>
      <c r="JC28" s="182">
        <v>322</v>
      </c>
      <c r="JD28" s="6">
        <v>1.58</v>
      </c>
      <c r="JE28" s="6">
        <v>1.62</v>
      </c>
      <c r="JF28" s="6">
        <v>1.3</v>
      </c>
      <c r="JG28" s="6">
        <v>0.86</v>
      </c>
      <c r="JH28" s="6">
        <v>1.71</v>
      </c>
      <c r="JI28" s="6">
        <v>2.4</v>
      </c>
      <c r="JJ28" s="6">
        <v>2.75</v>
      </c>
      <c r="JK28" s="6">
        <v>1.73</v>
      </c>
      <c r="JL28" s="5">
        <v>1.0900000000000001</v>
      </c>
      <c r="JM28" s="5">
        <v>0.47</v>
      </c>
    </row>
    <row r="29" spans="2:274" s="18" customFormat="1"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CL29" s="193"/>
      <c r="DG29" s="204"/>
      <c r="FS29" s="204"/>
      <c r="JC29" s="182">
        <v>317</v>
      </c>
      <c r="JD29" s="6">
        <v>3.33</v>
      </c>
      <c r="JE29" s="6">
        <v>3.25</v>
      </c>
      <c r="JF29" s="6">
        <v>4.22</v>
      </c>
      <c r="JG29" s="6">
        <v>5.73</v>
      </c>
      <c r="JH29" s="6">
        <v>3.19</v>
      </c>
      <c r="JI29" s="6">
        <v>1.87</v>
      </c>
      <c r="JJ29" s="6">
        <v>1.0900000000000001</v>
      </c>
      <c r="JK29" s="6">
        <v>1.4</v>
      </c>
      <c r="JL29" s="5">
        <v>1.88</v>
      </c>
      <c r="JM29" s="5">
        <v>2.2000000000000002</v>
      </c>
    </row>
    <row r="30" spans="2:274" s="18" customFormat="1"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CL30" s="193"/>
      <c r="DG30" s="204"/>
      <c r="FS30" s="204"/>
      <c r="JC30" s="182">
        <v>315</v>
      </c>
      <c r="JD30" s="6">
        <v>2.2799999999999998</v>
      </c>
      <c r="JE30" s="6">
        <v>2.2200000000000002</v>
      </c>
      <c r="JF30" s="6">
        <v>2.99</v>
      </c>
      <c r="JG30" s="6">
        <v>4.16</v>
      </c>
      <c r="JH30" s="6">
        <v>2.2000000000000002</v>
      </c>
      <c r="JI30" s="6">
        <v>1.19</v>
      </c>
      <c r="JJ30" s="6">
        <v>0.6</v>
      </c>
      <c r="JK30" s="6">
        <v>0.77</v>
      </c>
      <c r="JL30" s="5">
        <v>1</v>
      </c>
      <c r="JM30" s="5">
        <v>1.1599999999999999</v>
      </c>
    </row>
    <row r="31" spans="2:274" s="18" customFormat="1" ht="17.25" thickBot="1"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CL31" s="193"/>
      <c r="DG31" s="204"/>
      <c r="FS31" s="204"/>
      <c r="JC31" s="183">
        <v>312</v>
      </c>
      <c r="JD31" s="7">
        <v>1.52</v>
      </c>
      <c r="JE31" s="7">
        <v>1.47</v>
      </c>
      <c r="JF31" s="7">
        <v>2.04</v>
      </c>
      <c r="JG31" s="7">
        <v>2.95</v>
      </c>
      <c r="JH31" s="7">
        <v>1.5</v>
      </c>
      <c r="JI31" s="7">
        <v>0.73</v>
      </c>
      <c r="JJ31" s="7">
        <v>0.32</v>
      </c>
      <c r="JK31" s="7">
        <v>0.41</v>
      </c>
      <c r="JL31" s="5">
        <v>0.49</v>
      </c>
      <c r="JM31" s="5">
        <v>0.53</v>
      </c>
    </row>
    <row r="32" spans="2:274" s="18" customFormat="1" ht="17.25" thickTop="1"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CL32" s="193"/>
      <c r="DG32" s="204"/>
      <c r="FS32" s="204"/>
      <c r="JC32" s="43"/>
      <c r="JD32" s="43">
        <f t="shared" ref="JD32:JL32" si="96">JD26+JD29</f>
        <v>6.8599999999999994</v>
      </c>
      <c r="JE32" s="43">
        <f t="shared" si="96"/>
        <v>6.8900000000000006</v>
      </c>
      <c r="JF32" s="43">
        <f t="shared" si="96"/>
        <v>7.13</v>
      </c>
      <c r="JG32" s="43">
        <f t="shared" si="96"/>
        <v>7.75</v>
      </c>
      <c r="JH32" s="43">
        <f t="shared" si="96"/>
        <v>6.99</v>
      </c>
      <c r="JI32" s="43">
        <f t="shared" si="96"/>
        <v>6.95</v>
      </c>
      <c r="JJ32" s="43">
        <f t="shared" si="96"/>
        <v>7</v>
      </c>
      <c r="JK32" s="43">
        <f t="shared" si="96"/>
        <v>5.77</v>
      </c>
      <c r="JL32" s="43">
        <f t="shared" si="96"/>
        <v>5.0600000000000005</v>
      </c>
      <c r="JM32" s="43">
        <f t="shared" ref="JM32" si="97">JM26+JM29</f>
        <v>4.18</v>
      </c>
    </row>
    <row r="33" spans="1:280" s="18" customFormat="1"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CL33" s="193"/>
      <c r="DG33" s="204"/>
      <c r="FS33" s="204"/>
      <c r="JC33" s="44"/>
      <c r="JD33" s="44">
        <f t="shared" ref="JD33:JL33" si="98">JD27+JD30</f>
        <v>4.67</v>
      </c>
      <c r="JE33" s="44">
        <f t="shared" si="98"/>
        <v>4.7200000000000006</v>
      </c>
      <c r="JF33" s="44">
        <f t="shared" si="98"/>
        <v>4.95</v>
      </c>
      <c r="JG33" s="44">
        <f t="shared" si="98"/>
        <v>5.5</v>
      </c>
      <c r="JH33" s="44">
        <f t="shared" si="98"/>
        <v>4.8000000000000007</v>
      </c>
      <c r="JI33" s="44">
        <f t="shared" si="98"/>
        <v>4.76</v>
      </c>
      <c r="JJ33" s="44">
        <f t="shared" si="98"/>
        <v>4.75</v>
      </c>
      <c r="JK33" s="44">
        <f t="shared" si="98"/>
        <v>3.53</v>
      </c>
      <c r="JL33" s="44">
        <f t="shared" si="98"/>
        <v>2.96</v>
      </c>
      <c r="JM33" s="44">
        <f t="shared" ref="JM33" si="99">JM27+JM30</f>
        <v>2.21</v>
      </c>
    </row>
    <row r="34" spans="1:280" s="18" customFormat="1" ht="17.25" thickBot="1"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CL34" s="193"/>
      <c r="DG34" s="204"/>
      <c r="FS34" s="204"/>
      <c r="JC34" s="41"/>
      <c r="JD34" s="41">
        <f t="shared" ref="JD34:JL34" si="100">JD28+JD31</f>
        <v>3.1</v>
      </c>
      <c r="JE34" s="41">
        <f t="shared" si="100"/>
        <v>3.09</v>
      </c>
      <c r="JF34" s="41">
        <f t="shared" si="100"/>
        <v>3.34</v>
      </c>
      <c r="JG34" s="41">
        <f t="shared" si="100"/>
        <v>3.81</v>
      </c>
      <c r="JH34" s="41">
        <f t="shared" si="100"/>
        <v>3.21</v>
      </c>
      <c r="JI34" s="41">
        <f t="shared" si="100"/>
        <v>3.13</v>
      </c>
      <c r="JJ34" s="41">
        <f t="shared" si="100"/>
        <v>3.07</v>
      </c>
      <c r="JK34" s="41">
        <f t="shared" si="100"/>
        <v>2.14</v>
      </c>
      <c r="JL34" s="41">
        <f t="shared" si="100"/>
        <v>1.58</v>
      </c>
      <c r="JM34" s="41">
        <f t="shared" ref="JM34" si="101">JM28+JM31</f>
        <v>1</v>
      </c>
    </row>
    <row r="35" spans="1:280" s="18" customFormat="1" ht="17.25" thickTop="1"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CL35" s="193"/>
      <c r="DG35" s="204"/>
      <c r="FS35" s="204"/>
      <c r="JC35" s="3"/>
      <c r="JD35" s="3">
        <f t="shared" ref="JD35:JL35" si="102">JD32-JD33</f>
        <v>2.1899999999999995</v>
      </c>
      <c r="JE35" s="3">
        <f t="shared" si="102"/>
        <v>2.17</v>
      </c>
      <c r="JF35" s="3">
        <f t="shared" si="102"/>
        <v>2.1799999999999997</v>
      </c>
      <c r="JG35" s="3">
        <f t="shared" si="102"/>
        <v>2.25</v>
      </c>
      <c r="JH35" s="3">
        <f t="shared" si="102"/>
        <v>2.1899999999999995</v>
      </c>
      <c r="JI35" s="3">
        <f t="shared" si="102"/>
        <v>2.1900000000000004</v>
      </c>
      <c r="JJ35" s="3">
        <f t="shared" si="102"/>
        <v>2.25</v>
      </c>
      <c r="JK35" s="3">
        <f t="shared" si="102"/>
        <v>2.2399999999999998</v>
      </c>
      <c r="JL35" s="3">
        <f t="shared" si="102"/>
        <v>2.1000000000000005</v>
      </c>
      <c r="JM35" s="3">
        <f t="shared" ref="JM35" si="103">JM32-JM33</f>
        <v>1.9699999999999998</v>
      </c>
    </row>
    <row r="36" spans="1:280" s="18" customFormat="1"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CL36" s="193"/>
      <c r="DG36" s="204"/>
      <c r="FS36" s="204"/>
      <c r="JC36" s="37"/>
      <c r="JD36" s="37">
        <f t="shared" ref="JD36:JL36" si="104">JD32-JD34</f>
        <v>3.7599999999999993</v>
      </c>
      <c r="JE36" s="37">
        <f t="shared" si="104"/>
        <v>3.8000000000000007</v>
      </c>
      <c r="JF36" s="37">
        <f t="shared" si="104"/>
        <v>3.79</v>
      </c>
      <c r="JG36" s="37">
        <f t="shared" si="104"/>
        <v>3.94</v>
      </c>
      <c r="JH36" s="39">
        <f t="shared" si="104"/>
        <v>3.7800000000000002</v>
      </c>
      <c r="JI36" s="39">
        <f t="shared" si="104"/>
        <v>3.8200000000000003</v>
      </c>
      <c r="JJ36" s="39">
        <f t="shared" si="104"/>
        <v>3.93</v>
      </c>
      <c r="JK36" s="39">
        <f t="shared" si="104"/>
        <v>3.6299999999999994</v>
      </c>
      <c r="JL36" s="39">
        <f t="shared" si="104"/>
        <v>3.4800000000000004</v>
      </c>
      <c r="JM36" s="39">
        <f t="shared" ref="JM36" si="105">JM32-JM34</f>
        <v>3.1799999999999997</v>
      </c>
    </row>
    <row r="37" spans="1:280" s="18" customFormat="1"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CL37" s="193"/>
      <c r="DG37" s="204"/>
      <c r="FS37" s="204"/>
    </row>
    <row r="38" spans="1:280" s="18" customFormat="1"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CL38" s="193"/>
    </row>
    <row r="39" spans="1:280" s="18" customFormat="1"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CL39" s="193"/>
    </row>
    <row r="40" spans="1:280" s="18" customFormat="1"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CL40" s="193"/>
    </row>
    <row r="41" spans="1:280" s="18" customFormat="1"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CL41" s="193"/>
    </row>
    <row r="42" spans="1:280" s="18" customFormat="1"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CL42" s="193"/>
    </row>
    <row r="43" spans="1:280">
      <c r="A43" s="329" t="s">
        <v>61</v>
      </c>
      <c r="B43" s="25" t="s">
        <v>0</v>
      </c>
      <c r="C43" s="111">
        <f t="shared" ref="C43:AJ43" si="106">C3</f>
        <v>43203</v>
      </c>
      <c r="D43" s="49">
        <f t="shared" si="106"/>
        <v>43204</v>
      </c>
      <c r="E43" s="49">
        <f t="shared" si="106"/>
        <v>43207</v>
      </c>
      <c r="F43" s="49">
        <f t="shared" si="106"/>
        <v>43208</v>
      </c>
      <c r="G43" s="49">
        <f t="shared" si="106"/>
        <v>43209</v>
      </c>
      <c r="H43" s="49">
        <f t="shared" si="106"/>
        <v>43210</v>
      </c>
      <c r="I43" s="49">
        <f t="shared" si="106"/>
        <v>43211</v>
      </c>
      <c r="J43" s="49">
        <f t="shared" si="106"/>
        <v>43214</v>
      </c>
      <c r="K43" s="49">
        <f t="shared" si="106"/>
        <v>43215</v>
      </c>
      <c r="L43" s="25" t="s">
        <v>0</v>
      </c>
      <c r="M43" s="49">
        <f t="shared" si="106"/>
        <v>43216</v>
      </c>
      <c r="N43" s="49">
        <f t="shared" si="106"/>
        <v>43217</v>
      </c>
      <c r="O43" s="49">
        <f t="shared" si="106"/>
        <v>43218</v>
      </c>
      <c r="P43" s="49">
        <f t="shared" si="106"/>
        <v>43222</v>
      </c>
      <c r="Q43" s="49">
        <f t="shared" si="106"/>
        <v>43224</v>
      </c>
      <c r="R43" s="25" t="s">
        <v>0</v>
      </c>
      <c r="S43" s="49">
        <f t="shared" si="106"/>
        <v>43228</v>
      </c>
      <c r="T43" s="49">
        <f t="shared" si="106"/>
        <v>43230</v>
      </c>
      <c r="U43" s="49">
        <f t="shared" si="106"/>
        <v>43230</v>
      </c>
      <c r="V43" s="49">
        <f t="shared" si="106"/>
        <v>43231</v>
      </c>
      <c r="W43" s="49">
        <f t="shared" si="106"/>
        <v>43232</v>
      </c>
      <c r="X43" s="49">
        <f t="shared" si="106"/>
        <v>43235</v>
      </c>
      <c r="Y43" s="49">
        <f t="shared" si="106"/>
        <v>43236</v>
      </c>
      <c r="Z43" s="49">
        <f t="shared" si="106"/>
        <v>43237</v>
      </c>
      <c r="AA43" s="49">
        <f t="shared" si="106"/>
        <v>43238</v>
      </c>
      <c r="AB43" s="49">
        <f t="shared" si="106"/>
        <v>43239</v>
      </c>
      <c r="AC43" s="49">
        <f t="shared" si="106"/>
        <v>43242</v>
      </c>
      <c r="AD43" s="49">
        <f t="shared" si="106"/>
        <v>43243</v>
      </c>
      <c r="AE43" s="49">
        <f t="shared" si="106"/>
        <v>43244</v>
      </c>
      <c r="AF43" s="49">
        <f t="shared" si="106"/>
        <v>43245</v>
      </c>
      <c r="AG43" s="49">
        <f t="shared" si="106"/>
        <v>43246</v>
      </c>
      <c r="AH43" s="49">
        <f t="shared" si="106"/>
        <v>43249</v>
      </c>
      <c r="AI43" s="49">
        <f t="shared" si="106"/>
        <v>43250</v>
      </c>
      <c r="AJ43" s="49">
        <f t="shared" si="106"/>
        <v>43251</v>
      </c>
      <c r="AK43" s="49">
        <f>AK3</f>
        <v>43252</v>
      </c>
      <c r="AL43" s="49">
        <f t="shared" ref="AL43:AN43" si="107">AL3</f>
        <v>43253</v>
      </c>
      <c r="AM43" s="49">
        <f t="shared" si="107"/>
        <v>43256</v>
      </c>
      <c r="AN43" s="49">
        <f t="shared" si="107"/>
        <v>43258</v>
      </c>
      <c r="AO43" s="16">
        <v>43259</v>
      </c>
      <c r="AP43" s="16"/>
      <c r="AQ43" s="16">
        <v>43260</v>
      </c>
      <c r="AR43" s="16">
        <v>43263</v>
      </c>
      <c r="AS43" s="16">
        <v>43264</v>
      </c>
      <c r="AT43" s="16">
        <v>43265</v>
      </c>
      <c r="AU43" s="16">
        <v>43266</v>
      </c>
      <c r="AV43" s="16">
        <v>43267</v>
      </c>
      <c r="AW43" s="16">
        <v>43270</v>
      </c>
      <c r="AX43" s="16">
        <v>43271</v>
      </c>
      <c r="AY43" s="25" t="s">
        <v>0</v>
      </c>
      <c r="AZ43" s="16">
        <v>43272</v>
      </c>
      <c r="BA43" s="54"/>
      <c r="BB43" s="49"/>
      <c r="BC43" s="16">
        <v>43277</v>
      </c>
      <c r="BD43" s="16">
        <v>43278</v>
      </c>
      <c r="BE43" s="16">
        <v>43279</v>
      </c>
      <c r="BF43" s="16">
        <v>43280</v>
      </c>
      <c r="BG43" s="16">
        <v>43281</v>
      </c>
      <c r="BH43" s="16">
        <v>43284</v>
      </c>
      <c r="BI43" s="16">
        <v>43285</v>
      </c>
      <c r="BJ43" s="16">
        <v>43286</v>
      </c>
      <c r="BK43" s="16">
        <v>43288</v>
      </c>
      <c r="BL43" s="16">
        <v>43291</v>
      </c>
      <c r="BM43" s="49">
        <v>43292</v>
      </c>
      <c r="BN43" s="25" t="s">
        <v>0</v>
      </c>
      <c r="BO43" s="16">
        <v>43293</v>
      </c>
      <c r="BP43" s="16">
        <v>43294</v>
      </c>
      <c r="BQ43" s="16">
        <v>43295</v>
      </c>
      <c r="BR43" s="16">
        <v>43298</v>
      </c>
      <c r="BS43" s="16">
        <v>43299</v>
      </c>
      <c r="BT43" s="49">
        <v>43300</v>
      </c>
      <c r="BU43" s="49">
        <v>43301</v>
      </c>
      <c r="BV43" s="49">
        <v>43302</v>
      </c>
      <c r="BW43" s="49">
        <v>43305</v>
      </c>
      <c r="BX43" s="49">
        <v>43306</v>
      </c>
      <c r="BY43" s="49">
        <v>43307</v>
      </c>
      <c r="BZ43" s="49">
        <v>43308</v>
      </c>
      <c r="CA43" s="49">
        <v>43309</v>
      </c>
      <c r="CB43" s="14" t="e">
        <f>#REF!</f>
        <v>#REF!</v>
      </c>
      <c r="CC43" s="14">
        <v>43313</v>
      </c>
      <c r="CD43" s="14">
        <v>43314</v>
      </c>
      <c r="CE43" s="21">
        <v>43315</v>
      </c>
      <c r="CF43" s="14">
        <v>43316</v>
      </c>
      <c r="CG43" s="14">
        <v>43319</v>
      </c>
      <c r="CH43" s="14">
        <v>43320</v>
      </c>
      <c r="CI43" s="14">
        <v>43321</v>
      </c>
      <c r="CJ43" s="14">
        <v>43322</v>
      </c>
      <c r="CK43" s="25" t="s">
        <v>0</v>
      </c>
      <c r="CL43" s="20">
        <v>43323</v>
      </c>
      <c r="CM43" s="14">
        <v>43326</v>
      </c>
      <c r="CN43" s="14">
        <v>43328</v>
      </c>
      <c r="CO43" s="14">
        <v>43329</v>
      </c>
      <c r="CP43" s="25" t="s">
        <v>0</v>
      </c>
      <c r="CQ43" s="14">
        <v>43330</v>
      </c>
      <c r="CR43" s="14">
        <v>43333</v>
      </c>
      <c r="CS43" s="14">
        <v>43335</v>
      </c>
      <c r="CT43" s="14">
        <v>43336</v>
      </c>
      <c r="CU43" s="14">
        <v>43337</v>
      </c>
      <c r="CV43" s="14">
        <v>43340</v>
      </c>
      <c r="CW43" s="14">
        <v>43341</v>
      </c>
      <c r="CX43" s="14">
        <v>43342</v>
      </c>
      <c r="CY43" s="14">
        <v>43343</v>
      </c>
      <c r="CZ43" s="14">
        <v>43344</v>
      </c>
      <c r="DA43" s="14">
        <v>43347</v>
      </c>
      <c r="DB43" s="25" t="s">
        <v>0</v>
      </c>
      <c r="DC43" s="14">
        <v>43347</v>
      </c>
      <c r="DD43" s="14">
        <v>43348</v>
      </c>
      <c r="DE43" s="14">
        <v>43349</v>
      </c>
      <c r="DF43" s="14">
        <v>43350</v>
      </c>
      <c r="DG43" s="14">
        <v>43351</v>
      </c>
      <c r="DH43" s="14">
        <v>43354</v>
      </c>
      <c r="DI43" s="25" t="s">
        <v>0</v>
      </c>
      <c r="DJ43" s="21">
        <v>43355</v>
      </c>
      <c r="DK43" s="14">
        <v>43356</v>
      </c>
      <c r="DL43" s="14">
        <v>43357</v>
      </c>
      <c r="DM43" s="14">
        <v>43358</v>
      </c>
      <c r="DN43" s="21">
        <v>43361</v>
      </c>
      <c r="DO43" s="25" t="s">
        <v>0</v>
      </c>
      <c r="DP43" s="14">
        <f t="shared" ref="DP43:DV43" si="108">DH3</f>
        <v>43362</v>
      </c>
      <c r="DQ43" s="14">
        <f t="shared" si="108"/>
        <v>43363</v>
      </c>
      <c r="DR43" s="14">
        <f t="shared" si="108"/>
        <v>43364</v>
      </c>
      <c r="DS43" s="14">
        <f t="shared" si="108"/>
        <v>43365</v>
      </c>
      <c r="DT43" s="14">
        <f t="shared" si="108"/>
        <v>43368</v>
      </c>
      <c r="DU43" s="14">
        <f t="shared" si="108"/>
        <v>43369</v>
      </c>
      <c r="DV43" s="14">
        <f t="shared" si="108"/>
        <v>43370</v>
      </c>
      <c r="DW43" s="25" t="s">
        <v>0</v>
      </c>
      <c r="DX43" s="14">
        <v>43371</v>
      </c>
      <c r="DY43" s="21">
        <v>43372</v>
      </c>
      <c r="DZ43" s="21">
        <v>43383</v>
      </c>
      <c r="EA43" s="25" t="s">
        <v>0</v>
      </c>
      <c r="EB43" s="14">
        <f>DR3</f>
        <v>43384</v>
      </c>
      <c r="EC43" s="14">
        <f t="shared" ref="EC43:ED43" si="109">EB43+1</f>
        <v>43385</v>
      </c>
      <c r="ED43" s="14">
        <f t="shared" si="109"/>
        <v>43386</v>
      </c>
      <c r="EE43" s="14">
        <v>43389</v>
      </c>
      <c r="EF43" s="14">
        <v>43390</v>
      </c>
      <c r="EG43" s="14">
        <v>43391</v>
      </c>
      <c r="EH43" s="14">
        <v>43392</v>
      </c>
      <c r="EI43" s="14">
        <v>43393</v>
      </c>
      <c r="EJ43" s="14">
        <v>43396</v>
      </c>
      <c r="EK43" s="14">
        <v>43397</v>
      </c>
      <c r="EL43" s="14">
        <v>43398</v>
      </c>
      <c r="EM43" s="14">
        <v>43399</v>
      </c>
      <c r="EN43" s="14">
        <v>43400</v>
      </c>
      <c r="EO43" s="14">
        <f>EF3</f>
        <v>43403</v>
      </c>
      <c r="EP43" s="14">
        <f>EG3</f>
        <v>43404</v>
      </c>
      <c r="EQ43" s="14">
        <f>EH3</f>
        <v>43405</v>
      </c>
      <c r="ER43" s="25" t="s">
        <v>0</v>
      </c>
      <c r="ES43" s="21" t="e">
        <f>#REF!</f>
        <v>#REF!</v>
      </c>
      <c r="ET43" s="21">
        <f>EI3</f>
        <v>43407</v>
      </c>
      <c r="EU43" s="21">
        <f>EJ3</f>
        <v>43410</v>
      </c>
      <c r="EV43" s="21">
        <f>EK3</f>
        <v>43411</v>
      </c>
      <c r="EW43" s="21">
        <f>EL3</f>
        <v>43412</v>
      </c>
      <c r="EX43" s="21">
        <f>EM3</f>
        <v>43413</v>
      </c>
      <c r="EY43" s="21">
        <f t="shared" ref="EY43:FJ43" si="110">EO3</f>
        <v>43414</v>
      </c>
      <c r="EZ43" s="21">
        <f t="shared" si="110"/>
        <v>43417</v>
      </c>
      <c r="FA43" s="21">
        <f t="shared" si="110"/>
        <v>43418</v>
      </c>
      <c r="FB43" s="21">
        <f t="shared" si="110"/>
        <v>43419</v>
      </c>
      <c r="FC43" s="21">
        <f t="shared" si="110"/>
        <v>43420</v>
      </c>
      <c r="FD43" s="21">
        <f t="shared" si="110"/>
        <v>43421</v>
      </c>
      <c r="FE43" s="21">
        <f t="shared" si="110"/>
        <v>43424</v>
      </c>
      <c r="FF43" s="21">
        <f t="shared" si="110"/>
        <v>43425</v>
      </c>
      <c r="FG43" s="21">
        <f t="shared" si="110"/>
        <v>43426</v>
      </c>
      <c r="FH43" s="21">
        <f t="shared" si="110"/>
        <v>43427</v>
      </c>
      <c r="FI43" s="21">
        <f t="shared" si="110"/>
        <v>43428</v>
      </c>
      <c r="FJ43" s="21">
        <f t="shared" si="110"/>
        <v>43431</v>
      </c>
      <c r="FK43" s="25" t="s">
        <v>0</v>
      </c>
      <c r="FL43" s="21">
        <v>43431</v>
      </c>
      <c r="FM43" s="21">
        <f t="shared" ref="FM43:FT43" si="111">FA3</f>
        <v>43432</v>
      </c>
      <c r="FN43" s="21">
        <f t="shared" si="111"/>
        <v>43433</v>
      </c>
      <c r="FO43" s="14">
        <f t="shared" si="111"/>
        <v>43434</v>
      </c>
      <c r="FP43" s="14">
        <f t="shared" si="111"/>
        <v>43435</v>
      </c>
      <c r="FQ43" s="14">
        <f t="shared" si="111"/>
        <v>43438</v>
      </c>
      <c r="FR43" s="14">
        <f t="shared" si="111"/>
        <v>43439</v>
      </c>
      <c r="FS43" s="14">
        <f t="shared" si="111"/>
        <v>43440</v>
      </c>
      <c r="FT43" s="14">
        <f t="shared" si="111"/>
        <v>43441</v>
      </c>
      <c r="FU43" s="25" t="s">
        <v>0</v>
      </c>
      <c r="FV43" s="14">
        <f t="shared" ref="FV43:FZ43" si="112">FI3</f>
        <v>43442</v>
      </c>
      <c r="FW43" s="14">
        <f t="shared" si="112"/>
        <v>43445</v>
      </c>
      <c r="FX43" s="14">
        <f t="shared" si="112"/>
        <v>43446</v>
      </c>
      <c r="FY43" s="14">
        <f t="shared" si="112"/>
        <v>43447</v>
      </c>
      <c r="FZ43" s="14">
        <f t="shared" si="112"/>
        <v>43448</v>
      </c>
      <c r="GA43" s="14">
        <f>FO3</f>
        <v>43449</v>
      </c>
      <c r="GB43" s="14">
        <v>43452</v>
      </c>
      <c r="GC43" s="14">
        <f>FQ3</f>
        <v>43453</v>
      </c>
      <c r="GD43" s="14">
        <f>FR3</f>
        <v>43454</v>
      </c>
      <c r="GE43" s="14">
        <f>FS3</f>
        <v>43455</v>
      </c>
      <c r="GF43" s="25" t="s">
        <v>0</v>
      </c>
      <c r="GG43" s="14">
        <f>FT3</f>
        <v>43456</v>
      </c>
      <c r="GH43" s="14">
        <f>FU3</f>
        <v>43460</v>
      </c>
      <c r="GI43" s="14">
        <f>FV3</f>
        <v>43461</v>
      </c>
      <c r="GJ43" s="14">
        <f>FW3</f>
        <v>43462</v>
      </c>
      <c r="GK43" s="25" t="s">
        <v>0</v>
      </c>
      <c r="GL43" s="21">
        <f t="shared" ref="GL43:GS43" si="113">FX3</f>
        <v>43102</v>
      </c>
      <c r="GM43" s="21">
        <f t="shared" si="113"/>
        <v>43103</v>
      </c>
      <c r="GN43" s="21">
        <f t="shared" si="113"/>
        <v>43104</v>
      </c>
      <c r="GO43" s="21">
        <f t="shared" si="113"/>
        <v>43105</v>
      </c>
      <c r="GP43" s="21">
        <f t="shared" si="113"/>
        <v>43108</v>
      </c>
      <c r="GQ43" s="21">
        <f t="shared" si="113"/>
        <v>43109</v>
      </c>
      <c r="GR43" s="21">
        <f t="shared" si="113"/>
        <v>43110</v>
      </c>
      <c r="GS43" s="21">
        <f t="shared" si="113"/>
        <v>43111</v>
      </c>
      <c r="GT43" s="21">
        <f>GG3</f>
        <v>43112</v>
      </c>
      <c r="GU43" s="21">
        <f>GH3</f>
        <v>43115</v>
      </c>
      <c r="GV43" s="21">
        <f>GI3</f>
        <v>43116</v>
      </c>
      <c r="GW43" s="21">
        <v>43117</v>
      </c>
      <c r="GX43" s="21">
        <f t="shared" ref="GX43:HD43" si="114">GK3</f>
        <v>43118</v>
      </c>
      <c r="GY43" s="21">
        <f t="shared" si="114"/>
        <v>43119</v>
      </c>
      <c r="GZ43" s="21">
        <f t="shared" si="114"/>
        <v>43122</v>
      </c>
      <c r="HA43" s="21">
        <f t="shared" si="114"/>
        <v>43123</v>
      </c>
      <c r="HB43" s="21">
        <f t="shared" si="114"/>
        <v>43124</v>
      </c>
      <c r="HC43" s="21">
        <f t="shared" si="114"/>
        <v>43125</v>
      </c>
      <c r="HD43" s="21">
        <f t="shared" si="114"/>
        <v>43126</v>
      </c>
      <c r="HE43" s="21"/>
      <c r="HF43" s="21">
        <f t="shared" ref="HF43:HK43" si="115">GR3</f>
        <v>43129</v>
      </c>
      <c r="HG43" s="21">
        <f t="shared" si="115"/>
        <v>43130</v>
      </c>
      <c r="HH43" s="21">
        <f t="shared" si="115"/>
        <v>43131</v>
      </c>
      <c r="HI43" s="21">
        <f t="shared" si="115"/>
        <v>43132</v>
      </c>
      <c r="HJ43" s="21">
        <f t="shared" si="115"/>
        <v>43133</v>
      </c>
      <c r="HK43" s="21">
        <f t="shared" si="115"/>
        <v>43136</v>
      </c>
      <c r="HL43" s="25" t="s">
        <v>0</v>
      </c>
      <c r="HM43" s="20">
        <f>GX3</f>
        <v>43137</v>
      </c>
      <c r="HN43" s="21">
        <f>GY3</f>
        <v>43138</v>
      </c>
      <c r="HO43" s="21">
        <f>GZ3</f>
        <v>43139</v>
      </c>
      <c r="HP43" s="21">
        <f>HB3</f>
        <v>43140</v>
      </c>
      <c r="HQ43" s="21">
        <f>HC3</f>
        <v>43143</v>
      </c>
      <c r="HR43" s="21">
        <f>HD3</f>
        <v>43144</v>
      </c>
      <c r="HS43" s="21">
        <f>HF3</f>
        <v>43145</v>
      </c>
      <c r="HT43" s="21">
        <f>HG3</f>
        <v>43150</v>
      </c>
      <c r="HU43" s="21">
        <f>HH3</f>
        <v>43151</v>
      </c>
      <c r="HV43" s="21">
        <f>HI3</f>
        <v>43152</v>
      </c>
      <c r="HW43" s="21">
        <f>HJ3</f>
        <v>43153</v>
      </c>
      <c r="HX43" s="25" t="s">
        <v>0</v>
      </c>
      <c r="HY43" s="21">
        <f t="shared" ref="HY43:IE43" si="116">HK3</f>
        <v>43154</v>
      </c>
      <c r="HZ43" s="21">
        <f t="shared" si="116"/>
        <v>43157</v>
      </c>
      <c r="IA43" s="21">
        <f t="shared" si="116"/>
        <v>43158</v>
      </c>
      <c r="IB43" s="21">
        <f t="shared" si="116"/>
        <v>43159</v>
      </c>
      <c r="IC43" s="21">
        <f t="shared" si="116"/>
        <v>43161</v>
      </c>
      <c r="ID43" s="21">
        <f t="shared" si="116"/>
        <v>43164</v>
      </c>
      <c r="IE43" s="21">
        <f t="shared" si="116"/>
        <v>43165</v>
      </c>
      <c r="IF43" s="21">
        <f>HR3</f>
        <v>43166</v>
      </c>
      <c r="IG43" s="21">
        <v>43166</v>
      </c>
      <c r="IH43" s="21">
        <f t="shared" ref="IH43" si="117">HS3</f>
        <v>43167</v>
      </c>
      <c r="II43" s="21">
        <f t="shared" ref="II43:JK43" si="118">HU3</f>
        <v>43168</v>
      </c>
      <c r="IJ43" s="21">
        <f t="shared" si="118"/>
        <v>43171</v>
      </c>
      <c r="IK43" s="21">
        <f t="shared" si="118"/>
        <v>43172</v>
      </c>
      <c r="IL43" s="21">
        <f t="shared" si="118"/>
        <v>43173</v>
      </c>
      <c r="IM43" s="21">
        <f t="shared" si="118"/>
        <v>43174</v>
      </c>
      <c r="IN43" s="21">
        <f t="shared" si="118"/>
        <v>43175</v>
      </c>
      <c r="IO43" s="21">
        <f t="shared" si="118"/>
        <v>43178</v>
      </c>
      <c r="IP43" s="21">
        <f t="shared" si="118"/>
        <v>43179</v>
      </c>
      <c r="IQ43" s="21">
        <f t="shared" si="118"/>
        <v>43180</v>
      </c>
      <c r="IR43" s="21">
        <f t="shared" si="118"/>
        <v>43181</v>
      </c>
      <c r="IS43" s="21">
        <f t="shared" si="118"/>
        <v>43182</v>
      </c>
      <c r="IT43" s="21">
        <f t="shared" si="118"/>
        <v>43185</v>
      </c>
      <c r="IU43" s="21">
        <f t="shared" si="118"/>
        <v>43186</v>
      </c>
      <c r="IV43" s="21">
        <f t="shared" si="118"/>
        <v>43187</v>
      </c>
      <c r="IW43" s="21">
        <f t="shared" si="118"/>
        <v>43188</v>
      </c>
      <c r="IX43" s="21">
        <f t="shared" si="118"/>
        <v>43189</v>
      </c>
      <c r="IY43" s="21">
        <f t="shared" si="118"/>
        <v>43190</v>
      </c>
      <c r="IZ43" s="21">
        <f t="shared" si="118"/>
        <v>43191</v>
      </c>
      <c r="JA43" s="21">
        <f t="shared" si="118"/>
        <v>43192</v>
      </c>
      <c r="JB43" s="21">
        <f t="shared" si="118"/>
        <v>43193</v>
      </c>
      <c r="JC43" s="21">
        <f t="shared" si="118"/>
        <v>43194</v>
      </c>
      <c r="JD43" s="21">
        <f t="shared" si="118"/>
        <v>43195</v>
      </c>
      <c r="JE43" s="21">
        <f t="shared" si="118"/>
        <v>43196</v>
      </c>
      <c r="JF43" s="21">
        <f t="shared" si="118"/>
        <v>43197</v>
      </c>
      <c r="JG43" s="21">
        <f t="shared" si="118"/>
        <v>43198</v>
      </c>
      <c r="JH43" s="21">
        <f t="shared" si="118"/>
        <v>43199</v>
      </c>
      <c r="JI43" s="21">
        <f t="shared" si="118"/>
        <v>43200</v>
      </c>
      <c r="JJ43" s="21">
        <f t="shared" si="118"/>
        <v>43201</v>
      </c>
      <c r="JK43" s="21">
        <f t="shared" si="118"/>
        <v>43202</v>
      </c>
      <c r="JL43" s="21">
        <f>IY3</f>
        <v>43203</v>
      </c>
      <c r="JM43" s="21">
        <f>IZ3</f>
        <v>43206</v>
      </c>
      <c r="JN43" s="21">
        <f>JA3</f>
        <v>43207</v>
      </c>
      <c r="JO43" s="21">
        <f>JB3</f>
        <v>43208</v>
      </c>
      <c r="JP43" s="21">
        <f>JC3</f>
        <v>43209</v>
      </c>
      <c r="JQ43" s="21" t="e">
        <f>#REF!</f>
        <v>#REF!</v>
      </c>
      <c r="JR43" s="21" t="e">
        <f>#REF!</f>
        <v>#REF!</v>
      </c>
      <c r="JS43" s="21" t="e">
        <f>#REF!</f>
        <v>#REF!</v>
      </c>
      <c r="JT43" s="21" t="e">
        <f>#REF!</f>
        <v>#REF!</v>
      </c>
    </row>
    <row r="44" spans="1:280">
      <c r="A44" s="330"/>
      <c r="B44" s="28">
        <f>B45+5</f>
        <v>285</v>
      </c>
      <c r="C44" s="116">
        <v>1.07</v>
      </c>
      <c r="D44" s="108">
        <v>0.84</v>
      </c>
      <c r="E44" s="108"/>
      <c r="F44" s="108"/>
      <c r="G44" s="108"/>
      <c r="H44" s="108">
        <v>0.48</v>
      </c>
      <c r="I44" s="108">
        <v>0.75</v>
      </c>
      <c r="J44" s="108">
        <v>0.87</v>
      </c>
      <c r="K44" s="108">
        <v>1.95</v>
      </c>
      <c r="L44" s="28">
        <f>L45+5</f>
        <v>292.5</v>
      </c>
      <c r="M44" s="108">
        <v>0.37</v>
      </c>
      <c r="N44" s="108"/>
      <c r="O44" s="108">
        <v>0.24</v>
      </c>
      <c r="P44" s="108">
        <v>0.55000000000000004</v>
      </c>
      <c r="Q44" s="108">
        <v>1.46</v>
      </c>
      <c r="R44" s="28">
        <f>R45+5</f>
        <v>305</v>
      </c>
      <c r="S44" s="108"/>
      <c r="T44" s="108"/>
      <c r="U44" s="108"/>
      <c r="V44" s="108"/>
      <c r="W44" s="108"/>
      <c r="X44" s="108"/>
      <c r="Y44" s="108">
        <v>1.35</v>
      </c>
      <c r="Z44" s="108">
        <v>1.39</v>
      </c>
      <c r="AA44" s="108">
        <v>1.1399999999999999</v>
      </c>
      <c r="AB44" s="108">
        <v>0.89</v>
      </c>
      <c r="AC44" s="108">
        <v>1.4</v>
      </c>
      <c r="AD44" s="108">
        <v>1.51</v>
      </c>
      <c r="AE44" s="108">
        <v>1.71</v>
      </c>
      <c r="AF44" s="108">
        <v>3.25</v>
      </c>
      <c r="AG44" s="108">
        <v>3.98</v>
      </c>
      <c r="AH44" s="108">
        <v>3.53</v>
      </c>
      <c r="AI44" s="108"/>
      <c r="AJ44" s="108"/>
      <c r="AK44" s="108"/>
      <c r="AL44" s="108"/>
      <c r="AM44" s="108"/>
      <c r="AN44" s="108"/>
      <c r="AY44" s="28">
        <f>AY45+5</f>
        <v>285</v>
      </c>
      <c r="AZ44" s="67">
        <v>1.2</v>
      </c>
      <c r="BA44" s="55"/>
      <c r="BB44" s="18"/>
      <c r="BC44" s="67">
        <v>2.33</v>
      </c>
      <c r="BD44" s="67">
        <v>2.37</v>
      </c>
      <c r="BE44" s="67">
        <v>1.96</v>
      </c>
      <c r="BF44" s="67">
        <v>2.7</v>
      </c>
      <c r="BG44" s="67">
        <v>2.2599999999999998</v>
      </c>
      <c r="BH44" s="67">
        <v>2.3199999999999998</v>
      </c>
      <c r="BI44" s="67">
        <v>1.49</v>
      </c>
      <c r="BJ44" s="67">
        <v>1.79</v>
      </c>
      <c r="BK44" s="67">
        <v>1.1100000000000001</v>
      </c>
      <c r="BL44" s="67">
        <v>1.03</v>
      </c>
      <c r="BM44" s="18">
        <v>1.62</v>
      </c>
      <c r="BN44" s="28">
        <f>BN45+5</f>
        <v>322.5</v>
      </c>
      <c r="BO44" s="67">
        <v>1.1299999999999999</v>
      </c>
      <c r="BP44" s="67">
        <v>1.31</v>
      </c>
      <c r="BQ44" s="67">
        <v>1.2</v>
      </c>
      <c r="BR44" s="67">
        <v>1.38</v>
      </c>
      <c r="BS44" s="67">
        <v>1.45</v>
      </c>
      <c r="BT44" s="18">
        <v>1.56</v>
      </c>
      <c r="BU44" s="18">
        <v>1.76</v>
      </c>
      <c r="BV44" s="18">
        <v>2.17</v>
      </c>
      <c r="BW44" s="18">
        <v>2.13</v>
      </c>
      <c r="BX44" s="18">
        <v>1.45</v>
      </c>
      <c r="BY44" s="18">
        <v>1.1200000000000001</v>
      </c>
      <c r="BZ44" s="18">
        <v>1.38</v>
      </c>
      <c r="CA44" s="18">
        <v>0.24</v>
      </c>
      <c r="CB44" s="18"/>
      <c r="CC44" s="18">
        <v>0.38</v>
      </c>
      <c r="CD44" s="18">
        <v>0.42</v>
      </c>
      <c r="CE44" s="18">
        <v>0.11</v>
      </c>
      <c r="CF44" s="18">
        <v>0.06</v>
      </c>
      <c r="CG44" s="18">
        <v>0.04</v>
      </c>
      <c r="CH44" s="18">
        <v>0.02</v>
      </c>
      <c r="CI44" s="18">
        <v>0.01</v>
      </c>
      <c r="CJ44" s="18"/>
      <c r="CK44" s="28">
        <f>CK45+5</f>
        <v>310</v>
      </c>
      <c r="CL44" s="17">
        <v>2.2999999999999998</v>
      </c>
      <c r="CM44" s="18">
        <v>2.78</v>
      </c>
      <c r="CN44" s="18">
        <v>2.87</v>
      </c>
      <c r="CO44" s="18">
        <v>3.12</v>
      </c>
      <c r="CP44" s="28">
        <f>CP45+5</f>
        <v>315</v>
      </c>
      <c r="CQ44" s="18"/>
      <c r="CR44" s="18">
        <v>0.94</v>
      </c>
      <c r="CS44" s="18">
        <v>1.1299999999999999</v>
      </c>
      <c r="CT44" s="18">
        <v>1.42</v>
      </c>
      <c r="CU44" s="18">
        <v>1.52</v>
      </c>
      <c r="CV44" s="18">
        <v>0.95</v>
      </c>
      <c r="CW44" s="18">
        <v>0.7</v>
      </c>
      <c r="CX44" s="18">
        <v>0.9</v>
      </c>
      <c r="CY44" s="18">
        <v>0.5</v>
      </c>
      <c r="CZ44" s="18">
        <v>0.4</v>
      </c>
      <c r="DA44" s="18">
        <v>0.14000000000000001</v>
      </c>
      <c r="DB44" s="28">
        <f>DB45+5</f>
        <v>310</v>
      </c>
      <c r="DC44" s="18">
        <v>0.8</v>
      </c>
      <c r="DD44" s="18">
        <v>0.63</v>
      </c>
      <c r="DE44" s="18">
        <v>0.49</v>
      </c>
      <c r="DF44" s="18">
        <v>1.0900000000000001</v>
      </c>
      <c r="DG44" s="18">
        <v>1.05</v>
      </c>
      <c r="DH44" s="18">
        <v>2.0299999999999998</v>
      </c>
      <c r="DI44" s="28">
        <f>DI45+5</f>
        <v>317.5</v>
      </c>
      <c r="DJ44" s="18">
        <v>1.93</v>
      </c>
      <c r="DK44" s="18">
        <v>1.68</v>
      </c>
      <c r="DL44" s="18">
        <v>1.17</v>
      </c>
      <c r="DM44" s="18">
        <v>1.38</v>
      </c>
      <c r="DN44" s="18">
        <v>3.97</v>
      </c>
      <c r="DO44" s="28">
        <f>DO45+5</f>
        <v>325</v>
      </c>
      <c r="DP44" s="18">
        <v>0.7</v>
      </c>
      <c r="DQ44" s="18">
        <v>0.73</v>
      </c>
      <c r="DR44" s="18">
        <v>0.66</v>
      </c>
      <c r="DS44" s="18">
        <v>0.28999999999999998</v>
      </c>
      <c r="DT44" s="18">
        <v>0.18</v>
      </c>
      <c r="DU44" s="18">
        <v>0.09</v>
      </c>
      <c r="DV44" s="18">
        <v>7.0000000000000007E-2</v>
      </c>
      <c r="DW44" s="28">
        <f>DW45+5</f>
        <v>320</v>
      </c>
      <c r="DX44" s="18">
        <v>0.4</v>
      </c>
      <c r="DY44" s="18">
        <v>1.05</v>
      </c>
      <c r="DZ44" s="18">
        <v>3</v>
      </c>
      <c r="EA44" s="28">
        <f>EA45+5</f>
        <v>335</v>
      </c>
      <c r="EB44" s="18">
        <v>2.42</v>
      </c>
      <c r="EC44" s="67">
        <v>1.21</v>
      </c>
      <c r="ED44" s="67">
        <v>0.92</v>
      </c>
      <c r="EE44" s="67">
        <v>0.97</v>
      </c>
      <c r="EF44" s="67">
        <v>1.03</v>
      </c>
      <c r="EG44" s="67">
        <v>0.97</v>
      </c>
      <c r="EH44" s="67">
        <v>0.63</v>
      </c>
      <c r="EI44" s="67">
        <v>0.95</v>
      </c>
      <c r="EJ44" s="67">
        <v>1.06</v>
      </c>
      <c r="EK44" s="67">
        <v>0.91</v>
      </c>
      <c r="EL44" s="67">
        <v>0.88</v>
      </c>
      <c r="EM44" s="67">
        <v>0.36</v>
      </c>
      <c r="EN44" s="67">
        <v>0.75</v>
      </c>
      <c r="EO44" s="67">
        <v>0.85</v>
      </c>
      <c r="EP44" s="67">
        <v>1.9</v>
      </c>
      <c r="EQ44" s="18">
        <v>5.3</v>
      </c>
      <c r="ER44" s="26">
        <f>ER45+5</f>
        <v>342.5</v>
      </c>
      <c r="ES44" s="18"/>
      <c r="ET44" s="18"/>
      <c r="EU44" s="18"/>
      <c r="EV44" s="18"/>
      <c r="EW44" s="18"/>
      <c r="EX44" s="18"/>
      <c r="EY44" s="18">
        <v>1.6</v>
      </c>
      <c r="EZ44" s="18">
        <v>1.29</v>
      </c>
      <c r="FA44" s="18">
        <v>1.1000000000000001</v>
      </c>
      <c r="FB44" s="18">
        <v>0.75</v>
      </c>
      <c r="FC44" s="18">
        <v>1.04</v>
      </c>
      <c r="FD44" s="18">
        <v>0.91</v>
      </c>
      <c r="FE44" s="18">
        <v>0.64</v>
      </c>
      <c r="FF44" s="18">
        <v>0.82</v>
      </c>
      <c r="FG44" s="18">
        <v>1.1000000000000001</v>
      </c>
      <c r="FH44" s="18">
        <v>0.83</v>
      </c>
      <c r="FI44" s="18">
        <v>0.96</v>
      </c>
      <c r="FJ44" s="18">
        <v>0.31</v>
      </c>
      <c r="FK44" s="26">
        <f>FK45+5</f>
        <v>335</v>
      </c>
      <c r="FL44" s="18">
        <v>1.21</v>
      </c>
      <c r="FM44" s="18">
        <v>1.4</v>
      </c>
      <c r="FN44" s="18">
        <v>1.4</v>
      </c>
      <c r="FO44" s="18">
        <v>0.43</v>
      </c>
      <c r="FP44" s="18">
        <v>0.35</v>
      </c>
      <c r="FQ44" s="18">
        <v>0.64</v>
      </c>
      <c r="FR44" s="18">
        <v>0.73</v>
      </c>
      <c r="FS44" s="18">
        <v>0.21</v>
      </c>
      <c r="FT44" s="18">
        <v>0.13</v>
      </c>
      <c r="FU44" s="26">
        <f>FU45+5</f>
        <v>327.5</v>
      </c>
      <c r="FV44" s="18"/>
      <c r="FW44" s="18"/>
      <c r="FX44" s="18"/>
      <c r="FY44" s="18">
        <v>1.66</v>
      </c>
      <c r="FZ44" s="18">
        <v>2.16</v>
      </c>
      <c r="GA44" s="18">
        <v>1.43</v>
      </c>
      <c r="GB44" s="67">
        <v>1.8</v>
      </c>
      <c r="GC44" s="67">
        <v>1.74</v>
      </c>
      <c r="GD44" s="67">
        <v>1.65</v>
      </c>
      <c r="GE44" s="18">
        <v>0.5</v>
      </c>
      <c r="GF44" s="26">
        <f>GF45+5</f>
        <v>325</v>
      </c>
      <c r="GG44" s="67">
        <v>0.88</v>
      </c>
      <c r="GH44" s="67">
        <v>0.69</v>
      </c>
      <c r="GI44" s="67">
        <v>1.38</v>
      </c>
      <c r="GJ44" s="18">
        <v>2.84</v>
      </c>
      <c r="GK44" s="26">
        <f>GK45+5</f>
        <v>332.5</v>
      </c>
      <c r="GL44" s="18"/>
      <c r="GM44" s="18"/>
      <c r="GN44" s="18"/>
      <c r="GO44" s="18"/>
      <c r="GP44" s="18"/>
      <c r="GQ44" s="18"/>
      <c r="GR44" s="18"/>
      <c r="GS44" s="18"/>
      <c r="GT44" s="18">
        <v>1.51</v>
      </c>
      <c r="GU44" s="18">
        <v>1.75</v>
      </c>
      <c r="GV44" s="18">
        <v>2.85</v>
      </c>
      <c r="GW44" s="18">
        <v>2.37</v>
      </c>
      <c r="GX44" s="18">
        <v>2.4300000000000002</v>
      </c>
      <c r="GY44" s="18">
        <v>2.46</v>
      </c>
      <c r="GZ44" s="18">
        <v>1.33</v>
      </c>
      <c r="HA44" s="18">
        <v>2.9</v>
      </c>
      <c r="HB44" s="18">
        <v>3.06</v>
      </c>
      <c r="HC44" s="18">
        <v>4.2300000000000004</v>
      </c>
      <c r="HD44" s="18"/>
      <c r="HE44" s="18"/>
      <c r="HF44" s="18"/>
      <c r="HG44" s="18"/>
      <c r="HH44" s="18"/>
      <c r="HI44" s="18"/>
      <c r="HJ44" s="18"/>
      <c r="HK44" s="18"/>
      <c r="HL44" s="26">
        <f>HL45+5</f>
        <v>325</v>
      </c>
      <c r="HM44" s="17">
        <v>3.45</v>
      </c>
      <c r="HN44" s="18">
        <v>1.19</v>
      </c>
      <c r="HO44" s="18">
        <v>1</v>
      </c>
      <c r="HP44" s="18">
        <v>0.55000000000000004</v>
      </c>
      <c r="HQ44" s="18">
        <v>0.62</v>
      </c>
      <c r="HR44" s="18">
        <v>0.78</v>
      </c>
      <c r="HS44" s="18">
        <v>1.1299999999999999</v>
      </c>
      <c r="HT44" s="18">
        <v>1.19</v>
      </c>
      <c r="HU44" s="18">
        <v>0.48</v>
      </c>
      <c r="HV44" s="18">
        <v>0.64</v>
      </c>
      <c r="HW44" s="18">
        <v>0.33</v>
      </c>
      <c r="HX44" s="26">
        <f>HX45+5</f>
        <v>320</v>
      </c>
      <c r="HY44" s="18"/>
      <c r="IS44" s="67">
        <v>2.13</v>
      </c>
      <c r="IT44" s="67">
        <v>2.7</v>
      </c>
      <c r="IU44" s="67">
        <v>2.6</v>
      </c>
      <c r="IV44" s="67">
        <v>1.46</v>
      </c>
    </row>
    <row r="45" spans="1:280" ht="17.25" thickBot="1">
      <c r="A45" s="330"/>
      <c r="B45" s="27">
        <v>280</v>
      </c>
      <c r="C45" s="117">
        <v>2.98</v>
      </c>
      <c r="D45" s="109">
        <v>2.61</v>
      </c>
      <c r="E45" s="109"/>
      <c r="F45" s="109"/>
      <c r="G45" s="109"/>
      <c r="H45" s="109">
        <v>1.99</v>
      </c>
      <c r="I45" s="109">
        <v>3</v>
      </c>
      <c r="J45" s="109">
        <v>3.41</v>
      </c>
      <c r="K45" s="109">
        <v>5.72</v>
      </c>
      <c r="L45" s="27">
        <v>287.5</v>
      </c>
      <c r="M45" s="109">
        <v>1.53</v>
      </c>
      <c r="N45" s="109"/>
      <c r="O45" s="109">
        <v>1.77</v>
      </c>
      <c r="P45" s="109">
        <v>3.07</v>
      </c>
      <c r="Q45" s="109">
        <v>5.32</v>
      </c>
      <c r="R45" s="27">
        <v>300</v>
      </c>
      <c r="S45" s="109"/>
      <c r="T45" s="109"/>
      <c r="U45" s="109"/>
      <c r="V45" s="109"/>
      <c r="W45" s="109"/>
      <c r="X45" s="109"/>
      <c r="Y45" s="109">
        <v>3.04</v>
      </c>
      <c r="Z45" s="109">
        <v>3.23</v>
      </c>
      <c r="AA45" s="109">
        <v>2.81</v>
      </c>
      <c r="AB45" s="109">
        <v>2.44</v>
      </c>
      <c r="AC45" s="109">
        <v>3.4</v>
      </c>
      <c r="AD45" s="109">
        <v>3.6</v>
      </c>
      <c r="AE45" s="109">
        <v>4.01</v>
      </c>
      <c r="AF45" s="109">
        <v>6.53</v>
      </c>
      <c r="AG45" s="109">
        <v>7.77</v>
      </c>
      <c r="AH45" s="109">
        <v>7.44</v>
      </c>
      <c r="AI45" s="109"/>
      <c r="AJ45" s="109"/>
      <c r="AK45" s="109"/>
      <c r="AL45" s="109"/>
      <c r="AM45" s="109"/>
      <c r="AN45" s="10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27">
        <v>280</v>
      </c>
      <c r="AZ45" s="9">
        <v>3.12</v>
      </c>
      <c r="BA45" s="56"/>
      <c r="BB45" s="19"/>
      <c r="BC45" s="9">
        <v>5.15</v>
      </c>
      <c r="BD45" s="9">
        <v>5.4</v>
      </c>
      <c r="BE45" s="9">
        <v>4.76</v>
      </c>
      <c r="BF45" s="9">
        <v>6.16</v>
      </c>
      <c r="BG45" s="9">
        <v>5.55</v>
      </c>
      <c r="BH45" s="9">
        <v>5.74</v>
      </c>
      <c r="BI45" s="9">
        <v>4.33</v>
      </c>
      <c r="BJ45" s="9">
        <v>5.1100000000000003</v>
      </c>
      <c r="BK45" s="9">
        <v>4.13</v>
      </c>
      <c r="BL45" s="9">
        <v>4.33</v>
      </c>
      <c r="BM45" s="19">
        <v>5.88</v>
      </c>
      <c r="BN45" s="27">
        <v>317.5</v>
      </c>
      <c r="BO45" s="9">
        <v>2.86</v>
      </c>
      <c r="BP45" s="9">
        <v>3.3</v>
      </c>
      <c r="BQ45" s="9">
        <v>3.16</v>
      </c>
      <c r="BR45" s="9">
        <v>3.57</v>
      </c>
      <c r="BS45" s="9">
        <v>3.78</v>
      </c>
      <c r="BT45" s="19">
        <v>4.03</v>
      </c>
      <c r="BU45" s="9">
        <v>4.55</v>
      </c>
      <c r="BV45" s="19">
        <v>5.44</v>
      </c>
      <c r="BW45" s="9">
        <v>5.42</v>
      </c>
      <c r="BX45" s="9">
        <v>4.2300000000000004</v>
      </c>
      <c r="BY45" s="9">
        <v>3.69</v>
      </c>
      <c r="BZ45" s="9">
        <v>4.2699999999999996</v>
      </c>
      <c r="CA45" s="19">
        <v>1.05</v>
      </c>
      <c r="CB45" s="9"/>
      <c r="CC45" s="9">
        <v>1.96</v>
      </c>
      <c r="CD45" s="9">
        <v>2.13</v>
      </c>
      <c r="CE45" s="19">
        <v>0.52</v>
      </c>
      <c r="CF45" s="9">
        <v>0.45</v>
      </c>
      <c r="CG45" s="9">
        <v>0.33</v>
      </c>
      <c r="CH45" s="9">
        <v>0.22</v>
      </c>
      <c r="CI45" s="9">
        <v>0.01</v>
      </c>
      <c r="CJ45" s="9"/>
      <c r="CK45" s="27">
        <v>305</v>
      </c>
      <c r="CL45" s="84">
        <v>4.5199999999999996</v>
      </c>
      <c r="CM45" s="9">
        <v>5.47</v>
      </c>
      <c r="CN45" s="9">
        <v>5.78</v>
      </c>
      <c r="CO45" s="9">
        <v>6.38</v>
      </c>
      <c r="CP45" s="27">
        <v>310</v>
      </c>
      <c r="CQ45" s="9"/>
      <c r="CR45" s="9">
        <v>2.75</v>
      </c>
      <c r="CS45" s="9">
        <v>3.21</v>
      </c>
      <c r="CT45" s="9">
        <v>3.89</v>
      </c>
      <c r="CU45" s="9">
        <v>4.01</v>
      </c>
      <c r="CV45" s="9">
        <v>2.79</v>
      </c>
      <c r="CW45" s="9">
        <v>2.34</v>
      </c>
      <c r="CX45" s="9">
        <v>3</v>
      </c>
      <c r="CY45" s="9">
        <v>1.85</v>
      </c>
      <c r="CZ45" s="9">
        <v>1.61</v>
      </c>
      <c r="DA45" s="9">
        <v>0.8</v>
      </c>
      <c r="DB45" s="27">
        <v>305</v>
      </c>
      <c r="DC45" s="9">
        <v>2.88</v>
      </c>
      <c r="DD45" s="9">
        <v>2.44</v>
      </c>
      <c r="DE45" s="9">
        <v>2.14</v>
      </c>
      <c r="DF45" s="9">
        <v>4.01</v>
      </c>
      <c r="DG45" s="9">
        <v>4.0599999999999996</v>
      </c>
      <c r="DH45" s="9">
        <v>5.99</v>
      </c>
      <c r="DI45" s="27">
        <v>312.5</v>
      </c>
      <c r="DJ45" s="19">
        <v>4.37</v>
      </c>
      <c r="DK45" s="9">
        <v>3.98</v>
      </c>
      <c r="DL45" s="9">
        <v>3.37</v>
      </c>
      <c r="DM45" s="9">
        <v>3.81</v>
      </c>
      <c r="DN45" s="19">
        <v>7.74</v>
      </c>
      <c r="DO45" s="27">
        <v>320</v>
      </c>
      <c r="DP45" s="9">
        <v>2.2000000000000002</v>
      </c>
      <c r="DQ45" s="9">
        <v>2.15</v>
      </c>
      <c r="DR45" s="9">
        <v>2.0299999999999998</v>
      </c>
      <c r="DS45" s="9">
        <v>1.1599999999999999</v>
      </c>
      <c r="DT45" s="9">
        <v>0.94</v>
      </c>
      <c r="DU45" s="9">
        <v>0.42</v>
      </c>
      <c r="DV45" s="19">
        <v>0.31</v>
      </c>
      <c r="DW45" s="27">
        <v>315</v>
      </c>
      <c r="DX45" s="19">
        <v>1.71</v>
      </c>
      <c r="DY45" s="19">
        <v>3.4</v>
      </c>
      <c r="DZ45" s="19">
        <v>7.65</v>
      </c>
      <c r="EA45" s="27">
        <v>330</v>
      </c>
      <c r="EB45" s="9">
        <v>4.8099999999999996</v>
      </c>
      <c r="EC45" s="9">
        <v>2.95</v>
      </c>
      <c r="ED45" s="9">
        <v>2.4</v>
      </c>
      <c r="EE45" s="9">
        <v>2.5</v>
      </c>
      <c r="EF45" s="9">
        <v>2.64</v>
      </c>
      <c r="EG45" s="9">
        <v>2.6</v>
      </c>
      <c r="EH45" s="9">
        <v>1.88</v>
      </c>
      <c r="EI45" s="9">
        <v>2.6</v>
      </c>
      <c r="EJ45" s="9">
        <v>2.88</v>
      </c>
      <c r="EK45" s="9">
        <v>2.6</v>
      </c>
      <c r="EL45" s="9">
        <v>2.6</v>
      </c>
      <c r="EM45" s="9">
        <v>1.31</v>
      </c>
      <c r="EN45" s="9">
        <v>2.39</v>
      </c>
      <c r="EO45" s="9">
        <v>2.68</v>
      </c>
      <c r="EP45" s="9">
        <v>4.88</v>
      </c>
      <c r="EQ45" s="19">
        <v>9.69</v>
      </c>
      <c r="ER45" s="27">
        <v>337.5</v>
      </c>
      <c r="ES45" s="19"/>
      <c r="ET45" s="9"/>
      <c r="EU45" s="9"/>
      <c r="EV45" s="9"/>
      <c r="EW45" s="9"/>
      <c r="EX45" s="9"/>
      <c r="EY45" s="9">
        <v>3.37</v>
      </c>
      <c r="EZ45" s="9">
        <v>2.84</v>
      </c>
      <c r="FA45" s="9">
        <v>2.59</v>
      </c>
      <c r="FB45" s="9">
        <v>1.88</v>
      </c>
      <c r="FC45" s="9">
        <v>2.42</v>
      </c>
      <c r="FD45" s="9">
        <v>2.17</v>
      </c>
      <c r="FE45" s="9">
        <v>1.69</v>
      </c>
      <c r="FF45" s="9">
        <v>2.0499999999999998</v>
      </c>
      <c r="FG45" s="9">
        <v>2.62</v>
      </c>
      <c r="FH45" s="9">
        <v>2.13</v>
      </c>
      <c r="FI45" s="9">
        <v>2.4</v>
      </c>
      <c r="FJ45" s="9">
        <v>0.78</v>
      </c>
      <c r="FK45" s="27">
        <v>330</v>
      </c>
      <c r="FL45" s="9">
        <v>2.91</v>
      </c>
      <c r="FM45" s="9">
        <v>3.6</v>
      </c>
      <c r="FN45" s="9">
        <v>3.59</v>
      </c>
      <c r="FO45" s="9">
        <v>1.38</v>
      </c>
      <c r="FP45" s="19">
        <v>1.1399999999999999</v>
      </c>
      <c r="FQ45" s="9">
        <v>2.0499999999999998</v>
      </c>
      <c r="FR45" s="9">
        <v>2.57</v>
      </c>
      <c r="FS45" s="9">
        <v>0.81</v>
      </c>
      <c r="FT45" s="9">
        <v>0.56999999999999995</v>
      </c>
      <c r="FU45" s="27">
        <v>322.5</v>
      </c>
      <c r="FV45" s="9"/>
      <c r="FW45" s="19"/>
      <c r="FX45" s="9"/>
      <c r="FY45" s="9">
        <v>3.65</v>
      </c>
      <c r="FZ45" s="9">
        <v>4.57</v>
      </c>
      <c r="GA45" s="9">
        <v>3.37</v>
      </c>
      <c r="GB45" s="9">
        <v>4.08</v>
      </c>
      <c r="GC45" s="9">
        <v>3.9</v>
      </c>
      <c r="GD45" s="9">
        <v>3.68</v>
      </c>
      <c r="GE45" s="19">
        <v>1.29</v>
      </c>
      <c r="GF45" s="27">
        <v>320</v>
      </c>
      <c r="GG45" s="9">
        <v>2.2999999999999998</v>
      </c>
      <c r="GH45" s="9">
        <v>1.9</v>
      </c>
      <c r="GI45" s="9">
        <v>3.52</v>
      </c>
      <c r="GJ45" s="19">
        <v>6.31</v>
      </c>
      <c r="GK45" s="27">
        <v>327.5</v>
      </c>
      <c r="GL45" s="19"/>
      <c r="GM45" s="19"/>
      <c r="GN45" s="9"/>
      <c r="GO45" s="9"/>
      <c r="GP45" s="9"/>
      <c r="GQ45" s="9"/>
      <c r="GR45" s="9"/>
      <c r="GS45" s="19"/>
      <c r="GT45" s="9">
        <v>3.3</v>
      </c>
      <c r="GU45" s="9">
        <v>3.65</v>
      </c>
      <c r="GV45" s="9">
        <v>5.47</v>
      </c>
      <c r="GW45" s="9">
        <v>4.67</v>
      </c>
      <c r="GX45" s="9">
        <v>4.83</v>
      </c>
      <c r="GY45" s="9">
        <v>4.91</v>
      </c>
      <c r="GZ45" s="9">
        <v>3</v>
      </c>
      <c r="HA45" s="9">
        <v>5.6</v>
      </c>
      <c r="HB45" s="9">
        <v>5.98</v>
      </c>
      <c r="HC45" s="9">
        <v>7.79</v>
      </c>
      <c r="HD45" s="9"/>
      <c r="HE45" s="9"/>
      <c r="HF45" s="9"/>
      <c r="HG45" s="9"/>
      <c r="HH45" s="9"/>
      <c r="HI45" s="9"/>
      <c r="HJ45" s="9"/>
      <c r="HK45" s="9"/>
      <c r="HL45" s="27">
        <v>320</v>
      </c>
      <c r="HM45" s="84">
        <v>5.79</v>
      </c>
      <c r="HN45" s="9">
        <v>2.3199999999999998</v>
      </c>
      <c r="HO45" s="9">
        <v>2.2200000000000002</v>
      </c>
      <c r="HP45" s="9">
        <v>1.23</v>
      </c>
      <c r="HQ45" s="9">
        <v>1.44</v>
      </c>
      <c r="HR45" s="9">
        <v>1.88</v>
      </c>
      <c r="HS45" s="9">
        <v>2.62</v>
      </c>
      <c r="HT45" s="9">
        <v>2.71</v>
      </c>
      <c r="HU45" s="9">
        <v>1.36</v>
      </c>
      <c r="HV45" s="9">
        <v>1.75</v>
      </c>
      <c r="HW45" s="9">
        <v>1.1000000000000001</v>
      </c>
      <c r="HX45" s="27">
        <v>315</v>
      </c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>
        <v>4</v>
      </c>
      <c r="IT45" s="9">
        <v>4.9400000000000004</v>
      </c>
      <c r="IU45" s="9">
        <v>4.87</v>
      </c>
      <c r="IV45" s="9">
        <v>2.99</v>
      </c>
      <c r="IW45" s="9"/>
      <c r="IX45" s="9"/>
      <c r="IY45" s="9"/>
      <c r="IZ45" s="9"/>
      <c r="JA45" s="9"/>
      <c r="JB45" s="9"/>
      <c r="JC45" s="9"/>
      <c r="JD45" s="9"/>
      <c r="JE45" s="9"/>
      <c r="JF45" s="9"/>
      <c r="JG45" s="9"/>
      <c r="JH45" s="9"/>
      <c r="JI45" s="9"/>
      <c r="JJ45" s="9"/>
      <c r="JK45" s="9"/>
      <c r="JL45" s="9"/>
      <c r="JM45" s="9"/>
      <c r="JN45" s="9"/>
      <c r="JO45" s="9"/>
      <c r="JP45" s="9"/>
      <c r="JQ45" s="9"/>
      <c r="JR45" s="9"/>
      <c r="JS45" s="9"/>
    </row>
    <row r="46" spans="1:280">
      <c r="A46" s="330"/>
      <c r="B46" s="26">
        <v>277.5</v>
      </c>
      <c r="C46" s="116">
        <v>3.03</v>
      </c>
      <c r="D46" s="108">
        <v>3.95</v>
      </c>
      <c r="E46" s="108"/>
      <c r="F46" s="108"/>
      <c r="G46" s="108"/>
      <c r="H46" s="108">
        <v>2.8</v>
      </c>
      <c r="I46" s="108">
        <v>1.68</v>
      </c>
      <c r="J46" s="108">
        <v>1.72</v>
      </c>
      <c r="K46" s="108">
        <v>0.44</v>
      </c>
      <c r="L46" s="26">
        <v>287.5</v>
      </c>
      <c r="M46" s="108">
        <v>2.68</v>
      </c>
      <c r="N46" s="108"/>
      <c r="O46" s="108">
        <v>1.69</v>
      </c>
      <c r="P46" s="108">
        <v>0.85</v>
      </c>
      <c r="Q46" s="108">
        <v>0.33</v>
      </c>
      <c r="R46" s="26">
        <v>300</v>
      </c>
      <c r="S46" s="108"/>
      <c r="T46" s="108"/>
      <c r="U46" s="108"/>
      <c r="V46" s="108"/>
      <c r="W46" s="108"/>
      <c r="X46" s="108"/>
      <c r="Y46" s="108">
        <v>3.7</v>
      </c>
      <c r="Z46" s="108">
        <v>3.6</v>
      </c>
      <c r="AA46" s="108">
        <v>4.04</v>
      </c>
      <c r="AB46" s="108">
        <v>4.08</v>
      </c>
      <c r="AC46" s="108">
        <v>2.72</v>
      </c>
      <c r="AD46" s="108">
        <v>2.4</v>
      </c>
      <c r="AE46" s="108">
        <v>2</v>
      </c>
      <c r="AF46" s="108">
        <v>0.93</v>
      </c>
      <c r="AG46" s="108">
        <v>0.55000000000000004</v>
      </c>
      <c r="AH46" s="108">
        <v>0.52</v>
      </c>
      <c r="AI46" s="108"/>
      <c r="AJ46" s="108"/>
      <c r="AK46" s="108"/>
      <c r="AL46" s="108"/>
      <c r="AM46" s="108"/>
      <c r="AN46" s="108"/>
      <c r="AO46" s="11"/>
      <c r="AP46" s="11"/>
      <c r="AS46" s="11"/>
      <c r="AT46" s="11"/>
      <c r="AU46" s="11"/>
      <c r="AV46" s="11"/>
      <c r="AW46" s="11"/>
      <c r="AX46" s="11"/>
      <c r="AY46" s="26">
        <v>277.5</v>
      </c>
      <c r="AZ46" s="11">
        <v>3.18</v>
      </c>
      <c r="BA46" s="57"/>
      <c r="BB46" s="11"/>
      <c r="BC46" s="11">
        <v>1.44</v>
      </c>
      <c r="BD46" s="11">
        <v>1.19</v>
      </c>
      <c r="BE46" s="11">
        <v>1.4</v>
      </c>
      <c r="BF46" s="11">
        <v>0.71</v>
      </c>
      <c r="BG46" s="11">
        <v>0.9</v>
      </c>
      <c r="BH46" s="11">
        <v>0.7</v>
      </c>
      <c r="BI46" s="11">
        <v>1.53</v>
      </c>
      <c r="BJ46" s="11">
        <v>0.87</v>
      </c>
      <c r="BK46" s="11">
        <v>0.78</v>
      </c>
      <c r="BL46" s="11">
        <v>0.34</v>
      </c>
      <c r="BM46" s="11">
        <v>0.06</v>
      </c>
      <c r="BN46" s="26">
        <v>317.5</v>
      </c>
      <c r="BO46" s="11">
        <v>4.2699999999999996</v>
      </c>
      <c r="BP46" s="11">
        <v>3.31</v>
      </c>
      <c r="BQ46" s="11">
        <v>3.07</v>
      </c>
      <c r="BR46" s="11">
        <v>2.65</v>
      </c>
      <c r="BS46" s="11">
        <v>2.34</v>
      </c>
      <c r="BT46" s="11">
        <v>1.99</v>
      </c>
      <c r="BU46" s="11">
        <v>1.55</v>
      </c>
      <c r="BV46" s="11">
        <v>0.93</v>
      </c>
      <c r="BW46" s="11">
        <v>0.79</v>
      </c>
      <c r="BX46" s="11">
        <v>1.24</v>
      </c>
      <c r="BY46" s="11">
        <v>1.4</v>
      </c>
      <c r="BZ46" s="11">
        <v>1.08</v>
      </c>
      <c r="CA46" s="11">
        <v>5.04</v>
      </c>
      <c r="CB46" s="11"/>
      <c r="CC46" s="11">
        <v>2</v>
      </c>
      <c r="CD46" s="11">
        <v>1.62</v>
      </c>
      <c r="CE46" s="11">
        <v>5.5</v>
      </c>
      <c r="CF46" s="11">
        <v>4.21</v>
      </c>
      <c r="CG46" s="11">
        <v>4.03</v>
      </c>
      <c r="CH46" s="11">
        <v>3.99</v>
      </c>
      <c r="CI46" s="11">
        <v>8.0500000000000007</v>
      </c>
      <c r="CJ46" s="11"/>
      <c r="CK46" s="26">
        <v>302.5</v>
      </c>
      <c r="CL46" s="85">
        <v>5.6</v>
      </c>
      <c r="CM46" s="11">
        <v>3.7</v>
      </c>
      <c r="CN46" s="11">
        <v>2.5099999999999998</v>
      </c>
      <c r="CO46" s="11">
        <v>1.61</v>
      </c>
      <c r="CP46" s="26">
        <v>310</v>
      </c>
      <c r="CQ46" s="11"/>
      <c r="CR46" s="11">
        <v>4.32</v>
      </c>
      <c r="CS46" s="11">
        <v>3.28</v>
      </c>
      <c r="CT46" s="11">
        <v>2.4700000000000002</v>
      </c>
      <c r="CU46" s="11">
        <v>2.41</v>
      </c>
      <c r="CV46" s="11">
        <v>3.24</v>
      </c>
      <c r="CW46" s="11">
        <v>3.79</v>
      </c>
      <c r="CX46" s="11">
        <v>2.65</v>
      </c>
      <c r="CY46" s="11">
        <v>3.84</v>
      </c>
      <c r="CZ46" s="11">
        <v>3.9</v>
      </c>
      <c r="DA46" s="11">
        <v>5.87</v>
      </c>
      <c r="DB46" s="26">
        <v>305</v>
      </c>
      <c r="DC46" s="11">
        <v>2.97</v>
      </c>
      <c r="DD46" s="11">
        <v>3.33</v>
      </c>
      <c r="DE46" s="11">
        <v>3.47</v>
      </c>
      <c r="DF46" s="11">
        <v>1.51</v>
      </c>
      <c r="DG46" s="11">
        <v>1.5</v>
      </c>
      <c r="DH46" s="11">
        <v>0.45</v>
      </c>
      <c r="DI46" s="26">
        <v>312.5</v>
      </c>
      <c r="DJ46" s="11">
        <v>3.78</v>
      </c>
      <c r="DK46" s="11">
        <v>3.87</v>
      </c>
      <c r="DL46" s="11">
        <v>3.16</v>
      </c>
      <c r="DM46" s="11">
        <v>2.54</v>
      </c>
      <c r="DN46" s="11">
        <v>1.03</v>
      </c>
      <c r="DO46" s="26">
        <v>320</v>
      </c>
      <c r="DP46" s="11">
        <v>3.64</v>
      </c>
      <c r="DQ46" s="11">
        <v>3.85</v>
      </c>
      <c r="DR46" s="11">
        <v>3.53</v>
      </c>
      <c r="DS46" s="11">
        <v>4.9000000000000004</v>
      </c>
      <c r="DT46" s="11">
        <v>4.67</v>
      </c>
      <c r="DU46" s="11">
        <v>6.11</v>
      </c>
      <c r="DV46" s="11">
        <v>6.36</v>
      </c>
      <c r="DW46" s="26">
        <v>315</v>
      </c>
      <c r="DX46" s="11">
        <v>2.67</v>
      </c>
      <c r="DY46" s="11">
        <v>1.7</v>
      </c>
      <c r="DZ46" s="11">
        <v>0.16</v>
      </c>
      <c r="EA46" s="26">
        <v>330</v>
      </c>
      <c r="EB46" s="11">
        <v>3.65</v>
      </c>
      <c r="EC46" s="67">
        <v>4.47</v>
      </c>
      <c r="ED46" s="67">
        <v>4.3499999999999996</v>
      </c>
      <c r="EE46" s="11">
        <v>4.1900000000000004</v>
      </c>
      <c r="EF46" s="11">
        <v>3.96</v>
      </c>
      <c r="EG46" s="11">
        <v>3.88</v>
      </c>
      <c r="EH46" s="11">
        <v>4.9000000000000004</v>
      </c>
      <c r="EI46" s="11">
        <v>3.51</v>
      </c>
      <c r="EJ46" s="11">
        <v>3.06</v>
      </c>
      <c r="EK46" s="11">
        <v>3.23</v>
      </c>
      <c r="EL46" s="11">
        <v>3.06</v>
      </c>
      <c r="EM46" s="11">
        <v>4.71</v>
      </c>
      <c r="EN46" s="11">
        <v>2.77</v>
      </c>
      <c r="EO46" s="11">
        <v>2.37</v>
      </c>
      <c r="EP46" s="11">
        <v>0.99</v>
      </c>
      <c r="EQ46" s="11">
        <v>0.3</v>
      </c>
      <c r="ER46" s="28">
        <v>337.5</v>
      </c>
      <c r="ES46" s="11"/>
      <c r="ET46" s="11"/>
      <c r="EU46" s="11"/>
      <c r="EV46" s="11"/>
      <c r="EW46" s="11"/>
      <c r="EX46" s="11"/>
      <c r="EY46" s="11">
        <v>4.5999999999999996</v>
      </c>
      <c r="EZ46" s="11">
        <v>5.43</v>
      </c>
      <c r="FA46" s="11">
        <v>5.46</v>
      </c>
      <c r="FB46" s="11">
        <v>6.83</v>
      </c>
      <c r="FC46" s="11">
        <v>5.24</v>
      </c>
      <c r="FD46" s="11">
        <v>5.5</v>
      </c>
      <c r="FE46" s="11">
        <v>6.39</v>
      </c>
      <c r="FF46" s="11">
        <v>5.32</v>
      </c>
      <c r="FG46" s="11">
        <v>4.24</v>
      </c>
      <c r="FH46" s="11">
        <v>4.78</v>
      </c>
      <c r="FI46" s="11">
        <v>4.28</v>
      </c>
      <c r="FJ46" s="11">
        <v>8.74</v>
      </c>
      <c r="FK46" s="28">
        <v>330</v>
      </c>
      <c r="FL46" s="11">
        <v>3.6</v>
      </c>
      <c r="FM46" s="11">
        <v>2.57</v>
      </c>
      <c r="FN46" s="11">
        <v>2.52</v>
      </c>
      <c r="FO46" s="11">
        <v>5.77</v>
      </c>
      <c r="FP46" s="11">
        <v>5.92</v>
      </c>
      <c r="FQ46" s="11">
        <v>3.66</v>
      </c>
      <c r="FR46" s="11">
        <v>2.67</v>
      </c>
      <c r="FS46" s="11">
        <v>5.84</v>
      </c>
      <c r="FT46" s="11">
        <v>6.54</v>
      </c>
      <c r="FU46" s="28">
        <v>322.5</v>
      </c>
      <c r="FV46" s="11"/>
      <c r="FW46" s="11"/>
      <c r="FX46" s="11"/>
      <c r="FY46" s="11">
        <v>3.56</v>
      </c>
      <c r="FZ46" s="11">
        <v>3.06</v>
      </c>
      <c r="GA46" s="11">
        <v>3.26</v>
      </c>
      <c r="GB46" s="11">
        <v>2.69</v>
      </c>
      <c r="GC46" s="11">
        <v>2.8</v>
      </c>
      <c r="GD46" s="11">
        <v>2.87</v>
      </c>
      <c r="GE46" s="11">
        <v>7.1</v>
      </c>
      <c r="GF46" s="28">
        <v>320</v>
      </c>
      <c r="GG46" s="11">
        <v>4.0199999999999996</v>
      </c>
      <c r="GH46" s="11">
        <v>4.66</v>
      </c>
      <c r="GI46" s="11">
        <v>2.61</v>
      </c>
      <c r="GJ46" s="11">
        <v>1.01</v>
      </c>
      <c r="GK46" s="28">
        <v>327.5</v>
      </c>
      <c r="GL46" s="11"/>
      <c r="GM46" s="11"/>
      <c r="GN46" s="11"/>
      <c r="GO46" s="11"/>
      <c r="GP46" s="11"/>
      <c r="GQ46" s="11"/>
      <c r="GR46" s="11"/>
      <c r="GS46" s="11"/>
      <c r="GT46" s="11">
        <v>3.91</v>
      </c>
      <c r="GU46" s="11">
        <v>3.73</v>
      </c>
      <c r="GV46" s="11">
        <v>2.36</v>
      </c>
      <c r="GW46" s="11">
        <v>2.84</v>
      </c>
      <c r="GX46" s="11">
        <v>2.82</v>
      </c>
      <c r="GY46" s="11">
        <v>2.7</v>
      </c>
      <c r="GZ46" s="11">
        <v>4.12</v>
      </c>
      <c r="HA46" s="11">
        <v>1.9</v>
      </c>
      <c r="HB46" s="11">
        <v>1.75</v>
      </c>
      <c r="HC46" s="11">
        <v>0.96</v>
      </c>
      <c r="HD46" s="11"/>
      <c r="HE46" s="11"/>
      <c r="HF46" s="11"/>
      <c r="HG46" s="11"/>
      <c r="HH46" s="11"/>
      <c r="HI46" s="11"/>
      <c r="HJ46" s="11"/>
      <c r="HK46" s="11"/>
      <c r="HL46" s="28">
        <v>317.5</v>
      </c>
      <c r="HM46" s="85">
        <v>6.72</v>
      </c>
      <c r="HN46" s="11">
        <v>10.3</v>
      </c>
      <c r="HO46" s="11">
        <v>7.77</v>
      </c>
      <c r="HP46" s="11">
        <v>14.05</v>
      </c>
      <c r="HQ46" s="11">
        <v>11.45</v>
      </c>
      <c r="HR46" s="11">
        <v>8.91</v>
      </c>
      <c r="HS46" s="11">
        <v>6.47</v>
      </c>
      <c r="HT46" s="11">
        <v>4.57</v>
      </c>
      <c r="HU46" s="11">
        <v>7.05</v>
      </c>
      <c r="HV46" s="11">
        <v>5.61</v>
      </c>
      <c r="HW46" s="11">
        <v>6.94</v>
      </c>
      <c r="HX46" s="28">
        <v>312.5</v>
      </c>
      <c r="HY46" s="11"/>
      <c r="IS46" s="67">
        <v>5.8</v>
      </c>
      <c r="IT46" s="67">
        <v>4.1100000000000003</v>
      </c>
      <c r="IU46" s="67">
        <v>3.45</v>
      </c>
      <c r="IV46" s="67">
        <v>5.57</v>
      </c>
    </row>
    <row r="47" spans="1:280" ht="17.25" thickBot="1">
      <c r="A47" s="330"/>
      <c r="B47" s="29">
        <f>B46-5</f>
        <v>272.5</v>
      </c>
      <c r="C47" s="117">
        <v>1.75</v>
      </c>
      <c r="D47" s="109">
        <v>2.4900000000000002</v>
      </c>
      <c r="E47" s="109"/>
      <c r="F47" s="109"/>
      <c r="G47" s="109"/>
      <c r="H47" s="109">
        <v>1.38</v>
      </c>
      <c r="I47" s="109">
        <v>0.83</v>
      </c>
      <c r="J47" s="109">
        <v>0.73</v>
      </c>
      <c r="K47" s="109">
        <v>0.2</v>
      </c>
      <c r="L47" s="29">
        <f>L46-5</f>
        <v>282.5</v>
      </c>
      <c r="M47" s="109">
        <v>0.77</v>
      </c>
      <c r="N47" s="109"/>
      <c r="O47" s="109">
        <v>0.47</v>
      </c>
      <c r="P47" s="109">
        <v>0.23</v>
      </c>
      <c r="Q47" s="109">
        <v>0.1</v>
      </c>
      <c r="R47" s="29">
        <f>R46-5</f>
        <v>295</v>
      </c>
      <c r="S47" s="109"/>
      <c r="T47" s="109"/>
      <c r="U47" s="109"/>
      <c r="V47" s="109"/>
      <c r="W47" s="109"/>
      <c r="X47" s="109"/>
      <c r="Y47" s="109">
        <v>1.68</v>
      </c>
      <c r="Z47" s="109">
        <v>1.71</v>
      </c>
      <c r="AA47" s="109">
        <v>2</v>
      </c>
      <c r="AB47" s="109">
        <v>1.94</v>
      </c>
      <c r="AC47" s="109">
        <v>1.1200000000000001</v>
      </c>
      <c r="AD47" s="109">
        <v>0.94</v>
      </c>
      <c r="AE47" s="109">
        <v>0.72</v>
      </c>
      <c r="AF47" s="109">
        <v>0.32</v>
      </c>
      <c r="AG47" s="109">
        <v>0.22</v>
      </c>
      <c r="AH47" s="109">
        <v>0.22</v>
      </c>
      <c r="AI47" s="109"/>
      <c r="AJ47" s="109"/>
      <c r="AK47" s="109"/>
      <c r="AL47" s="109"/>
      <c r="AM47" s="109"/>
      <c r="AN47" s="10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29">
        <f>AY46-5</f>
        <v>272.5</v>
      </c>
      <c r="AZ47" s="9">
        <v>1.41</v>
      </c>
      <c r="BA47" s="58"/>
      <c r="BB47" s="19"/>
      <c r="BC47" s="9">
        <v>0.51</v>
      </c>
      <c r="BD47" s="9">
        <v>0.4</v>
      </c>
      <c r="BE47" s="9">
        <v>0.47</v>
      </c>
      <c r="BF47" s="9">
        <v>0.24</v>
      </c>
      <c r="BG47" s="9">
        <v>0.31</v>
      </c>
      <c r="BH47" s="9">
        <v>0.22</v>
      </c>
      <c r="BI47" s="9">
        <v>0.62</v>
      </c>
      <c r="BJ47" s="9">
        <v>0.31</v>
      </c>
      <c r="BK47" s="9">
        <v>0.23</v>
      </c>
      <c r="BL47" s="9">
        <v>7.0000000000000007E-2</v>
      </c>
      <c r="BM47" s="19">
        <v>0.02</v>
      </c>
      <c r="BN47" s="29">
        <f>BN46-5</f>
        <v>312.5</v>
      </c>
      <c r="BO47" s="9">
        <v>2.2799999999999998</v>
      </c>
      <c r="BP47" s="9">
        <v>1.61</v>
      </c>
      <c r="BQ47" s="9">
        <v>1.47</v>
      </c>
      <c r="BR47" s="9">
        <v>1.19</v>
      </c>
      <c r="BS47" s="9">
        <v>1.05</v>
      </c>
      <c r="BT47" s="19">
        <v>0.85</v>
      </c>
      <c r="BU47" s="9">
        <v>0.62</v>
      </c>
      <c r="BV47" s="19">
        <v>0.35</v>
      </c>
      <c r="BW47" s="9">
        <v>0.28000000000000003</v>
      </c>
      <c r="BX47" s="9">
        <v>0.44</v>
      </c>
      <c r="BY47" s="9">
        <v>0.48</v>
      </c>
      <c r="BZ47" s="9">
        <v>0.39</v>
      </c>
      <c r="CA47" s="19">
        <v>2.42</v>
      </c>
      <c r="CB47" s="9"/>
      <c r="CC47" s="9">
        <v>0.66</v>
      </c>
      <c r="CD47" s="9">
        <v>0.47</v>
      </c>
      <c r="CE47" s="19">
        <v>2.2999999999999998</v>
      </c>
      <c r="CF47" s="9">
        <v>1.4</v>
      </c>
      <c r="CG47" s="9">
        <v>1.1299999999999999</v>
      </c>
      <c r="CH47" s="9">
        <v>0.93</v>
      </c>
      <c r="CI47" s="9">
        <v>3.33</v>
      </c>
      <c r="CJ47" s="9"/>
      <c r="CK47" s="29">
        <f>CK46-5</f>
        <v>297.5</v>
      </c>
      <c r="CL47" s="84">
        <v>4.1500000000000004</v>
      </c>
      <c r="CM47" s="9">
        <v>2.57</v>
      </c>
      <c r="CN47" s="9">
        <v>1.59</v>
      </c>
      <c r="CO47" s="9">
        <v>0.93</v>
      </c>
      <c r="CP47" s="29">
        <f>CP46-5</f>
        <v>305</v>
      </c>
      <c r="CQ47" s="9"/>
      <c r="CR47" s="9">
        <v>2.4500000000000002</v>
      </c>
      <c r="CS47" s="9">
        <v>1.75</v>
      </c>
      <c r="CT47" s="9">
        <v>1.25</v>
      </c>
      <c r="CU47" s="9">
        <v>1.17</v>
      </c>
      <c r="CV47" s="9">
        <v>1.61</v>
      </c>
      <c r="CW47" s="9">
        <v>1.94</v>
      </c>
      <c r="CX47" s="9">
        <v>1.27</v>
      </c>
      <c r="CY47" s="9">
        <v>1.83</v>
      </c>
      <c r="CZ47" s="9">
        <v>1.76</v>
      </c>
      <c r="DA47" s="9">
        <v>2.97</v>
      </c>
      <c r="DB47" s="29">
        <f>DB46-5</f>
        <v>300</v>
      </c>
      <c r="DC47" s="9">
        <v>1.54</v>
      </c>
      <c r="DD47" s="9">
        <v>1.67</v>
      </c>
      <c r="DE47" s="9">
        <v>1.66</v>
      </c>
      <c r="DF47" s="9">
        <v>0.74</v>
      </c>
      <c r="DG47" s="9">
        <v>0.75</v>
      </c>
      <c r="DH47" s="9">
        <v>0.2</v>
      </c>
      <c r="DI47" s="29">
        <f>DI46-5</f>
        <v>307.5</v>
      </c>
      <c r="DJ47" s="19">
        <v>2.29</v>
      </c>
      <c r="DK47" s="9">
        <v>2.3199999999999998</v>
      </c>
      <c r="DL47" s="9">
        <v>1.7</v>
      </c>
      <c r="DM47" s="9">
        <v>1.34</v>
      </c>
      <c r="DN47" s="19">
        <v>0.56999999999999995</v>
      </c>
      <c r="DO47" s="29">
        <f>DO46-5</f>
        <v>315</v>
      </c>
      <c r="DP47" s="9">
        <v>1.64</v>
      </c>
      <c r="DQ47" s="9">
        <v>1.74</v>
      </c>
      <c r="DR47" s="9">
        <v>1.52</v>
      </c>
      <c r="DS47" s="9">
        <v>2.2400000000000002</v>
      </c>
      <c r="DT47" s="9">
        <v>1.98</v>
      </c>
      <c r="DU47" s="9">
        <v>2.7</v>
      </c>
      <c r="DV47" s="19">
        <v>2.7</v>
      </c>
      <c r="DW47" s="29">
        <f>DW46-5</f>
        <v>310</v>
      </c>
      <c r="DX47" s="19">
        <v>1</v>
      </c>
      <c r="DY47" s="19">
        <v>0.72</v>
      </c>
      <c r="DZ47" s="19">
        <v>7.0000000000000007E-2</v>
      </c>
      <c r="EA47" s="29">
        <f>EA46-5</f>
        <v>325</v>
      </c>
      <c r="EB47" s="9">
        <v>2.12</v>
      </c>
      <c r="EC47" s="9">
        <v>2.44</v>
      </c>
      <c r="ED47" s="9">
        <v>2.2400000000000002</v>
      </c>
      <c r="EE47" s="9">
        <v>2.09</v>
      </c>
      <c r="EF47" s="9">
        <v>1.97</v>
      </c>
      <c r="EG47" s="9">
        <v>1.94</v>
      </c>
      <c r="EH47" s="9">
        <v>2.5499999999999998</v>
      </c>
      <c r="EI47" s="9">
        <v>1.64</v>
      </c>
      <c r="EJ47" s="9">
        <v>1.41</v>
      </c>
      <c r="EK47" s="9">
        <v>1.45</v>
      </c>
      <c r="EL47" s="9">
        <v>1.36</v>
      </c>
      <c r="EM47" s="9">
        <v>2.08</v>
      </c>
      <c r="EN47" s="9">
        <v>1.1200000000000001</v>
      </c>
      <c r="EO47" s="9">
        <v>0.85</v>
      </c>
      <c r="EP47" s="9">
        <v>0.28999999999999998</v>
      </c>
      <c r="EQ47" s="19">
        <v>0.15</v>
      </c>
      <c r="ER47" s="29">
        <f>ER46-5</f>
        <v>332.5</v>
      </c>
      <c r="ES47" s="19"/>
      <c r="ET47" s="9"/>
      <c r="EU47" s="9"/>
      <c r="EV47" s="9"/>
      <c r="EW47" s="9"/>
      <c r="EX47" s="9"/>
      <c r="EY47" s="9">
        <v>2.5499999999999998</v>
      </c>
      <c r="EZ47" s="9">
        <v>3.09</v>
      </c>
      <c r="FA47" s="9">
        <v>3.06</v>
      </c>
      <c r="FB47" s="9">
        <v>3.99</v>
      </c>
      <c r="FC47" s="9">
        <v>2.79</v>
      </c>
      <c r="FD47" s="9">
        <v>2.88</v>
      </c>
      <c r="FE47" s="9">
        <v>3.45</v>
      </c>
      <c r="FF47" s="9">
        <v>2.7</v>
      </c>
      <c r="FG47" s="9">
        <v>2.0099999999999998</v>
      </c>
      <c r="FH47" s="9">
        <v>2.3199999999999998</v>
      </c>
      <c r="FI47" s="9">
        <v>1.99</v>
      </c>
      <c r="FJ47" s="9">
        <v>5.13</v>
      </c>
      <c r="FK47" s="29">
        <f>FK46-5</f>
        <v>325</v>
      </c>
      <c r="FL47" s="9">
        <v>1.67</v>
      </c>
      <c r="FM47" s="9">
        <v>1.0900000000000001</v>
      </c>
      <c r="FN47" s="9">
        <v>1.06</v>
      </c>
      <c r="FO47" s="9">
        <v>2.87</v>
      </c>
      <c r="FP47" s="19">
        <v>2.86</v>
      </c>
      <c r="FQ47" s="9">
        <v>1.55</v>
      </c>
      <c r="FR47" s="9">
        <v>1.08</v>
      </c>
      <c r="FS47" s="9">
        <v>2.63</v>
      </c>
      <c r="FT47" s="9">
        <v>2.95</v>
      </c>
      <c r="FU47" s="29">
        <f>FU46-5</f>
        <v>317.5</v>
      </c>
      <c r="FV47" s="9"/>
      <c r="FW47" s="19"/>
      <c r="FX47" s="9"/>
      <c r="FY47" s="9">
        <v>1.78</v>
      </c>
      <c r="FZ47" s="9">
        <v>1.55</v>
      </c>
      <c r="GA47" s="9">
        <v>1.61</v>
      </c>
      <c r="GB47" s="9">
        <v>1.24</v>
      </c>
      <c r="GC47" s="9">
        <v>1.31</v>
      </c>
      <c r="GD47" s="9">
        <v>1.28</v>
      </c>
      <c r="GE47" s="19">
        <v>3.76</v>
      </c>
      <c r="GF47" s="29">
        <f>GF46-5</f>
        <v>315</v>
      </c>
      <c r="GG47" s="9">
        <v>1.78</v>
      </c>
      <c r="GH47" s="9">
        <v>2.14</v>
      </c>
      <c r="GI47" s="9">
        <v>1.1200000000000001</v>
      </c>
      <c r="GJ47" s="19">
        <v>0.38</v>
      </c>
      <c r="GK47" s="29">
        <f>GK46-5</f>
        <v>322.5</v>
      </c>
      <c r="GL47" s="19"/>
      <c r="GM47" s="19"/>
      <c r="GN47" s="9"/>
      <c r="GO47" s="9"/>
      <c r="GP47" s="9"/>
      <c r="GQ47" s="9"/>
      <c r="GR47" s="9"/>
      <c r="GS47" s="19"/>
      <c r="GT47" s="9">
        <v>1.89</v>
      </c>
      <c r="GU47" s="9">
        <v>1.77</v>
      </c>
      <c r="GV47" s="9">
        <v>1.06</v>
      </c>
      <c r="GW47" s="9">
        <v>1.32</v>
      </c>
      <c r="GX47" s="9">
        <v>1.32</v>
      </c>
      <c r="GY47" s="9">
        <v>1.23</v>
      </c>
      <c r="GZ47" s="9">
        <v>1.9</v>
      </c>
      <c r="HA47" s="9">
        <v>0.72</v>
      </c>
      <c r="HB47" s="9">
        <v>0.7</v>
      </c>
      <c r="HC47" s="9">
        <v>0.34</v>
      </c>
      <c r="HD47" s="9"/>
      <c r="HE47" s="9"/>
      <c r="HF47" s="9"/>
      <c r="HG47" s="9"/>
      <c r="HH47" s="9"/>
      <c r="HI47" s="9"/>
      <c r="HJ47" s="9"/>
      <c r="HK47" s="9"/>
      <c r="HL47" s="29">
        <f>HL46-5</f>
        <v>312.5</v>
      </c>
      <c r="HM47" s="84">
        <v>5.08</v>
      </c>
      <c r="HN47" s="9">
        <v>7.83</v>
      </c>
      <c r="HO47" s="9">
        <v>5.12</v>
      </c>
      <c r="HP47" s="9">
        <v>11.3</v>
      </c>
      <c r="HQ47" s="9">
        <v>8.41</v>
      </c>
      <c r="HR47" s="9">
        <v>5.82</v>
      </c>
      <c r="HS47" s="9">
        <v>4.33</v>
      </c>
      <c r="HT47" s="9">
        <v>2.65</v>
      </c>
      <c r="HU47" s="9">
        <v>4.2699999999999996</v>
      </c>
      <c r="HV47" s="9">
        <v>3.22</v>
      </c>
      <c r="HW47" s="9">
        <v>4.0999999999999996</v>
      </c>
      <c r="HX47" s="29">
        <f>HX46-5</f>
        <v>307.5</v>
      </c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>
        <v>3.81</v>
      </c>
      <c r="IT47" s="9">
        <v>2.63</v>
      </c>
      <c r="IU47" s="9">
        <v>2.08</v>
      </c>
      <c r="IV47" s="9">
        <v>3.55</v>
      </c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/>
      <c r="JS47" s="9"/>
    </row>
    <row r="48" spans="1:280">
      <c r="A48" s="330"/>
      <c r="B48" s="30" t="s">
        <v>13</v>
      </c>
      <c r="C48" s="86">
        <f>C45+C46-C44-C47</f>
        <v>3.1899999999999995</v>
      </c>
      <c r="D48" s="23">
        <f t="shared" ref="D48" si="119">D45+D46-D44-D47</f>
        <v>3.2300000000000004</v>
      </c>
      <c r="E48" s="23"/>
      <c r="F48" s="23"/>
      <c r="G48" s="23"/>
      <c r="H48" s="23">
        <f t="shared" ref="H48" si="120">H45+H46-H44-H47</f>
        <v>2.9300000000000006</v>
      </c>
      <c r="I48" s="23">
        <f t="shared" ref="I48" si="121">I45+I46-I44-I47</f>
        <v>3.0999999999999996</v>
      </c>
      <c r="J48" s="23">
        <f t="shared" ref="J48" si="122">J45+J46-J44-J47</f>
        <v>3.53</v>
      </c>
      <c r="K48" s="23">
        <f t="shared" ref="K48" si="123">K45+K46-K44-K47</f>
        <v>4.01</v>
      </c>
      <c r="L48" s="30" t="s">
        <v>13</v>
      </c>
      <c r="M48" s="23">
        <f t="shared" ref="M48" si="124">M45+M46-M44-M47</f>
        <v>3.07</v>
      </c>
      <c r="N48" s="23">
        <f t="shared" ref="N48" si="125">N45+N46-N44-N47</f>
        <v>0</v>
      </c>
      <c r="O48" s="23">
        <f t="shared" ref="O48" si="126">O45+O46-O44-O47</f>
        <v>2.75</v>
      </c>
      <c r="P48" s="23">
        <f t="shared" ref="P48" si="127">P45+P46-P44-P47</f>
        <v>3.14</v>
      </c>
      <c r="Q48" s="23">
        <f t="shared" ref="Q48" si="128">Q45+Q46-Q44-Q47</f>
        <v>4.0900000000000007</v>
      </c>
      <c r="R48" s="30" t="s">
        <v>13</v>
      </c>
      <c r="S48" s="23">
        <f t="shared" ref="S48" si="129">S45+S46-S44-S47</f>
        <v>0</v>
      </c>
      <c r="T48" s="23">
        <f t="shared" ref="T48" si="130">T45+T46-T44-T47</f>
        <v>0</v>
      </c>
      <c r="U48" s="23">
        <f t="shared" ref="U48" si="131">U45+U46-U44-U47</f>
        <v>0</v>
      </c>
      <c r="V48" s="23">
        <f t="shared" ref="V48" si="132">V45+V46-V44-V47</f>
        <v>0</v>
      </c>
      <c r="W48" s="23">
        <f t="shared" ref="W48" si="133">W45+W46-W44-W47</f>
        <v>0</v>
      </c>
      <c r="X48" s="23">
        <f t="shared" ref="X48" si="134">X45+X46-X44-X47</f>
        <v>0</v>
      </c>
      <c r="Y48" s="23">
        <f t="shared" ref="Y48" si="135">Y45+Y46-Y44-Y47</f>
        <v>3.7100000000000009</v>
      </c>
      <c r="Z48" s="23">
        <f t="shared" ref="Z48" si="136">Z45+Z46-Z44-Z47</f>
        <v>3.7300000000000004</v>
      </c>
      <c r="AA48" s="23">
        <f t="shared" ref="AA48" si="137">AA45+AA46-AA44-AA47</f>
        <v>3.71</v>
      </c>
      <c r="AB48" s="23">
        <f t="shared" ref="AB48" si="138">AB45+AB46-AB44-AB47</f>
        <v>3.69</v>
      </c>
      <c r="AC48" s="23">
        <f t="shared" ref="AC48" si="139">AC45+AC46-AC44-AC47</f>
        <v>3.6000000000000005</v>
      </c>
      <c r="AD48" s="23">
        <f t="shared" ref="AD48" si="140">AD45+AD46-AD44-AD47</f>
        <v>3.5500000000000003</v>
      </c>
      <c r="AE48" s="23">
        <f t="shared" ref="AE48" si="141">AE45+AE46-AE44-AE47</f>
        <v>3.58</v>
      </c>
      <c r="AF48" s="23">
        <f t="shared" ref="AF48" si="142">AF45+AF46-AF44-AF47</f>
        <v>3.89</v>
      </c>
      <c r="AG48" s="23">
        <f t="shared" ref="AG48" si="143">AG45+AG46-AG44-AG47</f>
        <v>4.12</v>
      </c>
      <c r="AH48" s="23">
        <f t="shared" ref="AH48" si="144">AH45+AH46-AH44-AH47</f>
        <v>4.2100000000000017</v>
      </c>
      <c r="AI48" s="23">
        <f t="shared" ref="AI48" si="145">AI45+AI46-AI44-AI47</f>
        <v>0</v>
      </c>
      <c r="AJ48" s="23">
        <f t="shared" ref="AJ48" si="146">AJ45+AJ46-AJ44-AJ47</f>
        <v>0</v>
      </c>
      <c r="AK48" s="23">
        <f t="shared" ref="AK48:AO48" si="147">AK45+AK46-AK44-AK47</f>
        <v>0</v>
      </c>
      <c r="AL48" s="23">
        <f t="shared" si="147"/>
        <v>0</v>
      </c>
      <c r="AM48" s="23">
        <f t="shared" si="147"/>
        <v>0</v>
      </c>
      <c r="AN48" s="23">
        <f t="shared" si="147"/>
        <v>0</v>
      </c>
      <c r="AO48" s="23">
        <f t="shared" si="147"/>
        <v>0</v>
      </c>
      <c r="AP48" s="23"/>
      <c r="AQ48" s="23">
        <f>AQ45+AQ46-AQ44-AQ47</f>
        <v>0</v>
      </c>
      <c r="AR48" s="23">
        <f>AR45+AR46-AR44-AR47</f>
        <v>0</v>
      </c>
      <c r="AS48" s="23">
        <f t="shared" ref="AS48:BB48" si="148">AS45+AS46-AS44-AS47</f>
        <v>0</v>
      </c>
      <c r="AT48" s="23">
        <f t="shared" si="148"/>
        <v>0</v>
      </c>
      <c r="AU48" s="23">
        <f t="shared" si="148"/>
        <v>0</v>
      </c>
      <c r="AV48" s="23">
        <f t="shared" si="148"/>
        <v>0</v>
      </c>
      <c r="AW48" s="23">
        <f t="shared" si="148"/>
        <v>0</v>
      </c>
      <c r="AX48" s="23">
        <f t="shared" si="148"/>
        <v>0</v>
      </c>
      <c r="AY48" s="30" t="s">
        <v>13</v>
      </c>
      <c r="AZ48" s="23">
        <f t="shared" si="148"/>
        <v>3.6900000000000004</v>
      </c>
      <c r="BA48" s="23">
        <f t="shared" si="148"/>
        <v>0</v>
      </c>
      <c r="BB48" s="23">
        <f t="shared" si="148"/>
        <v>0</v>
      </c>
      <c r="BC48" s="23">
        <f t="shared" ref="BC48:BM48" si="149">BC45+BC46-BC44-BC47</f>
        <v>3.75</v>
      </c>
      <c r="BD48" s="23">
        <f t="shared" si="149"/>
        <v>3.82</v>
      </c>
      <c r="BE48" s="23">
        <f t="shared" si="149"/>
        <v>3.7300000000000004</v>
      </c>
      <c r="BF48" s="23">
        <f t="shared" si="149"/>
        <v>3.9299999999999997</v>
      </c>
      <c r="BG48" s="23">
        <f t="shared" si="149"/>
        <v>3.8800000000000003</v>
      </c>
      <c r="BH48" s="23">
        <f t="shared" si="149"/>
        <v>3.9000000000000008</v>
      </c>
      <c r="BI48" s="23">
        <f t="shared" si="149"/>
        <v>3.75</v>
      </c>
      <c r="BJ48" s="23">
        <f t="shared" si="149"/>
        <v>3.8800000000000003</v>
      </c>
      <c r="BK48" s="23">
        <f t="shared" si="149"/>
        <v>3.57</v>
      </c>
      <c r="BL48" s="23">
        <f t="shared" si="149"/>
        <v>3.57</v>
      </c>
      <c r="BM48" s="50">
        <f t="shared" si="149"/>
        <v>4.3</v>
      </c>
      <c r="BN48" s="30" t="s">
        <v>13</v>
      </c>
      <c r="BO48" s="23">
        <f t="shared" ref="BO48:BU48" si="150">BO45+BO46-BO44-BO47</f>
        <v>3.7199999999999993</v>
      </c>
      <c r="BP48" s="23">
        <f t="shared" si="150"/>
        <v>3.6899999999999986</v>
      </c>
      <c r="BQ48" s="23">
        <f t="shared" si="150"/>
        <v>3.5600000000000005</v>
      </c>
      <c r="BR48" s="23">
        <f t="shared" si="150"/>
        <v>3.65</v>
      </c>
      <c r="BS48" s="23">
        <f t="shared" si="150"/>
        <v>3.6199999999999992</v>
      </c>
      <c r="BT48" s="50">
        <f t="shared" si="150"/>
        <v>3.6100000000000008</v>
      </c>
      <c r="BU48" s="50">
        <f t="shared" si="150"/>
        <v>3.7199999999999998</v>
      </c>
      <c r="BV48" s="50">
        <f t="shared" ref="BV48:CA48" si="151">BV45+BV46-BV44-BV47</f>
        <v>3.85</v>
      </c>
      <c r="BW48" s="50">
        <f t="shared" si="151"/>
        <v>3.8</v>
      </c>
      <c r="BX48" s="50">
        <f t="shared" si="151"/>
        <v>3.5800000000000005</v>
      </c>
      <c r="BY48" s="50">
        <f t="shared" si="151"/>
        <v>3.4899999999999998</v>
      </c>
      <c r="BZ48" s="50">
        <f t="shared" si="151"/>
        <v>3.5799999999999996</v>
      </c>
      <c r="CA48" s="50">
        <f t="shared" si="151"/>
        <v>3.4299999999999997</v>
      </c>
      <c r="CB48" s="50">
        <f t="shared" ref="CB48:CE48" si="152">CB45+CB46-CB44-CB47</f>
        <v>0</v>
      </c>
      <c r="CC48" s="50">
        <f t="shared" si="152"/>
        <v>2.92</v>
      </c>
      <c r="CD48" s="50">
        <f t="shared" si="152"/>
        <v>2.8600000000000003</v>
      </c>
      <c r="CE48" s="50">
        <f t="shared" si="152"/>
        <v>3.6099999999999994</v>
      </c>
      <c r="CF48" s="23">
        <f t="shared" ref="CF48:DJ48" si="153">CF45+CF46-CF44-CF47</f>
        <v>3.2000000000000006</v>
      </c>
      <c r="CG48" s="23">
        <f t="shared" si="153"/>
        <v>3.1900000000000004</v>
      </c>
      <c r="CH48" s="23">
        <f t="shared" si="153"/>
        <v>3.2600000000000002</v>
      </c>
      <c r="CI48" s="23">
        <f t="shared" si="153"/>
        <v>4.7200000000000006</v>
      </c>
      <c r="CJ48" s="23">
        <f t="shared" si="153"/>
        <v>0</v>
      </c>
      <c r="CK48" s="30" t="s">
        <v>13</v>
      </c>
      <c r="CL48" s="86">
        <f t="shared" si="153"/>
        <v>3.669999999999999</v>
      </c>
      <c r="CM48" s="23">
        <f t="shared" si="153"/>
        <v>3.8200000000000007</v>
      </c>
      <c r="CN48" s="23">
        <f t="shared" si="153"/>
        <v>3.8299999999999992</v>
      </c>
      <c r="CO48" s="23">
        <f t="shared" si="153"/>
        <v>3.94</v>
      </c>
      <c r="CP48" s="30" t="s">
        <v>13</v>
      </c>
      <c r="CQ48" s="23">
        <f t="shared" si="153"/>
        <v>0</v>
      </c>
      <c r="CR48" s="23">
        <f t="shared" si="153"/>
        <v>3.6800000000000006</v>
      </c>
      <c r="CS48" s="23">
        <f t="shared" si="153"/>
        <v>3.6100000000000003</v>
      </c>
      <c r="CT48" s="23">
        <f t="shared" si="153"/>
        <v>3.6900000000000004</v>
      </c>
      <c r="CU48" s="23">
        <f t="shared" si="153"/>
        <v>3.7300000000000004</v>
      </c>
      <c r="CV48" s="23">
        <f t="shared" si="153"/>
        <v>3.4699999999999998</v>
      </c>
      <c r="CW48" s="23">
        <f t="shared" si="153"/>
        <v>3.4899999999999998</v>
      </c>
      <c r="CX48" s="23">
        <f t="shared" si="153"/>
        <v>3.48</v>
      </c>
      <c r="CY48" s="23">
        <f t="shared" si="153"/>
        <v>3.3599999999999994</v>
      </c>
      <c r="CZ48" s="23">
        <f t="shared" si="153"/>
        <v>3.3499999999999996</v>
      </c>
      <c r="DA48" s="23">
        <f t="shared" si="153"/>
        <v>3.56</v>
      </c>
      <c r="DB48" s="30" t="s">
        <v>13</v>
      </c>
      <c r="DC48" s="23">
        <f t="shared" ref="DC48" si="154">DC45+DC46-DC44-DC47</f>
        <v>3.51</v>
      </c>
      <c r="DD48" s="23">
        <f t="shared" si="153"/>
        <v>3.4699999999999998</v>
      </c>
      <c r="DE48" s="23">
        <f t="shared" si="153"/>
        <v>3.46</v>
      </c>
      <c r="DF48" s="23">
        <f t="shared" si="153"/>
        <v>3.6899999999999995</v>
      </c>
      <c r="DG48" s="23">
        <f t="shared" si="153"/>
        <v>3.76</v>
      </c>
      <c r="DH48" s="23">
        <f t="shared" si="153"/>
        <v>4.21</v>
      </c>
      <c r="DI48" s="30" t="s">
        <v>13</v>
      </c>
      <c r="DJ48" s="50">
        <f t="shared" si="153"/>
        <v>3.9300000000000006</v>
      </c>
      <c r="DK48" s="23">
        <f t="shared" ref="DK48:DN48" si="155">DK45+DK46-DK44-DK47</f>
        <v>3.85</v>
      </c>
      <c r="DL48" s="23">
        <f t="shared" si="155"/>
        <v>3.66</v>
      </c>
      <c r="DM48" s="23">
        <f t="shared" si="155"/>
        <v>3.63</v>
      </c>
      <c r="DN48" s="50">
        <f t="shared" si="155"/>
        <v>4.2299999999999986</v>
      </c>
      <c r="DO48" s="30" t="s">
        <v>13</v>
      </c>
      <c r="DP48" s="23">
        <f t="shared" ref="DP48:DV48" si="156">DP45+DP46-DP44-DP47</f>
        <v>3.5</v>
      </c>
      <c r="DQ48" s="23">
        <f t="shared" si="156"/>
        <v>3.5299999999999994</v>
      </c>
      <c r="DR48" s="23">
        <f t="shared" si="156"/>
        <v>3.3799999999999994</v>
      </c>
      <c r="DS48" s="23">
        <f t="shared" si="156"/>
        <v>3.5300000000000002</v>
      </c>
      <c r="DT48" s="23">
        <f t="shared" si="156"/>
        <v>3.4499999999999997</v>
      </c>
      <c r="DU48" s="23">
        <f t="shared" si="156"/>
        <v>3.74</v>
      </c>
      <c r="DV48" s="50">
        <f t="shared" si="156"/>
        <v>3.8999999999999995</v>
      </c>
      <c r="DW48" s="30" t="s">
        <v>13</v>
      </c>
      <c r="DX48" s="50">
        <f t="shared" ref="DX48" si="157">DX45+DX46-DX44-DX47</f>
        <v>2.98</v>
      </c>
      <c r="DY48" s="50">
        <f t="shared" ref="DY48:DZ48" si="158">DY45+DY46-DY44-DY47</f>
        <v>3.33</v>
      </c>
      <c r="DZ48" s="50">
        <f t="shared" si="158"/>
        <v>4.74</v>
      </c>
      <c r="EA48" s="30" t="s">
        <v>13</v>
      </c>
      <c r="EB48" s="23">
        <f t="shared" ref="EB48:ED48" si="159">EB45+EB46-EB44-EB47</f>
        <v>3.919999999999999</v>
      </c>
      <c r="EC48" s="23">
        <f>EC45+EC46-EC44-EC47</f>
        <v>3.77</v>
      </c>
      <c r="ED48" s="23">
        <f t="shared" si="159"/>
        <v>3.59</v>
      </c>
      <c r="EE48" s="23">
        <f t="shared" ref="EE48:EQ48" si="160">EE45+EE46-EE44-EE47</f>
        <v>3.6300000000000008</v>
      </c>
      <c r="EF48" s="23">
        <f t="shared" si="160"/>
        <v>3.5999999999999996</v>
      </c>
      <c r="EG48" s="23">
        <f t="shared" si="160"/>
        <v>3.5700000000000007</v>
      </c>
      <c r="EH48" s="23">
        <f t="shared" si="160"/>
        <v>3.6000000000000005</v>
      </c>
      <c r="EI48" s="23">
        <f t="shared" si="160"/>
        <v>3.5199999999999996</v>
      </c>
      <c r="EJ48" s="23">
        <f t="shared" si="160"/>
        <v>3.4699999999999989</v>
      </c>
      <c r="EK48" s="23">
        <f t="shared" si="160"/>
        <v>3.4699999999999998</v>
      </c>
      <c r="EL48" s="23">
        <f t="shared" si="160"/>
        <v>3.42</v>
      </c>
      <c r="EM48" s="23">
        <f t="shared" si="160"/>
        <v>3.5799999999999992</v>
      </c>
      <c r="EN48" s="23">
        <f t="shared" si="160"/>
        <v>3.29</v>
      </c>
      <c r="EO48" s="23">
        <f t="shared" si="160"/>
        <v>3.350000000000001</v>
      </c>
      <c r="EP48" s="23">
        <f t="shared" si="160"/>
        <v>3.68</v>
      </c>
      <c r="EQ48" s="50">
        <f t="shared" si="160"/>
        <v>4.54</v>
      </c>
      <c r="ER48" s="30" t="s">
        <v>13</v>
      </c>
      <c r="ES48" s="23">
        <f t="shared" ref="ES48:FN48" si="161">ES45+ES46-ES44-ES47</f>
        <v>0</v>
      </c>
      <c r="ET48" s="23">
        <f t="shared" si="161"/>
        <v>0</v>
      </c>
      <c r="EU48" s="23">
        <f t="shared" si="161"/>
        <v>0</v>
      </c>
      <c r="EV48" s="23">
        <f t="shared" si="161"/>
        <v>0</v>
      </c>
      <c r="EW48" s="23">
        <f t="shared" ref="EW48:FB48" si="162">EW45+EW46-EW44-EW47</f>
        <v>0</v>
      </c>
      <c r="EX48" s="23">
        <f t="shared" si="162"/>
        <v>0</v>
      </c>
      <c r="EY48" s="23">
        <f t="shared" si="162"/>
        <v>3.8199999999999994</v>
      </c>
      <c r="EZ48" s="23">
        <f t="shared" si="162"/>
        <v>3.8899999999999997</v>
      </c>
      <c r="FA48" s="23">
        <f t="shared" si="162"/>
        <v>3.890000000000001</v>
      </c>
      <c r="FB48" s="23">
        <f t="shared" si="162"/>
        <v>3.9700000000000006</v>
      </c>
      <c r="FC48" s="23">
        <f t="shared" si="161"/>
        <v>3.83</v>
      </c>
      <c r="FD48" s="23">
        <f t="shared" si="161"/>
        <v>3.88</v>
      </c>
      <c r="FE48" s="23">
        <f t="shared" si="161"/>
        <v>3.99</v>
      </c>
      <c r="FF48" s="23">
        <f t="shared" si="161"/>
        <v>3.8499999999999996</v>
      </c>
      <c r="FG48" s="23">
        <f t="shared" si="161"/>
        <v>3.75</v>
      </c>
      <c r="FH48" s="23">
        <f t="shared" si="161"/>
        <v>3.7600000000000002</v>
      </c>
      <c r="FI48" s="23">
        <f t="shared" si="161"/>
        <v>3.7299999999999995</v>
      </c>
      <c r="FJ48" s="23">
        <f t="shared" si="161"/>
        <v>4.0799999999999992</v>
      </c>
      <c r="FK48" s="30" t="s">
        <v>13</v>
      </c>
      <c r="FL48" s="23">
        <f t="shared" ref="FL48" si="163">FL45+FL46-FL44-FL47</f>
        <v>3.63</v>
      </c>
      <c r="FM48" s="23">
        <f t="shared" si="161"/>
        <v>3.6799999999999997</v>
      </c>
      <c r="FN48" s="23">
        <f t="shared" si="161"/>
        <v>3.649999999999999</v>
      </c>
      <c r="FO48" s="23">
        <f t="shared" ref="FO48:GA48" si="164">FO45+FO46-FO44-FO47</f>
        <v>3.8499999999999996</v>
      </c>
      <c r="FP48" s="50">
        <f t="shared" si="164"/>
        <v>3.85</v>
      </c>
      <c r="FQ48" s="23">
        <f t="shared" si="164"/>
        <v>3.5200000000000005</v>
      </c>
      <c r="FR48" s="23">
        <f t="shared" si="164"/>
        <v>3.4299999999999997</v>
      </c>
      <c r="FS48" s="23">
        <f t="shared" si="164"/>
        <v>3.8100000000000005</v>
      </c>
      <c r="FT48" s="23">
        <f t="shared" si="164"/>
        <v>4.03</v>
      </c>
      <c r="FU48" s="30" t="s">
        <v>13</v>
      </c>
      <c r="FV48" s="23">
        <f t="shared" si="164"/>
        <v>0</v>
      </c>
      <c r="FW48" s="50">
        <f t="shared" si="164"/>
        <v>0</v>
      </c>
      <c r="FX48" s="23">
        <f t="shared" si="164"/>
        <v>0</v>
      </c>
      <c r="FY48" s="23">
        <f t="shared" si="164"/>
        <v>3.7699999999999996</v>
      </c>
      <c r="FZ48" s="23">
        <f t="shared" si="164"/>
        <v>3.9200000000000008</v>
      </c>
      <c r="GA48" s="23">
        <f t="shared" si="164"/>
        <v>3.59</v>
      </c>
      <c r="GB48" s="23">
        <f t="shared" ref="GB48:GE48" si="165">GB45+GB46-GB44-GB47</f>
        <v>3.7299999999999995</v>
      </c>
      <c r="GC48" s="23">
        <f t="shared" si="165"/>
        <v>3.649999999999999</v>
      </c>
      <c r="GD48" s="23">
        <f t="shared" si="165"/>
        <v>3.62</v>
      </c>
      <c r="GE48" s="50">
        <f t="shared" si="165"/>
        <v>4.1300000000000008</v>
      </c>
      <c r="GF48" s="30" t="s">
        <v>13</v>
      </c>
      <c r="GG48" s="23">
        <f t="shared" ref="GG48:GJ48" si="166">GG45+GG46-GG44-GG47</f>
        <v>3.6599999999999993</v>
      </c>
      <c r="GH48" s="23">
        <f t="shared" si="166"/>
        <v>3.7300000000000009</v>
      </c>
      <c r="GI48" s="23">
        <f t="shared" si="166"/>
        <v>3.63</v>
      </c>
      <c r="GJ48" s="50">
        <f t="shared" si="166"/>
        <v>4.0999999999999996</v>
      </c>
      <c r="GK48" s="30" t="s">
        <v>13</v>
      </c>
      <c r="GL48" s="50">
        <f t="shared" ref="GL48:IW48" si="167">GL45+GL46-GL44-GL47</f>
        <v>0</v>
      </c>
      <c r="GM48" s="50">
        <f t="shared" si="167"/>
        <v>0</v>
      </c>
      <c r="GN48" s="50">
        <f t="shared" si="167"/>
        <v>0</v>
      </c>
      <c r="GO48" s="23">
        <f t="shared" si="167"/>
        <v>0</v>
      </c>
      <c r="GP48" s="23">
        <f t="shared" si="167"/>
        <v>0</v>
      </c>
      <c r="GQ48" s="23">
        <f t="shared" si="167"/>
        <v>0</v>
      </c>
      <c r="GR48" s="23">
        <f t="shared" si="167"/>
        <v>0</v>
      </c>
      <c r="GS48" s="50">
        <f t="shared" si="167"/>
        <v>0</v>
      </c>
      <c r="GT48" s="23">
        <f t="shared" si="167"/>
        <v>3.8100000000000005</v>
      </c>
      <c r="GU48" s="23">
        <f t="shared" si="167"/>
        <v>3.86</v>
      </c>
      <c r="GV48" s="23">
        <f t="shared" si="167"/>
        <v>3.9200000000000004</v>
      </c>
      <c r="GW48" s="23">
        <f t="shared" si="167"/>
        <v>3.8199999999999994</v>
      </c>
      <c r="GX48" s="23">
        <f t="shared" si="167"/>
        <v>3.9000000000000004</v>
      </c>
      <c r="GY48" s="23">
        <f t="shared" si="167"/>
        <v>3.9200000000000004</v>
      </c>
      <c r="GZ48" s="23">
        <f t="shared" si="167"/>
        <v>3.89</v>
      </c>
      <c r="HA48" s="23">
        <f t="shared" si="167"/>
        <v>3.88</v>
      </c>
      <c r="HB48" s="23">
        <f t="shared" si="167"/>
        <v>3.9699999999999998</v>
      </c>
      <c r="HC48" s="23">
        <f t="shared" si="167"/>
        <v>4.18</v>
      </c>
      <c r="HD48" s="23">
        <f t="shared" ref="HD48" si="168">HD45+HD46-HD44-HD47</f>
        <v>0</v>
      </c>
      <c r="HE48" s="23"/>
      <c r="HF48" s="23">
        <f t="shared" si="167"/>
        <v>0</v>
      </c>
      <c r="HG48" s="23">
        <f t="shared" si="167"/>
        <v>0</v>
      </c>
      <c r="HH48" s="23">
        <f t="shared" si="167"/>
        <v>0</v>
      </c>
      <c r="HI48" s="23">
        <f t="shared" si="167"/>
        <v>0</v>
      </c>
      <c r="HJ48" s="23">
        <f t="shared" si="167"/>
        <v>0</v>
      </c>
      <c r="HK48" s="23">
        <f t="shared" si="167"/>
        <v>0</v>
      </c>
      <c r="HL48" s="30" t="s">
        <v>13</v>
      </c>
      <c r="HM48" s="86">
        <f t="shared" si="167"/>
        <v>3.9799999999999986</v>
      </c>
      <c r="HN48" s="23">
        <f t="shared" si="167"/>
        <v>3.6000000000000014</v>
      </c>
      <c r="HO48" s="23">
        <f t="shared" si="167"/>
        <v>3.87</v>
      </c>
      <c r="HP48" s="23">
        <f t="shared" si="167"/>
        <v>3.4299999999999997</v>
      </c>
      <c r="HQ48" s="23">
        <f t="shared" si="167"/>
        <v>3.8599999999999994</v>
      </c>
      <c r="HR48" s="23">
        <f t="shared" si="167"/>
        <v>4.1899999999999995</v>
      </c>
      <c r="HS48" s="23">
        <f t="shared" si="167"/>
        <v>3.63</v>
      </c>
      <c r="HT48" s="23">
        <f t="shared" si="167"/>
        <v>3.44</v>
      </c>
      <c r="HU48" s="23">
        <f t="shared" si="167"/>
        <v>3.66</v>
      </c>
      <c r="HV48" s="23">
        <f t="shared" si="167"/>
        <v>3.5000000000000004</v>
      </c>
      <c r="HW48" s="23">
        <f t="shared" si="167"/>
        <v>3.6100000000000012</v>
      </c>
      <c r="HX48" s="30" t="s">
        <v>13</v>
      </c>
      <c r="HY48" s="23">
        <f t="shared" si="167"/>
        <v>0</v>
      </c>
      <c r="HZ48" s="23">
        <f t="shared" si="167"/>
        <v>0</v>
      </c>
      <c r="IA48" s="23">
        <f t="shared" si="167"/>
        <v>0</v>
      </c>
      <c r="IB48" s="23">
        <f t="shared" si="167"/>
        <v>0</v>
      </c>
      <c r="IC48" s="23">
        <f t="shared" si="167"/>
        <v>0</v>
      </c>
      <c r="ID48" s="23">
        <f t="shared" si="167"/>
        <v>0</v>
      </c>
      <c r="IE48" s="23">
        <f t="shared" si="167"/>
        <v>0</v>
      </c>
      <c r="IF48" s="23">
        <f t="shared" si="167"/>
        <v>0</v>
      </c>
      <c r="IG48" s="23">
        <f t="shared" ref="IG48" si="169">IG45+IG46-IG44-IG47</f>
        <v>0</v>
      </c>
      <c r="IH48" s="23">
        <f t="shared" si="167"/>
        <v>0</v>
      </c>
      <c r="II48" s="23">
        <f t="shared" si="167"/>
        <v>0</v>
      </c>
      <c r="IJ48" s="23">
        <f t="shared" si="167"/>
        <v>0</v>
      </c>
      <c r="IK48" s="23">
        <f t="shared" si="167"/>
        <v>0</v>
      </c>
      <c r="IL48" s="23">
        <f t="shared" si="167"/>
        <v>0</v>
      </c>
      <c r="IM48" s="23">
        <f t="shared" si="167"/>
        <v>0</v>
      </c>
      <c r="IN48" s="23">
        <f t="shared" si="167"/>
        <v>0</v>
      </c>
      <c r="IO48" s="23">
        <f t="shared" si="167"/>
        <v>0</v>
      </c>
      <c r="IP48" s="23">
        <f t="shared" si="167"/>
        <v>0</v>
      </c>
      <c r="IQ48" s="23">
        <f t="shared" si="167"/>
        <v>0</v>
      </c>
      <c r="IR48" s="23">
        <f t="shared" si="167"/>
        <v>0</v>
      </c>
      <c r="IS48" s="23">
        <f t="shared" si="167"/>
        <v>3.8600000000000008</v>
      </c>
      <c r="IT48" s="23">
        <f t="shared" si="167"/>
        <v>3.7200000000000006</v>
      </c>
      <c r="IU48" s="23">
        <f t="shared" si="167"/>
        <v>3.6400000000000006</v>
      </c>
      <c r="IV48" s="23">
        <f t="shared" si="167"/>
        <v>3.5500000000000007</v>
      </c>
      <c r="IW48" s="23">
        <f t="shared" si="167"/>
        <v>0</v>
      </c>
      <c r="IX48" s="23">
        <f t="shared" ref="IX48:JS48" si="170">IX45+IX46-IX44-IX47</f>
        <v>0</v>
      </c>
      <c r="IY48" s="23">
        <f t="shared" si="170"/>
        <v>0</v>
      </c>
      <c r="IZ48" s="23">
        <f t="shared" si="170"/>
        <v>0</v>
      </c>
      <c r="JA48" s="23">
        <f t="shared" si="170"/>
        <v>0</v>
      </c>
      <c r="JB48" s="23">
        <f t="shared" si="170"/>
        <v>0</v>
      </c>
      <c r="JC48" s="23">
        <f t="shared" si="170"/>
        <v>0</v>
      </c>
      <c r="JD48" s="23">
        <f t="shared" si="170"/>
        <v>0</v>
      </c>
      <c r="JE48" s="23">
        <f t="shared" si="170"/>
        <v>0</v>
      </c>
      <c r="JF48" s="23">
        <f t="shared" si="170"/>
        <v>0</v>
      </c>
      <c r="JG48" s="23">
        <f t="shared" si="170"/>
        <v>0</v>
      </c>
      <c r="JH48" s="23">
        <f t="shared" si="170"/>
        <v>0</v>
      </c>
      <c r="JI48" s="23">
        <f t="shared" si="170"/>
        <v>0</v>
      </c>
      <c r="JJ48" s="23">
        <f t="shared" si="170"/>
        <v>0</v>
      </c>
      <c r="JK48" s="23">
        <f t="shared" si="170"/>
        <v>0</v>
      </c>
      <c r="JL48" s="23">
        <f t="shared" si="170"/>
        <v>0</v>
      </c>
      <c r="JM48" s="23">
        <f t="shared" si="170"/>
        <v>0</v>
      </c>
      <c r="JN48" s="23">
        <f t="shared" si="170"/>
        <v>0</v>
      </c>
      <c r="JO48" s="23">
        <f t="shared" si="170"/>
        <v>0</v>
      </c>
      <c r="JP48" s="23">
        <f t="shared" si="170"/>
        <v>0</v>
      </c>
      <c r="JQ48" s="23">
        <f t="shared" si="170"/>
        <v>0</v>
      </c>
      <c r="JR48" s="23">
        <f t="shared" si="170"/>
        <v>0</v>
      </c>
      <c r="JS48" s="23">
        <f t="shared" si="170"/>
        <v>0</v>
      </c>
    </row>
    <row r="49" spans="1:279">
      <c r="A49" s="330"/>
      <c r="B49" s="31" t="s">
        <v>14</v>
      </c>
      <c r="C49" s="17">
        <f>C48*25*80</f>
        <v>6379.9999999999991</v>
      </c>
      <c r="D49" s="67">
        <f t="shared" ref="D49:K49" si="171">D48*25*80</f>
        <v>6460.0000000000009</v>
      </c>
      <c r="E49" s="67">
        <f t="shared" si="171"/>
        <v>0</v>
      </c>
      <c r="F49" s="67">
        <f t="shared" si="171"/>
        <v>0</v>
      </c>
      <c r="G49" s="67">
        <f t="shared" si="171"/>
        <v>0</v>
      </c>
      <c r="H49" s="67">
        <f t="shared" si="171"/>
        <v>5860.0000000000009</v>
      </c>
      <c r="I49" s="67">
        <f t="shared" si="171"/>
        <v>6199.9999999999991</v>
      </c>
      <c r="J49" s="67">
        <f t="shared" si="171"/>
        <v>7060</v>
      </c>
      <c r="K49" s="67">
        <f t="shared" si="171"/>
        <v>8020</v>
      </c>
      <c r="L49" s="31" t="s">
        <v>14</v>
      </c>
      <c r="M49" s="67">
        <f>M48*25*30</f>
        <v>2302.5</v>
      </c>
      <c r="N49" s="67">
        <f t="shared" ref="N49:Q49" si="172">N48*25*30</f>
        <v>0</v>
      </c>
      <c r="O49" s="67">
        <f t="shared" si="172"/>
        <v>2062.5</v>
      </c>
      <c r="P49" s="67">
        <f t="shared" si="172"/>
        <v>2355</v>
      </c>
      <c r="Q49" s="67">
        <f t="shared" si="172"/>
        <v>3067.5000000000005</v>
      </c>
      <c r="R49" s="31" t="s">
        <v>14</v>
      </c>
      <c r="S49" s="67"/>
      <c r="T49" s="67"/>
      <c r="U49" s="67"/>
      <c r="V49" s="67"/>
      <c r="W49" s="67"/>
      <c r="X49" s="67"/>
      <c r="Y49" s="67">
        <f>Y48*25*50</f>
        <v>4637.5000000000018</v>
      </c>
      <c r="Z49" s="67">
        <f t="shared" ref="Z49:AH49" si="173">Z48*25*50</f>
        <v>4662.5000000000009</v>
      </c>
      <c r="AA49" s="67">
        <f t="shared" si="173"/>
        <v>4637.5</v>
      </c>
      <c r="AB49" s="67">
        <f t="shared" si="173"/>
        <v>4612.5</v>
      </c>
      <c r="AC49" s="67">
        <f t="shared" si="173"/>
        <v>4500.0000000000009</v>
      </c>
      <c r="AD49" s="67">
        <f t="shared" si="173"/>
        <v>4437.5</v>
      </c>
      <c r="AE49" s="67">
        <f t="shared" si="173"/>
        <v>4475</v>
      </c>
      <c r="AF49" s="67">
        <f t="shared" si="173"/>
        <v>4862.5</v>
      </c>
      <c r="AG49" s="67">
        <f t="shared" si="173"/>
        <v>5150</v>
      </c>
      <c r="AH49" s="67">
        <f t="shared" si="173"/>
        <v>5262.5000000000018</v>
      </c>
      <c r="AI49" s="67"/>
      <c r="AJ49" s="67"/>
      <c r="AK49" s="67"/>
      <c r="AL49" s="67"/>
      <c r="AM49" s="67"/>
      <c r="AN49" s="67"/>
      <c r="AY49" s="31" t="s">
        <v>14</v>
      </c>
      <c r="AZ49" s="67">
        <f t="shared" ref="AZ49:BM49" si="174">AZ48*25*50</f>
        <v>4612.5000000000009</v>
      </c>
      <c r="BA49" s="67">
        <f t="shared" si="174"/>
        <v>0</v>
      </c>
      <c r="BB49" s="67">
        <f t="shared" si="174"/>
        <v>0</v>
      </c>
      <c r="BC49" s="67">
        <f t="shared" si="174"/>
        <v>4687.5</v>
      </c>
      <c r="BD49" s="67">
        <f t="shared" si="174"/>
        <v>4775</v>
      </c>
      <c r="BE49" s="67">
        <f t="shared" si="174"/>
        <v>4662.5000000000009</v>
      </c>
      <c r="BF49" s="67">
        <f t="shared" si="174"/>
        <v>4912.5</v>
      </c>
      <c r="BG49" s="67">
        <f t="shared" si="174"/>
        <v>4850.0000000000009</v>
      </c>
      <c r="BH49" s="67">
        <f t="shared" si="174"/>
        <v>4875.0000000000009</v>
      </c>
      <c r="BI49" s="67">
        <f t="shared" si="174"/>
        <v>4687.5</v>
      </c>
      <c r="BJ49" s="67">
        <f t="shared" si="174"/>
        <v>4850.0000000000009</v>
      </c>
      <c r="BK49" s="67">
        <f t="shared" si="174"/>
        <v>4462.5</v>
      </c>
      <c r="BL49" s="67">
        <f t="shared" si="174"/>
        <v>4462.5</v>
      </c>
      <c r="BM49" s="67">
        <f t="shared" si="174"/>
        <v>5375</v>
      </c>
      <c r="BN49" s="31" t="s">
        <v>14</v>
      </c>
      <c r="BP49" s="67">
        <f>BP48*25*70</f>
        <v>6457.4999999999982</v>
      </c>
      <c r="BQ49" s="67">
        <f t="shared" ref="BQ49:BV49" si="175">BQ48*25*70</f>
        <v>6230.0000000000009</v>
      </c>
      <c r="BR49" s="67">
        <f t="shared" si="175"/>
        <v>6387.5</v>
      </c>
      <c r="BS49" s="67">
        <f t="shared" si="175"/>
        <v>6334.9999999999991</v>
      </c>
      <c r="BT49" s="67">
        <f t="shared" si="175"/>
        <v>6317.5000000000009</v>
      </c>
      <c r="BU49" s="67">
        <f t="shared" si="175"/>
        <v>6510</v>
      </c>
      <c r="BV49" s="67">
        <f t="shared" si="175"/>
        <v>6737.5</v>
      </c>
      <c r="BW49" s="67">
        <f t="shared" ref="BW49" si="176">BW48*25*70</f>
        <v>6650</v>
      </c>
      <c r="BX49" s="67">
        <f t="shared" ref="BX49" si="177">BX48*25*70</f>
        <v>6265.0000000000009</v>
      </c>
      <c r="BY49" s="67">
        <f t="shared" ref="BY49" si="178">BY48*25*70</f>
        <v>6107.5</v>
      </c>
      <c r="BZ49" s="67">
        <f t="shared" ref="BZ49" si="179">BZ48*25*70</f>
        <v>6264.9999999999991</v>
      </c>
      <c r="CA49" s="67">
        <f t="shared" ref="CA49" si="180">CA48*25*70</f>
        <v>6002.5</v>
      </c>
      <c r="CB49" s="67">
        <f t="shared" ref="CB49" si="181">CB48*25*70</f>
        <v>0</v>
      </c>
      <c r="CC49" s="67">
        <f t="shared" ref="CC49" si="182">CC48*25*70</f>
        <v>5110</v>
      </c>
      <c r="CD49" s="67">
        <f t="shared" ref="CD49" si="183">CD48*25*70</f>
        <v>5005.0000000000009</v>
      </c>
      <c r="CE49" s="67">
        <f t="shared" ref="CE49" si="184">CE48*25*70</f>
        <v>6317.4999999999991</v>
      </c>
      <c r="CF49" s="67">
        <f t="shared" ref="CF49" si="185">CF48*25*70</f>
        <v>5600.0000000000009</v>
      </c>
      <c r="CG49" s="67">
        <f t="shared" ref="CG49" si="186">CG48*25*70</f>
        <v>5582.5000000000009</v>
      </c>
      <c r="CH49" s="67">
        <f t="shared" ref="CH49" si="187">CH48*25*70</f>
        <v>5705</v>
      </c>
      <c r="CI49" s="67">
        <f t="shared" ref="CI49" si="188">CI48*25*70</f>
        <v>8260.0000000000018</v>
      </c>
      <c r="CJ49" s="67">
        <f t="shared" ref="CJ49" si="189">CJ48*25*70</f>
        <v>0</v>
      </c>
      <c r="CK49" s="31" t="s">
        <v>14</v>
      </c>
      <c r="CL49" s="17">
        <f>CL48*25*80</f>
        <v>7339.9999999999982</v>
      </c>
      <c r="CM49" s="18">
        <f t="shared" ref="CM49:CQ49" si="190">CM48*25*80</f>
        <v>7640.0000000000009</v>
      </c>
      <c r="CN49" s="18">
        <f t="shared" si="190"/>
        <v>7659.9999999999991</v>
      </c>
      <c r="CO49" s="18">
        <f t="shared" si="190"/>
        <v>7880</v>
      </c>
      <c r="CP49" s="31" t="s">
        <v>14</v>
      </c>
      <c r="CQ49" s="18">
        <f t="shared" si="190"/>
        <v>0</v>
      </c>
      <c r="CR49" s="18">
        <f>CR48*25*30</f>
        <v>2760.0000000000005</v>
      </c>
      <c r="CS49" s="18">
        <f t="shared" ref="CS49:DH49" si="191">CS48*25*30</f>
        <v>2707.5000000000005</v>
      </c>
      <c r="CT49" s="18">
        <f t="shared" si="191"/>
        <v>2767.5000000000005</v>
      </c>
      <c r="CU49" s="18">
        <f t="shared" si="191"/>
        <v>2797.5000000000005</v>
      </c>
      <c r="CV49" s="18">
        <f t="shared" si="191"/>
        <v>2602.5</v>
      </c>
      <c r="CW49" s="18">
        <f t="shared" si="191"/>
        <v>2617.5</v>
      </c>
      <c r="CX49" s="18">
        <f t="shared" si="191"/>
        <v>2610</v>
      </c>
      <c r="CY49" s="18">
        <f t="shared" si="191"/>
        <v>2519.9999999999995</v>
      </c>
      <c r="CZ49" s="18">
        <f t="shared" si="191"/>
        <v>2512.4999999999995</v>
      </c>
      <c r="DA49" s="18">
        <f t="shared" si="191"/>
        <v>2670</v>
      </c>
      <c r="DB49" s="31" t="s">
        <v>14</v>
      </c>
      <c r="DC49" s="18">
        <f t="shared" si="191"/>
        <v>2632.5</v>
      </c>
      <c r="DD49" s="18">
        <f t="shared" si="191"/>
        <v>2602.5</v>
      </c>
      <c r="DE49" s="18">
        <f t="shared" si="191"/>
        <v>2595</v>
      </c>
      <c r="DF49" s="18">
        <f t="shared" si="191"/>
        <v>2767.4999999999995</v>
      </c>
      <c r="DG49" s="18">
        <f t="shared" si="191"/>
        <v>2820</v>
      </c>
      <c r="DH49" s="18">
        <f t="shared" si="191"/>
        <v>3157.5</v>
      </c>
      <c r="DI49" s="31" t="s">
        <v>14</v>
      </c>
      <c r="DJ49" s="18"/>
      <c r="DL49" s="67">
        <f>DL48*25*70</f>
        <v>6405</v>
      </c>
      <c r="DM49" s="67">
        <f t="shared" ref="DM49:DN49" si="192">DM48*25*70</f>
        <v>6352.5</v>
      </c>
      <c r="DN49" s="67">
        <f t="shared" si="192"/>
        <v>7402.4999999999982</v>
      </c>
      <c r="DO49" s="31" t="s">
        <v>14</v>
      </c>
      <c r="DP49" s="67">
        <f>DP48*25*50</f>
        <v>4375</v>
      </c>
      <c r="DQ49" s="67">
        <f t="shared" ref="DQ49:DV49" si="193">DQ48*25*50</f>
        <v>4412.4999999999991</v>
      </c>
      <c r="DR49" s="67">
        <f t="shared" si="193"/>
        <v>4224.9999999999991</v>
      </c>
      <c r="DS49" s="67">
        <f t="shared" si="193"/>
        <v>4412.5</v>
      </c>
      <c r="DT49" s="67">
        <f t="shared" si="193"/>
        <v>4312.5</v>
      </c>
      <c r="DU49" s="67">
        <f t="shared" si="193"/>
        <v>4675</v>
      </c>
      <c r="DV49" s="67">
        <f t="shared" si="193"/>
        <v>4874.9999999999991</v>
      </c>
      <c r="DW49" s="31" t="s">
        <v>14</v>
      </c>
      <c r="DX49" s="67">
        <f>DX48*25*30</f>
        <v>2235</v>
      </c>
      <c r="DY49" s="67">
        <f t="shared" ref="DY49:DZ49" si="194">DY48*25*30</f>
        <v>2497.5</v>
      </c>
      <c r="DZ49" s="67">
        <f t="shared" si="194"/>
        <v>3555</v>
      </c>
      <c r="EA49" s="31" t="s">
        <v>14</v>
      </c>
      <c r="EC49" s="67">
        <f>EC48*25*60</f>
        <v>5655</v>
      </c>
      <c r="ED49" s="67">
        <f t="shared" ref="ED49:EQ49" si="195">ED48*25*60</f>
        <v>5385</v>
      </c>
      <c r="EE49" s="67">
        <f t="shared" si="195"/>
        <v>5445.0000000000009</v>
      </c>
      <c r="EF49" s="67">
        <f t="shared" si="195"/>
        <v>5399.9999999999991</v>
      </c>
      <c r="EG49" s="67">
        <f t="shared" si="195"/>
        <v>5355.0000000000009</v>
      </c>
      <c r="EH49" s="67">
        <f t="shared" si="195"/>
        <v>5400.0000000000009</v>
      </c>
      <c r="EI49" s="67">
        <f t="shared" si="195"/>
        <v>5279.9999999999991</v>
      </c>
      <c r="EJ49" s="67">
        <f t="shared" si="195"/>
        <v>5204.9999999999982</v>
      </c>
      <c r="EK49" s="67">
        <f t="shared" si="195"/>
        <v>5205</v>
      </c>
      <c r="EL49" s="67">
        <f t="shared" si="195"/>
        <v>5130</v>
      </c>
      <c r="EM49" s="67">
        <f t="shared" si="195"/>
        <v>5369.9999999999991</v>
      </c>
      <c r="EN49" s="67">
        <f t="shared" si="195"/>
        <v>4935</v>
      </c>
      <c r="EO49" s="67">
        <f t="shared" si="195"/>
        <v>5025.0000000000018</v>
      </c>
      <c r="EP49" s="67">
        <f t="shared" si="195"/>
        <v>5520</v>
      </c>
      <c r="EQ49" s="67">
        <f t="shared" si="195"/>
        <v>6810</v>
      </c>
      <c r="ER49" s="31" t="s">
        <v>14</v>
      </c>
      <c r="EY49" s="67">
        <f>EY48*25*50</f>
        <v>4774.9999999999991</v>
      </c>
      <c r="EZ49" s="67">
        <f t="shared" ref="EZ49:FD49" si="196">EZ48*25*50</f>
        <v>4862.4999999999991</v>
      </c>
      <c r="FA49" s="67">
        <f t="shared" si="196"/>
        <v>4862.5000000000018</v>
      </c>
      <c r="FB49" s="67">
        <f t="shared" si="196"/>
        <v>4962.5000000000009</v>
      </c>
      <c r="FC49" s="67">
        <f t="shared" si="196"/>
        <v>4787.5</v>
      </c>
      <c r="FD49" s="67">
        <f t="shared" si="196"/>
        <v>4850</v>
      </c>
      <c r="FE49" s="67">
        <f t="shared" ref="FE49" si="197">FE48*25*50</f>
        <v>4987.5</v>
      </c>
      <c r="FF49" s="67">
        <f t="shared" ref="FF49" si="198">FF48*25*50</f>
        <v>4812.4999999999991</v>
      </c>
      <c r="FG49" s="67">
        <f t="shared" ref="FG49" si="199">FG48*25*50</f>
        <v>4687.5</v>
      </c>
      <c r="FH49" s="67">
        <f t="shared" ref="FH49" si="200">FH48*25*50</f>
        <v>4700</v>
      </c>
      <c r="FI49" s="67">
        <f t="shared" ref="FI49" si="201">FI48*25*50</f>
        <v>4662.4999999999991</v>
      </c>
      <c r="FJ49" s="67">
        <f t="shared" ref="FJ49" si="202">FJ48*25*50</f>
        <v>5099.9999999999991</v>
      </c>
      <c r="FK49" s="31" t="s">
        <v>14</v>
      </c>
      <c r="FL49" s="67">
        <f>FL48*25*50</f>
        <v>4537.5</v>
      </c>
      <c r="FM49" s="67">
        <f t="shared" ref="FM49:FT49" si="203">FM48*25*50</f>
        <v>4600</v>
      </c>
      <c r="FN49" s="67">
        <f t="shared" si="203"/>
        <v>4562.4999999999982</v>
      </c>
      <c r="FO49" s="67">
        <f t="shared" si="203"/>
        <v>4812.4999999999991</v>
      </c>
      <c r="FP49" s="67">
        <f t="shared" si="203"/>
        <v>4812.5</v>
      </c>
      <c r="FQ49" s="67">
        <f t="shared" si="203"/>
        <v>4400.0000000000009</v>
      </c>
      <c r="FR49" s="67">
        <f t="shared" si="203"/>
        <v>4287.5</v>
      </c>
      <c r="FS49" s="67">
        <f t="shared" si="203"/>
        <v>4762.5000000000009</v>
      </c>
      <c r="FT49" s="67">
        <f t="shared" si="203"/>
        <v>5037.5</v>
      </c>
      <c r="FU49" s="31" t="s">
        <v>14</v>
      </c>
      <c r="FY49" s="67">
        <f>FY48*25*60</f>
        <v>5654.9999999999991</v>
      </c>
      <c r="FZ49" s="67">
        <f t="shared" ref="FZ49:GE49" si="204">FZ48*25*60</f>
        <v>5880.0000000000009</v>
      </c>
      <c r="GA49" s="67">
        <f t="shared" si="204"/>
        <v>5385</v>
      </c>
      <c r="GB49" s="67">
        <f t="shared" si="204"/>
        <v>5594.9999999999991</v>
      </c>
      <c r="GC49" s="67">
        <f t="shared" si="204"/>
        <v>5474.9999999999982</v>
      </c>
      <c r="GD49" s="67">
        <f t="shared" si="204"/>
        <v>5430</v>
      </c>
      <c r="GE49" s="67">
        <f t="shared" si="204"/>
        <v>6195.0000000000009</v>
      </c>
      <c r="GF49" s="31" t="s">
        <v>14</v>
      </c>
      <c r="GG49" s="67">
        <f>GG48*25*50</f>
        <v>4574.9999999999991</v>
      </c>
      <c r="GH49" s="67">
        <f t="shared" ref="GH49:GJ49" si="205">GH48*25*50</f>
        <v>4662.5000000000018</v>
      </c>
      <c r="GI49" s="67">
        <f t="shared" si="205"/>
        <v>4537.5</v>
      </c>
      <c r="GJ49" s="18">
        <f t="shared" si="205"/>
        <v>5124.9999999999991</v>
      </c>
      <c r="GK49" s="31" t="s">
        <v>14</v>
      </c>
      <c r="GL49" s="18"/>
      <c r="GM49" s="18"/>
      <c r="GN49" s="18"/>
      <c r="GO49" s="18"/>
      <c r="GP49" s="18"/>
      <c r="GQ49" s="18"/>
      <c r="GR49" s="18"/>
      <c r="GS49" s="18"/>
      <c r="GT49" s="18">
        <f>GT48*25*50</f>
        <v>4762.5000000000009</v>
      </c>
      <c r="GU49" s="18">
        <f t="shared" ref="GU49:GY49" si="206">GU48*25*50</f>
        <v>4825</v>
      </c>
      <c r="GV49" s="18">
        <f t="shared" si="206"/>
        <v>4900.0000000000009</v>
      </c>
      <c r="GW49" s="18">
        <f t="shared" si="206"/>
        <v>4774.9999999999991</v>
      </c>
      <c r="GX49" s="18">
        <f t="shared" si="206"/>
        <v>4875.0000000000009</v>
      </c>
      <c r="GY49" s="18">
        <f t="shared" si="206"/>
        <v>4900.0000000000009</v>
      </c>
      <c r="GZ49" s="18">
        <f t="shared" ref="GZ49" si="207">GZ48*25*50</f>
        <v>4862.5</v>
      </c>
      <c r="HA49" s="18">
        <f t="shared" ref="HA49" si="208">HA48*25*50</f>
        <v>4850</v>
      </c>
      <c r="HB49" s="18">
        <f t="shared" ref="HB49" si="209">HB48*25*50</f>
        <v>4962.5</v>
      </c>
      <c r="HC49" s="18">
        <f t="shared" ref="HC49" si="210">HC48*25*50</f>
        <v>5225</v>
      </c>
      <c r="HD49" s="18"/>
      <c r="HE49" s="18"/>
      <c r="HF49" s="18"/>
      <c r="HG49" s="18"/>
      <c r="HH49" s="18"/>
      <c r="HI49" s="18"/>
      <c r="HJ49" s="18"/>
      <c r="HK49" s="18"/>
      <c r="HL49" s="31" t="s">
        <v>14</v>
      </c>
      <c r="HM49" s="17">
        <f>HM48*25*80</f>
        <v>7959.9999999999982</v>
      </c>
      <c r="HN49" s="18">
        <f t="shared" ref="HN49:HW49" si="211">HN48*25*80</f>
        <v>7200.0000000000018</v>
      </c>
      <c r="HO49" s="18">
        <f t="shared" si="211"/>
        <v>7740</v>
      </c>
      <c r="HP49" s="18">
        <f t="shared" si="211"/>
        <v>6860</v>
      </c>
      <c r="HQ49" s="18">
        <f t="shared" si="211"/>
        <v>7719.9999999999991</v>
      </c>
      <c r="HR49" s="18">
        <f t="shared" si="211"/>
        <v>8379.9999999999982</v>
      </c>
      <c r="HS49" s="18">
        <f t="shared" si="211"/>
        <v>7260</v>
      </c>
      <c r="HT49" s="18">
        <f t="shared" si="211"/>
        <v>6880</v>
      </c>
      <c r="HU49" s="18">
        <f t="shared" si="211"/>
        <v>7320</v>
      </c>
      <c r="HV49" s="18">
        <f t="shared" si="211"/>
        <v>7000.0000000000009</v>
      </c>
      <c r="HW49" s="18">
        <f t="shared" si="211"/>
        <v>7220.0000000000018</v>
      </c>
      <c r="HX49" s="31" t="s">
        <v>14</v>
      </c>
      <c r="HY49" s="18"/>
      <c r="HZ49" s="18"/>
      <c r="IA49" s="18"/>
      <c r="IB49" s="18"/>
      <c r="IC49" s="18"/>
      <c r="ID49" s="18"/>
      <c r="IE49" s="18"/>
      <c r="IF49" s="18"/>
      <c r="IG49" s="18"/>
      <c r="IH49" s="18"/>
      <c r="II49" s="18">
        <f>II48*25*40</f>
        <v>0</v>
      </c>
      <c r="IJ49" s="18">
        <f t="shared" ref="IJ49:IR49" si="212">IJ48*25*40</f>
        <v>0</v>
      </c>
      <c r="IK49" s="18">
        <f t="shared" si="212"/>
        <v>0</v>
      </c>
      <c r="IL49" s="18">
        <f t="shared" si="212"/>
        <v>0</v>
      </c>
      <c r="IM49" s="18">
        <f t="shared" si="212"/>
        <v>0</v>
      </c>
      <c r="IN49" s="18">
        <f t="shared" si="212"/>
        <v>0</v>
      </c>
      <c r="IO49" s="18">
        <f t="shared" si="212"/>
        <v>0</v>
      </c>
      <c r="IP49" s="18">
        <f t="shared" si="212"/>
        <v>0</v>
      </c>
      <c r="IQ49" s="18">
        <f t="shared" si="212"/>
        <v>0</v>
      </c>
      <c r="IR49" s="18">
        <f t="shared" si="212"/>
        <v>0</v>
      </c>
      <c r="IS49" s="18">
        <f>IS48*25*80</f>
        <v>7720.0000000000009</v>
      </c>
      <c r="IT49" s="18">
        <f t="shared" ref="IT49:JE49" si="213">IT48*25*80</f>
        <v>7440.0000000000009</v>
      </c>
      <c r="IU49" s="18">
        <f t="shared" si="213"/>
        <v>7280.0000000000009</v>
      </c>
      <c r="IV49" s="18">
        <f t="shared" si="213"/>
        <v>7100.0000000000009</v>
      </c>
      <c r="IW49" s="18">
        <f t="shared" si="213"/>
        <v>0</v>
      </c>
      <c r="IX49" s="18">
        <f t="shared" si="213"/>
        <v>0</v>
      </c>
      <c r="IY49" s="18">
        <f t="shared" si="213"/>
        <v>0</v>
      </c>
      <c r="IZ49" s="18">
        <f t="shared" si="213"/>
        <v>0</v>
      </c>
      <c r="JA49" s="18">
        <f t="shared" si="213"/>
        <v>0</v>
      </c>
      <c r="JB49" s="18">
        <f t="shared" si="213"/>
        <v>0</v>
      </c>
      <c r="JC49" s="18">
        <f t="shared" si="213"/>
        <v>0</v>
      </c>
      <c r="JD49" s="18">
        <f t="shared" si="213"/>
        <v>0</v>
      </c>
      <c r="JE49" s="18">
        <f t="shared" si="213"/>
        <v>0</v>
      </c>
      <c r="JF49" s="67">
        <f t="shared" ref="JF49:JS49" si="214">JF48*25*100</f>
        <v>0</v>
      </c>
      <c r="JG49" s="67">
        <f t="shared" si="214"/>
        <v>0</v>
      </c>
      <c r="JH49" s="67">
        <f t="shared" si="214"/>
        <v>0</v>
      </c>
      <c r="JI49" s="67">
        <f t="shared" si="214"/>
        <v>0</v>
      </c>
      <c r="JJ49" s="67">
        <f t="shared" si="214"/>
        <v>0</v>
      </c>
      <c r="JK49" s="67">
        <f t="shared" si="214"/>
        <v>0</v>
      </c>
      <c r="JL49" s="67">
        <f t="shared" si="214"/>
        <v>0</v>
      </c>
      <c r="JM49" s="67">
        <f t="shared" si="214"/>
        <v>0</v>
      </c>
      <c r="JN49" s="67">
        <f t="shared" si="214"/>
        <v>0</v>
      </c>
      <c r="JO49" s="67">
        <f t="shared" si="214"/>
        <v>0</v>
      </c>
      <c r="JP49" s="67">
        <f t="shared" si="214"/>
        <v>0</v>
      </c>
      <c r="JQ49" s="67">
        <f t="shared" si="214"/>
        <v>0</v>
      </c>
      <c r="JR49" s="67">
        <f t="shared" si="214"/>
        <v>0</v>
      </c>
      <c r="JS49" s="67">
        <f t="shared" si="214"/>
        <v>0</v>
      </c>
    </row>
    <row r="50" spans="1:279">
      <c r="A50" s="330"/>
      <c r="B50" s="31" t="s">
        <v>17</v>
      </c>
      <c r="C50" s="88">
        <f>((5-C48)*25*80)/10000</f>
        <v>0.3620000000000001</v>
      </c>
      <c r="D50" s="67"/>
      <c r="E50" s="67"/>
      <c r="F50" s="67"/>
      <c r="G50" s="51"/>
      <c r="H50" s="51"/>
      <c r="I50" s="51"/>
      <c r="J50" s="51"/>
      <c r="K50" s="51"/>
      <c r="L50" s="31" t="s">
        <v>17</v>
      </c>
      <c r="M50" s="34">
        <f>((5-M48)*25*30)/10000</f>
        <v>0.14475000000000002</v>
      </c>
      <c r="N50" s="51"/>
      <c r="O50" s="51"/>
      <c r="P50" s="51"/>
      <c r="Q50" s="51"/>
      <c r="R50" s="31" t="s">
        <v>17</v>
      </c>
      <c r="S50" s="51"/>
      <c r="T50" s="51"/>
      <c r="U50" s="51"/>
      <c r="V50" s="51"/>
      <c r="W50" s="51"/>
      <c r="X50" s="51"/>
      <c r="Y50" s="34">
        <f>((5-Y48)*25*50)/10000</f>
        <v>0.16124999999999989</v>
      </c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8"/>
      <c r="AY50" s="31" t="s">
        <v>17</v>
      </c>
      <c r="AZ50" s="8">
        <f>((5-AZ48)*25*50)/10000</f>
        <v>0.16374999999999995</v>
      </c>
      <c r="BN50" s="31" t="s">
        <v>17</v>
      </c>
      <c r="BO50" s="8"/>
      <c r="BP50" s="8">
        <f>((5-BP48)*25*70)/10000</f>
        <v>0.22925000000000023</v>
      </c>
      <c r="BU50" s="8"/>
      <c r="BV50" s="8"/>
      <c r="BW50" s="8"/>
      <c r="BX50" s="18"/>
      <c r="BY50" s="18"/>
      <c r="BZ50" s="18"/>
      <c r="CA50" s="18"/>
      <c r="CB50" s="8"/>
      <c r="CC50" s="8"/>
      <c r="CD50" s="8"/>
      <c r="CE50" s="18"/>
      <c r="CK50" s="31" t="s">
        <v>17</v>
      </c>
      <c r="CL50" s="88">
        <f>((5-CL48)*25*80)/10000</f>
        <v>0.26600000000000018</v>
      </c>
      <c r="CO50" s="8"/>
      <c r="CP50" s="31" t="s">
        <v>17</v>
      </c>
      <c r="CR50" s="8">
        <f>((5-CR48)*25*30)/10000</f>
        <v>9.8999999999999949E-2</v>
      </c>
      <c r="DB50" s="31" t="s">
        <v>17</v>
      </c>
      <c r="DC50" s="8">
        <f>((5-DC48)*25*30)/10000</f>
        <v>0.11175000000000002</v>
      </c>
      <c r="DI50" s="31" t="s">
        <v>17</v>
      </c>
      <c r="DJ50" s="18"/>
      <c r="DK50" s="8"/>
      <c r="DL50" s="8">
        <f>((5-DL48)*25*70)/10000</f>
        <v>0.23449999999999999</v>
      </c>
      <c r="DN50" s="18"/>
      <c r="DO50" s="31" t="s">
        <v>17</v>
      </c>
      <c r="DP50" s="8">
        <f>((5-DP48)*25*70)/10000</f>
        <v>0.26250000000000001</v>
      </c>
      <c r="DV50" s="18"/>
      <c r="DW50" s="31" t="s">
        <v>17</v>
      </c>
      <c r="DX50" s="8">
        <f>((5-DX48)*25*30)/10000</f>
        <v>0.1515</v>
      </c>
      <c r="DY50" s="8"/>
      <c r="DZ50" s="18"/>
      <c r="EA50" s="31" t="s">
        <v>17</v>
      </c>
      <c r="EC50" s="8">
        <f>((5-EC48)*25*60)/10000</f>
        <v>0.1845</v>
      </c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31" t="s">
        <v>17</v>
      </c>
      <c r="ES50" s="8"/>
      <c r="EX50" s="8"/>
      <c r="EY50" s="8">
        <f>((5-EY48)*25*50)/10000</f>
        <v>0.14750000000000008</v>
      </c>
      <c r="FK50" s="31" t="s">
        <v>17</v>
      </c>
      <c r="FL50" s="8">
        <f>((5-FL48)*25*50)/10000</f>
        <v>0.17125000000000001</v>
      </c>
      <c r="FP50" s="18"/>
      <c r="FU50" s="31" t="s">
        <v>17</v>
      </c>
      <c r="FW50" s="8"/>
      <c r="FY50" s="8">
        <f>((5-FY48)*25*60)/10000</f>
        <v>0.18450000000000008</v>
      </c>
      <c r="GB50" s="8"/>
      <c r="GE50" s="18"/>
      <c r="GF50" s="31" t="s">
        <v>17</v>
      </c>
      <c r="GG50" s="8">
        <f>((5-GG48)*25*50)/10000</f>
        <v>0.16750000000000012</v>
      </c>
      <c r="GJ50" s="18"/>
      <c r="GK50" s="31" t="s">
        <v>17</v>
      </c>
      <c r="GL50" s="18"/>
      <c r="GM50" s="18"/>
      <c r="GN50" s="8"/>
      <c r="GS50" s="34"/>
      <c r="GT50" s="8">
        <f>((5-GT48)*25*50)/10000</f>
        <v>0.14874999999999994</v>
      </c>
      <c r="GW50" s="8"/>
      <c r="HJ50" s="8"/>
      <c r="HL50" s="31" t="s">
        <v>17</v>
      </c>
      <c r="HM50" s="88">
        <f>((5-HM48)*25*80)/10000</f>
        <v>0.20400000000000026</v>
      </c>
      <c r="HQ50" s="8"/>
      <c r="HX50" s="31" t="s">
        <v>17</v>
      </c>
      <c r="IC50" s="8"/>
      <c r="IG50" s="8"/>
      <c r="II50" s="8"/>
      <c r="IS50" s="8">
        <f>((5-IS48)*25*80)/10000</f>
        <v>0.22799999999999987</v>
      </c>
    </row>
    <row r="51" spans="1:279">
      <c r="A51" s="330"/>
      <c r="B51" s="31" t="s">
        <v>15</v>
      </c>
      <c r="C51" s="17"/>
      <c r="D51" s="67">
        <f>D49-6380</f>
        <v>80.000000000000909</v>
      </c>
      <c r="E51" s="67">
        <f t="shared" ref="E51:K51" si="215">E49-6380</f>
        <v>-6380</v>
      </c>
      <c r="F51" s="67">
        <f t="shared" si="215"/>
        <v>-6380</v>
      </c>
      <c r="G51" s="67">
        <f t="shared" si="215"/>
        <v>-6380</v>
      </c>
      <c r="H51" s="67">
        <f t="shared" si="215"/>
        <v>-519.99999999999909</v>
      </c>
      <c r="I51" s="67">
        <f t="shared" si="215"/>
        <v>-180.00000000000091</v>
      </c>
      <c r="J51" s="67">
        <f t="shared" si="215"/>
        <v>680</v>
      </c>
      <c r="K51" s="67">
        <f t="shared" si="215"/>
        <v>1640</v>
      </c>
      <c r="L51" s="31" t="s">
        <v>15</v>
      </c>
      <c r="M51" s="51"/>
      <c r="N51" s="67">
        <f>N49-2302.5</f>
        <v>-2302.5</v>
      </c>
      <c r="O51" s="67">
        <f t="shared" ref="O51:P51" si="216">O49-2302.5</f>
        <v>-240</v>
      </c>
      <c r="P51" s="67">
        <f t="shared" si="216"/>
        <v>52.5</v>
      </c>
      <c r="Q51" s="67">
        <f>Q49-2302.5</f>
        <v>765.00000000000045</v>
      </c>
      <c r="R51" s="31" t="s">
        <v>15</v>
      </c>
      <c r="S51" s="67"/>
      <c r="T51" s="67"/>
      <c r="U51" s="67"/>
      <c r="V51" s="67"/>
      <c r="W51" s="67"/>
      <c r="X51" s="67"/>
      <c r="Y51" s="67"/>
      <c r="Z51" s="67">
        <f>Z49-4637.5</f>
        <v>25.000000000000909</v>
      </c>
      <c r="AA51" s="67">
        <f t="shared" ref="AA51:AH51" si="217">AA49-4637.5</f>
        <v>0</v>
      </c>
      <c r="AB51" s="67">
        <f t="shared" si="217"/>
        <v>-25</v>
      </c>
      <c r="AC51" s="67">
        <f t="shared" si="217"/>
        <v>-137.49999999999909</v>
      </c>
      <c r="AD51" s="67">
        <f t="shared" si="217"/>
        <v>-200</v>
      </c>
      <c r="AE51" s="67">
        <f t="shared" si="217"/>
        <v>-162.5</v>
      </c>
      <c r="AF51" s="67">
        <f t="shared" si="217"/>
        <v>225</v>
      </c>
      <c r="AG51" s="67">
        <f t="shared" si="217"/>
        <v>512.5</v>
      </c>
      <c r="AH51" s="67">
        <f t="shared" si="217"/>
        <v>625.00000000000182</v>
      </c>
      <c r="AI51" s="67"/>
      <c r="AJ51" s="67"/>
      <c r="AK51" s="67"/>
      <c r="AL51" s="67"/>
      <c r="AM51" s="67"/>
      <c r="AN51" s="67"/>
      <c r="AY51" s="31" t="s">
        <v>15</v>
      </c>
      <c r="BC51" s="67">
        <f>BC49-4612.5</f>
        <v>75</v>
      </c>
      <c r="BD51" s="67">
        <f t="shared" ref="BD51:BM51" si="218">BD49-4612.5</f>
        <v>162.5</v>
      </c>
      <c r="BE51" s="67">
        <f t="shared" si="218"/>
        <v>50.000000000000909</v>
      </c>
      <c r="BF51" s="67">
        <f t="shared" si="218"/>
        <v>300</v>
      </c>
      <c r="BG51" s="67">
        <f t="shared" si="218"/>
        <v>237.50000000000091</v>
      </c>
      <c r="BH51" s="67">
        <f t="shared" si="218"/>
        <v>262.50000000000091</v>
      </c>
      <c r="BI51" s="67">
        <f t="shared" si="218"/>
        <v>75</v>
      </c>
      <c r="BJ51" s="67">
        <f t="shared" si="218"/>
        <v>237.50000000000091</v>
      </c>
      <c r="BK51" s="67">
        <f t="shared" si="218"/>
        <v>-150</v>
      </c>
      <c r="BL51" s="67">
        <f t="shared" si="218"/>
        <v>-150</v>
      </c>
      <c r="BM51" s="67">
        <f t="shared" si="218"/>
        <v>762.5</v>
      </c>
      <c r="BN51" s="31" t="s">
        <v>15</v>
      </c>
      <c r="BQ51" s="67">
        <f>BQ49-6457.5</f>
        <v>-227.49999999999909</v>
      </c>
      <c r="BR51" s="67">
        <f t="shared" ref="BR51:CI51" si="219">BR49-6457.5</f>
        <v>-70</v>
      </c>
      <c r="BS51" s="67">
        <f t="shared" si="219"/>
        <v>-122.50000000000091</v>
      </c>
      <c r="BT51" s="67">
        <f t="shared" si="219"/>
        <v>-139.99999999999909</v>
      </c>
      <c r="BU51" s="67">
        <f t="shared" si="219"/>
        <v>52.5</v>
      </c>
      <c r="BV51" s="67">
        <f t="shared" si="219"/>
        <v>280</v>
      </c>
      <c r="BW51" s="67">
        <f t="shared" si="219"/>
        <v>192.5</v>
      </c>
      <c r="BX51" s="67">
        <f t="shared" si="219"/>
        <v>-192.49999999999909</v>
      </c>
      <c r="BY51" s="67">
        <f t="shared" si="219"/>
        <v>-350</v>
      </c>
      <c r="BZ51" s="67">
        <f t="shared" si="219"/>
        <v>-192.50000000000091</v>
      </c>
      <c r="CA51" s="67">
        <f t="shared" si="219"/>
        <v>-455</v>
      </c>
      <c r="CC51" s="67">
        <f t="shared" si="219"/>
        <v>-1347.5</v>
      </c>
      <c r="CD51" s="67">
        <f t="shared" si="219"/>
        <v>-1452.4999999999991</v>
      </c>
      <c r="CE51" s="67">
        <f t="shared" si="219"/>
        <v>-140.00000000000091</v>
      </c>
      <c r="CF51" s="67">
        <f t="shared" si="219"/>
        <v>-857.49999999999909</v>
      </c>
      <c r="CG51" s="67">
        <f t="shared" si="219"/>
        <v>-874.99999999999909</v>
      </c>
      <c r="CH51" s="67">
        <f t="shared" si="219"/>
        <v>-752.5</v>
      </c>
      <c r="CI51" s="67">
        <f t="shared" si="219"/>
        <v>1802.5000000000018</v>
      </c>
      <c r="CK51" s="31" t="s">
        <v>15</v>
      </c>
      <c r="CL51" s="17"/>
      <c r="CM51" s="67">
        <f>CM49-7340</f>
        <v>300.00000000000091</v>
      </c>
      <c r="CN51" s="67">
        <f t="shared" ref="CN51:CO51" si="220">CN49-7340</f>
        <v>319.99999999999909</v>
      </c>
      <c r="CO51" s="67">
        <f t="shared" si="220"/>
        <v>540</v>
      </c>
      <c r="CP51" s="31" t="s">
        <v>15</v>
      </c>
      <c r="CS51" s="67">
        <f>CS49-2760</f>
        <v>-52.499999999999545</v>
      </c>
      <c r="CT51" s="67">
        <f t="shared" ref="CT51:DA51" si="221">CT49-2760</f>
        <v>7.5000000000004547</v>
      </c>
      <c r="CU51" s="67">
        <f t="shared" si="221"/>
        <v>37.500000000000455</v>
      </c>
      <c r="CV51" s="67">
        <f t="shared" si="221"/>
        <v>-157.5</v>
      </c>
      <c r="CW51" s="67">
        <f t="shared" si="221"/>
        <v>-142.5</v>
      </c>
      <c r="CX51" s="67">
        <f t="shared" si="221"/>
        <v>-150</v>
      </c>
      <c r="CY51" s="67">
        <f t="shared" si="221"/>
        <v>-240.00000000000045</v>
      </c>
      <c r="CZ51" s="67">
        <f t="shared" si="221"/>
        <v>-247.50000000000045</v>
      </c>
      <c r="DA51" s="67">
        <f t="shared" si="221"/>
        <v>-90</v>
      </c>
      <c r="DB51" s="31" t="s">
        <v>15</v>
      </c>
      <c r="DD51" s="67">
        <f>DD49-2632.5</f>
        <v>-30</v>
      </c>
      <c r="DE51" s="67">
        <f t="shared" ref="DE51:DH51" si="222">DE49-2632.5</f>
        <v>-37.5</v>
      </c>
      <c r="DF51" s="67">
        <f t="shared" si="222"/>
        <v>134.99999999999955</v>
      </c>
      <c r="DG51" s="67">
        <f t="shared" si="222"/>
        <v>187.5</v>
      </c>
      <c r="DH51" s="67">
        <f t="shared" si="222"/>
        <v>525</v>
      </c>
      <c r="DI51" s="31" t="s">
        <v>15</v>
      </c>
      <c r="DM51" s="67">
        <f>DM49-6405</f>
        <v>-52.5</v>
      </c>
      <c r="DN51" s="67">
        <f t="shared" ref="DN51" si="223">DN49-6405</f>
        <v>997.49999999999818</v>
      </c>
      <c r="DO51" s="31" t="s">
        <v>15</v>
      </c>
      <c r="DQ51" s="67">
        <f>DQ49-4375</f>
        <v>37.499999999999091</v>
      </c>
      <c r="DR51" s="67">
        <f t="shared" ref="DR51:DV51" si="224">DR49-4375</f>
        <v>-150.00000000000091</v>
      </c>
      <c r="DS51" s="67">
        <f t="shared" si="224"/>
        <v>37.5</v>
      </c>
      <c r="DT51" s="67">
        <f t="shared" si="224"/>
        <v>-62.5</v>
      </c>
      <c r="DU51" s="67">
        <f t="shared" si="224"/>
        <v>300</v>
      </c>
      <c r="DV51" s="67">
        <f t="shared" si="224"/>
        <v>499.99999999999909</v>
      </c>
      <c r="DW51" s="31" t="s">
        <v>15</v>
      </c>
      <c r="DY51" s="18">
        <f>DY49-2235</f>
        <v>262.5</v>
      </c>
      <c r="DZ51" s="18">
        <f t="shared" ref="DZ51" si="225">DZ49-2235</f>
        <v>1320</v>
      </c>
      <c r="EA51" s="31" t="s">
        <v>15</v>
      </c>
      <c r="EB51" s="18"/>
      <c r="ED51" s="67">
        <f>ED49-5655</f>
        <v>-270</v>
      </c>
      <c r="EE51" s="67">
        <f t="shared" ref="EE51:EQ51" si="226">EE49-5655</f>
        <v>-209.99999999999909</v>
      </c>
      <c r="EF51" s="67">
        <f t="shared" si="226"/>
        <v>-255.00000000000091</v>
      </c>
      <c r="EG51" s="67">
        <f t="shared" si="226"/>
        <v>-299.99999999999909</v>
      </c>
      <c r="EH51" s="67">
        <f t="shared" si="226"/>
        <v>-254.99999999999909</v>
      </c>
      <c r="EI51" s="67">
        <f t="shared" si="226"/>
        <v>-375.00000000000091</v>
      </c>
      <c r="EJ51" s="67">
        <f t="shared" si="226"/>
        <v>-450.00000000000182</v>
      </c>
      <c r="EK51" s="67">
        <f t="shared" si="226"/>
        <v>-450</v>
      </c>
      <c r="EL51" s="67">
        <f t="shared" si="226"/>
        <v>-525</v>
      </c>
      <c r="EM51" s="67">
        <f t="shared" si="226"/>
        <v>-285.00000000000091</v>
      </c>
      <c r="EN51" s="67">
        <f t="shared" si="226"/>
        <v>-720</v>
      </c>
      <c r="EO51" s="67">
        <f t="shared" si="226"/>
        <v>-629.99999999999818</v>
      </c>
      <c r="EP51" s="67">
        <f t="shared" si="226"/>
        <v>-135</v>
      </c>
      <c r="EQ51" s="67">
        <f t="shared" si="226"/>
        <v>1155</v>
      </c>
      <c r="ER51" s="31" t="s">
        <v>15</v>
      </c>
      <c r="EZ51" s="67">
        <f>EZ49-4775</f>
        <v>87.499999999999091</v>
      </c>
      <c r="FA51" s="67">
        <f t="shared" ref="FA51:FJ51" si="227">FA49-4775</f>
        <v>87.500000000001819</v>
      </c>
      <c r="FB51" s="67">
        <f t="shared" si="227"/>
        <v>187.50000000000091</v>
      </c>
      <c r="FC51" s="67">
        <f t="shared" si="227"/>
        <v>12.5</v>
      </c>
      <c r="FD51" s="67">
        <f t="shared" si="227"/>
        <v>75</v>
      </c>
      <c r="FE51" s="67">
        <f t="shared" si="227"/>
        <v>212.5</v>
      </c>
      <c r="FF51" s="67">
        <f t="shared" si="227"/>
        <v>37.499999999999091</v>
      </c>
      <c r="FG51" s="67">
        <f t="shared" si="227"/>
        <v>-87.5</v>
      </c>
      <c r="FH51" s="67">
        <f t="shared" si="227"/>
        <v>-75</v>
      </c>
      <c r="FI51" s="67">
        <f t="shared" si="227"/>
        <v>-112.50000000000091</v>
      </c>
      <c r="FJ51" s="67">
        <f t="shared" si="227"/>
        <v>324.99999999999909</v>
      </c>
      <c r="FK51" s="31" t="s">
        <v>15</v>
      </c>
      <c r="FM51" s="67">
        <f>FM49-4537.5</f>
        <v>62.5</v>
      </c>
      <c r="FN51" s="67">
        <f t="shared" ref="FN51:FT51" si="228">FN49-4537.5</f>
        <v>24.999999999998181</v>
      </c>
      <c r="FO51" s="67">
        <f t="shared" si="228"/>
        <v>274.99999999999909</v>
      </c>
      <c r="FP51" s="67">
        <f t="shared" si="228"/>
        <v>275</v>
      </c>
      <c r="FQ51" s="67">
        <f t="shared" si="228"/>
        <v>-137.49999999999909</v>
      </c>
      <c r="FR51" s="67">
        <f t="shared" si="228"/>
        <v>-250</v>
      </c>
      <c r="FS51" s="67">
        <f t="shared" si="228"/>
        <v>225.00000000000091</v>
      </c>
      <c r="FT51" s="67">
        <f t="shared" si="228"/>
        <v>500</v>
      </c>
      <c r="FU51" s="31" t="s">
        <v>15</v>
      </c>
      <c r="FZ51" s="67">
        <f>FZ49-5655</f>
        <v>225.00000000000091</v>
      </c>
      <c r="GA51" s="67">
        <f t="shared" ref="GA51:GE51" si="229">GA49-5655</f>
        <v>-270</v>
      </c>
      <c r="GB51" s="67">
        <f t="shared" si="229"/>
        <v>-60.000000000000909</v>
      </c>
      <c r="GC51" s="67">
        <f t="shared" si="229"/>
        <v>-180.00000000000182</v>
      </c>
      <c r="GD51" s="67">
        <f t="shared" si="229"/>
        <v>-225</v>
      </c>
      <c r="GE51" s="67">
        <f t="shared" si="229"/>
        <v>540.00000000000091</v>
      </c>
      <c r="GF51" s="31" t="s">
        <v>15</v>
      </c>
      <c r="GH51" s="67">
        <f>GH49-4575</f>
        <v>87.500000000001819</v>
      </c>
      <c r="GI51" s="67">
        <f t="shared" ref="GI51:GJ51" si="230">GI49-4575</f>
        <v>-37.5</v>
      </c>
      <c r="GJ51" s="18">
        <f t="shared" si="230"/>
        <v>549.99999999999909</v>
      </c>
      <c r="GK51" s="31" t="s">
        <v>15</v>
      </c>
      <c r="GL51" s="18"/>
      <c r="GM51" s="18"/>
      <c r="GN51" s="18"/>
      <c r="GU51" s="67">
        <f>GU49-4762.5</f>
        <v>62.5</v>
      </c>
      <c r="GV51" s="67">
        <f t="shared" ref="GV51:HC51" si="231">GV49-4762.5</f>
        <v>137.50000000000091</v>
      </c>
      <c r="GW51" s="67">
        <f t="shared" si="231"/>
        <v>12.499999999999091</v>
      </c>
      <c r="GX51" s="67">
        <f t="shared" si="231"/>
        <v>112.50000000000091</v>
      </c>
      <c r="GY51" s="67">
        <f t="shared" si="231"/>
        <v>137.50000000000091</v>
      </c>
      <c r="GZ51" s="67">
        <f t="shared" si="231"/>
        <v>100</v>
      </c>
      <c r="HA51" s="67">
        <f t="shared" si="231"/>
        <v>87.5</v>
      </c>
      <c r="HB51" s="67">
        <f t="shared" si="231"/>
        <v>200</v>
      </c>
      <c r="HC51" s="67">
        <f t="shared" si="231"/>
        <v>462.5</v>
      </c>
      <c r="HL51" s="31" t="s">
        <v>15</v>
      </c>
      <c r="HM51" s="17"/>
      <c r="HN51" s="67">
        <f>HN49-7960</f>
        <v>-759.99999999999818</v>
      </c>
      <c r="HO51" s="67">
        <f t="shared" ref="HO51:HW51" si="232">HO49-7960</f>
        <v>-220</v>
      </c>
      <c r="HP51" s="67">
        <f t="shared" si="232"/>
        <v>-1100</v>
      </c>
      <c r="HQ51" s="67">
        <f t="shared" si="232"/>
        <v>-240.00000000000091</v>
      </c>
      <c r="HR51" s="67">
        <f t="shared" si="232"/>
        <v>419.99999999999818</v>
      </c>
      <c r="HS51" s="67">
        <f t="shared" si="232"/>
        <v>-700</v>
      </c>
      <c r="HT51" s="67">
        <f t="shared" si="232"/>
        <v>-1080</v>
      </c>
      <c r="HU51" s="67">
        <f t="shared" si="232"/>
        <v>-640</v>
      </c>
      <c r="HV51" s="67">
        <f t="shared" si="232"/>
        <v>-959.99999999999909</v>
      </c>
      <c r="HW51" s="67">
        <f t="shared" si="232"/>
        <v>-739.99999999999818</v>
      </c>
      <c r="HX51" s="31" t="s">
        <v>15</v>
      </c>
      <c r="IT51" s="67">
        <f>IT49-7720</f>
        <v>-279.99999999999909</v>
      </c>
      <c r="IU51" s="67">
        <f t="shared" ref="IU51:JE51" si="233">IU49-7720</f>
        <v>-439.99999999999909</v>
      </c>
      <c r="IV51" s="67">
        <f t="shared" si="233"/>
        <v>-619.99999999999909</v>
      </c>
      <c r="IW51" s="67">
        <f t="shared" si="233"/>
        <v>-7720</v>
      </c>
      <c r="IX51" s="67">
        <f t="shared" si="233"/>
        <v>-7720</v>
      </c>
      <c r="IY51" s="67">
        <f t="shared" si="233"/>
        <v>-7720</v>
      </c>
      <c r="IZ51" s="67">
        <f t="shared" si="233"/>
        <v>-7720</v>
      </c>
      <c r="JA51" s="67">
        <f t="shared" si="233"/>
        <v>-7720</v>
      </c>
      <c r="JB51" s="67">
        <f t="shared" si="233"/>
        <v>-7720</v>
      </c>
      <c r="JC51" s="67">
        <f t="shared" si="233"/>
        <v>-7720</v>
      </c>
      <c r="JD51" s="67">
        <f t="shared" si="233"/>
        <v>-7720</v>
      </c>
      <c r="JE51" s="67">
        <f t="shared" si="233"/>
        <v>-7720</v>
      </c>
      <c r="JH51" s="67">
        <f t="shared" ref="JH51" si="234">JH49-3830</f>
        <v>-3830</v>
      </c>
      <c r="JI51" s="67">
        <f t="shared" ref="JI51:JS51" si="235">JI49-10575</f>
        <v>-10575</v>
      </c>
      <c r="JJ51" s="67">
        <f t="shared" si="235"/>
        <v>-10575</v>
      </c>
      <c r="JK51" s="67">
        <f t="shared" si="235"/>
        <v>-10575</v>
      </c>
      <c r="JL51" s="67">
        <f t="shared" si="235"/>
        <v>-10575</v>
      </c>
      <c r="JM51" s="67">
        <f t="shared" si="235"/>
        <v>-10575</v>
      </c>
      <c r="JN51" s="67">
        <f t="shared" si="235"/>
        <v>-10575</v>
      </c>
      <c r="JO51" s="67">
        <f t="shared" si="235"/>
        <v>-10575</v>
      </c>
      <c r="JP51" s="67">
        <f t="shared" si="235"/>
        <v>-10575</v>
      </c>
      <c r="JQ51" s="67">
        <f t="shared" si="235"/>
        <v>-10575</v>
      </c>
      <c r="JR51" s="67">
        <f t="shared" si="235"/>
        <v>-10575</v>
      </c>
      <c r="JS51" s="67">
        <f t="shared" si="235"/>
        <v>-10575</v>
      </c>
    </row>
    <row r="52" spans="1:279">
      <c r="A52" s="330"/>
      <c r="B52" s="32" t="s">
        <v>16</v>
      </c>
      <c r="C52" s="87">
        <f t="shared" ref="C52" si="236">C51/10000</f>
        <v>0</v>
      </c>
      <c r="D52" s="24">
        <f t="shared" ref="D52" si="237">D51/10000</f>
        <v>8.0000000000000904E-3</v>
      </c>
      <c r="E52" s="24"/>
      <c r="F52" s="24"/>
      <c r="G52" s="24"/>
      <c r="H52" s="24">
        <f t="shared" ref="H52" si="238">H51/10000</f>
        <v>-5.1999999999999907E-2</v>
      </c>
      <c r="I52" s="24">
        <f t="shared" ref="I52" si="239">I51/10000</f>
        <v>-1.8000000000000092E-2</v>
      </c>
      <c r="J52" s="24">
        <f t="shared" ref="J52" si="240">J51/10000</f>
        <v>6.8000000000000005E-2</v>
      </c>
      <c r="K52" s="24">
        <f t="shared" ref="K52" si="241">K51/10000</f>
        <v>0.16400000000000001</v>
      </c>
      <c r="L52" s="32" t="s">
        <v>16</v>
      </c>
      <c r="M52" s="24">
        <f t="shared" ref="M52" si="242">M51/10000</f>
        <v>0</v>
      </c>
      <c r="N52" s="24">
        <f t="shared" ref="N52" si="243">N51/10000</f>
        <v>-0.23025000000000001</v>
      </c>
      <c r="O52" s="24">
        <f t="shared" ref="O52" si="244">O51/10000</f>
        <v>-2.4E-2</v>
      </c>
      <c r="P52" s="24">
        <f t="shared" ref="P52" si="245">P51/10000</f>
        <v>5.2500000000000003E-3</v>
      </c>
      <c r="Q52" s="24">
        <f t="shared" ref="Q52" si="246">Q51/10000</f>
        <v>7.650000000000004E-2</v>
      </c>
      <c r="R52" s="32" t="s">
        <v>16</v>
      </c>
      <c r="S52" s="24">
        <f t="shared" ref="S52" si="247">S51/10000</f>
        <v>0</v>
      </c>
      <c r="T52" s="24">
        <f t="shared" ref="T52" si="248">T51/10000</f>
        <v>0</v>
      </c>
      <c r="U52" s="24">
        <f t="shared" ref="U52" si="249">U51/10000</f>
        <v>0</v>
      </c>
      <c r="V52" s="24">
        <f t="shared" ref="V52" si="250">V51/10000</f>
        <v>0</v>
      </c>
      <c r="W52" s="24">
        <f t="shared" ref="W52" si="251">W51/10000</f>
        <v>0</v>
      </c>
      <c r="X52" s="24">
        <f t="shared" ref="X52" si="252">X51/10000</f>
        <v>0</v>
      </c>
      <c r="Y52" s="24">
        <f t="shared" ref="Y52" si="253">Y51/10000</f>
        <v>0</v>
      </c>
      <c r="Z52" s="24">
        <f t="shared" ref="Z52" si="254">Z51/10000</f>
        <v>2.5000000000000911E-3</v>
      </c>
      <c r="AA52" s="24">
        <f t="shared" ref="AA52" si="255">AA51/10000</f>
        <v>0</v>
      </c>
      <c r="AB52" s="24">
        <f t="shared" ref="AB52" si="256">AB51/10000</f>
        <v>-2.5000000000000001E-3</v>
      </c>
      <c r="AC52" s="24">
        <f t="shared" ref="AC52" si="257">AC51/10000</f>
        <v>-1.374999999999991E-2</v>
      </c>
      <c r="AD52" s="24">
        <f t="shared" ref="AD52" si="258">AD51/10000</f>
        <v>-0.02</v>
      </c>
      <c r="AE52" s="24">
        <f t="shared" ref="AE52" si="259">AE51/10000</f>
        <v>-1.6250000000000001E-2</v>
      </c>
      <c r="AF52" s="24">
        <f t="shared" ref="AF52" si="260">AF51/10000</f>
        <v>2.2499999999999999E-2</v>
      </c>
      <c r="AG52" s="24">
        <f t="shared" ref="AG52" si="261">AG51/10000</f>
        <v>5.1249999999999997E-2</v>
      </c>
      <c r="AH52" s="24">
        <f t="shared" ref="AH52" si="262">AH51/10000</f>
        <v>6.250000000000018E-2</v>
      </c>
      <c r="AI52" s="24">
        <f t="shared" ref="AI52" si="263">AI51/10000</f>
        <v>0</v>
      </c>
      <c r="AJ52" s="24">
        <f t="shared" ref="AJ52" si="264">AJ51/10000</f>
        <v>0</v>
      </c>
      <c r="AK52" s="24">
        <f t="shared" ref="AK52:AO52" si="265">AK51/10000</f>
        <v>0</v>
      </c>
      <c r="AL52" s="24">
        <f t="shared" si="265"/>
        <v>0</v>
      </c>
      <c r="AM52" s="24">
        <f t="shared" si="265"/>
        <v>0</v>
      </c>
      <c r="AN52" s="24">
        <f t="shared" si="265"/>
        <v>0</v>
      </c>
      <c r="AO52" s="24">
        <f t="shared" si="265"/>
        <v>0</v>
      </c>
      <c r="AP52" s="24"/>
      <c r="AQ52" s="24">
        <f>AQ51/10000</f>
        <v>0</v>
      </c>
      <c r="AR52" s="24">
        <f>AR51/10000</f>
        <v>0</v>
      </c>
      <c r="AS52" s="24">
        <f t="shared" ref="AS52:BB52" si="266">AS51/10000</f>
        <v>0</v>
      </c>
      <c r="AT52" s="24">
        <f t="shared" si="266"/>
        <v>0</v>
      </c>
      <c r="AU52" s="24">
        <f t="shared" si="266"/>
        <v>0</v>
      </c>
      <c r="AV52" s="24">
        <f t="shared" si="266"/>
        <v>0</v>
      </c>
      <c r="AW52" s="24">
        <f t="shared" si="266"/>
        <v>0</v>
      </c>
      <c r="AX52" s="24">
        <f t="shared" si="266"/>
        <v>0</v>
      </c>
      <c r="AY52" s="32" t="s">
        <v>16</v>
      </c>
      <c r="AZ52" s="24">
        <f t="shared" si="266"/>
        <v>0</v>
      </c>
      <c r="BA52" s="24">
        <f t="shared" si="266"/>
        <v>0</v>
      </c>
      <c r="BB52" s="24">
        <f t="shared" si="266"/>
        <v>0</v>
      </c>
      <c r="BC52" s="24">
        <f t="shared" ref="BC52:BM52" si="267">BC51/10000</f>
        <v>7.4999999999999997E-3</v>
      </c>
      <c r="BD52" s="24">
        <f t="shared" si="267"/>
        <v>1.6250000000000001E-2</v>
      </c>
      <c r="BE52" s="24">
        <f t="shared" si="267"/>
        <v>5.0000000000000912E-3</v>
      </c>
      <c r="BF52" s="24">
        <f t="shared" si="267"/>
        <v>0.03</v>
      </c>
      <c r="BG52" s="24">
        <f t="shared" si="267"/>
        <v>2.375000000000009E-2</v>
      </c>
      <c r="BH52" s="24">
        <f t="shared" si="267"/>
        <v>2.6250000000000089E-2</v>
      </c>
      <c r="BI52" s="24">
        <f t="shared" si="267"/>
        <v>7.4999999999999997E-3</v>
      </c>
      <c r="BJ52" s="24">
        <f t="shared" si="267"/>
        <v>2.375000000000009E-2</v>
      </c>
      <c r="BK52" s="24">
        <f t="shared" si="267"/>
        <v>-1.4999999999999999E-2</v>
      </c>
      <c r="BL52" s="24">
        <f t="shared" si="267"/>
        <v>-1.4999999999999999E-2</v>
      </c>
      <c r="BM52" s="24">
        <f t="shared" si="267"/>
        <v>7.6249999999999998E-2</v>
      </c>
      <c r="BN52" s="32" t="s">
        <v>16</v>
      </c>
      <c r="BO52" s="24">
        <f t="shared" ref="BO52:BS52" si="268">BO51/10000</f>
        <v>0</v>
      </c>
      <c r="BP52" s="24">
        <f t="shared" si="268"/>
        <v>0</v>
      </c>
      <c r="BQ52" s="24">
        <f t="shared" si="268"/>
        <v>-2.2749999999999909E-2</v>
      </c>
      <c r="BR52" s="24">
        <f t="shared" si="268"/>
        <v>-7.0000000000000001E-3</v>
      </c>
      <c r="BS52" s="24">
        <f t="shared" si="268"/>
        <v>-1.2250000000000091E-2</v>
      </c>
      <c r="BT52" s="24">
        <f>BT51/10000</f>
        <v>-1.3999999999999908E-2</v>
      </c>
      <c r="BU52" s="24">
        <f>BU51/10000</f>
        <v>5.2500000000000003E-3</v>
      </c>
      <c r="BV52" s="24">
        <f t="shared" ref="BV52:CE52" si="269">BV51/10000</f>
        <v>2.8000000000000001E-2</v>
      </c>
      <c r="BW52" s="24">
        <f t="shared" si="269"/>
        <v>1.925E-2</v>
      </c>
      <c r="BX52" s="24">
        <f t="shared" si="269"/>
        <v>-1.924999999999991E-2</v>
      </c>
      <c r="BY52" s="24">
        <f t="shared" si="269"/>
        <v>-3.5000000000000003E-2</v>
      </c>
      <c r="BZ52" s="24">
        <f t="shared" si="269"/>
        <v>-1.925000000000009E-2</v>
      </c>
      <c r="CA52" s="24">
        <f t="shared" si="269"/>
        <v>-4.5499999999999999E-2</v>
      </c>
      <c r="CB52" s="24">
        <f t="shared" si="269"/>
        <v>0</v>
      </c>
      <c r="CC52" s="24">
        <f t="shared" si="269"/>
        <v>-0.13475000000000001</v>
      </c>
      <c r="CD52" s="24">
        <f t="shared" si="269"/>
        <v>-0.14524999999999991</v>
      </c>
      <c r="CE52" s="24">
        <f t="shared" si="269"/>
        <v>-1.400000000000009E-2</v>
      </c>
      <c r="CF52" s="24">
        <f t="shared" ref="CF52:DJ52" si="270">CF51/10000</f>
        <v>-8.574999999999991E-2</v>
      </c>
      <c r="CG52" s="24">
        <f t="shared" si="270"/>
        <v>-8.7499999999999911E-2</v>
      </c>
      <c r="CH52" s="24">
        <f t="shared" si="270"/>
        <v>-7.5249999999999997E-2</v>
      </c>
      <c r="CI52" s="24">
        <f t="shared" si="270"/>
        <v>0.18025000000000019</v>
      </c>
      <c r="CJ52" s="24">
        <f t="shared" si="270"/>
        <v>0</v>
      </c>
      <c r="CK52" s="32" t="s">
        <v>16</v>
      </c>
      <c r="CL52" s="87">
        <f t="shared" si="270"/>
        <v>0</v>
      </c>
      <c r="CM52" s="24">
        <f t="shared" si="270"/>
        <v>3.0000000000000093E-2</v>
      </c>
      <c r="CN52" s="24">
        <f t="shared" si="270"/>
        <v>3.199999999999991E-2</v>
      </c>
      <c r="CO52" s="24">
        <f t="shared" si="270"/>
        <v>5.3999999999999999E-2</v>
      </c>
      <c r="CP52" s="32" t="s">
        <v>16</v>
      </c>
      <c r="CQ52" s="24">
        <f t="shared" si="270"/>
        <v>0</v>
      </c>
      <c r="CR52" s="24">
        <f t="shared" si="270"/>
        <v>0</v>
      </c>
      <c r="CS52" s="24">
        <f t="shared" si="270"/>
        <v>-5.2499999999999544E-3</v>
      </c>
      <c r="CT52" s="24">
        <f t="shared" si="270"/>
        <v>7.5000000000004544E-4</v>
      </c>
      <c r="CU52" s="24">
        <f t="shared" si="270"/>
        <v>3.7500000000000454E-3</v>
      </c>
      <c r="CV52" s="24">
        <f t="shared" si="270"/>
        <v>-1.575E-2</v>
      </c>
      <c r="CW52" s="24">
        <f t="shared" si="270"/>
        <v>-1.4250000000000001E-2</v>
      </c>
      <c r="CX52" s="24">
        <f t="shared" si="270"/>
        <v>-1.4999999999999999E-2</v>
      </c>
      <c r="CY52" s="24">
        <f t="shared" si="270"/>
        <v>-2.4000000000000046E-2</v>
      </c>
      <c r="CZ52" s="24">
        <f t="shared" si="270"/>
        <v>-2.4750000000000046E-2</v>
      </c>
      <c r="DA52" s="24">
        <f t="shared" si="270"/>
        <v>-8.9999999999999993E-3</v>
      </c>
      <c r="DB52" s="32" t="s">
        <v>16</v>
      </c>
      <c r="DC52" s="24">
        <f t="shared" ref="DC52" si="271">DC51/10000</f>
        <v>0</v>
      </c>
      <c r="DD52" s="24">
        <f t="shared" si="270"/>
        <v>-3.0000000000000001E-3</v>
      </c>
      <c r="DE52" s="24">
        <f t="shared" si="270"/>
        <v>-3.7499999999999999E-3</v>
      </c>
      <c r="DF52" s="24">
        <f t="shared" si="270"/>
        <v>1.3499999999999955E-2</v>
      </c>
      <c r="DG52" s="24">
        <f t="shared" si="270"/>
        <v>1.8749999999999999E-2</v>
      </c>
      <c r="DH52" s="24">
        <f t="shared" si="270"/>
        <v>5.2499999999999998E-2</v>
      </c>
      <c r="DI52" s="32" t="s">
        <v>16</v>
      </c>
      <c r="DJ52" s="24">
        <f t="shared" si="270"/>
        <v>0</v>
      </c>
      <c r="DK52" s="24">
        <f t="shared" ref="DK52:DN52" si="272">DK51/10000</f>
        <v>0</v>
      </c>
      <c r="DL52" s="24">
        <f t="shared" si="272"/>
        <v>0</v>
      </c>
      <c r="DM52" s="24">
        <f t="shared" si="272"/>
        <v>-5.2500000000000003E-3</v>
      </c>
      <c r="DN52" s="24">
        <f t="shared" si="272"/>
        <v>9.9749999999999825E-2</v>
      </c>
      <c r="DO52" s="32" t="s">
        <v>16</v>
      </c>
      <c r="DP52" s="24">
        <f t="shared" ref="DP52:DV52" si="273">DP51/10000</f>
        <v>0</v>
      </c>
      <c r="DQ52" s="24">
        <f t="shared" si="273"/>
        <v>3.7499999999999092E-3</v>
      </c>
      <c r="DR52" s="24">
        <f t="shared" si="273"/>
        <v>-1.5000000000000091E-2</v>
      </c>
      <c r="DS52" s="24">
        <f t="shared" si="273"/>
        <v>3.7499999999999999E-3</v>
      </c>
      <c r="DT52" s="24">
        <f t="shared" si="273"/>
        <v>-6.2500000000000003E-3</v>
      </c>
      <c r="DU52" s="24">
        <f t="shared" si="273"/>
        <v>0.03</v>
      </c>
      <c r="DV52" s="24">
        <f t="shared" si="273"/>
        <v>4.9999999999999906E-2</v>
      </c>
      <c r="DW52" s="32" t="s">
        <v>16</v>
      </c>
      <c r="DX52" s="24">
        <f t="shared" ref="DX52" si="274">DX51/10000</f>
        <v>0</v>
      </c>
      <c r="DY52" s="24">
        <f t="shared" ref="DY52:DZ52" si="275">DY51/10000</f>
        <v>2.6249999999999999E-2</v>
      </c>
      <c r="DZ52" s="24">
        <f t="shared" si="275"/>
        <v>0.13200000000000001</v>
      </c>
      <c r="EA52" s="32" t="s">
        <v>16</v>
      </c>
      <c r="EB52" s="24">
        <f t="shared" ref="EB52:ED52" si="276">EB51/10000</f>
        <v>0</v>
      </c>
      <c r="EC52" s="24">
        <f t="shared" si="276"/>
        <v>0</v>
      </c>
      <c r="ED52" s="24">
        <f t="shared" si="276"/>
        <v>-2.7E-2</v>
      </c>
      <c r="EE52" s="24">
        <f t="shared" ref="EE52:EQ52" si="277">EE51/10000</f>
        <v>-2.0999999999999908E-2</v>
      </c>
      <c r="EF52" s="24">
        <f t="shared" si="277"/>
        <v>-2.5500000000000092E-2</v>
      </c>
      <c r="EG52" s="24">
        <f t="shared" si="277"/>
        <v>-2.9999999999999909E-2</v>
      </c>
      <c r="EH52" s="24">
        <f t="shared" si="277"/>
        <v>-2.5499999999999908E-2</v>
      </c>
      <c r="EI52" s="24">
        <f t="shared" si="277"/>
        <v>-3.7500000000000089E-2</v>
      </c>
      <c r="EJ52" s="24">
        <f t="shared" si="277"/>
        <v>-4.5000000000000179E-2</v>
      </c>
      <c r="EK52" s="24">
        <f t="shared" si="277"/>
        <v>-4.4999999999999998E-2</v>
      </c>
      <c r="EL52" s="24">
        <f t="shared" si="277"/>
        <v>-5.2499999999999998E-2</v>
      </c>
      <c r="EM52" s="24">
        <f t="shared" si="277"/>
        <v>-2.8500000000000091E-2</v>
      </c>
      <c r="EN52" s="24">
        <f t="shared" si="277"/>
        <v>-7.1999999999999995E-2</v>
      </c>
      <c r="EO52" s="24">
        <f t="shared" si="277"/>
        <v>-6.299999999999982E-2</v>
      </c>
      <c r="EP52" s="24">
        <f t="shared" si="277"/>
        <v>-1.35E-2</v>
      </c>
      <c r="EQ52" s="24">
        <f t="shared" si="277"/>
        <v>0.11550000000000001</v>
      </c>
      <c r="ER52" s="32" t="s">
        <v>16</v>
      </c>
      <c r="ES52" s="24">
        <f t="shared" ref="ES52:FN52" si="278">ES51/10000</f>
        <v>0</v>
      </c>
      <c r="ET52" s="24">
        <f t="shared" si="278"/>
        <v>0</v>
      </c>
      <c r="EU52" s="24">
        <f t="shared" si="278"/>
        <v>0</v>
      </c>
      <c r="EV52" s="24">
        <f t="shared" si="278"/>
        <v>0</v>
      </c>
      <c r="EW52" s="24">
        <f t="shared" ref="EW52:FB52" si="279">EW51/10000</f>
        <v>0</v>
      </c>
      <c r="EX52" s="24">
        <f t="shared" si="279"/>
        <v>0</v>
      </c>
      <c r="EY52" s="24">
        <f t="shared" si="279"/>
        <v>0</v>
      </c>
      <c r="EZ52" s="24">
        <f t="shared" si="279"/>
        <v>8.7499999999999089E-3</v>
      </c>
      <c r="FA52" s="24">
        <f t="shared" si="279"/>
        <v>8.7500000000001812E-3</v>
      </c>
      <c r="FB52" s="24">
        <f t="shared" si="279"/>
        <v>1.875000000000009E-2</v>
      </c>
      <c r="FC52" s="24">
        <f t="shared" si="278"/>
        <v>1.25E-3</v>
      </c>
      <c r="FD52" s="24">
        <f t="shared" si="278"/>
        <v>7.4999999999999997E-3</v>
      </c>
      <c r="FE52" s="24">
        <f t="shared" si="278"/>
        <v>2.1250000000000002E-2</v>
      </c>
      <c r="FF52" s="24">
        <f t="shared" si="278"/>
        <v>3.7499999999999092E-3</v>
      </c>
      <c r="FG52" s="24">
        <f t="shared" si="278"/>
        <v>-8.7500000000000008E-3</v>
      </c>
      <c r="FH52" s="24">
        <f t="shared" si="278"/>
        <v>-7.4999999999999997E-3</v>
      </c>
      <c r="FI52" s="24">
        <f t="shared" si="278"/>
        <v>-1.1250000000000092E-2</v>
      </c>
      <c r="FJ52" s="24">
        <f t="shared" si="278"/>
        <v>3.2499999999999911E-2</v>
      </c>
      <c r="FK52" s="32" t="s">
        <v>16</v>
      </c>
      <c r="FL52" s="24">
        <f t="shared" ref="FL52" si="280">FL51/10000</f>
        <v>0</v>
      </c>
      <c r="FM52" s="24">
        <f t="shared" si="278"/>
        <v>6.2500000000000003E-3</v>
      </c>
      <c r="FN52" s="24">
        <f t="shared" si="278"/>
        <v>2.4999999999998179E-3</v>
      </c>
      <c r="FO52" s="24">
        <f t="shared" ref="FO52:GA52" si="281">FO51/10000</f>
        <v>2.749999999999991E-2</v>
      </c>
      <c r="FP52" s="24">
        <f t="shared" si="281"/>
        <v>2.75E-2</v>
      </c>
      <c r="FQ52" s="24">
        <f t="shared" si="281"/>
        <v>-1.374999999999991E-2</v>
      </c>
      <c r="FR52" s="24">
        <f t="shared" si="281"/>
        <v>-2.5000000000000001E-2</v>
      </c>
      <c r="FS52" s="24">
        <f t="shared" si="281"/>
        <v>2.2500000000000089E-2</v>
      </c>
      <c r="FT52" s="24">
        <f t="shared" si="281"/>
        <v>0.05</v>
      </c>
      <c r="FU52" s="32" t="s">
        <v>16</v>
      </c>
      <c r="FV52" s="24">
        <f t="shared" si="281"/>
        <v>0</v>
      </c>
      <c r="FW52" s="24">
        <f t="shared" si="281"/>
        <v>0</v>
      </c>
      <c r="FX52" s="24">
        <f t="shared" si="281"/>
        <v>0</v>
      </c>
      <c r="FY52" s="24">
        <f t="shared" si="281"/>
        <v>0</v>
      </c>
      <c r="FZ52" s="24">
        <f t="shared" si="281"/>
        <v>2.2500000000000089E-2</v>
      </c>
      <c r="GA52" s="24">
        <f t="shared" si="281"/>
        <v>-2.7E-2</v>
      </c>
      <c r="GB52" s="24">
        <f t="shared" ref="GB52:GE52" si="282">GB51/10000</f>
        <v>-6.0000000000000912E-3</v>
      </c>
      <c r="GC52" s="24">
        <f t="shared" si="282"/>
        <v>-1.8000000000000183E-2</v>
      </c>
      <c r="GD52" s="24">
        <f t="shared" si="282"/>
        <v>-2.2499999999999999E-2</v>
      </c>
      <c r="GE52" s="24">
        <f t="shared" si="282"/>
        <v>5.400000000000009E-2</v>
      </c>
      <c r="GF52" s="32" t="s">
        <v>16</v>
      </c>
      <c r="GG52" s="24">
        <f t="shared" ref="GG52:GJ52" si="283">GG51/10000</f>
        <v>0</v>
      </c>
      <c r="GH52" s="24">
        <f t="shared" si="283"/>
        <v>8.7500000000001812E-3</v>
      </c>
      <c r="GI52" s="24">
        <f t="shared" si="283"/>
        <v>-3.7499999999999999E-3</v>
      </c>
      <c r="GJ52" s="24">
        <f t="shared" si="283"/>
        <v>5.499999999999991E-2</v>
      </c>
      <c r="GK52" s="32" t="s">
        <v>16</v>
      </c>
      <c r="GL52" s="24">
        <f t="shared" ref="GL52:IU52" si="284">GL51/10000</f>
        <v>0</v>
      </c>
      <c r="GM52" s="24">
        <f t="shared" si="284"/>
        <v>0</v>
      </c>
      <c r="GN52" s="24">
        <f t="shared" si="284"/>
        <v>0</v>
      </c>
      <c r="GO52" s="24">
        <f t="shared" si="284"/>
        <v>0</v>
      </c>
      <c r="GP52" s="24">
        <f t="shared" si="284"/>
        <v>0</v>
      </c>
      <c r="GQ52" s="24">
        <f t="shared" si="284"/>
        <v>0</v>
      </c>
      <c r="GR52" s="24">
        <f t="shared" si="284"/>
        <v>0</v>
      </c>
      <c r="GS52" s="24">
        <f t="shared" si="284"/>
        <v>0</v>
      </c>
      <c r="GT52" s="24">
        <f t="shared" si="284"/>
        <v>0</v>
      </c>
      <c r="GU52" s="24">
        <f t="shared" si="284"/>
        <v>6.2500000000000003E-3</v>
      </c>
      <c r="GV52" s="24">
        <f t="shared" si="284"/>
        <v>1.375000000000009E-2</v>
      </c>
      <c r="GW52" s="24">
        <f t="shared" si="284"/>
        <v>1.249999999999909E-3</v>
      </c>
      <c r="GX52" s="24">
        <f t="shared" si="284"/>
        <v>1.1250000000000092E-2</v>
      </c>
      <c r="GY52" s="24">
        <f t="shared" si="284"/>
        <v>1.375000000000009E-2</v>
      </c>
      <c r="GZ52" s="24">
        <f t="shared" si="284"/>
        <v>0.01</v>
      </c>
      <c r="HA52" s="24">
        <f t="shared" si="284"/>
        <v>8.7500000000000008E-3</v>
      </c>
      <c r="HB52" s="24">
        <f t="shared" si="284"/>
        <v>0.02</v>
      </c>
      <c r="HC52" s="24">
        <f t="shared" si="284"/>
        <v>4.6249999999999999E-2</v>
      </c>
      <c r="HD52" s="24">
        <f t="shared" ref="HD52" si="285">HD51/10000</f>
        <v>0</v>
      </c>
      <c r="HE52" s="24"/>
      <c r="HF52" s="24">
        <f t="shared" si="284"/>
        <v>0</v>
      </c>
      <c r="HG52" s="24">
        <f t="shared" si="284"/>
        <v>0</v>
      </c>
      <c r="HH52" s="24">
        <f t="shared" si="284"/>
        <v>0</v>
      </c>
      <c r="HI52" s="24">
        <f t="shared" si="284"/>
        <v>0</v>
      </c>
      <c r="HJ52" s="24">
        <f t="shared" si="284"/>
        <v>0</v>
      </c>
      <c r="HK52" s="24">
        <f t="shared" si="284"/>
        <v>0</v>
      </c>
      <c r="HL52" s="32" t="s">
        <v>16</v>
      </c>
      <c r="HM52" s="87">
        <f>HM51/10000</f>
        <v>0</v>
      </c>
      <c r="HN52" s="24">
        <f t="shared" si="284"/>
        <v>-7.5999999999999818E-2</v>
      </c>
      <c r="HO52" s="24">
        <f t="shared" si="284"/>
        <v>-2.1999999999999999E-2</v>
      </c>
      <c r="HP52" s="24">
        <f t="shared" si="284"/>
        <v>-0.11</v>
      </c>
      <c r="HQ52" s="24">
        <f t="shared" si="284"/>
        <v>-2.4000000000000091E-2</v>
      </c>
      <c r="HR52" s="24">
        <f t="shared" si="284"/>
        <v>4.1999999999999815E-2</v>
      </c>
      <c r="HS52" s="24">
        <f t="shared" si="284"/>
        <v>-7.0000000000000007E-2</v>
      </c>
      <c r="HT52" s="24">
        <f t="shared" si="284"/>
        <v>-0.108</v>
      </c>
      <c r="HU52" s="36">
        <f t="shared" si="284"/>
        <v>-6.4000000000000001E-2</v>
      </c>
      <c r="HV52" s="36">
        <f t="shared" si="284"/>
        <v>-9.5999999999999905E-2</v>
      </c>
      <c r="HW52" s="36">
        <f t="shared" si="284"/>
        <v>-7.3999999999999816E-2</v>
      </c>
      <c r="HX52" s="32" t="s">
        <v>16</v>
      </c>
      <c r="HY52" s="36">
        <f t="shared" si="284"/>
        <v>0</v>
      </c>
      <c r="HZ52" s="36">
        <f t="shared" si="284"/>
        <v>0</v>
      </c>
      <c r="IA52" s="36">
        <f t="shared" si="284"/>
        <v>0</v>
      </c>
      <c r="IB52" s="36">
        <f t="shared" si="284"/>
        <v>0</v>
      </c>
      <c r="IC52" s="36">
        <f t="shared" si="284"/>
        <v>0</v>
      </c>
      <c r="ID52" s="36">
        <f t="shared" si="284"/>
        <v>0</v>
      </c>
      <c r="IE52" s="36">
        <f t="shared" si="284"/>
        <v>0</v>
      </c>
      <c r="IF52" s="36">
        <f t="shared" si="284"/>
        <v>0</v>
      </c>
      <c r="IG52" s="36">
        <f t="shared" ref="IG52" si="286">IG51/10000</f>
        <v>0</v>
      </c>
      <c r="IH52" s="36">
        <f t="shared" si="284"/>
        <v>0</v>
      </c>
      <c r="II52" s="36">
        <f t="shared" si="284"/>
        <v>0</v>
      </c>
      <c r="IJ52" s="36">
        <f t="shared" si="284"/>
        <v>0</v>
      </c>
      <c r="IK52" s="36">
        <f t="shared" si="284"/>
        <v>0</v>
      </c>
      <c r="IL52" s="36">
        <f t="shared" si="284"/>
        <v>0</v>
      </c>
      <c r="IM52" s="36">
        <f t="shared" si="284"/>
        <v>0</v>
      </c>
      <c r="IN52" s="36">
        <f t="shared" si="284"/>
        <v>0</v>
      </c>
      <c r="IO52" s="36">
        <f t="shared" si="284"/>
        <v>0</v>
      </c>
      <c r="IP52" s="36">
        <f t="shared" si="284"/>
        <v>0</v>
      </c>
      <c r="IQ52" s="36">
        <f t="shared" si="284"/>
        <v>0</v>
      </c>
      <c r="IR52" s="36">
        <f t="shared" si="284"/>
        <v>0</v>
      </c>
      <c r="IS52" s="36">
        <f t="shared" si="284"/>
        <v>0</v>
      </c>
      <c r="IT52" s="36">
        <f t="shared" si="284"/>
        <v>-2.799999999999991E-2</v>
      </c>
      <c r="IU52" s="36">
        <f t="shared" si="284"/>
        <v>-4.3999999999999907E-2</v>
      </c>
      <c r="IV52" s="36">
        <f t="shared" ref="IV52:JS52" si="287">IV51/10000</f>
        <v>-6.1999999999999909E-2</v>
      </c>
      <c r="IW52" s="36">
        <f t="shared" si="287"/>
        <v>-0.77200000000000002</v>
      </c>
      <c r="IX52" s="36">
        <f t="shared" si="287"/>
        <v>-0.77200000000000002</v>
      </c>
      <c r="IY52" s="36">
        <f t="shared" si="287"/>
        <v>-0.77200000000000002</v>
      </c>
      <c r="IZ52" s="36">
        <f t="shared" si="287"/>
        <v>-0.77200000000000002</v>
      </c>
      <c r="JA52" s="36">
        <f t="shared" si="287"/>
        <v>-0.77200000000000002</v>
      </c>
      <c r="JB52" s="36">
        <f t="shared" si="287"/>
        <v>-0.77200000000000002</v>
      </c>
      <c r="JC52" s="36">
        <f t="shared" si="287"/>
        <v>-0.77200000000000002</v>
      </c>
      <c r="JD52" s="36">
        <f t="shared" si="287"/>
        <v>-0.77200000000000002</v>
      </c>
      <c r="JE52" s="36">
        <f t="shared" si="287"/>
        <v>-0.77200000000000002</v>
      </c>
      <c r="JF52" s="36">
        <f t="shared" si="287"/>
        <v>0</v>
      </c>
      <c r="JG52" s="36">
        <f t="shared" si="287"/>
        <v>0</v>
      </c>
      <c r="JH52" s="36">
        <f t="shared" si="287"/>
        <v>-0.38300000000000001</v>
      </c>
      <c r="JI52" s="36">
        <f t="shared" si="287"/>
        <v>-1.0575000000000001</v>
      </c>
      <c r="JJ52" s="36">
        <f t="shared" si="287"/>
        <v>-1.0575000000000001</v>
      </c>
      <c r="JK52" s="36">
        <f t="shared" si="287"/>
        <v>-1.0575000000000001</v>
      </c>
      <c r="JL52" s="36">
        <f t="shared" si="287"/>
        <v>-1.0575000000000001</v>
      </c>
      <c r="JM52" s="36">
        <f t="shared" si="287"/>
        <v>-1.0575000000000001</v>
      </c>
      <c r="JN52" s="36">
        <f t="shared" si="287"/>
        <v>-1.0575000000000001</v>
      </c>
      <c r="JO52" s="36">
        <f t="shared" si="287"/>
        <v>-1.0575000000000001</v>
      </c>
      <c r="JP52" s="36">
        <f t="shared" si="287"/>
        <v>-1.0575000000000001</v>
      </c>
      <c r="JQ52" s="36">
        <f t="shared" si="287"/>
        <v>-1.0575000000000001</v>
      </c>
      <c r="JR52" s="36">
        <f t="shared" si="287"/>
        <v>-1.0575000000000001</v>
      </c>
      <c r="JS52" s="36">
        <f t="shared" si="287"/>
        <v>-1.0575000000000001</v>
      </c>
    </row>
    <row r="53" spans="1:279">
      <c r="A53" s="330"/>
      <c r="B53" s="31" t="s">
        <v>116</v>
      </c>
      <c r="C53" s="118">
        <v>0.15</v>
      </c>
      <c r="D53" s="51"/>
      <c r="E53" s="51"/>
      <c r="F53" s="51"/>
      <c r="G53" s="51"/>
      <c r="H53" s="51"/>
      <c r="I53" s="51"/>
      <c r="J53" s="51"/>
      <c r="K53" s="119">
        <v>1557.5</v>
      </c>
      <c r="L53" s="31" t="s">
        <v>116</v>
      </c>
      <c r="M53" s="93">
        <v>0.03</v>
      </c>
      <c r="N53" s="51"/>
      <c r="O53" s="51"/>
      <c r="P53" s="51"/>
      <c r="Q53" s="119">
        <v>765</v>
      </c>
      <c r="R53" s="31" t="s">
        <v>116</v>
      </c>
      <c r="S53" s="51"/>
      <c r="T53" s="51"/>
      <c r="U53" s="51"/>
      <c r="V53" s="51"/>
      <c r="W53" s="51"/>
      <c r="X53" s="51"/>
      <c r="Y53" s="93">
        <v>0.04</v>
      </c>
      <c r="Z53" s="51"/>
      <c r="AA53" s="51"/>
      <c r="AB53" s="51"/>
      <c r="AC53" s="51"/>
      <c r="AD53" s="51"/>
      <c r="AE53" s="51"/>
      <c r="AF53" s="51"/>
      <c r="AG53" s="119">
        <v>512.5</v>
      </c>
      <c r="AH53" s="51"/>
      <c r="AI53" s="51"/>
      <c r="AJ53" s="51"/>
      <c r="AK53" s="51"/>
      <c r="AL53" s="51"/>
      <c r="AM53" s="51"/>
      <c r="AN53" s="51"/>
      <c r="AQ53" s="89"/>
      <c r="AY53" s="31" t="s">
        <v>116</v>
      </c>
      <c r="AZ53" s="90">
        <v>0.04</v>
      </c>
      <c r="BM53" s="53">
        <v>762.5</v>
      </c>
      <c r="BN53" s="31" t="s">
        <v>116</v>
      </c>
      <c r="BO53" s="89"/>
      <c r="BP53" s="89">
        <v>0.05</v>
      </c>
      <c r="BT53" s="18"/>
      <c r="BU53" s="18"/>
      <c r="BV53" s="18"/>
      <c r="BW53" s="90"/>
      <c r="BX53" s="18"/>
      <c r="BY53" s="18"/>
      <c r="BZ53" s="18"/>
      <c r="CA53" s="18"/>
      <c r="CB53" s="89"/>
      <c r="CE53" s="18"/>
      <c r="CH53" s="18"/>
      <c r="CI53" s="53">
        <v>1802.5</v>
      </c>
      <c r="CK53" s="31" t="s">
        <v>116</v>
      </c>
      <c r="CL53" s="91">
        <v>0.15</v>
      </c>
      <c r="CO53" s="53">
        <v>4042.5</v>
      </c>
      <c r="CP53" s="31" t="s">
        <v>116</v>
      </c>
      <c r="CR53" s="89">
        <v>0.03</v>
      </c>
      <c r="CY53" s="8"/>
      <c r="CZ53" s="8"/>
      <c r="DA53" s="53">
        <v>-90</v>
      </c>
      <c r="DB53" s="31" t="s">
        <v>116</v>
      </c>
      <c r="DC53" s="89">
        <v>0.04</v>
      </c>
      <c r="DH53" s="53">
        <v>525</v>
      </c>
      <c r="DI53" s="31" t="s">
        <v>116</v>
      </c>
      <c r="DJ53" s="18"/>
      <c r="DL53" s="89">
        <v>0.05</v>
      </c>
      <c r="DN53" s="53">
        <v>997.5</v>
      </c>
      <c r="DO53" s="31" t="s">
        <v>116</v>
      </c>
      <c r="DP53" s="89">
        <v>0.04</v>
      </c>
      <c r="DV53" s="53">
        <v>500</v>
      </c>
      <c r="DW53" s="31" t="s">
        <v>116</v>
      </c>
      <c r="DX53" s="89">
        <v>0.03</v>
      </c>
      <c r="DY53" s="18"/>
      <c r="DZ53" s="53">
        <v>1320</v>
      </c>
      <c r="EA53" s="31" t="s">
        <v>116</v>
      </c>
      <c r="EC53" s="90">
        <v>0.05</v>
      </c>
      <c r="EP53" s="18"/>
      <c r="EQ53" s="92">
        <v>1155</v>
      </c>
      <c r="ER53" s="31" t="s">
        <v>116</v>
      </c>
      <c r="ES53" s="18"/>
      <c r="EV53" s="18"/>
      <c r="EW53" s="51"/>
      <c r="EX53" s="89"/>
      <c r="EY53" s="89">
        <v>0.04</v>
      </c>
      <c r="FD53" s="18"/>
      <c r="FJ53" s="53">
        <v>325</v>
      </c>
      <c r="FK53" s="31" t="s">
        <v>116</v>
      </c>
      <c r="FL53" s="93">
        <v>0.04</v>
      </c>
      <c r="FN53" s="18"/>
      <c r="FP53" s="18"/>
      <c r="FT53" s="53">
        <v>500</v>
      </c>
      <c r="FU53" s="31" t="s">
        <v>116</v>
      </c>
      <c r="FW53" s="90"/>
      <c r="FY53" s="89">
        <v>0.05</v>
      </c>
      <c r="GA53" s="18"/>
      <c r="GB53" s="51"/>
      <c r="GE53" s="53">
        <v>540</v>
      </c>
      <c r="GF53" s="31" t="s">
        <v>116</v>
      </c>
      <c r="GG53" s="89">
        <v>0.04</v>
      </c>
      <c r="GJ53" s="53">
        <v>550</v>
      </c>
      <c r="GK53" s="31" t="s">
        <v>116</v>
      </c>
      <c r="GL53" s="89"/>
      <c r="GN53" s="89"/>
      <c r="GT53" s="89">
        <v>0.04</v>
      </c>
      <c r="GV53" s="18"/>
      <c r="GW53" s="51"/>
      <c r="HC53" s="53">
        <v>462.5</v>
      </c>
      <c r="HD53" s="51"/>
      <c r="HE53" s="51"/>
      <c r="HL53" s="31" t="s">
        <v>116</v>
      </c>
      <c r="HM53" s="91">
        <v>0.15</v>
      </c>
      <c r="HN53" s="18"/>
      <c r="HO53" s="18"/>
      <c r="HW53" s="53">
        <v>1517.5</v>
      </c>
      <c r="HX53" s="31" t="s">
        <v>116</v>
      </c>
      <c r="IG53" s="51"/>
      <c r="II53" s="89"/>
      <c r="IS53" s="89">
        <v>0.15</v>
      </c>
      <c r="IU53" s="46"/>
      <c r="IV53" s="33"/>
      <c r="IW53" s="33"/>
      <c r="IX53" s="33"/>
      <c r="IY53" s="33"/>
      <c r="IZ53" s="33"/>
      <c r="JA53" s="33"/>
      <c r="JB53" s="33"/>
      <c r="JC53" s="33"/>
      <c r="JD53" s="33"/>
      <c r="JE53" s="33"/>
      <c r="JF53" s="33"/>
      <c r="JG53" s="33"/>
      <c r="JH53" s="33"/>
      <c r="JI53" s="33"/>
      <c r="JJ53" s="33"/>
      <c r="JK53" s="33"/>
      <c r="JL53" s="33"/>
      <c r="JM53" s="33"/>
      <c r="JN53" s="33"/>
      <c r="JO53" s="33"/>
      <c r="JP53" s="33"/>
      <c r="JQ53" s="33"/>
      <c r="JR53" s="33"/>
      <c r="JS53" s="47">
        <f>SUM(BP53:JR53)</f>
        <v>14148.45</v>
      </c>
    </row>
    <row r="55" spans="1:279">
      <c r="BN55" s="25" t="s">
        <v>0</v>
      </c>
      <c r="BO55" s="16">
        <v>43293</v>
      </c>
      <c r="BP55" s="16">
        <v>43294</v>
      </c>
      <c r="BQ55" s="16">
        <v>43295</v>
      </c>
      <c r="BR55" s="16">
        <v>43298</v>
      </c>
      <c r="BS55" s="16">
        <v>43299</v>
      </c>
      <c r="BT55" s="49">
        <v>43300</v>
      </c>
      <c r="BU55" s="49">
        <v>43301</v>
      </c>
      <c r="BV55" s="25" t="s">
        <v>0</v>
      </c>
      <c r="BW55" s="49">
        <v>43302</v>
      </c>
      <c r="BX55" s="49">
        <v>43305</v>
      </c>
      <c r="BY55" s="49">
        <v>43306</v>
      </c>
      <c r="BZ55" s="49">
        <v>43307</v>
      </c>
      <c r="CA55" s="49">
        <v>43308</v>
      </c>
      <c r="CB55" s="49">
        <v>43309</v>
      </c>
      <c r="CC55" s="25" t="s">
        <v>0</v>
      </c>
      <c r="CD55" s="14">
        <v>43312</v>
      </c>
      <c r="CE55" s="14">
        <v>43313</v>
      </c>
      <c r="CF55" s="14">
        <v>43314</v>
      </c>
      <c r="CG55" s="21">
        <v>43315</v>
      </c>
      <c r="CH55" s="25" t="s">
        <v>0</v>
      </c>
      <c r="CI55" s="14">
        <v>43316</v>
      </c>
      <c r="CJ55" s="14">
        <v>43319</v>
      </c>
      <c r="CK55" s="14">
        <v>43320</v>
      </c>
      <c r="CL55" s="14">
        <v>43321</v>
      </c>
      <c r="CM55" s="14">
        <v>43322</v>
      </c>
      <c r="CN55" s="54"/>
    </row>
    <row r="56" spans="1:279">
      <c r="AF56" s="329" t="s">
        <v>176</v>
      </c>
      <c r="AG56" s="134" t="s">
        <v>172</v>
      </c>
      <c r="BN56" s="28">
        <f>BN57+5</f>
        <v>320</v>
      </c>
      <c r="BO56" s="67">
        <v>1.1299999999999999</v>
      </c>
      <c r="BP56" s="67">
        <v>2.15</v>
      </c>
      <c r="BQ56" s="67">
        <v>2.0299999999999998</v>
      </c>
      <c r="BR56" s="67">
        <v>2.2999999999999998</v>
      </c>
      <c r="BS56" s="67">
        <v>2.4300000000000002</v>
      </c>
      <c r="BT56" s="18">
        <v>2.58</v>
      </c>
      <c r="BU56" s="18">
        <v>2.97</v>
      </c>
      <c r="BV56" s="28">
        <f>BV57+5</f>
        <v>327.5</v>
      </c>
      <c r="BW56" s="18">
        <v>0.63</v>
      </c>
      <c r="BX56" s="18">
        <v>0.59</v>
      </c>
      <c r="BY56" s="18">
        <v>0.35</v>
      </c>
      <c r="BZ56" s="18">
        <v>0.24</v>
      </c>
      <c r="CA56" s="18">
        <v>0.28000000000000003</v>
      </c>
      <c r="CB56" s="18">
        <v>0.06</v>
      </c>
      <c r="CC56" s="28">
        <f>CC57+5</f>
        <v>322.5</v>
      </c>
      <c r="CD56" s="18"/>
      <c r="CE56" s="18">
        <v>0.38</v>
      </c>
      <c r="CF56" s="18">
        <v>0.42</v>
      </c>
      <c r="CG56" s="18">
        <v>0.11</v>
      </c>
      <c r="CH56" s="28">
        <f>CH57+5</f>
        <v>320</v>
      </c>
      <c r="CI56" s="18">
        <v>2.13</v>
      </c>
      <c r="CJ56" s="18">
        <v>1.98</v>
      </c>
      <c r="CK56" s="18">
        <v>1.78</v>
      </c>
      <c r="CL56" s="18">
        <v>1.68</v>
      </c>
      <c r="CM56" s="18">
        <v>2.15</v>
      </c>
      <c r="CN56" s="55"/>
      <c r="CZ56" s="329" t="s">
        <v>177</v>
      </c>
      <c r="DA56" s="134" t="s">
        <v>178</v>
      </c>
    </row>
    <row r="57" spans="1:279" ht="17.25" thickBot="1">
      <c r="AF57" s="329"/>
      <c r="AG57" s="134" t="s">
        <v>173</v>
      </c>
      <c r="BN57" s="27">
        <v>315</v>
      </c>
      <c r="BO57" s="9">
        <v>2.86</v>
      </c>
      <c r="BP57" s="9">
        <v>4.82</v>
      </c>
      <c r="BQ57" s="9">
        <v>4.71</v>
      </c>
      <c r="BR57" s="9">
        <v>5.2</v>
      </c>
      <c r="BS57" s="9">
        <v>5.51</v>
      </c>
      <c r="BT57" s="19">
        <v>5.85</v>
      </c>
      <c r="BU57" s="9">
        <v>6.43</v>
      </c>
      <c r="BV57" s="27">
        <v>322.5</v>
      </c>
      <c r="BW57" s="19">
        <v>2.17</v>
      </c>
      <c r="BX57" s="9">
        <v>2.13</v>
      </c>
      <c r="BY57" s="9">
        <v>1.45</v>
      </c>
      <c r="BZ57" s="9">
        <v>1.1200000000000001</v>
      </c>
      <c r="CA57" s="9">
        <v>1.38</v>
      </c>
      <c r="CB57" s="19">
        <v>0.24</v>
      </c>
      <c r="CC57" s="27">
        <v>317.5</v>
      </c>
      <c r="CD57" s="9"/>
      <c r="CE57" s="9">
        <v>1.96</v>
      </c>
      <c r="CF57" s="9">
        <v>2.13</v>
      </c>
      <c r="CG57" s="19">
        <v>0.52</v>
      </c>
      <c r="CH57" s="27">
        <v>315</v>
      </c>
      <c r="CI57" s="9">
        <v>4.2300000000000004</v>
      </c>
      <c r="CJ57" s="9">
        <v>4.05</v>
      </c>
      <c r="CK57" s="9">
        <v>3.9</v>
      </c>
      <c r="CL57" s="9">
        <v>3.65</v>
      </c>
      <c r="CM57" s="9">
        <v>4.3099999999999996</v>
      </c>
      <c r="CN57" s="56"/>
      <c r="CZ57" s="329"/>
      <c r="DA57" s="134" t="s">
        <v>179</v>
      </c>
      <c r="GR57" s="67">
        <v>500</v>
      </c>
      <c r="GS57" s="67">
        <f>GR57/25</f>
        <v>20</v>
      </c>
      <c r="GT57" s="67">
        <f>GS57/50</f>
        <v>0.4</v>
      </c>
    </row>
    <row r="58" spans="1:279">
      <c r="AF58" s="329"/>
      <c r="AG58" s="134" t="s">
        <v>175</v>
      </c>
      <c r="BN58" s="26">
        <v>315</v>
      </c>
      <c r="BO58" s="11">
        <v>4.2699999999999996</v>
      </c>
      <c r="BP58" s="11">
        <v>2.3199999999999998</v>
      </c>
      <c r="BQ58" s="11">
        <v>2.15</v>
      </c>
      <c r="BR58" s="11">
        <v>1.77</v>
      </c>
      <c r="BS58" s="11">
        <v>1.57</v>
      </c>
      <c r="BT58" s="11">
        <v>1.29</v>
      </c>
      <c r="BU58" s="11">
        <v>0.97</v>
      </c>
      <c r="BV58" s="26">
        <v>322.5</v>
      </c>
      <c r="BW58" s="11">
        <v>2.69</v>
      </c>
      <c r="BX58" s="11">
        <v>2.5</v>
      </c>
      <c r="BY58" s="11">
        <v>3.45</v>
      </c>
      <c r="BZ58" s="11">
        <v>3.84</v>
      </c>
      <c r="CA58" s="11">
        <v>3.17</v>
      </c>
      <c r="CB58" s="11">
        <v>9.2899999999999991</v>
      </c>
      <c r="CC58" s="26">
        <v>317.5</v>
      </c>
      <c r="CD58" s="11"/>
      <c r="CE58" s="11">
        <v>2</v>
      </c>
      <c r="CF58" s="11">
        <v>1.62</v>
      </c>
      <c r="CG58" s="11">
        <v>5.5</v>
      </c>
      <c r="CH58" s="26">
        <v>312.5</v>
      </c>
      <c r="CI58" s="11">
        <v>3.99</v>
      </c>
      <c r="CJ58" s="11">
        <v>3.76</v>
      </c>
      <c r="CK58" s="11">
        <v>3.67</v>
      </c>
      <c r="CL58" s="11">
        <v>5</v>
      </c>
      <c r="CM58" s="11">
        <v>5.74</v>
      </c>
      <c r="CN58" s="57"/>
      <c r="CZ58" s="329"/>
      <c r="DA58" s="134" t="s">
        <v>180</v>
      </c>
      <c r="GQ58" s="67">
        <v>0.3</v>
      </c>
      <c r="GR58" s="67">
        <f>GQ58*25</f>
        <v>7.5</v>
      </c>
      <c r="GS58" s="67">
        <f>GR58*50</f>
        <v>375</v>
      </c>
      <c r="GT58" s="67" t="s">
        <v>205</v>
      </c>
    </row>
    <row r="59" spans="1:279" ht="17.25" thickBot="1">
      <c r="AF59" s="329"/>
      <c r="AG59" s="134" t="s">
        <v>174</v>
      </c>
      <c r="BN59" s="29">
        <f>BN58-5</f>
        <v>310</v>
      </c>
      <c r="BO59" s="9">
        <v>2.2799999999999998</v>
      </c>
      <c r="BP59" s="9">
        <v>1.1399999999999999</v>
      </c>
      <c r="BQ59" s="9">
        <v>1.01</v>
      </c>
      <c r="BR59" s="9">
        <v>0.8</v>
      </c>
      <c r="BS59" s="9">
        <v>0.71</v>
      </c>
      <c r="BT59" s="19">
        <v>0.56999999999999995</v>
      </c>
      <c r="BU59" s="9">
        <v>0.41</v>
      </c>
      <c r="BV59" s="29">
        <f>BV58-5</f>
        <v>317.5</v>
      </c>
      <c r="BW59" s="19">
        <v>0.93</v>
      </c>
      <c r="BX59" s="9">
        <v>0.79</v>
      </c>
      <c r="BY59" s="9">
        <v>1.24</v>
      </c>
      <c r="BZ59" s="9">
        <v>1.4</v>
      </c>
      <c r="CA59" s="9">
        <v>1.08</v>
      </c>
      <c r="CB59" s="19">
        <v>5.04</v>
      </c>
      <c r="CC59" s="29">
        <f>CC58-5</f>
        <v>312.5</v>
      </c>
      <c r="CD59" s="9"/>
      <c r="CE59" s="9">
        <v>0.66</v>
      </c>
      <c r="CF59" s="9">
        <v>0.47</v>
      </c>
      <c r="CG59" s="19">
        <v>2.2999999999999998</v>
      </c>
      <c r="CH59" s="29">
        <f>CH58-5</f>
        <v>307.5</v>
      </c>
      <c r="CI59" s="9">
        <v>2.4500000000000002</v>
      </c>
      <c r="CJ59" s="9">
        <v>2.2799999999999998</v>
      </c>
      <c r="CK59" s="9">
        <v>2.25</v>
      </c>
      <c r="CL59" s="9">
        <v>3.41</v>
      </c>
      <c r="CM59" s="9">
        <v>3.91</v>
      </c>
      <c r="CN59" s="58"/>
      <c r="CZ59" s="329"/>
      <c r="DA59" s="134" t="s">
        <v>181</v>
      </c>
    </row>
    <row r="60" spans="1:279">
      <c r="BN60" s="30" t="s">
        <v>128</v>
      </c>
      <c r="BO60" s="23">
        <f t="shared" ref="BO60:CB60" si="288">BO57+BO58-BO56-BO59</f>
        <v>3.7199999999999993</v>
      </c>
      <c r="BP60" s="23">
        <f t="shared" si="288"/>
        <v>3.8500000000000005</v>
      </c>
      <c r="BQ60" s="23">
        <f t="shared" si="288"/>
        <v>3.8200000000000003</v>
      </c>
      <c r="BR60" s="23">
        <f t="shared" si="288"/>
        <v>3.870000000000001</v>
      </c>
      <c r="BS60" s="23">
        <f t="shared" si="288"/>
        <v>3.9400000000000004</v>
      </c>
      <c r="BT60" s="50">
        <f t="shared" si="288"/>
        <v>3.9899999999999998</v>
      </c>
      <c r="BU60" s="50">
        <f t="shared" si="288"/>
        <v>4.0199999999999996</v>
      </c>
      <c r="BV60" s="30" t="s">
        <v>128</v>
      </c>
      <c r="BW60" s="50">
        <f t="shared" ref="BW60" si="289">BW57+BW58-BW56-BW59</f>
        <v>3.2999999999999994</v>
      </c>
      <c r="BX60" s="50">
        <f t="shared" si="288"/>
        <v>3.25</v>
      </c>
      <c r="BY60" s="50">
        <f t="shared" si="288"/>
        <v>3.3100000000000005</v>
      </c>
      <c r="BZ60" s="50">
        <f t="shared" si="288"/>
        <v>3.32</v>
      </c>
      <c r="CA60" s="50">
        <f t="shared" si="288"/>
        <v>3.1899999999999995</v>
      </c>
      <c r="CB60" s="50">
        <f t="shared" si="288"/>
        <v>4.4299999999999988</v>
      </c>
      <c r="CC60" s="30" t="s">
        <v>128</v>
      </c>
      <c r="CD60" s="50">
        <f t="shared" ref="CD60:CG60" si="290">CD57+CD58-CD56-CD59</f>
        <v>0</v>
      </c>
      <c r="CE60" s="50">
        <f t="shared" si="290"/>
        <v>2.92</v>
      </c>
      <c r="CF60" s="50">
        <f t="shared" si="290"/>
        <v>2.8600000000000003</v>
      </c>
      <c r="CG60" s="50">
        <f t="shared" si="290"/>
        <v>3.6099999999999994</v>
      </c>
      <c r="CH60" s="30" t="s">
        <v>128</v>
      </c>
      <c r="CI60" s="23">
        <f t="shared" ref="CI60:CM60" si="291">CI57+CI58-CI56-CI59</f>
        <v>3.6400000000000006</v>
      </c>
      <c r="CJ60" s="23">
        <f t="shared" si="291"/>
        <v>3.5500000000000003</v>
      </c>
      <c r="CK60" s="23">
        <f t="shared" si="291"/>
        <v>3.54</v>
      </c>
      <c r="CL60" s="23">
        <f t="shared" si="291"/>
        <v>3.5600000000000005</v>
      </c>
      <c r="CM60" s="23">
        <f t="shared" si="291"/>
        <v>3.99</v>
      </c>
      <c r="CN60" s="105"/>
    </row>
    <row r="61" spans="1:279">
      <c r="AF61" s="329"/>
      <c r="AG61" s="134"/>
      <c r="BN61" s="31" t="s">
        <v>129</v>
      </c>
      <c r="BO61" s="67">
        <f>BO60*25*70</f>
        <v>6509.9999999999991</v>
      </c>
      <c r="BP61" s="67">
        <f t="shared" ref="BP61:BU61" si="292">BP60*25*70</f>
        <v>6737.5000000000009</v>
      </c>
      <c r="BQ61" s="67">
        <f t="shared" si="292"/>
        <v>6685</v>
      </c>
      <c r="BR61" s="67">
        <f t="shared" si="292"/>
        <v>6772.5000000000018</v>
      </c>
      <c r="BS61" s="67">
        <f t="shared" si="292"/>
        <v>6895.0000000000009</v>
      </c>
      <c r="BT61" s="67">
        <f t="shared" si="292"/>
        <v>6982.5</v>
      </c>
      <c r="BU61" s="67">
        <f t="shared" si="292"/>
        <v>7034.9999999999991</v>
      </c>
      <c r="BV61" s="31" t="s">
        <v>129</v>
      </c>
      <c r="BW61" s="67">
        <f>BW60*25*50</f>
        <v>4124.9999999999991</v>
      </c>
      <c r="BX61" s="67">
        <f t="shared" ref="BX61:CB61" si="293">BX60*25*50</f>
        <v>4062.5</v>
      </c>
      <c r="BY61" s="67">
        <f t="shared" si="293"/>
        <v>4137.5000000000009</v>
      </c>
      <c r="BZ61" s="67">
        <f t="shared" si="293"/>
        <v>4150</v>
      </c>
      <c r="CA61" s="67">
        <f t="shared" si="293"/>
        <v>3987.4999999999991</v>
      </c>
      <c r="CB61" s="67">
        <f t="shared" si="293"/>
        <v>5537.4999999999982</v>
      </c>
      <c r="CC61" s="31" t="s">
        <v>130</v>
      </c>
      <c r="CD61" s="18"/>
      <c r="CE61" s="18">
        <f>CE60*25*30</f>
        <v>2190</v>
      </c>
      <c r="CF61" s="18">
        <f t="shared" ref="CF61:CG61" si="294">CF60*25*30</f>
        <v>2145.0000000000005</v>
      </c>
      <c r="CG61" s="18">
        <f t="shared" si="294"/>
        <v>2707.4999999999995</v>
      </c>
      <c r="CH61" s="31" t="s">
        <v>129</v>
      </c>
      <c r="CI61" s="18">
        <f t="shared" ref="CI61:CM61" si="295">CI60*25*40</f>
        <v>3640.0000000000005</v>
      </c>
      <c r="CJ61" s="18">
        <f t="shared" si="295"/>
        <v>3550</v>
      </c>
      <c r="CK61" s="18">
        <f t="shared" si="295"/>
        <v>3540</v>
      </c>
      <c r="CL61" s="18">
        <f t="shared" si="295"/>
        <v>3560.0000000000005</v>
      </c>
      <c r="CM61" s="18">
        <f t="shared" si="295"/>
        <v>3990</v>
      </c>
      <c r="CN61" s="51"/>
    </row>
    <row r="62" spans="1:279">
      <c r="AF62" s="329"/>
      <c r="AG62" s="134"/>
      <c r="BN62" s="31" t="s">
        <v>131</v>
      </c>
      <c r="BO62" s="8">
        <f>((5-BO60)*25*70)/10000</f>
        <v>0.22400000000000009</v>
      </c>
      <c r="BU62" s="8"/>
      <c r="BV62" s="31" t="s">
        <v>131</v>
      </c>
      <c r="BW62" s="8">
        <f>((5-BW60)*25*50)/10000</f>
        <v>0.21250000000000008</v>
      </c>
      <c r="BX62" s="8"/>
      <c r="BY62" s="18"/>
      <c r="BZ62" s="18"/>
      <c r="CA62" s="18"/>
      <c r="CB62" s="18"/>
      <c r="CC62" s="31" t="s">
        <v>131</v>
      </c>
      <c r="CD62" s="8"/>
      <c r="CE62" s="8">
        <f>((5-CE60)*25*30)/10000</f>
        <v>0.156</v>
      </c>
      <c r="CF62" s="8"/>
      <c r="CG62" s="18"/>
      <c r="CH62" s="31" t="s">
        <v>131</v>
      </c>
      <c r="CN62" s="51"/>
    </row>
    <row r="63" spans="1:279">
      <c r="A63" s="67">
        <v>0</v>
      </c>
      <c r="C63" s="106" t="s">
        <v>182</v>
      </c>
      <c r="AF63" s="329"/>
      <c r="AG63" s="134"/>
      <c r="BN63" s="31" t="s">
        <v>132</v>
      </c>
      <c r="BP63" s="67">
        <f>BP61-6510</f>
        <v>227.50000000000091</v>
      </c>
      <c r="BQ63" s="67">
        <f t="shared" ref="BQ63:BU63" si="296">BQ61-6510</f>
        <v>175</v>
      </c>
      <c r="BR63" s="67">
        <f t="shared" si="296"/>
        <v>262.50000000000182</v>
      </c>
      <c r="BS63" s="67">
        <f t="shared" si="296"/>
        <v>385.00000000000091</v>
      </c>
      <c r="BT63" s="67">
        <f t="shared" si="296"/>
        <v>472.5</v>
      </c>
      <c r="BU63" s="67">
        <f t="shared" si="296"/>
        <v>524.99999999999909</v>
      </c>
      <c r="BV63" s="31" t="s">
        <v>132</v>
      </c>
      <c r="BX63" s="67">
        <f>BX61-4125</f>
        <v>-62.5</v>
      </c>
      <c r="BY63" s="67">
        <f t="shared" ref="BY63:CB63" si="297">BY61-4125</f>
        <v>12.500000000000909</v>
      </c>
      <c r="BZ63" s="67">
        <f t="shared" si="297"/>
        <v>25</v>
      </c>
      <c r="CA63" s="67">
        <f t="shared" si="297"/>
        <v>-137.50000000000091</v>
      </c>
      <c r="CB63" s="67">
        <f t="shared" si="297"/>
        <v>1412.4999999999982</v>
      </c>
      <c r="CC63" s="31" t="s">
        <v>133</v>
      </c>
      <c r="CF63" s="67">
        <f>CF61-2190</f>
        <v>-44.999999999999545</v>
      </c>
      <c r="CG63" s="67">
        <f>CG61-2190</f>
        <v>517.49999999999955</v>
      </c>
      <c r="CH63" s="31" t="s">
        <v>134</v>
      </c>
      <c r="CN63" s="51"/>
    </row>
    <row r="64" spans="1:279">
      <c r="A64" s="67">
        <v>1</v>
      </c>
      <c r="B64" s="133" t="s">
        <v>72</v>
      </c>
      <c r="G64" s="134"/>
      <c r="H64" s="133"/>
    </row>
    <row r="65" spans="1:40">
      <c r="A65" s="67">
        <v>2</v>
      </c>
      <c r="B65" s="124" t="s">
        <v>70</v>
      </c>
      <c r="G65" s="134"/>
      <c r="H65" s="133"/>
    </row>
    <row r="66" spans="1:40">
      <c r="A66" s="67">
        <v>3</v>
      </c>
      <c r="B66" s="133" t="s">
        <v>71</v>
      </c>
      <c r="G66" s="134"/>
      <c r="H66" s="133"/>
    </row>
    <row r="67" spans="1:40">
      <c r="A67" s="67">
        <v>4</v>
      </c>
      <c r="B67" s="95" t="s">
        <v>96</v>
      </c>
      <c r="G67" s="134"/>
      <c r="H67" s="133"/>
    </row>
    <row r="68" spans="1:40">
      <c r="A68" s="67">
        <v>5</v>
      </c>
      <c r="B68" s="61" t="s">
        <v>5</v>
      </c>
      <c r="C68" s="28">
        <f>C69+5</f>
        <v>292.5</v>
      </c>
      <c r="D68" s="133"/>
      <c r="E68" s="133"/>
      <c r="F68" s="133"/>
      <c r="G68" s="134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</row>
    <row r="69" spans="1:40" ht="17.25" thickBot="1">
      <c r="A69" s="67">
        <v>6</v>
      </c>
      <c r="B69" s="61" t="s">
        <v>9</v>
      </c>
      <c r="C69" s="27">
        <v>287.5</v>
      </c>
      <c r="D69" s="133"/>
      <c r="E69" s="133"/>
      <c r="F69" s="133"/>
      <c r="G69" s="134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</row>
    <row r="70" spans="1:40">
      <c r="A70" s="67">
        <v>7</v>
      </c>
      <c r="B70" s="61" t="s">
        <v>3</v>
      </c>
      <c r="C70" s="26">
        <v>287.5</v>
      </c>
      <c r="G70" s="134"/>
      <c r="H70" s="133"/>
    </row>
    <row r="71" spans="1:40" ht="17.25" thickBot="1">
      <c r="A71" s="67">
        <v>8</v>
      </c>
      <c r="B71" s="61" t="s">
        <v>4</v>
      </c>
      <c r="C71" s="29">
        <f>C70-5</f>
        <v>282.5</v>
      </c>
      <c r="G71" s="134"/>
      <c r="H71" s="133"/>
    </row>
    <row r="72" spans="1:40">
      <c r="A72" s="67">
        <v>9</v>
      </c>
      <c r="B72" s="61" t="s">
        <v>10</v>
      </c>
      <c r="G72" s="134"/>
      <c r="H72" s="133"/>
    </row>
    <row r="73" spans="1:40" ht="17.25" thickBot="1">
      <c r="A73" s="67">
        <v>10</v>
      </c>
      <c r="B73" s="62" t="s">
        <v>6</v>
      </c>
      <c r="G73" s="134"/>
      <c r="H73" s="133"/>
    </row>
    <row r="74" spans="1:40" ht="17.25" thickTop="1">
      <c r="A74" s="67">
        <v>11</v>
      </c>
      <c r="B74" s="63" t="s">
        <v>2</v>
      </c>
      <c r="G74" s="134"/>
      <c r="H74" s="133"/>
    </row>
    <row r="75" spans="1:40">
      <c r="A75" s="67">
        <v>12</v>
      </c>
      <c r="B75" s="64" t="s">
        <v>11</v>
      </c>
      <c r="G75" s="134"/>
      <c r="H75" s="133"/>
    </row>
    <row r="76" spans="1:40" ht="17.25" thickBot="1">
      <c r="A76" s="67">
        <v>13</v>
      </c>
      <c r="B76" s="65" t="s">
        <v>12</v>
      </c>
      <c r="G76" s="134"/>
      <c r="H76" s="133"/>
    </row>
    <row r="77" spans="1:40" ht="17.25" thickTop="1">
      <c r="A77" s="67">
        <v>14</v>
      </c>
      <c r="B77" s="133" t="s">
        <v>7</v>
      </c>
      <c r="G77" s="134"/>
      <c r="H77" s="133"/>
    </row>
    <row r="78" spans="1:40">
      <c r="A78" s="67">
        <v>15</v>
      </c>
      <c r="B78" s="66" t="s">
        <v>8</v>
      </c>
      <c r="G78" s="134"/>
      <c r="H78" s="133"/>
    </row>
    <row r="79" spans="1:40">
      <c r="A79" s="67">
        <v>16</v>
      </c>
      <c r="B79" s="30" t="s">
        <v>13</v>
      </c>
      <c r="G79" s="134"/>
      <c r="H79" s="133"/>
    </row>
    <row r="80" spans="1:40">
      <c r="A80" s="67">
        <v>17</v>
      </c>
      <c r="B80" s="31" t="s">
        <v>14</v>
      </c>
      <c r="G80" s="134"/>
      <c r="H80" s="133"/>
    </row>
    <row r="81" spans="1:8">
      <c r="A81" s="67">
        <v>18</v>
      </c>
      <c r="B81" s="31" t="s">
        <v>17</v>
      </c>
      <c r="G81" s="134"/>
      <c r="H81" s="133"/>
    </row>
    <row r="82" spans="1:8">
      <c r="A82" s="67">
        <v>19</v>
      </c>
      <c r="B82" s="31" t="s">
        <v>15</v>
      </c>
      <c r="G82" s="134"/>
      <c r="H82" s="133"/>
    </row>
    <row r="83" spans="1:8">
      <c r="A83" s="67">
        <v>20</v>
      </c>
      <c r="B83" s="32" t="s">
        <v>16</v>
      </c>
      <c r="G83" s="134"/>
      <c r="H83" s="133"/>
    </row>
    <row r="84" spans="1:8">
      <c r="B84" s="31" t="s">
        <v>116</v>
      </c>
      <c r="G84" s="134"/>
      <c r="H84" s="133"/>
    </row>
  </sheetData>
  <mergeCells count="7">
    <mergeCell ref="HT1:HY1"/>
    <mergeCell ref="HZ1:ID1"/>
    <mergeCell ref="A43:A53"/>
    <mergeCell ref="AF56:AF59"/>
    <mergeCell ref="AF61:AF63"/>
    <mergeCell ref="CZ56:CZ59"/>
    <mergeCell ref="HP1:HS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Normal="100" workbookViewId="0">
      <selection activeCell="C15" sqref="C15"/>
    </sheetView>
  </sheetViews>
  <sheetFormatPr defaultRowHeight="16.5"/>
  <cols>
    <col min="1" max="1" width="24.25" customWidth="1"/>
    <col min="2" max="5" width="22.25" customWidth="1"/>
  </cols>
  <sheetData>
    <row r="1" spans="1:11">
      <c r="A1" s="10" t="s">
        <v>56</v>
      </c>
      <c r="B1" s="10" t="s">
        <v>73</v>
      </c>
      <c r="C1" s="10" t="s">
        <v>77</v>
      </c>
      <c r="D1" s="10" t="s">
        <v>78</v>
      </c>
      <c r="E1" s="10" t="s">
        <v>79</v>
      </c>
    </row>
    <row r="2" spans="1:11" ht="40.5" customHeight="1">
      <c r="A2" s="10" t="s">
        <v>62</v>
      </c>
      <c r="B2" s="81" t="s">
        <v>119</v>
      </c>
      <c r="C2" s="81" t="s">
        <v>120</v>
      </c>
      <c r="D2" s="81" t="s">
        <v>121</v>
      </c>
      <c r="E2" s="81" t="s">
        <v>122</v>
      </c>
    </row>
    <row r="3" spans="1:11">
      <c r="A3" s="10" t="s">
        <v>63</v>
      </c>
      <c r="B3" s="82" t="s">
        <v>74</v>
      </c>
      <c r="C3" s="82" t="s">
        <v>93</v>
      </c>
      <c r="D3" s="82" t="s">
        <v>64</v>
      </c>
      <c r="E3" s="82" t="s">
        <v>67</v>
      </c>
      <c r="G3" s="333" t="s">
        <v>192</v>
      </c>
      <c r="H3" s="137" t="s">
        <v>193</v>
      </c>
      <c r="I3" s="136"/>
      <c r="J3" s="136"/>
      <c r="K3" s="136"/>
    </row>
    <row r="4" spans="1:11">
      <c r="A4" s="10" t="s">
        <v>57</v>
      </c>
      <c r="B4" s="82" t="s">
        <v>75</v>
      </c>
      <c r="C4" s="82" t="s">
        <v>94</v>
      </c>
      <c r="D4" s="82" t="s">
        <v>65</v>
      </c>
      <c r="E4" s="82" t="s">
        <v>68</v>
      </c>
      <c r="G4" s="333"/>
      <c r="H4" s="137" t="s">
        <v>194</v>
      </c>
      <c r="I4" s="136"/>
      <c r="J4" s="136"/>
      <c r="K4" s="136"/>
    </row>
    <row r="5" spans="1:11">
      <c r="A5" s="10" t="s">
        <v>60</v>
      </c>
      <c r="B5" s="82" t="s">
        <v>76</v>
      </c>
      <c r="C5" s="82" t="s">
        <v>95</v>
      </c>
      <c r="D5" s="82" t="s">
        <v>66</v>
      </c>
      <c r="E5" s="82" t="s">
        <v>69</v>
      </c>
    </row>
    <row r="6" spans="1:11">
      <c r="A6" s="59"/>
      <c r="G6" s="332" t="s">
        <v>191</v>
      </c>
      <c r="H6" s="331" t="s">
        <v>176</v>
      </c>
      <c r="I6" s="138" t="s">
        <v>183</v>
      </c>
      <c r="J6" s="139"/>
      <c r="K6" s="139"/>
    </row>
    <row r="7" spans="1:11" s="67" customFormat="1" ht="21.75" customHeight="1">
      <c r="A7" s="63" t="s">
        <v>97</v>
      </c>
      <c r="B7" s="67" t="s">
        <v>98</v>
      </c>
      <c r="C7" s="67" t="s">
        <v>99</v>
      </c>
      <c r="D7" s="67" t="s">
        <v>100</v>
      </c>
      <c r="G7" s="332"/>
      <c r="H7" s="331"/>
      <c r="I7" s="138" t="s">
        <v>184</v>
      </c>
      <c r="J7" s="139"/>
      <c r="K7" s="139"/>
    </row>
    <row r="8" spans="1:11" s="67" customFormat="1" ht="21.75" customHeight="1">
      <c r="A8" s="132" t="s">
        <v>101</v>
      </c>
      <c r="B8" s="67" t="s">
        <v>102</v>
      </c>
      <c r="G8" s="332"/>
      <c r="H8" s="331"/>
      <c r="I8" s="138" t="s">
        <v>185</v>
      </c>
      <c r="J8" s="139"/>
      <c r="K8" s="139"/>
    </row>
    <row r="9" spans="1:11" s="67" customFormat="1" ht="21.75" customHeight="1">
      <c r="A9" s="132" t="s">
        <v>104</v>
      </c>
      <c r="B9" s="67" t="s">
        <v>103</v>
      </c>
      <c r="G9" s="332"/>
      <c r="H9" s="331"/>
      <c r="I9" s="138" t="s">
        <v>186</v>
      </c>
      <c r="J9" s="139"/>
      <c r="K9" s="139"/>
    </row>
    <row r="10" spans="1:11" s="67" customFormat="1" ht="21.75" customHeight="1">
      <c r="A10" s="132" t="s">
        <v>105</v>
      </c>
      <c r="B10" s="67" t="s">
        <v>106</v>
      </c>
      <c r="G10" s="332"/>
      <c r="H10" s="331" t="s">
        <v>177</v>
      </c>
      <c r="I10" s="138" t="s">
        <v>187</v>
      </c>
      <c r="J10" s="139"/>
      <c r="K10" s="139"/>
    </row>
    <row r="11" spans="1:11" s="67" customFormat="1" ht="21.75" customHeight="1">
      <c r="A11" s="132" t="s">
        <v>107</v>
      </c>
      <c r="B11" s="67" t="s">
        <v>109</v>
      </c>
      <c r="G11" s="332"/>
      <c r="H11" s="331"/>
      <c r="I11" s="138" t="s">
        <v>188</v>
      </c>
      <c r="J11" s="139"/>
      <c r="K11" s="139"/>
    </row>
    <row r="12" spans="1:11" s="67" customFormat="1" ht="21.75" customHeight="1">
      <c r="A12" s="132" t="s">
        <v>108</v>
      </c>
      <c r="B12" s="67" t="s">
        <v>110</v>
      </c>
      <c r="G12" s="332"/>
      <c r="H12" s="331"/>
      <c r="I12" s="138" t="s">
        <v>189</v>
      </c>
      <c r="J12" s="139"/>
      <c r="K12" s="139"/>
    </row>
    <row r="13" spans="1:11" s="67" customFormat="1" ht="21.75" customHeight="1">
      <c r="A13" s="132" t="s">
        <v>118</v>
      </c>
      <c r="B13" s="67" t="s">
        <v>170</v>
      </c>
      <c r="G13" s="332"/>
      <c r="H13" s="331"/>
      <c r="I13" s="138" t="s">
        <v>190</v>
      </c>
      <c r="J13" s="139"/>
      <c r="K13" s="139"/>
    </row>
    <row r="14" spans="1:11" s="67" customFormat="1" ht="21.75" customHeight="1">
      <c r="A14" s="132" t="s">
        <v>111</v>
      </c>
      <c r="B14" s="67" t="s">
        <v>171</v>
      </c>
    </row>
    <row r="15" spans="1:11" s="67" customFormat="1" ht="21.75" customHeight="1">
      <c r="A15" s="132" t="s">
        <v>112</v>
      </c>
      <c r="B15" s="67" t="s">
        <v>113</v>
      </c>
    </row>
    <row r="16" spans="1:11" s="67" customFormat="1" ht="21.75" customHeight="1">
      <c r="A16" s="132" t="s">
        <v>114</v>
      </c>
      <c r="B16" s="67" t="s">
        <v>115</v>
      </c>
    </row>
    <row r="21" spans="8:10">
      <c r="H21" t="s">
        <v>195</v>
      </c>
      <c r="I21" t="s">
        <v>196</v>
      </c>
      <c r="J21" t="s">
        <v>197</v>
      </c>
    </row>
    <row r="22" spans="8:10">
      <c r="H22" t="s">
        <v>198</v>
      </c>
      <c r="I22" t="s">
        <v>199</v>
      </c>
      <c r="J22" t="s">
        <v>200</v>
      </c>
    </row>
    <row r="23" spans="8:10">
      <c r="H23" t="s">
        <v>201</v>
      </c>
      <c r="I23" t="s">
        <v>202</v>
      </c>
      <c r="J23" t="s">
        <v>200</v>
      </c>
    </row>
    <row r="24" spans="8:10">
      <c r="H24" t="s">
        <v>203</v>
      </c>
      <c r="I24" t="s">
        <v>204</v>
      </c>
    </row>
    <row r="27" spans="8:10">
      <c r="H27">
        <v>50</v>
      </c>
    </row>
    <row r="28" spans="8:10">
      <c r="H28">
        <v>10000</v>
      </c>
      <c r="I28">
        <f>H28/H27</f>
        <v>200</v>
      </c>
    </row>
  </sheetData>
  <mergeCells count="4">
    <mergeCell ref="H6:H9"/>
    <mergeCell ref="H10:H13"/>
    <mergeCell ref="G6:G13"/>
    <mergeCell ref="G3:G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C9" sqref="C9"/>
    </sheetView>
  </sheetViews>
  <sheetFormatPr defaultRowHeight="16.5"/>
  <cols>
    <col min="1" max="1" width="32" style="22" bestFit="1" customWidth="1"/>
    <col min="2" max="2" width="2.75" style="22" bestFit="1" customWidth="1"/>
    <col min="3" max="3" width="25.5" style="22" bestFit="1" customWidth="1"/>
    <col min="4" max="4" width="2.75" style="22" bestFit="1" customWidth="1"/>
    <col min="5" max="5" width="25.5" style="22" bestFit="1" customWidth="1"/>
    <col min="6" max="6" width="2.75" style="22" bestFit="1" customWidth="1"/>
    <col min="7" max="7" width="25.5" style="22" bestFit="1" customWidth="1"/>
    <col min="8" max="8" width="2.75" style="22" bestFit="1" customWidth="1"/>
    <col min="9" max="9" width="25.5" style="22" bestFit="1" customWidth="1"/>
    <col min="10" max="10" width="2.75" style="22" bestFit="1" customWidth="1"/>
    <col min="11" max="11" width="25.5" style="22" bestFit="1" customWidth="1"/>
    <col min="12" max="12" width="2.75" style="22" bestFit="1" customWidth="1"/>
    <col min="13" max="13" width="24.875" style="22" bestFit="1" customWidth="1"/>
    <col min="14" max="14" width="2.75" style="22" bestFit="1" customWidth="1"/>
    <col min="15" max="15" width="25.5" style="22" bestFit="1" customWidth="1"/>
    <col min="16" max="16" width="2.75" style="22" bestFit="1" customWidth="1"/>
    <col min="17" max="17" width="10.25" style="22" bestFit="1" customWidth="1"/>
  </cols>
  <sheetData>
    <row r="1" spans="1:17">
      <c r="A1" s="48" t="s">
        <v>168</v>
      </c>
    </row>
    <row r="2" spans="1:17">
      <c r="A2" s="48" t="s">
        <v>169</v>
      </c>
    </row>
    <row r="4" spans="1:17">
      <c r="A4" s="1" t="s">
        <v>23</v>
      </c>
    </row>
    <row r="5" spans="1:17">
      <c r="A5" s="22" t="s">
        <v>35</v>
      </c>
      <c r="B5" s="22" t="s">
        <v>18</v>
      </c>
      <c r="C5" s="22" t="s">
        <v>51</v>
      </c>
      <c r="D5" s="22" t="s">
        <v>18</v>
      </c>
      <c r="E5" s="22" t="s">
        <v>21</v>
      </c>
    </row>
    <row r="6" spans="1:17">
      <c r="D6" s="22" t="s">
        <v>20</v>
      </c>
      <c r="E6" s="22" t="s">
        <v>37</v>
      </c>
      <c r="F6" s="22" t="s">
        <v>22</v>
      </c>
      <c r="G6" s="22" t="s">
        <v>38</v>
      </c>
      <c r="H6" s="22" t="s">
        <v>18</v>
      </c>
      <c r="I6" s="22" t="s">
        <v>21</v>
      </c>
    </row>
    <row r="7" spans="1:17">
      <c r="F7" s="22" t="s">
        <v>19</v>
      </c>
      <c r="G7" s="22" t="s">
        <v>24</v>
      </c>
      <c r="H7" s="22" t="s">
        <v>19</v>
      </c>
      <c r="I7" s="22" t="s">
        <v>39</v>
      </c>
      <c r="J7" s="22" t="s">
        <v>18</v>
      </c>
      <c r="K7" s="22" t="s">
        <v>40</v>
      </c>
      <c r="L7" s="22" t="s">
        <v>18</v>
      </c>
      <c r="M7" s="22" t="s">
        <v>21</v>
      </c>
    </row>
    <row r="8" spans="1:17">
      <c r="B8" s="22" t="s">
        <v>30</v>
      </c>
      <c r="C8" s="22" t="s">
        <v>31</v>
      </c>
      <c r="J8" s="22" t="s">
        <v>19</v>
      </c>
      <c r="K8" s="22" t="s">
        <v>24</v>
      </c>
      <c r="L8" s="22" t="s">
        <v>19</v>
      </c>
      <c r="M8" s="22" t="s">
        <v>41</v>
      </c>
      <c r="N8" s="22" t="s">
        <v>18</v>
      </c>
      <c r="O8" s="22" t="s">
        <v>42</v>
      </c>
      <c r="P8" s="22" t="s">
        <v>18</v>
      </c>
      <c r="Q8" s="22" t="s">
        <v>21</v>
      </c>
    </row>
    <row r="9" spans="1:17">
      <c r="B9" s="22" t="s">
        <v>19</v>
      </c>
      <c r="C9" s="22" t="s">
        <v>36</v>
      </c>
      <c r="D9" s="22" t="s">
        <v>18</v>
      </c>
      <c r="E9" s="22" t="s">
        <v>43</v>
      </c>
      <c r="F9" s="22" t="s">
        <v>18</v>
      </c>
      <c r="G9" s="22" t="s">
        <v>21</v>
      </c>
      <c r="N9" s="22" t="s">
        <v>19</v>
      </c>
      <c r="O9" s="22" t="s">
        <v>25</v>
      </c>
      <c r="P9" s="22" t="s">
        <v>19</v>
      </c>
      <c r="Q9" s="22" t="s">
        <v>25</v>
      </c>
    </row>
    <row r="10" spans="1:17">
      <c r="F10" s="22" t="s">
        <v>19</v>
      </c>
      <c r="G10" s="22" t="s">
        <v>25</v>
      </c>
    </row>
    <row r="11" spans="1:17">
      <c r="D11" s="22" t="s">
        <v>19</v>
      </c>
      <c r="E11" s="22" t="s">
        <v>25</v>
      </c>
    </row>
    <row r="14" spans="1:17">
      <c r="A14" s="48" t="s">
        <v>59</v>
      </c>
    </row>
    <row r="15" spans="1:17">
      <c r="A15" s="1" t="s">
        <v>26</v>
      </c>
    </row>
    <row r="16" spans="1:17">
      <c r="A16" s="22" t="s">
        <v>44</v>
      </c>
      <c r="B16" s="22" t="s">
        <v>18</v>
      </c>
      <c r="C16" s="22" t="s">
        <v>37</v>
      </c>
      <c r="D16" s="22" t="s">
        <v>18</v>
      </c>
      <c r="E16" s="22" t="s">
        <v>38</v>
      </c>
      <c r="F16" s="22" t="s">
        <v>18</v>
      </c>
      <c r="G16" s="22" t="s">
        <v>21</v>
      </c>
    </row>
    <row r="17" spans="1:15">
      <c r="F17" s="22" t="s">
        <v>19</v>
      </c>
      <c r="G17" s="22" t="s">
        <v>39</v>
      </c>
      <c r="H17" s="22" t="s">
        <v>18</v>
      </c>
      <c r="I17" s="22" t="s">
        <v>40</v>
      </c>
      <c r="J17" s="22" t="s">
        <v>18</v>
      </c>
      <c r="K17" s="22" t="s">
        <v>21</v>
      </c>
    </row>
    <row r="18" spans="1:15">
      <c r="J18" s="22" t="s">
        <v>19</v>
      </c>
      <c r="K18" s="22" t="s">
        <v>41</v>
      </c>
      <c r="L18" s="22" t="s">
        <v>18</v>
      </c>
      <c r="M18" s="22" t="s">
        <v>45</v>
      </c>
      <c r="N18" s="22" t="s">
        <v>22</v>
      </c>
      <c r="O18" s="22" t="s">
        <v>21</v>
      </c>
    </row>
    <row r="19" spans="1:15">
      <c r="N19" s="22" t="s">
        <v>19</v>
      </c>
      <c r="O19" s="22" t="s">
        <v>25</v>
      </c>
    </row>
    <row r="20" spans="1:15">
      <c r="L20" s="22" t="s">
        <v>19</v>
      </c>
      <c r="M20" s="22" t="s">
        <v>25</v>
      </c>
    </row>
    <row r="21" spans="1:15">
      <c r="H21" s="22" t="s">
        <v>19</v>
      </c>
      <c r="I21" s="22" t="s">
        <v>28</v>
      </c>
    </row>
    <row r="22" spans="1:15">
      <c r="D22" s="22" t="s">
        <v>19</v>
      </c>
      <c r="E22" s="22" t="s">
        <v>27</v>
      </c>
    </row>
    <row r="23" spans="1:15">
      <c r="B23" s="22" t="s">
        <v>19</v>
      </c>
      <c r="C23" s="22" t="s">
        <v>29</v>
      </c>
    </row>
    <row r="25" spans="1:15">
      <c r="A25" s="1" t="s">
        <v>32</v>
      </c>
    </row>
    <row r="26" spans="1:15">
      <c r="A26" s="22" t="s">
        <v>46</v>
      </c>
      <c r="B26" s="22" t="s">
        <v>22</v>
      </c>
      <c r="C26" s="22" t="s">
        <v>21</v>
      </c>
    </row>
    <row r="27" spans="1:15">
      <c r="B27" s="22" t="s">
        <v>19</v>
      </c>
      <c r="C27" s="22" t="s">
        <v>47</v>
      </c>
      <c r="D27" s="22" t="s">
        <v>18</v>
      </c>
      <c r="E27" s="22" t="s">
        <v>48</v>
      </c>
      <c r="F27" s="22" t="s">
        <v>18</v>
      </c>
      <c r="G27" s="22" t="s">
        <v>21</v>
      </c>
    </row>
    <row r="28" spans="1:15">
      <c r="F28" s="22" t="s">
        <v>19</v>
      </c>
      <c r="G28" s="22" t="s">
        <v>49</v>
      </c>
      <c r="H28" s="22" t="s">
        <v>18</v>
      </c>
      <c r="I28" s="22" t="s">
        <v>21</v>
      </c>
    </row>
    <row r="29" spans="1:15">
      <c r="D29" s="22" t="s">
        <v>19</v>
      </c>
      <c r="E29" s="22" t="s">
        <v>34</v>
      </c>
      <c r="H29" s="22" t="s">
        <v>19</v>
      </c>
      <c r="I29" s="22" t="s">
        <v>33</v>
      </c>
    </row>
    <row r="31" spans="1:15">
      <c r="A31" s="22" t="s">
        <v>47</v>
      </c>
      <c r="B31" s="22" t="s">
        <v>22</v>
      </c>
      <c r="C31" s="22" t="s">
        <v>48</v>
      </c>
      <c r="D31" s="22" t="s">
        <v>18</v>
      </c>
      <c r="E31" s="22" t="s">
        <v>21</v>
      </c>
    </row>
    <row r="32" spans="1:15">
      <c r="D32" s="22" t="s">
        <v>19</v>
      </c>
      <c r="E32" s="22" t="s">
        <v>49</v>
      </c>
      <c r="F32" s="22" t="s">
        <v>18</v>
      </c>
      <c r="G32" s="22" t="s">
        <v>21</v>
      </c>
    </row>
    <row r="33" spans="2:7">
      <c r="F33" s="22" t="s">
        <v>19</v>
      </c>
      <c r="G33" s="22" t="s">
        <v>33</v>
      </c>
    </row>
    <row r="34" spans="2:7">
      <c r="B34" s="22" t="s">
        <v>19</v>
      </c>
      <c r="C34" s="22" t="s">
        <v>50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workbookViewId="0">
      <selection activeCell="F16" sqref="F16"/>
    </sheetView>
  </sheetViews>
  <sheetFormatPr defaultRowHeight="16.5"/>
  <cols>
    <col min="3" max="3" width="10.875" bestFit="1" customWidth="1"/>
    <col min="4" max="4" width="9.375" bestFit="1" customWidth="1"/>
    <col min="6" max="7" width="9.375" bestFit="1" customWidth="1"/>
  </cols>
  <sheetData>
    <row r="1" spans="2:10">
      <c r="C1" s="12" t="s">
        <v>149</v>
      </c>
      <c r="D1" s="10" t="s">
        <v>163</v>
      </c>
      <c r="E1" s="3" t="s">
        <v>150</v>
      </c>
      <c r="F1" s="37" t="s">
        <v>160</v>
      </c>
      <c r="G1" s="3" t="s">
        <v>164</v>
      </c>
      <c r="H1" s="3" t="s">
        <v>161</v>
      </c>
      <c r="I1" s="3" t="s">
        <v>162</v>
      </c>
    </row>
    <row r="2" spans="2:10">
      <c r="C2" s="33">
        <v>250000</v>
      </c>
      <c r="D2" s="33">
        <v>152500</v>
      </c>
      <c r="E2" s="33">
        <v>82100</v>
      </c>
      <c r="F2" s="33">
        <v>230000</v>
      </c>
      <c r="G2" s="33">
        <v>327500</v>
      </c>
      <c r="H2" s="33">
        <v>26950</v>
      </c>
      <c r="I2" s="33">
        <v>31100</v>
      </c>
    </row>
    <row r="3" spans="2:10">
      <c r="C3" s="121">
        <v>50000</v>
      </c>
      <c r="D3" s="121">
        <v>5000</v>
      </c>
      <c r="E3" s="121">
        <v>2000</v>
      </c>
      <c r="F3" s="121">
        <v>10000</v>
      </c>
      <c r="G3" s="121">
        <v>10000</v>
      </c>
      <c r="H3" s="121">
        <v>1000</v>
      </c>
      <c r="I3" s="121">
        <v>1000</v>
      </c>
    </row>
    <row r="4" spans="2:10">
      <c r="B4" s="17" t="s">
        <v>152</v>
      </c>
      <c r="C4" s="17">
        <v>55400</v>
      </c>
      <c r="D4" s="17">
        <v>5800</v>
      </c>
      <c r="E4" s="17">
        <v>3000</v>
      </c>
      <c r="F4" s="17">
        <v>4445</v>
      </c>
      <c r="G4" s="17">
        <v>8600</v>
      </c>
      <c r="H4" s="17">
        <v>400</v>
      </c>
      <c r="I4" s="17">
        <v>640</v>
      </c>
    </row>
    <row r="5" spans="2:10">
      <c r="B5" t="s">
        <v>153</v>
      </c>
      <c r="D5">
        <v>3200</v>
      </c>
      <c r="E5">
        <v>1850</v>
      </c>
      <c r="F5">
        <v>1416</v>
      </c>
      <c r="G5">
        <v>4900</v>
      </c>
      <c r="H5">
        <v>80</v>
      </c>
      <c r="I5">
        <v>230</v>
      </c>
    </row>
    <row r="6" spans="2:10">
      <c r="B6" t="s">
        <v>154</v>
      </c>
      <c r="C6">
        <v>23000</v>
      </c>
      <c r="D6">
        <v>1500</v>
      </c>
      <c r="E6">
        <v>1160</v>
      </c>
      <c r="G6">
        <v>2400</v>
      </c>
      <c r="H6">
        <v>10</v>
      </c>
      <c r="I6">
        <v>110</v>
      </c>
    </row>
    <row r="7" spans="2:10">
      <c r="B7" s="17" t="s">
        <v>151</v>
      </c>
      <c r="C7" s="17">
        <v>82600</v>
      </c>
      <c r="D7" s="17">
        <v>2800</v>
      </c>
      <c r="E7" s="17">
        <v>2900</v>
      </c>
      <c r="F7" s="17">
        <v>4750</v>
      </c>
      <c r="G7" s="17">
        <v>10400</v>
      </c>
      <c r="H7" s="17">
        <v>430</v>
      </c>
      <c r="I7" s="17">
        <v>540</v>
      </c>
    </row>
    <row r="8" spans="2:10">
      <c r="B8" t="s">
        <v>153</v>
      </c>
      <c r="D8">
        <v>1300</v>
      </c>
      <c r="E8" s="18">
        <v>2100</v>
      </c>
      <c r="F8">
        <v>1160</v>
      </c>
      <c r="G8">
        <v>6100</v>
      </c>
      <c r="H8">
        <v>80</v>
      </c>
      <c r="I8">
        <v>240</v>
      </c>
    </row>
    <row r="9" spans="2:10">
      <c r="B9" t="s">
        <v>154</v>
      </c>
      <c r="C9">
        <v>36200</v>
      </c>
      <c r="D9">
        <v>800</v>
      </c>
      <c r="E9">
        <v>1360</v>
      </c>
      <c r="G9">
        <v>2850</v>
      </c>
      <c r="H9">
        <v>10</v>
      </c>
      <c r="I9">
        <v>90</v>
      </c>
    </row>
    <row r="10" spans="2:10">
      <c r="B10" s="120" t="s">
        <v>155</v>
      </c>
      <c r="C10" s="120">
        <f>C7+C4</f>
        <v>138000</v>
      </c>
      <c r="D10" s="120">
        <f t="shared" ref="D10:G10" si="0">D7+D4</f>
        <v>8600</v>
      </c>
      <c r="E10" s="120">
        <f t="shared" si="0"/>
        <v>5900</v>
      </c>
      <c r="F10" s="120">
        <f t="shared" si="0"/>
        <v>9195</v>
      </c>
      <c r="G10" s="120">
        <f t="shared" si="0"/>
        <v>19000</v>
      </c>
      <c r="H10" s="120">
        <f t="shared" ref="H10:J10" si="1">H7+H4</f>
        <v>830</v>
      </c>
      <c r="I10" s="120">
        <f t="shared" si="1"/>
        <v>1180</v>
      </c>
      <c r="J10" s="120">
        <f t="shared" si="1"/>
        <v>0</v>
      </c>
    </row>
    <row r="11" spans="2:10">
      <c r="B11" t="s">
        <v>156</v>
      </c>
      <c r="C11">
        <f>C5+C8</f>
        <v>0</v>
      </c>
      <c r="D11" s="67">
        <f t="shared" ref="D11:G11" si="2">D5+D8</f>
        <v>4500</v>
      </c>
      <c r="E11" s="67">
        <f t="shared" si="2"/>
        <v>3950</v>
      </c>
      <c r="F11" s="67">
        <f t="shared" si="2"/>
        <v>2576</v>
      </c>
      <c r="G11" s="67">
        <f t="shared" si="2"/>
        <v>11000</v>
      </c>
      <c r="H11" s="67">
        <f t="shared" ref="H11:J11" si="3">H5+H8</f>
        <v>160</v>
      </c>
      <c r="I11" s="67">
        <f t="shared" si="3"/>
        <v>470</v>
      </c>
      <c r="J11" s="67">
        <f t="shared" si="3"/>
        <v>0</v>
      </c>
    </row>
    <row r="12" spans="2:10">
      <c r="B12" t="s">
        <v>157</v>
      </c>
      <c r="C12" s="18">
        <f>C6+C9</f>
        <v>59200</v>
      </c>
      <c r="D12" s="18">
        <f t="shared" ref="D12:G12" si="4">D6+D9</f>
        <v>2300</v>
      </c>
      <c r="E12" s="18">
        <f t="shared" si="4"/>
        <v>2520</v>
      </c>
      <c r="F12" s="18">
        <f t="shared" si="4"/>
        <v>0</v>
      </c>
      <c r="G12" s="18">
        <f t="shared" si="4"/>
        <v>5250</v>
      </c>
      <c r="H12" s="18">
        <f t="shared" ref="H12:J12" si="5">H6+H9</f>
        <v>20</v>
      </c>
      <c r="I12" s="18">
        <f t="shared" si="5"/>
        <v>200</v>
      </c>
      <c r="J12" s="18">
        <f t="shared" si="5"/>
        <v>0</v>
      </c>
    </row>
    <row r="13" spans="2:10">
      <c r="B13" t="s">
        <v>158</v>
      </c>
      <c r="C13" s="42">
        <f>C10-C11</f>
        <v>138000</v>
      </c>
      <c r="D13" s="42">
        <f t="shared" ref="D13:G13" si="6">D10-D11</f>
        <v>4100</v>
      </c>
      <c r="E13" s="42">
        <f t="shared" si="6"/>
        <v>1950</v>
      </c>
      <c r="F13" s="42">
        <f t="shared" si="6"/>
        <v>6619</v>
      </c>
      <c r="G13" s="42">
        <f t="shared" si="6"/>
        <v>8000</v>
      </c>
      <c r="H13" s="42">
        <f t="shared" ref="H13:J13" si="7">H10-H11</f>
        <v>670</v>
      </c>
      <c r="I13" s="42">
        <f t="shared" si="7"/>
        <v>710</v>
      </c>
      <c r="J13" s="42">
        <f t="shared" si="7"/>
        <v>0</v>
      </c>
    </row>
    <row r="14" spans="2:10">
      <c r="B14" t="s">
        <v>159</v>
      </c>
      <c r="C14" s="2">
        <f>C10-C12</f>
        <v>78800</v>
      </c>
      <c r="D14" s="2">
        <f t="shared" ref="D14:G14" si="8">D10-D12</f>
        <v>6300</v>
      </c>
      <c r="E14" s="2">
        <f t="shared" si="8"/>
        <v>3380</v>
      </c>
      <c r="F14" s="2">
        <f t="shared" si="8"/>
        <v>9195</v>
      </c>
      <c r="G14" s="2">
        <f t="shared" si="8"/>
        <v>13750</v>
      </c>
      <c r="H14" s="2">
        <f t="shared" ref="H14:J14" si="9">H10-H12</f>
        <v>810</v>
      </c>
      <c r="I14" s="2">
        <f t="shared" si="9"/>
        <v>980</v>
      </c>
      <c r="J14" s="2">
        <f t="shared" si="9"/>
        <v>0</v>
      </c>
    </row>
    <row r="15" spans="2:10">
      <c r="B15" s="10" t="s">
        <v>165</v>
      </c>
      <c r="C15" s="122">
        <f>100000-C14</f>
        <v>21200</v>
      </c>
      <c r="D15" s="122">
        <f t="shared" ref="D15:J15" si="10">D3-D13</f>
        <v>900</v>
      </c>
      <c r="E15" s="122">
        <f t="shared" si="10"/>
        <v>50</v>
      </c>
      <c r="F15" s="122">
        <f t="shared" si="10"/>
        <v>3381</v>
      </c>
      <c r="G15" s="122">
        <f t="shared" si="10"/>
        <v>2000</v>
      </c>
      <c r="H15" s="122">
        <f t="shared" si="10"/>
        <v>330</v>
      </c>
      <c r="I15" s="122">
        <f t="shared" si="10"/>
        <v>290</v>
      </c>
      <c r="J15" s="122">
        <f t="shared" si="10"/>
        <v>0</v>
      </c>
    </row>
    <row r="16" spans="2:10">
      <c r="C16" s="8">
        <f>C15/100000</f>
        <v>0.21199999999999999</v>
      </c>
      <c r="D16" s="8">
        <f t="shared" ref="D16:J16" si="11">D15/D3</f>
        <v>0.18</v>
      </c>
      <c r="E16" s="8">
        <f t="shared" si="11"/>
        <v>2.5000000000000001E-2</v>
      </c>
      <c r="F16" s="8">
        <f t="shared" si="11"/>
        <v>0.33810000000000001</v>
      </c>
      <c r="G16" s="8">
        <f t="shared" si="11"/>
        <v>0.2</v>
      </c>
      <c r="H16" s="8">
        <f t="shared" si="11"/>
        <v>0.33</v>
      </c>
      <c r="I16" s="8">
        <f t="shared" si="11"/>
        <v>0.28999999999999998</v>
      </c>
      <c r="J16" s="8" t="e">
        <f t="shared" si="11"/>
        <v>#DIV/0!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HBO2_V1</vt:lpstr>
      <vt:lpstr>자동청산</vt:lpstr>
      <vt:lpstr>실가격찾아주문하기</vt:lpstr>
      <vt:lpstr>Sheet1</vt:lpstr>
      <vt:lpstr>v-kospi</vt:lpstr>
      <vt:lpstr>전략70</vt:lpstr>
      <vt:lpstr>원칙</vt:lpstr>
      <vt:lpstr>질문지</vt:lpstr>
      <vt:lpstr>개별종목</vt:lpstr>
      <vt:lpstr>자동구축시물</vt:lpstr>
      <vt:lpstr>호가구축</vt:lpstr>
      <vt:lpstr>구축방향</vt:lpstr>
    </vt:vector>
  </TitlesOfParts>
  <Company>korea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박현</cp:lastModifiedBy>
  <cp:lastPrinted>2017-09-04T18:53:09Z</cp:lastPrinted>
  <dcterms:created xsi:type="dcterms:W3CDTF">2013-08-30T00:16:00Z</dcterms:created>
  <dcterms:modified xsi:type="dcterms:W3CDTF">2019-08-22T11:19:50Z</dcterms:modified>
</cp:coreProperties>
</file>