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4B22E5-114F-423C-ABF0-C6F77F596D09}" xr6:coauthVersionLast="47" xr6:coauthVersionMax="47" xr10:uidLastSave="{00000000-0000-0000-0000-000000000000}"/>
  <bookViews>
    <workbookView xWindow="-120" yWindow="-120" windowWidth="20730" windowHeight="11160" xr2:uid="{1FAD3BC5-8D2B-4739-97FE-ED8A18C11934}"/>
  </bookViews>
  <sheets>
    <sheet name=" SaaS Accounting" sheetId="10" r:id="rId1"/>
    <sheet name="Ans a. Total Revenue" sheetId="4" r:id="rId2"/>
    <sheet name="Ans b.Deferred Revenue" sheetId="8" r:id="rId3"/>
    <sheet name="Ans c. ARR" sheetId="9" r:id="rId4"/>
    <sheet name="DR workings" sheetId="7" r:id="rId5"/>
    <sheet name="Main Workings" sheetId="1" r:id="rId6"/>
    <sheet name="Rough" sheetId="5" r:id="rId7"/>
  </sheets>
  <definedNames>
    <definedName name="_xlnm._FilterDatabase" localSheetId="6" hidden="1">Rough!$A$10:$AK$39</definedName>
  </definedNames>
  <calcPr calcId="191029"/>
  <pivotCaches>
    <pivotCache cacheId="14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9" l="1"/>
  <c r="D3" i="9"/>
  <c r="D2" i="9"/>
  <c r="C3" i="9"/>
  <c r="C5" i="9" s="1"/>
  <c r="AD2" i="7"/>
  <c r="AB33" i="7"/>
  <c r="AB25" i="7"/>
  <c r="I48" i="1"/>
  <c r="I47" i="1"/>
  <c r="I46" i="1"/>
  <c r="I45" i="1"/>
  <c r="AC7" i="7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U33" i="7"/>
  <c r="U21" i="7"/>
  <c r="V7" i="7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N7" i="7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H14" i="7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Z25" i="1"/>
  <c r="Z37" i="1"/>
  <c r="F3" i="5"/>
  <c r="E3" i="5"/>
  <c r="R46" i="1"/>
  <c r="R45" i="1"/>
  <c r="R44" i="1"/>
  <c r="S50" i="1"/>
  <c r="Q50" i="1"/>
  <c r="P50" i="1"/>
  <c r="K50" i="1"/>
  <c r="E50" i="1"/>
  <c r="D50" i="1"/>
  <c r="C50" i="1"/>
  <c r="B50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3" i="1"/>
  <c r="L14" i="1"/>
  <c r="L15" i="1"/>
  <c r="L16" i="1"/>
  <c r="L17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3" i="1"/>
  <c r="N38" i="1"/>
  <c r="M47" i="1"/>
  <c r="E5" i="1"/>
  <c r="D5" i="1"/>
  <c r="C5" i="1"/>
  <c r="B5" i="1"/>
  <c r="F14" i="1"/>
  <c r="U14" i="1" s="1"/>
  <c r="G14" i="1"/>
  <c r="H14" i="1"/>
  <c r="I14" i="1"/>
  <c r="F15" i="1"/>
  <c r="U15" i="1" s="1"/>
  <c r="G15" i="1"/>
  <c r="H15" i="1"/>
  <c r="I15" i="1"/>
  <c r="F16" i="1"/>
  <c r="U16" i="1" s="1"/>
  <c r="G16" i="1"/>
  <c r="H16" i="1"/>
  <c r="I16" i="1"/>
  <c r="F17" i="1"/>
  <c r="U17" i="1" s="1"/>
  <c r="G17" i="1"/>
  <c r="H17" i="1"/>
  <c r="I17" i="1"/>
  <c r="F18" i="1"/>
  <c r="U18" i="1" s="1"/>
  <c r="G18" i="1"/>
  <c r="H18" i="1"/>
  <c r="I18" i="1"/>
  <c r="F19" i="1"/>
  <c r="U19" i="1" s="1"/>
  <c r="G19" i="1"/>
  <c r="H19" i="1"/>
  <c r="I19" i="1"/>
  <c r="F20" i="1"/>
  <c r="U20" i="1" s="1"/>
  <c r="G20" i="1"/>
  <c r="H20" i="1"/>
  <c r="I20" i="1"/>
  <c r="F21" i="1"/>
  <c r="U21" i="1" s="1"/>
  <c r="G21" i="1"/>
  <c r="H21" i="1"/>
  <c r="I21" i="1"/>
  <c r="F22" i="1"/>
  <c r="U22" i="1" s="1"/>
  <c r="G22" i="1"/>
  <c r="H22" i="1"/>
  <c r="I22" i="1"/>
  <c r="F23" i="1"/>
  <c r="U23" i="1" s="1"/>
  <c r="G23" i="1"/>
  <c r="H23" i="1"/>
  <c r="I23" i="1"/>
  <c r="F24" i="1"/>
  <c r="U24" i="1" s="1"/>
  <c r="G24" i="1"/>
  <c r="H24" i="1"/>
  <c r="I24" i="1"/>
  <c r="F25" i="1"/>
  <c r="U25" i="1" s="1"/>
  <c r="G25" i="1"/>
  <c r="H25" i="1"/>
  <c r="I25" i="1"/>
  <c r="F26" i="1"/>
  <c r="U26" i="1" s="1"/>
  <c r="G26" i="1"/>
  <c r="H26" i="1"/>
  <c r="I26" i="1"/>
  <c r="F27" i="1"/>
  <c r="U27" i="1" s="1"/>
  <c r="G27" i="1"/>
  <c r="H27" i="1"/>
  <c r="I27" i="1"/>
  <c r="F28" i="1"/>
  <c r="U28" i="1" s="1"/>
  <c r="G28" i="1"/>
  <c r="H28" i="1"/>
  <c r="I28" i="1"/>
  <c r="F29" i="1"/>
  <c r="U29" i="1" s="1"/>
  <c r="G29" i="1"/>
  <c r="H29" i="1"/>
  <c r="I29" i="1"/>
  <c r="F30" i="1"/>
  <c r="U30" i="1" s="1"/>
  <c r="G30" i="1"/>
  <c r="H30" i="1"/>
  <c r="I30" i="1"/>
  <c r="F31" i="1"/>
  <c r="U31" i="1" s="1"/>
  <c r="G31" i="1"/>
  <c r="H31" i="1"/>
  <c r="I31" i="1"/>
  <c r="F32" i="1"/>
  <c r="U32" i="1" s="1"/>
  <c r="G32" i="1"/>
  <c r="H32" i="1"/>
  <c r="I32" i="1"/>
  <c r="F33" i="1"/>
  <c r="U33" i="1" s="1"/>
  <c r="G33" i="1"/>
  <c r="H33" i="1"/>
  <c r="I33" i="1"/>
  <c r="F34" i="1"/>
  <c r="U34" i="1" s="1"/>
  <c r="G34" i="1"/>
  <c r="H34" i="1"/>
  <c r="I34" i="1"/>
  <c r="F35" i="1"/>
  <c r="U35" i="1" s="1"/>
  <c r="G35" i="1"/>
  <c r="H35" i="1"/>
  <c r="I35" i="1"/>
  <c r="F36" i="1"/>
  <c r="U36" i="1" s="1"/>
  <c r="G36" i="1"/>
  <c r="H36" i="1"/>
  <c r="I36" i="1"/>
  <c r="F37" i="1"/>
  <c r="U37" i="1" s="1"/>
  <c r="G37" i="1"/>
  <c r="V37" i="1" s="1"/>
  <c r="H37" i="1"/>
  <c r="I37" i="1"/>
  <c r="F38" i="1"/>
  <c r="U38" i="1" s="1"/>
  <c r="G38" i="1"/>
  <c r="H38" i="1"/>
  <c r="I38" i="1"/>
  <c r="F39" i="1"/>
  <c r="U39" i="1" s="1"/>
  <c r="G39" i="1"/>
  <c r="H39" i="1"/>
  <c r="I39" i="1"/>
  <c r="F40" i="1"/>
  <c r="U40" i="1" s="1"/>
  <c r="G40" i="1"/>
  <c r="H40" i="1"/>
  <c r="I40" i="1"/>
  <c r="F41" i="1"/>
  <c r="U41" i="1" s="1"/>
  <c r="G41" i="1"/>
  <c r="H41" i="1"/>
  <c r="I41" i="1"/>
  <c r="F42" i="1"/>
  <c r="U42" i="1" s="1"/>
  <c r="G42" i="1"/>
  <c r="H42" i="1"/>
  <c r="I42" i="1"/>
  <c r="F43" i="1"/>
  <c r="U43" i="1" s="1"/>
  <c r="G43" i="1"/>
  <c r="H43" i="1"/>
  <c r="I43" i="1"/>
  <c r="F44" i="1"/>
  <c r="U44" i="1" s="1"/>
  <c r="G44" i="1"/>
  <c r="H44" i="1"/>
  <c r="I44" i="1"/>
  <c r="F45" i="1"/>
  <c r="U45" i="1" s="1"/>
  <c r="G45" i="1"/>
  <c r="V45" i="1" s="1"/>
  <c r="H45" i="1"/>
  <c r="F46" i="1"/>
  <c r="U46" i="1" s="1"/>
  <c r="G46" i="1"/>
  <c r="H46" i="1"/>
  <c r="F47" i="1"/>
  <c r="U47" i="1" s="1"/>
  <c r="G47" i="1"/>
  <c r="H47" i="1"/>
  <c r="F48" i="1"/>
  <c r="U48" i="1" s="1"/>
  <c r="G48" i="1"/>
  <c r="H48" i="1"/>
  <c r="I13" i="1"/>
  <c r="F13" i="1"/>
  <c r="U13" i="1" s="1"/>
  <c r="H13" i="1"/>
  <c r="G13" i="1"/>
  <c r="D5" i="9" l="1"/>
  <c r="AC25" i="7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V46" i="1"/>
  <c r="V34" i="1"/>
  <c r="V14" i="1"/>
  <c r="V42" i="1"/>
  <c r="V38" i="1"/>
  <c r="V30" i="1"/>
  <c r="T13" i="1"/>
  <c r="W26" i="1"/>
  <c r="W18" i="1"/>
  <c r="W14" i="1"/>
  <c r="W22" i="1"/>
  <c r="W30" i="1"/>
  <c r="J13" i="1"/>
  <c r="O13" i="1" s="1"/>
  <c r="J45" i="1"/>
  <c r="J41" i="1"/>
  <c r="J37" i="1"/>
  <c r="J33" i="1"/>
  <c r="J29" i="1"/>
  <c r="J25" i="1"/>
  <c r="J21" i="1"/>
  <c r="J17" i="1"/>
  <c r="O17" i="1" s="1"/>
  <c r="R50" i="1"/>
  <c r="J48" i="1"/>
  <c r="J44" i="1"/>
  <c r="J40" i="1"/>
  <c r="J36" i="1"/>
  <c r="J32" i="1"/>
  <c r="J28" i="1"/>
  <c r="J24" i="1"/>
  <c r="J20" i="1"/>
  <c r="J16" i="1"/>
  <c r="O16" i="1" s="1"/>
  <c r="J47" i="1"/>
  <c r="J43" i="1"/>
  <c r="J39" i="1"/>
  <c r="J35" i="1"/>
  <c r="J31" i="1"/>
  <c r="J27" i="1"/>
  <c r="J23" i="1"/>
  <c r="J19" i="1"/>
  <c r="J15" i="1"/>
  <c r="O15" i="1" s="1"/>
  <c r="J46" i="1"/>
  <c r="J42" i="1"/>
  <c r="J38" i="1"/>
  <c r="J34" i="1"/>
  <c r="J30" i="1"/>
  <c r="O30" i="1" s="1"/>
  <c r="J26" i="1"/>
  <c r="J22" i="1"/>
  <c r="J18" i="1"/>
  <c r="J14" i="1"/>
  <c r="O14" i="1" s="1"/>
  <c r="X29" i="1"/>
  <c r="X17" i="1"/>
  <c r="X33" i="1"/>
  <c r="X25" i="1"/>
  <c r="X21" i="1"/>
  <c r="V15" i="1"/>
  <c r="W29" i="1"/>
  <c r="W25" i="1"/>
  <c r="W21" i="1"/>
  <c r="W17" i="1"/>
  <c r="M48" i="1"/>
  <c r="W48" i="1" s="1"/>
  <c r="V41" i="1"/>
  <c r="V33" i="1"/>
  <c r="V17" i="1"/>
  <c r="W13" i="1"/>
  <c r="G50" i="1"/>
  <c r="V48" i="1"/>
  <c r="V44" i="1"/>
  <c r="V40" i="1"/>
  <c r="V36" i="1"/>
  <c r="V32" i="1"/>
  <c r="V16" i="1"/>
  <c r="M37" i="1"/>
  <c r="W28" i="1"/>
  <c r="W24" i="1"/>
  <c r="W20" i="1"/>
  <c r="W16" i="1"/>
  <c r="X13" i="1"/>
  <c r="X32" i="1"/>
  <c r="X28" i="1"/>
  <c r="X24" i="1"/>
  <c r="X20" i="1"/>
  <c r="X16" i="1"/>
  <c r="W47" i="1"/>
  <c r="V47" i="1"/>
  <c r="V43" i="1"/>
  <c r="V39" i="1"/>
  <c r="V35" i="1"/>
  <c r="V31" i="1"/>
  <c r="W31" i="1"/>
  <c r="W27" i="1"/>
  <c r="W23" i="1"/>
  <c r="W19" i="1"/>
  <c r="W15" i="1"/>
  <c r="X35" i="1"/>
  <c r="X31" i="1"/>
  <c r="X27" i="1"/>
  <c r="X23" i="1"/>
  <c r="X19" i="1"/>
  <c r="X15" i="1"/>
  <c r="F50" i="1"/>
  <c r="X38" i="1"/>
  <c r="X34" i="1"/>
  <c r="X30" i="1"/>
  <c r="X26" i="1"/>
  <c r="X22" i="1"/>
  <c r="X18" i="1"/>
  <c r="X14" i="1"/>
  <c r="V13" i="1"/>
  <c r="L19" i="1"/>
  <c r="L18" i="1"/>
  <c r="L25" i="1"/>
  <c r="M36" i="1"/>
  <c r="W36" i="1" s="1"/>
  <c r="L26" i="1"/>
  <c r="L22" i="1"/>
  <c r="M41" i="1"/>
  <c r="M33" i="1"/>
  <c r="M44" i="1"/>
  <c r="W44" i="1" s="1"/>
  <c r="H50" i="1"/>
  <c r="I50" i="1"/>
  <c r="L29" i="1"/>
  <c r="L21" i="1"/>
  <c r="M40" i="1"/>
  <c r="W40" i="1" s="1"/>
  <c r="M32" i="1"/>
  <c r="W32" i="1" s="1"/>
  <c r="M45" i="1"/>
  <c r="N41" i="1"/>
  <c r="X41" i="1" s="1"/>
  <c r="N40" i="1"/>
  <c r="X40" i="1" s="1"/>
  <c r="U50" i="1"/>
  <c r="L28" i="1"/>
  <c r="L24" i="1"/>
  <c r="L20" i="1"/>
  <c r="M43" i="1"/>
  <c r="W43" i="1" s="1"/>
  <c r="M39" i="1"/>
  <c r="W39" i="1" s="1"/>
  <c r="M35" i="1"/>
  <c r="W35" i="1" s="1"/>
  <c r="M46" i="1"/>
  <c r="W46" i="1" s="1"/>
  <c r="N47" i="1"/>
  <c r="X47" i="1" s="1"/>
  <c r="N43" i="1"/>
  <c r="X43" i="1" s="1"/>
  <c r="N39" i="1"/>
  <c r="X39" i="1" s="1"/>
  <c r="N45" i="1"/>
  <c r="X45" i="1" s="1"/>
  <c r="N37" i="1"/>
  <c r="X37" i="1" s="1"/>
  <c r="N48" i="1"/>
  <c r="X48" i="1" s="1"/>
  <c r="N44" i="1"/>
  <c r="X44" i="1" s="1"/>
  <c r="N36" i="1"/>
  <c r="X36" i="1" s="1"/>
  <c r="L27" i="1"/>
  <c r="L23" i="1"/>
  <c r="M42" i="1"/>
  <c r="W42" i="1" s="1"/>
  <c r="M38" i="1"/>
  <c r="W38" i="1" s="1"/>
  <c r="M34" i="1"/>
  <c r="W34" i="1" s="1"/>
  <c r="N46" i="1"/>
  <c r="X46" i="1" s="1"/>
  <c r="N42" i="1"/>
  <c r="X42" i="1" s="1"/>
  <c r="T15" i="1" l="1"/>
  <c r="Y15" i="1" s="1"/>
  <c r="O31" i="1"/>
  <c r="T31" i="1" s="1"/>
  <c r="T16" i="1"/>
  <c r="Y16" i="1" s="1"/>
  <c r="T14" i="1"/>
  <c r="Y14" i="1" s="1"/>
  <c r="T30" i="1"/>
  <c r="Y30" i="1" s="1"/>
  <c r="T17" i="1"/>
  <c r="Y17" i="1" s="1"/>
  <c r="Y32" i="1"/>
  <c r="O34" i="1"/>
  <c r="T34" i="1" s="1"/>
  <c r="O36" i="1"/>
  <c r="T36" i="1" s="1"/>
  <c r="O47" i="1"/>
  <c r="T47" i="1" s="1"/>
  <c r="W45" i="1"/>
  <c r="O45" i="1"/>
  <c r="T45" i="1" s="1"/>
  <c r="W37" i="1"/>
  <c r="O37" i="1"/>
  <c r="T37" i="1" s="1"/>
  <c r="O38" i="1"/>
  <c r="T38" i="1" s="1"/>
  <c r="O35" i="1"/>
  <c r="T35" i="1" s="1"/>
  <c r="O32" i="1"/>
  <c r="T32" i="1" s="1"/>
  <c r="V26" i="1"/>
  <c r="O26" i="1"/>
  <c r="T26" i="1" s="1"/>
  <c r="V23" i="1"/>
  <c r="O23" i="1"/>
  <c r="T23" i="1" s="1"/>
  <c r="V29" i="1"/>
  <c r="O29" i="1"/>
  <c r="T29" i="1" s="1"/>
  <c r="Y13" i="1"/>
  <c r="V27" i="1"/>
  <c r="O27" i="1"/>
  <c r="T27" i="1" s="1"/>
  <c r="W41" i="1"/>
  <c r="O41" i="1"/>
  <c r="T41" i="1" s="1"/>
  <c r="V25" i="1"/>
  <c r="O25" i="1"/>
  <c r="T25" i="1" s="1"/>
  <c r="O42" i="1"/>
  <c r="T42" i="1" s="1"/>
  <c r="O39" i="1"/>
  <c r="O40" i="1"/>
  <c r="T40" i="1" s="1"/>
  <c r="V24" i="1"/>
  <c r="O24" i="1"/>
  <c r="T24" i="1" s="1"/>
  <c r="V21" i="1"/>
  <c r="O21" i="1"/>
  <c r="T21" i="1" s="1"/>
  <c r="V19" i="1"/>
  <c r="O19" i="1"/>
  <c r="T19" i="1" s="1"/>
  <c r="V28" i="1"/>
  <c r="O28" i="1"/>
  <c r="T28" i="1" s="1"/>
  <c r="W33" i="1"/>
  <c r="O33" i="1"/>
  <c r="T33" i="1" s="1"/>
  <c r="V20" i="1"/>
  <c r="O20" i="1"/>
  <c r="T20" i="1" s="1"/>
  <c r="V22" i="1"/>
  <c r="O22" i="1"/>
  <c r="T22" i="1" s="1"/>
  <c r="V18" i="1"/>
  <c r="O18" i="1"/>
  <c r="T18" i="1" s="1"/>
  <c r="O44" i="1"/>
  <c r="T44" i="1" s="1"/>
  <c r="O46" i="1"/>
  <c r="T46" i="1" s="1"/>
  <c r="O43" i="1"/>
  <c r="T43" i="1" s="1"/>
  <c r="O48" i="1"/>
  <c r="T48" i="1" s="1"/>
  <c r="L50" i="1"/>
  <c r="N50" i="1"/>
  <c r="X50" i="1"/>
  <c r="M50" i="1"/>
  <c r="Y34" i="1" l="1"/>
  <c r="Y18" i="1"/>
  <c r="Y28" i="1"/>
  <c r="Y21" i="1"/>
  <c r="Y23" i="1"/>
  <c r="Y47" i="1"/>
  <c r="Y46" i="1"/>
  <c r="Y20" i="1"/>
  <c r="Y31" i="1"/>
  <c r="Y40" i="1"/>
  <c r="Y41" i="1"/>
  <c r="Y45" i="1"/>
  <c r="Y38" i="1"/>
  <c r="Y43" i="1"/>
  <c r="Y33" i="1"/>
  <c r="Y19" i="1"/>
  <c r="Y24" i="1"/>
  <c r="Y29" i="1"/>
  <c r="Y26" i="1"/>
  <c r="Y35" i="1"/>
  <c r="Y48" i="1"/>
  <c r="Y42" i="1"/>
  <c r="T39" i="1"/>
  <c r="Y39" i="1" s="1"/>
  <c r="Y22" i="1"/>
  <c r="Y25" i="1"/>
  <c r="Y27" i="1"/>
  <c r="Y37" i="1"/>
  <c r="Y44" i="1"/>
  <c r="Y36" i="1"/>
  <c r="W50" i="1"/>
  <c r="V50" i="1"/>
  <c r="Y50" i="1" l="1"/>
</calcChain>
</file>

<file path=xl/sharedStrings.xml><?xml version="1.0" encoding="utf-8"?>
<sst xmlns="http://schemas.openxmlformats.org/spreadsheetml/2006/main" count="247" uniqueCount="126">
  <si>
    <t>Month</t>
  </si>
  <si>
    <t>Bravo Inc</t>
  </si>
  <si>
    <t>Charlie LLC</t>
  </si>
  <si>
    <t>Delta plc</t>
  </si>
  <si>
    <t>Seats/licenses</t>
  </si>
  <si>
    <t>Price</t>
  </si>
  <si>
    <t>Product</t>
  </si>
  <si>
    <t>Haze365</t>
  </si>
  <si>
    <t>Fog</t>
  </si>
  <si>
    <t>Haze</t>
  </si>
  <si>
    <t>Hazelette</t>
  </si>
  <si>
    <t xml:space="preserve">Start Date </t>
  </si>
  <si>
    <t>End Date</t>
  </si>
  <si>
    <t>Product Revenue</t>
  </si>
  <si>
    <t>Support Revenue</t>
  </si>
  <si>
    <t>Price/month</t>
  </si>
  <si>
    <t>Support</t>
  </si>
  <si>
    <t>Basic</t>
  </si>
  <si>
    <t>Per year</t>
  </si>
  <si>
    <t>n/a</t>
  </si>
  <si>
    <t>Gold</t>
  </si>
  <si>
    <t>Platinum</t>
  </si>
  <si>
    <t>Customisation</t>
  </si>
  <si>
    <t>Per project</t>
  </si>
  <si>
    <t>One-time</t>
  </si>
  <si>
    <t>Item</t>
  </si>
  <si>
    <t>Tier</t>
  </si>
  <si>
    <t>Rate</t>
  </si>
  <si>
    <t>Unit</t>
  </si>
  <si>
    <t>Renewal uplift</t>
  </si>
  <si>
    <t>Delivery Model</t>
  </si>
  <si>
    <t>Nature</t>
  </si>
  <si>
    <t>Term</t>
  </si>
  <si>
    <t>Nett Revenue</t>
  </si>
  <si>
    <t>No. of Licences/Seats</t>
  </si>
  <si>
    <t>Customisation Revene</t>
  </si>
  <si>
    <t>LIC-Bravo Inc</t>
  </si>
  <si>
    <t>LIC-Charlie LLC</t>
  </si>
  <si>
    <t>LIC-Delta plc</t>
  </si>
  <si>
    <t>PR-Bravo Inc</t>
  </si>
  <si>
    <t>PR-Charlie LLC</t>
  </si>
  <si>
    <t>PR-Delta plc</t>
  </si>
  <si>
    <t>SR-Bravo Inc</t>
  </si>
  <si>
    <t>SR-Charlie LLC</t>
  </si>
  <si>
    <t>SR-Delta plc</t>
  </si>
  <si>
    <t>CR-Bravo Inc</t>
  </si>
  <si>
    <t>CR-Charlie LLC</t>
  </si>
  <si>
    <t>CR-Delta plc</t>
  </si>
  <si>
    <t>NR-Bravo Inc</t>
  </si>
  <si>
    <t>NR-Charlie LLC</t>
  </si>
  <si>
    <t>NR-Delta plc</t>
  </si>
  <si>
    <t>Row Labels</t>
  </si>
  <si>
    <t>Grand Total</t>
  </si>
  <si>
    <t>2020</t>
  </si>
  <si>
    <t>Dec</t>
  </si>
  <si>
    <t>2021</t>
  </si>
  <si>
    <t>2022</t>
  </si>
  <si>
    <t>Total Product Revenue</t>
  </si>
  <si>
    <t>Total Support Revenue</t>
  </si>
  <si>
    <t>Total Customisation Revenue</t>
  </si>
  <si>
    <t>Total Nett Revenue</t>
  </si>
  <si>
    <t>Sum of Total Product Revenue</t>
  </si>
  <si>
    <t>Sum of Total Support Revenue</t>
  </si>
  <si>
    <t>Sum of Total Customisation Revenue</t>
  </si>
  <si>
    <t>Sum of Total Nett Revenue</t>
  </si>
  <si>
    <t>Dec'21</t>
  </si>
  <si>
    <t>Dec'22</t>
  </si>
  <si>
    <t>Dec'20</t>
  </si>
  <si>
    <t>Billed Amount</t>
  </si>
  <si>
    <t>BA-Bravo Inc</t>
  </si>
  <si>
    <t>BA-Charlie LLC</t>
  </si>
  <si>
    <t>BA-Delta plc+</t>
  </si>
  <si>
    <t>Total Billed Amount</t>
  </si>
  <si>
    <t>LIC-Delta plc+</t>
  </si>
  <si>
    <t>PR-Delta plc+</t>
  </si>
  <si>
    <t>SR-Delta plc+</t>
  </si>
  <si>
    <t>CR-Delta plc+</t>
  </si>
  <si>
    <t>NR-Delta plc+</t>
  </si>
  <si>
    <t>BA-Delta plc</t>
  </si>
  <si>
    <t>DR-Bravo Inc</t>
  </si>
  <si>
    <t>DR-Charlie LLC</t>
  </si>
  <si>
    <t>DR-Delta plc</t>
  </si>
  <si>
    <t>DR-Delta plc+</t>
  </si>
  <si>
    <t>Sum of DR-Bravo Inc</t>
  </si>
  <si>
    <t>Sum of DR-Charlie LLC</t>
  </si>
  <si>
    <t>Sum of DR-Delta plc</t>
  </si>
  <si>
    <t>Sum of DR-Delta plc+</t>
  </si>
  <si>
    <t>TOTAL PR</t>
  </si>
  <si>
    <t>TOTAL SR</t>
  </si>
  <si>
    <t>TOTAL CR</t>
  </si>
  <si>
    <t>Total DR</t>
  </si>
  <si>
    <t>ARR = (Sum of subscription revenue for the year + recurring revenue from add-ons and upgrades) - revenue lost from cancellations and downgrades</t>
  </si>
  <si>
    <t>Revenue Lost</t>
  </si>
  <si>
    <t>ARR</t>
  </si>
  <si>
    <t>Remarks</t>
  </si>
  <si>
    <t>NA</t>
  </si>
  <si>
    <t>1. Confirmed cancellation of Charlie LLC is considered as Revenu loss</t>
  </si>
  <si>
    <t>One time fee for customisation not considered under recurring income</t>
  </si>
  <si>
    <t>Year</t>
  </si>
  <si>
    <t>RWA 1 SaaS Accounting</t>
  </si>
  <si>
    <t>Alpha Inc has the following customer contracts:</t>
  </si>
  <si>
    <t>Customer</t>
  </si>
  <si>
    <t>Start Date</t>
  </si>
  <si>
    <t>Renewal</t>
  </si>
  <si>
    <t>Other details</t>
  </si>
  <si>
    <t>Auto</t>
  </si>
  <si>
    <t>Support is included without any extra charges</t>
  </si>
  <si>
    <t>Manual</t>
  </si>
  <si>
    <t>Confirmed cancellation at the end of the current term</t>
  </si>
  <si>
    <t>Confirmed renewal at the end of current term. Contracted separately for customisation services to be delivered within 3 weeks of renewal.</t>
  </si>
  <si>
    <t>Confirmed renewal at the end of current term with additional 50 seats</t>
  </si>
  <si>
    <t>The Standard Price List is as follows</t>
  </si>
  <si>
    <t>Per license per annum</t>
  </si>
  <si>
    <t>Per support tier</t>
  </si>
  <si>
    <t>SaaS</t>
  </si>
  <si>
    <t>On premise</t>
  </si>
  <si>
    <t>Per license</t>
  </si>
  <si>
    <t>Perpetual</t>
  </si>
  <si>
    <t>Term - Add-on</t>
  </si>
  <si>
    <t>The fiscal year ends 31 Dec. Calculate the following:</t>
  </si>
  <si>
    <t>a) Revenue for each year from 2020 - 2022, presented separately for each customer for each of the following groupings:</t>
  </si>
  <si>
    <t>i. Product revenue</t>
  </si>
  <si>
    <t>ii. Support revenue</t>
  </si>
  <si>
    <t>iii. Customisation/PS revenue</t>
  </si>
  <si>
    <t>b) Deferred Revenue at each year end from 2020 - 2022</t>
  </si>
  <si>
    <t>b) ARR at each year end from 2020 - 2022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</si>
</sst>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"/>
    <numFmt numFmtId="165" formatCode="d\ mmmm\ yy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2"/>
      <color rgb="FFFFFFFF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72C4"/>
        <bgColor rgb="FF4472C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4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" fontId="0" fillId="2" borderId="0" xfId="0" applyNumberFormat="1" applyFill="1"/>
    <xf numFmtId="0" fontId="2" fillId="0" borderId="0" xfId="0" applyFont="1"/>
    <xf numFmtId="166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2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3" borderId="0" xfId="0" applyNumberForma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" xfId="0" applyFill="1" applyBorder="1"/>
    <xf numFmtId="4" fontId="0" fillId="2" borderId="1" xfId="0" applyNumberFormat="1" applyFill="1" applyBorder="1"/>
    <xf numFmtId="0" fontId="0" fillId="0" borderId="1" xfId="0" applyBorder="1"/>
    <xf numFmtId="4" fontId="0" fillId="0" borderId="1" xfId="0" applyNumberFormat="1" applyBorder="1"/>
    <xf numFmtId="0" fontId="5" fillId="4" borderId="0" xfId="1" applyFont="1" applyFill="1"/>
    <xf numFmtId="0" fontId="4" fillId="0" borderId="0" xfId="1"/>
    <xf numFmtId="0" fontId="4" fillId="0" borderId="0" xfId="1"/>
    <xf numFmtId="0" fontId="2" fillId="0" borderId="0" xfId="1" applyFont="1"/>
    <xf numFmtId="0" fontId="6" fillId="0" borderId="0" xfId="1" applyFont="1"/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/>
    <xf numFmtId="165" fontId="2" fillId="0" borderId="0" xfId="1" applyNumberFormat="1" applyFont="1" applyAlignment="1">
      <alignment horizontal="center"/>
    </xf>
    <xf numFmtId="0" fontId="3" fillId="0" borderId="6" xfId="1" applyFont="1" applyBorder="1"/>
    <xf numFmtId="166" fontId="2" fillId="0" borderId="0" xfId="1" applyNumberFormat="1" applyFont="1" applyAlignment="1">
      <alignment horizontal="right"/>
    </xf>
    <xf numFmtId="9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2893D1E3-BE5F-49B2-B1FC-15A911A1C49C}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46.379623958332" createdVersion="8" refreshedVersion="8" minRefreshableVersion="3" recordCount="36" xr:uid="{BF315E1C-8ABB-427C-AFDF-E61B56D64A5D}">
  <cacheSource type="worksheet">
    <worksheetSource ref="A12:Y48" sheet="Main Workings"/>
  </cacheSource>
  <cacheFields count="27">
    <cacheField name="Month" numFmtId="15">
      <sharedItems containsSemiMixedTypes="0" containsNonDate="0" containsDate="1" containsString="0" minDate="2020-01-01T00:00:00" maxDate="2022-12-02T00:00:00" count="36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6" base="0">
        <rangePr groupBy="months" startDate="2020-01-01T00:00:00" endDate="2022-12-02T00:00:00"/>
        <groupItems count="14">
          <s v="&lt;0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2"/>
        </groupItems>
      </fieldGroup>
    </cacheField>
    <cacheField name="LIC-Bravo Inc" numFmtId="4">
      <sharedItems containsSemiMixedTypes="0" containsString="0" containsNumber="1" containsInteger="1" minValue="0" maxValue="1000"/>
    </cacheField>
    <cacheField name="LIC-Charlie LLC" numFmtId="4">
      <sharedItems containsSemiMixedTypes="0" containsString="0" containsNumber="1" containsInteger="1" minValue="0" maxValue="5"/>
    </cacheField>
    <cacheField name="LIC-Delta plc" numFmtId="4">
      <sharedItems containsSemiMixedTypes="0" containsString="0" containsNumber="1" containsInteger="1" minValue="0" maxValue="500"/>
    </cacheField>
    <cacheField name="LIC-Delta plc+" numFmtId="4">
      <sharedItems containsSemiMixedTypes="0" containsString="0" containsNumber="1" containsInteger="1" minValue="0" maxValue="200"/>
    </cacheField>
    <cacheField name="PR-Bravo Inc" numFmtId="4">
      <sharedItems containsSemiMixedTypes="0" containsString="0" containsNumber="1" containsInteger="1" minValue="0" maxValue="100000"/>
    </cacheField>
    <cacheField name="PR-Charlie LLC" numFmtId="4">
      <sharedItems containsSemiMixedTypes="0" containsString="0" containsNumber="1" minValue="0" maxValue="2083.3333333333335"/>
    </cacheField>
    <cacheField name="PR-Delta plc" numFmtId="4">
      <sharedItems containsSemiMixedTypes="0" containsString="0" containsNumber="1" containsInteger="1" minValue="0" maxValue="37500"/>
    </cacheField>
    <cacheField name="PR-Delta plc+" numFmtId="4">
      <sharedItems containsSemiMixedTypes="0" containsString="0" containsNumber="1" minValue="0" maxValue="4166.6666666666661"/>
    </cacheField>
    <cacheField name="Total Product Revenue" numFmtId="4">
      <sharedItems containsSemiMixedTypes="0" containsString="0" containsNumber="1" minValue="0" maxValue="141666.66666666666"/>
    </cacheField>
    <cacheField name="SR-Bravo Inc" numFmtId="4">
      <sharedItems containsSemiMixedTypes="0" containsString="0" containsNumber="1" containsInteger="1" minValue="0" maxValue="0"/>
    </cacheField>
    <cacheField name="SR-Charlie LLC" numFmtId="4">
      <sharedItems containsSemiMixedTypes="0" containsString="0" containsNumber="1" minValue="0" maxValue="83.333333333333329"/>
    </cacheField>
    <cacheField name="SR-Delta plc" numFmtId="4">
      <sharedItems containsSemiMixedTypes="0" containsString="0" containsNumber="1" minValue="0" maxValue="479.16666666666663"/>
    </cacheField>
    <cacheField name="SR-Delta plc+" numFmtId="4">
      <sharedItems containsSemiMixedTypes="0" containsString="0" containsNumber="1" minValue="0" maxValue="479.16666666666663"/>
    </cacheField>
    <cacheField name="Total Support Revenue" numFmtId="4">
      <sharedItems containsSemiMixedTypes="0" containsString="0" containsNumber="1" minValue="0" maxValue="958.33333333333326"/>
    </cacheField>
    <cacheField name="CR-Bravo Inc" numFmtId="4">
      <sharedItems containsSemiMixedTypes="0" containsString="0" containsNumber="1" containsInteger="1" minValue="0" maxValue="0"/>
    </cacheField>
    <cacheField name="CR-Charlie LLC" numFmtId="4">
      <sharedItems containsSemiMixedTypes="0" containsString="0" containsNumber="1" containsInteger="1" minValue="0" maxValue="0"/>
    </cacheField>
    <cacheField name="CR-Delta plc" numFmtId="4">
      <sharedItems containsSemiMixedTypes="0" containsString="0" containsNumber="1" minValue="0" maxValue="16666.666666666668"/>
    </cacheField>
    <cacheField name="CR-Delta plc+" numFmtId="4">
      <sharedItems containsSemiMixedTypes="0" containsString="0" containsNumber="1" containsInteger="1" minValue="0" maxValue="0"/>
    </cacheField>
    <cacheField name="Total Customisation Revenue" numFmtId="4">
      <sharedItems containsSemiMixedTypes="0" containsString="0" containsNumber="1" minValue="0" maxValue="16666.666666666668"/>
    </cacheField>
    <cacheField name="NR-Bravo Inc" numFmtId="4">
      <sharedItems containsSemiMixedTypes="0" containsString="0" containsNumber="1" containsInteger="1" minValue="0" maxValue="100000"/>
    </cacheField>
    <cacheField name="NR-Charlie LLC" numFmtId="4">
      <sharedItems containsSemiMixedTypes="0" containsString="0" containsNumber="1" minValue="0" maxValue="2166.666666666667"/>
    </cacheField>
    <cacheField name="NR-Delta plc" numFmtId="4">
      <sharedItems containsSemiMixedTypes="0" containsString="0" containsNumber="1" minValue="0" maxValue="54645.833333333328"/>
    </cacheField>
    <cacheField name="NR-Delta plc+" numFmtId="4">
      <sharedItems containsSemiMixedTypes="0" containsString="0" containsNumber="1" minValue="0" maxValue="4645.833333333333"/>
    </cacheField>
    <cacheField name="Total Nett Revenue" numFmtId="4">
      <sharedItems containsSemiMixedTypes="0" containsString="0" containsNumber="1" minValue="0" maxValue="159229.16666666666"/>
    </cacheField>
    <cacheField name="Quarters" numFmtId="0" databaseField="0">
      <fieldGroup base="0">
        <rangePr groupBy="quarters" startDate="2020-01-01T00:00:00" endDate="2022-12-02T00:00:00"/>
        <groupItems count="6">
          <s v="&lt;01-01-2020"/>
          <s v="Qtr1"/>
          <s v="Qtr2"/>
          <s v="Qtr3"/>
          <s v="Qtr4"/>
          <s v="&gt;02-12-2022"/>
        </groupItems>
      </fieldGroup>
    </cacheField>
    <cacheField name="Years" numFmtId="0" databaseField="0">
      <fieldGroup base="0">
        <rangePr groupBy="years" startDate="2020-01-01T00:00:00" endDate="2022-12-02T00:00:00"/>
        <groupItems count="5">
          <s v="&lt;01-01-2020"/>
          <s v="2020"/>
          <s v="2021"/>
          <s v="2022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46.380320023149" createdVersion="8" refreshedVersion="8" minRefreshableVersion="3" recordCount="36" xr:uid="{57980DBD-C68C-4478-9551-68F37826E98B}">
  <cacheSource type="worksheet">
    <worksheetSource ref="A1:AC37" sheet="DR workings"/>
  </cacheSource>
  <cacheFields count="31">
    <cacheField name="Month" numFmtId="15">
      <sharedItems containsSemiMixedTypes="0" containsNonDate="0" containsDate="1" containsString="0" minDate="2020-01-01T00:00:00" maxDate="2022-12-02T00:00:00" count="36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30" base="0">
        <rangePr groupBy="months" startDate="2020-01-01T00:00:00" endDate="2022-12-02T00:00:00"/>
        <groupItems count="14">
          <s v="&lt;0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2"/>
        </groupItems>
      </fieldGroup>
    </cacheField>
    <cacheField name="LIC-Bravo Inc" numFmtId="4">
      <sharedItems containsSemiMixedTypes="0" containsString="0" containsNumber="1" containsInteger="1" minValue="0" maxValue="1000"/>
    </cacheField>
    <cacheField name="PR-Bravo Inc" numFmtId="4">
      <sharedItems containsSemiMixedTypes="0" containsString="0" containsNumber="1" containsInteger="1" minValue="0" maxValue="100000"/>
    </cacheField>
    <cacheField name="SR-Bravo Inc" numFmtId="4">
      <sharedItems containsSemiMixedTypes="0" containsString="0" containsNumber="1" containsInteger="1" minValue="0" maxValue="0"/>
    </cacheField>
    <cacheField name="CR-Bravo Inc" numFmtId="4">
      <sharedItems containsSemiMixedTypes="0" containsString="0" containsNumber="1" containsInteger="1" minValue="0" maxValue="0"/>
    </cacheField>
    <cacheField name="NR-Bravo Inc" numFmtId="4">
      <sharedItems containsSemiMixedTypes="0" containsString="0" containsNumber="1" containsInteger="1" minValue="0" maxValue="100000"/>
    </cacheField>
    <cacheField name="BA-Bravo Inc" numFmtId="0">
      <sharedItems containsSemiMixedTypes="0" containsString="0" containsNumber="1" containsInteger="1" minValue="0" maxValue="1200000"/>
    </cacheField>
    <cacheField name="DR-Bravo Inc" numFmtId="4">
      <sharedItems containsSemiMixedTypes="0" containsString="0" containsNumber="1" containsInteger="1" minValue="0" maxValue="1100000"/>
    </cacheField>
    <cacheField name="LIC-Charlie LLC" numFmtId="4">
      <sharedItems containsSemiMixedTypes="0" containsString="0" containsNumber="1" containsInteger="1" minValue="0" maxValue="5"/>
    </cacheField>
    <cacheField name="PR-Charlie LLC" numFmtId="4">
      <sharedItems containsSemiMixedTypes="0" containsString="0" containsNumber="1" minValue="0" maxValue="2083.3333333333335"/>
    </cacheField>
    <cacheField name="SR-Charlie LLC" numFmtId="4">
      <sharedItems containsSemiMixedTypes="0" containsString="0" containsNumber="1" minValue="0" maxValue="83.333333333333329"/>
    </cacheField>
    <cacheField name="CR-Charlie LLC" numFmtId="4">
      <sharedItems containsSemiMixedTypes="0" containsString="0" containsNumber="1" containsInteger="1" minValue="0" maxValue="0"/>
    </cacheField>
    <cacheField name="NR-Charlie LLC" numFmtId="4">
      <sharedItems containsSemiMixedTypes="0" containsString="0" containsNumber="1" minValue="0" maxValue="2166.666666666667"/>
    </cacheField>
    <cacheField name="BA-Charlie LLC" numFmtId="4">
      <sharedItems containsSemiMixedTypes="0" containsString="0" containsNumber="1" containsInteger="1" minValue="0" maxValue="26000"/>
    </cacheField>
    <cacheField name="DR-Charlie LLC" numFmtId="4">
      <sharedItems containsSemiMixedTypes="0" containsString="0" containsNumber="1" minValue="0" maxValue="23833.333333333336"/>
    </cacheField>
    <cacheField name="LIC-Delta plc" numFmtId="4">
      <sharedItems containsSemiMixedTypes="0" containsString="0" containsNumber="1" containsInteger="1" minValue="0" maxValue="500"/>
    </cacheField>
    <cacheField name="PR-Delta plc" numFmtId="4">
      <sharedItems containsSemiMixedTypes="0" containsString="0" containsNumber="1" containsInteger="1" minValue="0" maxValue="37500"/>
    </cacheField>
    <cacheField name="SR-Delta plc" numFmtId="4">
      <sharedItems containsSemiMixedTypes="0" containsString="0" containsNumber="1" minValue="0" maxValue="479.16666666666663"/>
    </cacheField>
    <cacheField name="CR-Delta plc" numFmtId="4">
      <sharedItems containsSemiMixedTypes="0" containsString="0" containsNumber="1" minValue="0" maxValue="16666.666666666668"/>
    </cacheField>
    <cacheField name="NR-Delta plc" numFmtId="4">
      <sharedItems containsSemiMixedTypes="0" containsString="0" containsNumber="1" minValue="0" maxValue="54645.833333333328"/>
    </cacheField>
    <cacheField name="BA-Delta plc" numFmtId="4">
      <sharedItems containsSemiMixedTypes="0" containsString="0" containsNumber="1" containsInteger="1" minValue="0" maxValue="505750"/>
    </cacheField>
    <cacheField name="DR-Delta plc" numFmtId="4">
      <sharedItems containsSemiMixedTypes="0" containsString="0" containsNumber="1" minValue="-7.5203843152849004E-11" maxValue="451104.16666666657"/>
    </cacheField>
    <cacheField name="LIC-Delta plc+" numFmtId="4">
      <sharedItems containsSemiMixedTypes="0" containsString="0" containsNumber="1" containsInteger="1" minValue="0" maxValue="200"/>
    </cacheField>
    <cacheField name="PR-Delta plc+" numFmtId="4">
      <sharedItems containsSemiMixedTypes="0" containsString="0" containsNumber="1" minValue="0" maxValue="4166.6666666666661"/>
    </cacheField>
    <cacheField name="SR-Delta plc+" numFmtId="4">
      <sharedItems containsSemiMixedTypes="0" containsString="0" containsNumber="1" minValue="0" maxValue="479.16666666666663"/>
    </cacheField>
    <cacheField name="CR-Delta plc+" numFmtId="4">
      <sharedItems containsSemiMixedTypes="0" containsString="0" containsNumber="1" containsInteger="1" minValue="0" maxValue="0"/>
    </cacheField>
    <cacheField name="NR-Delta plc+" numFmtId="4">
      <sharedItems containsSemiMixedTypes="0" containsString="0" containsNumber="1" minValue="0" maxValue="4645.833333333333"/>
    </cacheField>
    <cacheField name="BA-Delta plc+" numFmtId="0">
      <sharedItems containsSemiMixedTypes="0" containsString="0" containsNumber="1" minValue="0" maxValue="55750"/>
    </cacheField>
    <cacheField name="DR-Delta plc+" numFmtId="4">
      <sharedItems containsSemiMixedTypes="0" containsString="0" containsNumber="1" minValue="-3.808509063674137E-12" maxValue="51104.166666666664"/>
    </cacheField>
    <cacheField name="Quarters" numFmtId="0" databaseField="0">
      <fieldGroup base="0">
        <rangePr groupBy="quarters" startDate="2020-01-01T00:00:00" endDate="2022-12-02T00:00:00"/>
        <groupItems count="6">
          <s v="&lt;01-01-2020"/>
          <s v="Qtr1"/>
          <s v="Qtr2"/>
          <s v="Qtr3"/>
          <s v="Qtr4"/>
          <s v="&gt;02-12-2022"/>
        </groupItems>
      </fieldGroup>
    </cacheField>
    <cacheField name="Years" numFmtId="0" databaseField="0">
      <fieldGroup base="0">
        <rangePr groupBy="years" startDate="2020-01-01T00:00:00" endDate="2022-12-02T00:00:00"/>
        <groupItems count="5">
          <s v="&lt;01-01-2020"/>
          <s v="2020"/>
          <s v="2021"/>
          <s v="2022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6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7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8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9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10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11"/>
    <n v="0"/>
    <n v="5"/>
    <n v="0"/>
    <n v="0"/>
    <n v="0"/>
    <n v="2083.3333333333335"/>
    <n v="0"/>
    <n v="0"/>
    <n v="2083.3333333333335"/>
    <n v="0"/>
    <n v="83.333333333333329"/>
    <n v="0"/>
    <n v="0"/>
    <n v="83.333333333333329"/>
    <n v="0"/>
    <n v="0"/>
    <n v="0"/>
    <n v="0"/>
    <n v="0"/>
    <n v="0"/>
    <n v="2166.666666666667"/>
    <n v="0"/>
    <n v="0"/>
    <n v="2166.666666666667"/>
  </r>
  <r>
    <x v="12"/>
    <n v="1000"/>
    <n v="5"/>
    <n v="0"/>
    <n v="0"/>
    <n v="100000"/>
    <n v="2083.3333333333335"/>
    <n v="0"/>
    <n v="0"/>
    <n v="102083.33333333333"/>
    <n v="0"/>
    <n v="83.333333333333329"/>
    <n v="0"/>
    <n v="0"/>
    <n v="83.333333333333329"/>
    <n v="0"/>
    <n v="0"/>
    <n v="0"/>
    <n v="0"/>
    <n v="0"/>
    <n v="100000"/>
    <n v="2166.666666666667"/>
    <n v="0"/>
    <n v="0"/>
    <n v="102166.66666666667"/>
  </r>
  <r>
    <x v="13"/>
    <n v="1000"/>
    <n v="5"/>
    <n v="0"/>
    <n v="0"/>
    <n v="100000"/>
    <n v="2083.3333333333335"/>
    <n v="0"/>
    <n v="0"/>
    <n v="102083.33333333333"/>
    <n v="0"/>
    <n v="83.333333333333329"/>
    <n v="0"/>
    <n v="0"/>
    <n v="83.333333333333329"/>
    <n v="0"/>
    <n v="0"/>
    <n v="0"/>
    <n v="0"/>
    <n v="0"/>
    <n v="100000"/>
    <n v="2166.666666666667"/>
    <n v="0"/>
    <n v="0"/>
    <n v="102166.66666666667"/>
  </r>
  <r>
    <x v="14"/>
    <n v="1000"/>
    <n v="5"/>
    <n v="0"/>
    <n v="0"/>
    <n v="100000"/>
    <n v="2083.3333333333335"/>
    <n v="0"/>
    <n v="0"/>
    <n v="102083.33333333333"/>
    <n v="0"/>
    <n v="83.333333333333329"/>
    <n v="0"/>
    <n v="0"/>
    <n v="83.333333333333329"/>
    <n v="0"/>
    <n v="0"/>
    <n v="0"/>
    <n v="0"/>
    <n v="0"/>
    <n v="100000"/>
    <n v="2166.666666666667"/>
    <n v="0"/>
    <n v="0"/>
    <n v="102166.66666666667"/>
  </r>
  <r>
    <x v="15"/>
    <n v="1000"/>
    <n v="5"/>
    <n v="0"/>
    <n v="0"/>
    <n v="100000"/>
    <n v="2083.3333333333335"/>
    <n v="0"/>
    <n v="0"/>
    <n v="102083.33333333333"/>
    <n v="0"/>
    <n v="83.333333333333329"/>
    <n v="0"/>
    <n v="0"/>
    <n v="83.333333333333329"/>
    <n v="0"/>
    <n v="0"/>
    <n v="0"/>
    <n v="0"/>
    <n v="0"/>
    <n v="100000"/>
    <n v="2166.666666666667"/>
    <n v="0"/>
    <n v="0"/>
    <n v="102166.66666666667"/>
  </r>
  <r>
    <x v="16"/>
    <n v="1000"/>
    <n v="5"/>
    <n v="0"/>
    <n v="0"/>
    <n v="100000"/>
    <n v="2083.3333333333335"/>
    <n v="0"/>
    <n v="0"/>
    <n v="102083.33333333333"/>
    <n v="0"/>
    <n v="83.333333333333329"/>
    <n v="0"/>
    <n v="0"/>
    <n v="83.333333333333329"/>
    <n v="0"/>
    <n v="0"/>
    <n v="0"/>
    <n v="0"/>
    <n v="0"/>
    <n v="100000"/>
    <n v="2166.666666666667"/>
    <n v="0"/>
    <n v="0"/>
    <n v="102166.66666666667"/>
  </r>
  <r>
    <x v="17"/>
    <n v="1000"/>
    <n v="0"/>
    <n v="0"/>
    <n v="0"/>
    <n v="100000"/>
    <n v="0"/>
    <n v="0"/>
    <n v="0"/>
    <n v="100000"/>
    <n v="0"/>
    <n v="0"/>
    <n v="0"/>
    <n v="0"/>
    <n v="0"/>
    <n v="0"/>
    <n v="0"/>
    <n v="0"/>
    <n v="0"/>
    <n v="0"/>
    <n v="100000"/>
    <n v="0"/>
    <n v="0"/>
    <n v="0"/>
    <n v="100000"/>
  </r>
  <r>
    <x v="18"/>
    <n v="1000"/>
    <n v="0"/>
    <n v="0"/>
    <n v="0"/>
    <n v="100000"/>
    <n v="0"/>
    <n v="0"/>
    <n v="0"/>
    <n v="100000"/>
    <n v="0"/>
    <n v="0"/>
    <n v="0"/>
    <n v="0"/>
    <n v="0"/>
    <n v="0"/>
    <n v="0"/>
    <n v="0"/>
    <n v="0"/>
    <n v="0"/>
    <n v="100000"/>
    <n v="0"/>
    <n v="0"/>
    <n v="0"/>
    <n v="100000"/>
  </r>
  <r>
    <x v="19"/>
    <n v="1000"/>
    <n v="0"/>
    <n v="500"/>
    <n v="0"/>
    <n v="100000"/>
    <n v="0"/>
    <n v="37500"/>
    <n v="0"/>
    <n v="137500"/>
    <n v="0"/>
    <n v="0"/>
    <n v="416.66666666666669"/>
    <n v="0"/>
    <n v="416.66666666666669"/>
    <n v="0"/>
    <n v="0"/>
    <n v="0"/>
    <n v="0"/>
    <n v="0"/>
    <n v="100000"/>
    <n v="0"/>
    <n v="37916.666666666664"/>
    <n v="0"/>
    <n v="137916.66666666666"/>
  </r>
  <r>
    <x v="20"/>
    <n v="1000"/>
    <n v="0"/>
    <n v="500"/>
    <n v="0"/>
    <n v="100000"/>
    <n v="0"/>
    <n v="37500"/>
    <n v="0"/>
    <n v="137500"/>
    <n v="0"/>
    <n v="0"/>
    <n v="416.66666666666669"/>
    <n v="0"/>
    <n v="416.66666666666669"/>
    <n v="0"/>
    <n v="0"/>
    <n v="0"/>
    <n v="0"/>
    <n v="0"/>
    <n v="100000"/>
    <n v="0"/>
    <n v="37916.666666666664"/>
    <n v="0"/>
    <n v="137916.66666666666"/>
  </r>
  <r>
    <x v="21"/>
    <n v="1000"/>
    <n v="0"/>
    <n v="500"/>
    <n v="0"/>
    <n v="100000"/>
    <n v="0"/>
    <n v="37500"/>
    <n v="0"/>
    <n v="137500"/>
    <n v="0"/>
    <n v="0"/>
    <n v="416.66666666666669"/>
    <n v="0"/>
    <n v="416.66666666666669"/>
    <n v="0"/>
    <n v="0"/>
    <n v="0"/>
    <n v="0"/>
    <n v="0"/>
    <n v="100000"/>
    <n v="0"/>
    <n v="37916.666666666664"/>
    <n v="0"/>
    <n v="137916.66666666666"/>
  </r>
  <r>
    <x v="22"/>
    <n v="1000"/>
    <n v="0"/>
    <n v="500"/>
    <n v="0"/>
    <n v="100000"/>
    <n v="0"/>
    <n v="37500"/>
    <n v="0"/>
    <n v="137500"/>
    <n v="0"/>
    <n v="0"/>
    <n v="416.66666666666669"/>
    <n v="0"/>
    <n v="416.66666666666669"/>
    <n v="0"/>
    <n v="0"/>
    <n v="0"/>
    <n v="0"/>
    <n v="0"/>
    <n v="100000"/>
    <n v="0"/>
    <n v="37916.666666666664"/>
    <n v="0"/>
    <n v="137916.66666666666"/>
  </r>
  <r>
    <x v="23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4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5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6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7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8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29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30"/>
    <n v="1000"/>
    <n v="0"/>
    <n v="500"/>
    <n v="150"/>
    <n v="100000"/>
    <n v="0"/>
    <n v="37500"/>
    <n v="3125"/>
    <n v="140625"/>
    <n v="0"/>
    <n v="0"/>
    <n v="416.66666666666669"/>
    <n v="416.66666666666669"/>
    <n v="833.33333333333337"/>
    <n v="0"/>
    <n v="0"/>
    <n v="0"/>
    <n v="0"/>
    <n v="0"/>
    <n v="100000"/>
    <n v="0"/>
    <n v="37916.666666666664"/>
    <n v="3541.6666666666665"/>
    <n v="141458.33333333331"/>
  </r>
  <r>
    <x v="31"/>
    <n v="1000"/>
    <n v="0"/>
    <n v="500"/>
    <n v="200"/>
    <n v="100000"/>
    <n v="0"/>
    <n v="37500"/>
    <n v="4166.6666666666661"/>
    <n v="141666.66666666666"/>
    <n v="0"/>
    <n v="0"/>
    <n v="479.16666666666663"/>
    <n v="416.66666666666669"/>
    <n v="895.83333333333326"/>
    <n v="0"/>
    <n v="0"/>
    <n v="16666.666666666668"/>
    <n v="0"/>
    <n v="16666.666666666668"/>
    <n v="100000"/>
    <n v="0"/>
    <n v="54645.833333333328"/>
    <n v="4583.333333333333"/>
    <n v="159229.16666666666"/>
  </r>
  <r>
    <x v="32"/>
    <n v="1000"/>
    <n v="0"/>
    <n v="500"/>
    <n v="200"/>
    <n v="100000"/>
    <n v="0"/>
    <n v="37500"/>
    <n v="4166.6666666666661"/>
    <n v="141666.66666666666"/>
    <n v="0"/>
    <n v="0"/>
    <n v="479.16666666666663"/>
    <n v="416.66666666666669"/>
    <n v="895.83333333333326"/>
    <n v="0"/>
    <n v="0"/>
    <n v="16666.666666666668"/>
    <n v="0"/>
    <n v="16666.666666666668"/>
    <n v="100000"/>
    <n v="0"/>
    <n v="54645.833333333328"/>
    <n v="4583.333333333333"/>
    <n v="159229.16666666666"/>
  </r>
  <r>
    <x v="33"/>
    <n v="1000"/>
    <n v="0"/>
    <n v="500"/>
    <n v="200"/>
    <n v="100000"/>
    <n v="0"/>
    <n v="37500"/>
    <n v="4166.6666666666661"/>
    <n v="141666.66666666666"/>
    <n v="0"/>
    <n v="0"/>
    <n v="479.16666666666663"/>
    <n v="416.66666666666669"/>
    <n v="895.83333333333326"/>
    <n v="0"/>
    <n v="0"/>
    <n v="16666.666666666668"/>
    <n v="0"/>
    <n v="16666.666666666668"/>
    <n v="100000"/>
    <n v="0"/>
    <n v="54645.833333333328"/>
    <n v="4583.333333333333"/>
    <n v="159229.16666666666"/>
  </r>
  <r>
    <x v="34"/>
    <n v="1000"/>
    <n v="0"/>
    <n v="500"/>
    <n v="200"/>
    <n v="100000"/>
    <n v="0"/>
    <n v="37500"/>
    <n v="4166.6666666666661"/>
    <n v="141666.66666666666"/>
    <n v="0"/>
    <n v="0"/>
    <n v="479.16666666666663"/>
    <n v="416.66666666666669"/>
    <n v="895.83333333333326"/>
    <n v="0"/>
    <n v="0"/>
    <n v="0"/>
    <n v="0"/>
    <n v="0"/>
    <n v="100000"/>
    <n v="0"/>
    <n v="37979.166666666664"/>
    <n v="4583.333333333333"/>
    <n v="142562.5"/>
  </r>
  <r>
    <x v="35"/>
    <n v="1000"/>
    <n v="0"/>
    <n v="500"/>
    <n v="200"/>
    <n v="100000"/>
    <n v="0"/>
    <n v="37500"/>
    <n v="4166.6666666666661"/>
    <n v="141666.66666666666"/>
    <n v="0"/>
    <n v="0"/>
    <n v="479.16666666666663"/>
    <n v="479.16666666666663"/>
    <n v="958.33333333333326"/>
    <n v="0"/>
    <n v="0"/>
    <n v="0"/>
    <n v="0"/>
    <n v="0"/>
    <n v="100000"/>
    <n v="0"/>
    <n v="37979.166666666664"/>
    <n v="4645.833333333333"/>
    <n v="1426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5"/>
    <n v="2083.3333333333335"/>
    <n v="83.333333333333329"/>
    <n v="0"/>
    <n v="2166.666666666667"/>
    <n v="26000"/>
    <n v="23833.333333333336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5"/>
    <n v="2083.3333333333335"/>
    <n v="83.333333333333329"/>
    <n v="0"/>
    <n v="2166.666666666667"/>
    <n v="0"/>
    <n v="21666.666666666672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5"/>
    <n v="2083.3333333333335"/>
    <n v="83.333333333333329"/>
    <n v="0"/>
    <n v="2166.666666666667"/>
    <n v="0"/>
    <n v="19500.000000000007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5"/>
    <n v="2083.3333333333335"/>
    <n v="83.333333333333329"/>
    <n v="0"/>
    <n v="2166.666666666667"/>
    <n v="0"/>
    <n v="17333.333333333343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5"/>
    <n v="2083.3333333333335"/>
    <n v="83.333333333333329"/>
    <n v="0"/>
    <n v="2166.666666666667"/>
    <n v="0"/>
    <n v="15166.666666666675"/>
    <n v="0"/>
    <n v="0"/>
    <n v="0"/>
    <n v="0"/>
    <n v="0"/>
    <n v="0"/>
    <n v="0"/>
    <n v="0"/>
    <n v="0"/>
    <n v="0"/>
    <n v="0"/>
    <n v="0"/>
    <n v="0"/>
    <n v="0"/>
  </r>
  <r>
    <x v="10"/>
    <n v="0"/>
    <n v="0"/>
    <n v="0"/>
    <n v="0"/>
    <n v="0"/>
    <n v="0"/>
    <n v="0"/>
    <n v="5"/>
    <n v="2083.3333333333335"/>
    <n v="83.333333333333329"/>
    <n v="0"/>
    <n v="2166.666666666667"/>
    <n v="0"/>
    <n v="13000.000000000007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5"/>
    <n v="2083.3333333333335"/>
    <n v="83.333333333333329"/>
    <n v="0"/>
    <n v="2166.666666666667"/>
    <n v="0"/>
    <n v="10833.333333333339"/>
    <n v="0"/>
    <n v="0"/>
    <n v="0"/>
    <n v="0"/>
    <n v="0"/>
    <n v="0"/>
    <n v="0"/>
    <n v="0"/>
    <n v="0"/>
    <n v="0"/>
    <n v="0"/>
    <n v="0"/>
    <n v="0"/>
    <n v="0"/>
  </r>
  <r>
    <x v="12"/>
    <n v="1000"/>
    <n v="100000"/>
    <n v="0"/>
    <n v="0"/>
    <n v="100000"/>
    <n v="1200000"/>
    <n v="1100000"/>
    <n v="5"/>
    <n v="2083.3333333333335"/>
    <n v="83.333333333333329"/>
    <n v="0"/>
    <n v="2166.666666666667"/>
    <n v="0"/>
    <n v="8666.6666666666715"/>
    <n v="0"/>
    <n v="0"/>
    <n v="0"/>
    <n v="0"/>
    <n v="0"/>
    <n v="0"/>
    <n v="0"/>
    <n v="0"/>
    <n v="0"/>
    <n v="0"/>
    <n v="0"/>
    <n v="0"/>
    <n v="0"/>
    <n v="0"/>
  </r>
  <r>
    <x v="13"/>
    <n v="1000"/>
    <n v="100000"/>
    <n v="0"/>
    <n v="0"/>
    <n v="100000"/>
    <n v="0"/>
    <n v="1000000"/>
    <n v="5"/>
    <n v="2083.3333333333335"/>
    <n v="83.333333333333329"/>
    <n v="0"/>
    <n v="2166.666666666667"/>
    <n v="0"/>
    <n v="6500.0000000000045"/>
    <n v="0"/>
    <n v="0"/>
    <n v="0"/>
    <n v="0"/>
    <n v="0"/>
    <n v="0"/>
    <n v="0"/>
    <n v="0"/>
    <n v="0"/>
    <n v="0"/>
    <n v="0"/>
    <n v="0"/>
    <n v="0"/>
    <n v="0"/>
  </r>
  <r>
    <x v="14"/>
    <n v="1000"/>
    <n v="100000"/>
    <n v="0"/>
    <n v="0"/>
    <n v="100000"/>
    <n v="0"/>
    <n v="900000"/>
    <n v="5"/>
    <n v="2083.3333333333335"/>
    <n v="83.333333333333329"/>
    <n v="0"/>
    <n v="2166.666666666667"/>
    <n v="0"/>
    <n v="4333.3333333333385"/>
    <n v="0"/>
    <n v="0"/>
    <n v="0"/>
    <n v="0"/>
    <n v="0"/>
    <n v="0"/>
    <n v="0"/>
    <n v="0"/>
    <n v="0"/>
    <n v="0"/>
    <n v="0"/>
    <n v="0"/>
    <n v="0"/>
    <n v="0"/>
  </r>
  <r>
    <x v="15"/>
    <n v="1000"/>
    <n v="100000"/>
    <n v="0"/>
    <n v="0"/>
    <n v="100000"/>
    <n v="0"/>
    <n v="800000"/>
    <n v="5"/>
    <n v="2083.3333333333335"/>
    <n v="83.333333333333329"/>
    <n v="0"/>
    <n v="2166.666666666667"/>
    <n v="0"/>
    <n v="2166.6666666666715"/>
    <n v="0"/>
    <n v="0"/>
    <n v="0"/>
    <n v="0"/>
    <n v="0"/>
    <n v="0"/>
    <n v="0"/>
    <n v="0"/>
    <n v="0"/>
    <n v="0"/>
    <n v="0"/>
    <n v="0"/>
    <n v="0"/>
    <n v="0"/>
  </r>
  <r>
    <x v="16"/>
    <n v="1000"/>
    <n v="100000"/>
    <n v="0"/>
    <n v="0"/>
    <n v="100000"/>
    <n v="0"/>
    <n v="700000"/>
    <n v="5"/>
    <n v="2083.3333333333335"/>
    <n v="83.333333333333329"/>
    <n v="0"/>
    <n v="2166.666666666667"/>
    <n v="0"/>
    <n v="4.7037929107318632E-12"/>
    <n v="0"/>
    <n v="0"/>
    <n v="0"/>
    <n v="0"/>
    <n v="0"/>
    <n v="0"/>
    <n v="0"/>
    <n v="0"/>
    <n v="0"/>
    <n v="0"/>
    <n v="0"/>
    <n v="0"/>
    <n v="0"/>
    <n v="0"/>
  </r>
  <r>
    <x v="17"/>
    <n v="1000"/>
    <n v="100000"/>
    <n v="0"/>
    <n v="0"/>
    <n v="100000"/>
    <n v="0"/>
    <n v="600000"/>
    <n v="0"/>
    <n v="0"/>
    <n v="0"/>
    <n v="0"/>
    <n v="0"/>
    <n v="0"/>
    <n v="4.7037929107318632E-12"/>
    <n v="0"/>
    <n v="0"/>
    <n v="0"/>
    <n v="0"/>
    <n v="0"/>
    <n v="0"/>
    <n v="0"/>
    <n v="0"/>
    <n v="0"/>
    <n v="0"/>
    <n v="0"/>
    <n v="0"/>
    <n v="0"/>
    <n v="0"/>
  </r>
  <r>
    <x v="18"/>
    <n v="1000"/>
    <n v="100000"/>
    <n v="0"/>
    <n v="0"/>
    <n v="100000"/>
    <n v="0"/>
    <n v="500000"/>
    <n v="0"/>
    <n v="0"/>
    <n v="0"/>
    <n v="0"/>
    <n v="0"/>
    <n v="0"/>
    <n v="4.7037929107318632E-12"/>
    <n v="0"/>
    <n v="0"/>
    <n v="0"/>
    <n v="0"/>
    <n v="0"/>
    <n v="0"/>
    <n v="0"/>
    <n v="0"/>
    <n v="0"/>
    <n v="0"/>
    <n v="0"/>
    <n v="0"/>
    <n v="0"/>
    <n v="0"/>
  </r>
  <r>
    <x v="19"/>
    <n v="1000"/>
    <n v="100000"/>
    <n v="0"/>
    <n v="0"/>
    <n v="100000"/>
    <n v="0"/>
    <n v="400000"/>
    <n v="0"/>
    <n v="0"/>
    <n v="0"/>
    <n v="0"/>
    <n v="0"/>
    <n v="0"/>
    <n v="4.7037929107318632E-12"/>
    <n v="500"/>
    <n v="37500"/>
    <n v="416.66666666666669"/>
    <n v="0"/>
    <n v="37916.666666666664"/>
    <n v="455000"/>
    <n v="417083.33333333331"/>
    <n v="0"/>
    <n v="0"/>
    <n v="0"/>
    <n v="0"/>
    <n v="0"/>
    <n v="0"/>
    <n v="0"/>
  </r>
  <r>
    <x v="20"/>
    <n v="1000"/>
    <n v="100000"/>
    <n v="0"/>
    <n v="0"/>
    <n v="100000"/>
    <n v="0"/>
    <n v="300000"/>
    <n v="0"/>
    <n v="0"/>
    <n v="0"/>
    <n v="0"/>
    <n v="0"/>
    <n v="0"/>
    <n v="4.7037929107318632E-12"/>
    <n v="500"/>
    <n v="37500"/>
    <n v="416.66666666666669"/>
    <n v="0"/>
    <n v="37916.666666666664"/>
    <n v="0"/>
    <n v="379166.66666666663"/>
    <n v="0"/>
    <n v="0"/>
    <n v="0"/>
    <n v="0"/>
    <n v="0"/>
    <n v="0"/>
    <n v="0"/>
  </r>
  <r>
    <x v="21"/>
    <n v="1000"/>
    <n v="100000"/>
    <n v="0"/>
    <n v="0"/>
    <n v="100000"/>
    <n v="0"/>
    <n v="200000"/>
    <n v="0"/>
    <n v="0"/>
    <n v="0"/>
    <n v="0"/>
    <n v="0"/>
    <n v="0"/>
    <n v="4.7037929107318632E-12"/>
    <n v="500"/>
    <n v="37500"/>
    <n v="416.66666666666669"/>
    <n v="0"/>
    <n v="37916.666666666664"/>
    <n v="0"/>
    <n v="341249.99999999994"/>
    <n v="0"/>
    <n v="0"/>
    <n v="0"/>
    <n v="0"/>
    <n v="0"/>
    <n v="0"/>
    <n v="0"/>
  </r>
  <r>
    <x v="22"/>
    <n v="1000"/>
    <n v="100000"/>
    <n v="0"/>
    <n v="0"/>
    <n v="100000"/>
    <n v="0"/>
    <n v="100000"/>
    <n v="0"/>
    <n v="0"/>
    <n v="0"/>
    <n v="0"/>
    <n v="0"/>
    <n v="0"/>
    <n v="4.7037929107318632E-12"/>
    <n v="500"/>
    <n v="37500"/>
    <n v="416.66666666666669"/>
    <n v="0"/>
    <n v="37916.666666666664"/>
    <n v="0"/>
    <n v="303333.33333333326"/>
    <n v="0"/>
    <n v="0"/>
    <n v="0"/>
    <n v="0"/>
    <n v="0"/>
    <n v="0"/>
    <n v="0"/>
  </r>
  <r>
    <x v="23"/>
    <n v="1000"/>
    <n v="100000"/>
    <n v="0"/>
    <n v="0"/>
    <n v="100000"/>
    <n v="0"/>
    <n v="0"/>
    <n v="0"/>
    <n v="0"/>
    <n v="0"/>
    <n v="0"/>
    <n v="0"/>
    <n v="0"/>
    <n v="4.7037929107318632E-12"/>
    <n v="500"/>
    <n v="37500"/>
    <n v="416.66666666666669"/>
    <n v="0"/>
    <n v="37916.666666666664"/>
    <n v="0"/>
    <n v="265416.66666666657"/>
    <n v="150"/>
    <n v="3125"/>
    <n v="416.66666666666669"/>
    <n v="0"/>
    <n v="3541.6666666666665"/>
    <n v="28333.333333333332"/>
    <n v="24791.666666666664"/>
  </r>
  <r>
    <x v="24"/>
    <n v="1000"/>
    <n v="100000"/>
    <n v="0"/>
    <n v="0"/>
    <n v="100000"/>
    <n v="1200000"/>
    <n v="1100000"/>
    <n v="0"/>
    <n v="0"/>
    <n v="0"/>
    <n v="0"/>
    <n v="0"/>
    <n v="0"/>
    <n v="4.7037929107318632E-12"/>
    <n v="500"/>
    <n v="37500"/>
    <n v="416.66666666666669"/>
    <n v="0"/>
    <n v="37916.666666666664"/>
    <n v="0"/>
    <n v="227499.99999999991"/>
    <n v="150"/>
    <n v="3125"/>
    <n v="416.66666666666669"/>
    <n v="0"/>
    <n v="3541.6666666666665"/>
    <n v="0"/>
    <n v="21249.999999999996"/>
  </r>
  <r>
    <x v="25"/>
    <n v="1000"/>
    <n v="100000"/>
    <n v="0"/>
    <n v="0"/>
    <n v="100000"/>
    <n v="0"/>
    <n v="1000000"/>
    <n v="0"/>
    <n v="0"/>
    <n v="0"/>
    <n v="0"/>
    <n v="0"/>
    <n v="0"/>
    <n v="4.7037929107318632E-12"/>
    <n v="500"/>
    <n v="37500"/>
    <n v="416.66666666666669"/>
    <n v="0"/>
    <n v="37916.666666666664"/>
    <n v="0"/>
    <n v="189583.33333333326"/>
    <n v="150"/>
    <n v="3125"/>
    <n v="416.66666666666669"/>
    <n v="0"/>
    <n v="3541.6666666666665"/>
    <n v="0"/>
    <n v="17708.333333333328"/>
  </r>
  <r>
    <x v="26"/>
    <n v="1000"/>
    <n v="100000"/>
    <n v="0"/>
    <n v="0"/>
    <n v="100000"/>
    <n v="0"/>
    <n v="900000"/>
    <n v="0"/>
    <n v="0"/>
    <n v="0"/>
    <n v="0"/>
    <n v="0"/>
    <n v="0"/>
    <n v="4.7037929107318632E-12"/>
    <n v="500"/>
    <n v="37500"/>
    <n v="416.66666666666669"/>
    <n v="0"/>
    <n v="37916.666666666664"/>
    <n v="0"/>
    <n v="151666.6666666666"/>
    <n v="150"/>
    <n v="3125"/>
    <n v="416.66666666666669"/>
    <n v="0"/>
    <n v="3541.6666666666665"/>
    <n v="0"/>
    <n v="14166.666666666662"/>
  </r>
  <r>
    <x v="27"/>
    <n v="1000"/>
    <n v="100000"/>
    <n v="0"/>
    <n v="0"/>
    <n v="100000"/>
    <n v="0"/>
    <n v="800000"/>
    <n v="0"/>
    <n v="0"/>
    <n v="0"/>
    <n v="0"/>
    <n v="0"/>
    <n v="0"/>
    <n v="4.7037929107318632E-12"/>
    <n v="500"/>
    <n v="37500"/>
    <n v="416.66666666666669"/>
    <n v="0"/>
    <n v="37916.666666666664"/>
    <n v="0"/>
    <n v="113749.99999999993"/>
    <n v="150"/>
    <n v="3125"/>
    <n v="416.66666666666669"/>
    <n v="0"/>
    <n v="3541.6666666666665"/>
    <n v="0"/>
    <n v="10624.999999999996"/>
  </r>
  <r>
    <x v="28"/>
    <n v="1000"/>
    <n v="100000"/>
    <n v="0"/>
    <n v="0"/>
    <n v="100000"/>
    <n v="0"/>
    <n v="700000"/>
    <n v="0"/>
    <n v="0"/>
    <n v="0"/>
    <n v="0"/>
    <n v="0"/>
    <n v="0"/>
    <n v="4.7037929107318632E-12"/>
    <n v="500"/>
    <n v="37500"/>
    <n v="416.66666666666669"/>
    <n v="0"/>
    <n v="37916.666666666664"/>
    <n v="0"/>
    <n v="75833.333333333256"/>
    <n v="150"/>
    <n v="3125"/>
    <n v="416.66666666666669"/>
    <n v="0"/>
    <n v="3541.6666666666665"/>
    <n v="0"/>
    <n v="7083.3333333333294"/>
  </r>
  <r>
    <x v="29"/>
    <n v="1000"/>
    <n v="100000"/>
    <n v="0"/>
    <n v="0"/>
    <n v="100000"/>
    <n v="0"/>
    <n v="600000"/>
    <n v="0"/>
    <n v="0"/>
    <n v="0"/>
    <n v="0"/>
    <n v="0"/>
    <n v="0"/>
    <n v="4.7037929107318632E-12"/>
    <n v="500"/>
    <n v="37500"/>
    <n v="416.66666666666669"/>
    <n v="0"/>
    <n v="37916.666666666664"/>
    <n v="0"/>
    <n v="37916.666666666591"/>
    <n v="150"/>
    <n v="3125"/>
    <n v="416.66666666666669"/>
    <n v="0"/>
    <n v="3541.6666666666665"/>
    <n v="0"/>
    <n v="3541.6666666666629"/>
  </r>
  <r>
    <x v="30"/>
    <n v="1000"/>
    <n v="100000"/>
    <n v="0"/>
    <n v="0"/>
    <n v="100000"/>
    <n v="0"/>
    <n v="500000"/>
    <n v="0"/>
    <n v="0"/>
    <n v="0"/>
    <n v="0"/>
    <n v="0"/>
    <n v="0"/>
    <n v="4.7037929107318632E-12"/>
    <n v="500"/>
    <n v="37500"/>
    <n v="416.66666666666669"/>
    <n v="0"/>
    <n v="37916.666666666664"/>
    <n v="0"/>
    <n v="-7.5203843152849004E-11"/>
    <n v="150"/>
    <n v="3125"/>
    <n v="416.66666666666669"/>
    <n v="0"/>
    <n v="3541.6666666666665"/>
    <n v="0"/>
    <n v="-3.808509063674137E-12"/>
  </r>
  <r>
    <x v="31"/>
    <n v="1000"/>
    <n v="100000"/>
    <n v="0"/>
    <n v="0"/>
    <n v="100000"/>
    <n v="0"/>
    <n v="400000"/>
    <n v="0"/>
    <n v="0"/>
    <n v="0"/>
    <n v="0"/>
    <n v="0"/>
    <n v="0"/>
    <n v="4.7037929107318632E-12"/>
    <n v="500"/>
    <n v="37500"/>
    <n v="479.16666666666663"/>
    <n v="16666.666666666668"/>
    <n v="54645.833333333328"/>
    <n v="505750"/>
    <n v="451104.16666666657"/>
    <n v="200"/>
    <n v="4166.6666666666661"/>
    <n v="479.16666666666663"/>
    <n v="0"/>
    <n v="4583.333333333333"/>
    <n v="55750"/>
    <n v="51104.166666666664"/>
  </r>
  <r>
    <x v="32"/>
    <n v="1000"/>
    <n v="100000"/>
    <n v="0"/>
    <n v="0"/>
    <n v="100000"/>
    <n v="0"/>
    <n v="300000"/>
    <n v="0"/>
    <n v="0"/>
    <n v="0"/>
    <n v="0"/>
    <n v="0"/>
    <n v="0"/>
    <n v="4.7037929107318632E-12"/>
    <n v="500"/>
    <n v="37500"/>
    <n v="479.16666666666663"/>
    <n v="16666.666666666668"/>
    <n v="54645.833333333328"/>
    <n v="0"/>
    <n v="396458.3333333332"/>
    <n v="200"/>
    <n v="4166.6666666666661"/>
    <n v="479.16666666666663"/>
    <n v="0"/>
    <n v="4583.333333333333"/>
    <n v="0"/>
    <n v="46458.333333333336"/>
  </r>
  <r>
    <x v="33"/>
    <n v="1000"/>
    <n v="100000"/>
    <n v="0"/>
    <n v="0"/>
    <n v="100000"/>
    <n v="0"/>
    <n v="200000"/>
    <n v="0"/>
    <n v="0"/>
    <n v="0"/>
    <n v="0"/>
    <n v="0"/>
    <n v="0"/>
    <n v="4.7037929107318632E-12"/>
    <n v="500"/>
    <n v="37500"/>
    <n v="479.16666666666663"/>
    <n v="16666.666666666668"/>
    <n v="54645.833333333328"/>
    <n v="0"/>
    <n v="341812.49999999983"/>
    <n v="200"/>
    <n v="4166.6666666666661"/>
    <n v="479.16666666666663"/>
    <n v="0"/>
    <n v="4583.333333333333"/>
    <n v="0"/>
    <n v="41812.500000000007"/>
  </r>
  <r>
    <x v="34"/>
    <n v="1000"/>
    <n v="100000"/>
    <n v="0"/>
    <n v="0"/>
    <n v="100000"/>
    <n v="0"/>
    <n v="100000"/>
    <n v="0"/>
    <n v="0"/>
    <n v="0"/>
    <n v="0"/>
    <n v="0"/>
    <n v="0"/>
    <n v="4.7037929107318632E-12"/>
    <n v="500"/>
    <n v="37500"/>
    <n v="479.16666666666663"/>
    <n v="0"/>
    <n v="37979.166666666664"/>
    <n v="0"/>
    <n v="303833.33333333314"/>
    <n v="200"/>
    <n v="4166.6666666666661"/>
    <n v="479.16666666666663"/>
    <n v="0"/>
    <n v="4583.333333333333"/>
    <n v="0"/>
    <n v="37166.666666666679"/>
  </r>
  <r>
    <x v="35"/>
    <n v="1000"/>
    <n v="100000"/>
    <n v="0"/>
    <n v="0"/>
    <n v="100000"/>
    <n v="0"/>
    <n v="0"/>
    <n v="0"/>
    <n v="0"/>
    <n v="0"/>
    <n v="0"/>
    <n v="0"/>
    <n v="0"/>
    <n v="4.7037929107318632E-12"/>
    <n v="500"/>
    <n v="37500"/>
    <n v="479.16666666666663"/>
    <n v="0"/>
    <n v="37979.166666666664"/>
    <n v="0"/>
    <n v="265854.16666666645"/>
    <n v="200"/>
    <n v="4166.6666666666661"/>
    <n v="479.16666666666663"/>
    <n v="0"/>
    <n v="4645.833333333333"/>
    <n v="0"/>
    <n v="32520.833333333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6D22F-7D82-43D9-8E13-5AF51AA39248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0" firstDataRow="1" firstDataCol="1"/>
  <pivotFields count="27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dataField="1" numFmtId="4" showAll="0"/>
    <pivotField numFmtId="4" showAll="0"/>
    <pivotField numFmtId="4" showAll="0"/>
    <pivotField numFmtId="4" showAll="0"/>
    <pivotField numFmtId="4" showAll="0"/>
    <pivotField dataField="1" numFmtId="4" showAll="0"/>
    <pivotField numFmtId="4" showAll="0"/>
    <pivotField numFmtId="4" showAll="0"/>
    <pivotField numFmtId="4" showAll="0"/>
    <pivotField numFmtId="4" showAll="0"/>
    <pivotField dataField="1" numFmtId="4" showAll="0"/>
    <pivotField numFmtId="4" showAll="0"/>
    <pivotField numFmtId="4" showAll="0"/>
    <pivotField numFmtId="4" showAll="0"/>
    <pivotField numFmtId="4" showAll="0"/>
    <pivotField dataField="1" numFmtId="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26"/>
    <field x="25"/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Product Revenue" fld="9" baseField="0" baseItem="0"/>
    <dataField name="Sum of Total Support Revenue" fld="14" baseField="0" baseItem="0"/>
    <dataField name="Sum of Total Customisation Revenue" fld="19" baseField="0" baseItem="0"/>
    <dataField name="Sum of Total Nett Revenue" fld="24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0A778-37E1-42CE-BC4F-A6D2DD7FF1F6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0" firstDataRow="1" firstDataCol="1" rowPageCount="1" colPageCount="1"/>
  <pivotFields count="31">
    <pivotField axis="axisPage" numFmtId="15"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t="default"/>
      </items>
    </pivotField>
    <pivotField numFmtId="4" showAll="0"/>
    <pivotField numFmtId="4" showAll="0"/>
    <pivotField numFmtId="4" showAll="0"/>
    <pivotField numFmtId="4" showAll="0"/>
    <pivotField numFmtId="4" showAll="0"/>
    <pivotField showAll="0"/>
    <pivotField dataField="1"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dataField="1"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dataField="1" numFmtId="4" showAll="0"/>
    <pivotField numFmtId="4" showAll="0"/>
    <pivotField numFmtId="4" showAll="0"/>
    <pivotField numFmtId="4" showAll="0"/>
    <pivotField numFmtId="4" showAll="0"/>
    <pivotField numFmtId="4" showAll="0"/>
    <pivotField showAll="0"/>
    <pivotField dataField="1" numFmtId="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30"/>
    <field x="29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DR-Bravo Inc" fld="7" baseField="0" baseItem="0"/>
    <dataField name="Sum of DR-Charlie LLC" fld="14" baseField="0" baseItem="0"/>
    <dataField name="Sum of DR-Delta plc" fld="21" baseField="0" baseItem="0"/>
    <dataField name="Sum of DR-Delta plc+" fld="28" baseField="0" baseItem="0"/>
  </dataFields>
  <formats count="3">
    <format dxfId="5">
      <pivotArea outline="0" collapsedLevelsAreSubtotals="1" fieldPosition="0"/>
    </format>
    <format dxfId="4">
      <pivotArea dataOnly="0" labelOnly="1" outline="0" fieldPosition="0">
        <references count="1">
          <reference field="0" count="0"/>
        </references>
      </pivotArea>
    </format>
    <format dxfId="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408B-5127-49C8-B794-56FF76D081CC}">
  <sheetPr>
    <outlinePr summaryBelow="0" summaryRight="0"/>
  </sheetPr>
  <dimension ref="A1:H30"/>
  <sheetViews>
    <sheetView tabSelected="1" workbookViewId="0">
      <selection sqref="A1:H1"/>
    </sheetView>
  </sheetViews>
  <sheetFormatPr defaultColWidth="12.5703125" defaultRowHeight="15.75" customHeight="1" x14ac:dyDescent="0.2"/>
  <cols>
    <col min="1" max="3" width="12.5703125" style="34"/>
    <col min="4" max="4" width="19.85546875" style="34" bestFit="1" customWidth="1"/>
    <col min="5" max="5" width="14.28515625" style="34" bestFit="1" customWidth="1"/>
    <col min="6" max="6" width="14.7109375" style="34" bestFit="1" customWidth="1"/>
    <col min="7" max="7" width="12.5703125" style="34"/>
    <col min="8" max="8" width="34.85546875" style="34" customWidth="1"/>
    <col min="9" max="16384" width="12.5703125" style="34"/>
  </cols>
  <sheetData>
    <row r="1" spans="1:8" ht="15.75" customHeight="1" x14ac:dyDescent="0.25">
      <c r="A1" s="32" t="s">
        <v>99</v>
      </c>
      <c r="B1" s="33"/>
      <c r="C1" s="33"/>
      <c r="D1" s="33"/>
      <c r="E1" s="33"/>
      <c r="F1" s="33"/>
      <c r="G1" s="33"/>
      <c r="H1" s="33"/>
    </row>
    <row r="2" spans="1:8" ht="12.75" x14ac:dyDescent="0.2">
      <c r="A2" s="35" t="s">
        <v>100</v>
      </c>
      <c r="B2" s="33"/>
      <c r="C2" s="33"/>
      <c r="D2" s="33"/>
      <c r="E2" s="36"/>
      <c r="F2" s="36"/>
      <c r="G2" s="36"/>
      <c r="H2" s="36"/>
    </row>
    <row r="3" spans="1:8" ht="12.75" x14ac:dyDescent="0.2">
      <c r="A3" s="37" t="s">
        <v>101</v>
      </c>
      <c r="B3" s="38" t="s">
        <v>6</v>
      </c>
      <c r="C3" s="38" t="s">
        <v>16</v>
      </c>
      <c r="D3" s="38" t="s">
        <v>4</v>
      </c>
      <c r="E3" s="38" t="s">
        <v>102</v>
      </c>
      <c r="F3" s="38" t="s">
        <v>12</v>
      </c>
      <c r="G3" s="38" t="s">
        <v>103</v>
      </c>
      <c r="H3" s="38" t="s">
        <v>104</v>
      </c>
    </row>
    <row r="4" spans="1:8" ht="12.75" x14ac:dyDescent="0.2">
      <c r="A4" s="39" t="s">
        <v>1</v>
      </c>
      <c r="B4" s="39" t="s">
        <v>7</v>
      </c>
      <c r="C4" s="39" t="s">
        <v>21</v>
      </c>
      <c r="D4" s="40">
        <v>1000</v>
      </c>
      <c r="E4" s="41">
        <v>44197</v>
      </c>
      <c r="F4" s="41">
        <v>44561</v>
      </c>
      <c r="G4" s="39" t="s">
        <v>105</v>
      </c>
      <c r="H4" s="42" t="s">
        <v>106</v>
      </c>
    </row>
    <row r="5" spans="1:8" ht="12.75" x14ac:dyDescent="0.2">
      <c r="A5" s="39" t="s">
        <v>2</v>
      </c>
      <c r="B5" s="39" t="s">
        <v>8</v>
      </c>
      <c r="C5" s="39" t="s">
        <v>17</v>
      </c>
      <c r="D5" s="39">
        <v>5</v>
      </c>
      <c r="E5" s="41">
        <v>43983</v>
      </c>
      <c r="F5" s="43">
        <v>44347</v>
      </c>
      <c r="G5" s="39" t="s">
        <v>107</v>
      </c>
      <c r="H5" s="42" t="s">
        <v>108</v>
      </c>
    </row>
    <row r="6" spans="1:8" ht="12.75" x14ac:dyDescent="0.2">
      <c r="A6" s="39" t="s">
        <v>3</v>
      </c>
      <c r="B6" s="39" t="s">
        <v>9</v>
      </c>
      <c r="C6" s="39" t="s">
        <v>20</v>
      </c>
      <c r="D6" s="39">
        <v>500</v>
      </c>
      <c r="E6" s="41">
        <v>44409</v>
      </c>
      <c r="F6" s="41">
        <v>44773</v>
      </c>
      <c r="G6" s="39" t="s">
        <v>107</v>
      </c>
      <c r="H6" s="42" t="s">
        <v>109</v>
      </c>
    </row>
    <row r="7" spans="1:8" ht="12.75" x14ac:dyDescent="0.2">
      <c r="A7" s="39" t="s">
        <v>3</v>
      </c>
      <c r="B7" s="39" t="s">
        <v>10</v>
      </c>
      <c r="C7" s="39" t="s">
        <v>20</v>
      </c>
      <c r="D7" s="39">
        <v>150</v>
      </c>
      <c r="E7" s="41">
        <v>44531</v>
      </c>
      <c r="F7" s="41">
        <v>44773</v>
      </c>
      <c r="G7" s="39" t="s">
        <v>107</v>
      </c>
      <c r="H7" s="42" t="s">
        <v>110</v>
      </c>
    </row>
    <row r="8" spans="1:8" ht="12.75" x14ac:dyDescent="0.2">
      <c r="A8" s="39"/>
      <c r="B8" s="39"/>
      <c r="C8" s="39"/>
      <c r="D8" s="39"/>
      <c r="E8" s="39"/>
      <c r="F8" s="39"/>
      <c r="G8" s="39"/>
      <c r="H8" s="42"/>
    </row>
    <row r="9" spans="1:8" ht="12.75" x14ac:dyDescent="0.2">
      <c r="A9" s="36"/>
      <c r="B9" s="36"/>
      <c r="C9" s="36"/>
      <c r="D9" s="36"/>
      <c r="E9" s="36"/>
      <c r="F9" s="36"/>
      <c r="G9" s="36"/>
      <c r="H9" s="36"/>
    </row>
    <row r="10" spans="1:8" ht="12.75" x14ac:dyDescent="0.2">
      <c r="A10" s="35" t="s">
        <v>111</v>
      </c>
      <c r="B10" s="33"/>
      <c r="C10" s="33"/>
      <c r="D10" s="36"/>
      <c r="E10" s="36"/>
      <c r="F10" s="36"/>
      <c r="G10" s="36"/>
      <c r="H10" s="36"/>
    </row>
    <row r="11" spans="1:8" ht="12.75" x14ac:dyDescent="0.2">
      <c r="A11" s="37" t="s">
        <v>25</v>
      </c>
      <c r="B11" s="38" t="s">
        <v>26</v>
      </c>
      <c r="C11" s="38" t="s">
        <v>27</v>
      </c>
      <c r="D11" s="44" t="s">
        <v>28</v>
      </c>
      <c r="E11" s="38" t="s">
        <v>29</v>
      </c>
      <c r="F11" s="38" t="s">
        <v>30</v>
      </c>
      <c r="G11" s="38" t="s">
        <v>31</v>
      </c>
      <c r="H11" s="36"/>
    </row>
    <row r="12" spans="1:8" ht="12.75" x14ac:dyDescent="0.2">
      <c r="A12" s="42" t="s">
        <v>7</v>
      </c>
      <c r="B12" s="42" t="s">
        <v>19</v>
      </c>
      <c r="C12" s="45">
        <v>1200</v>
      </c>
      <c r="D12" s="42" t="s">
        <v>112</v>
      </c>
      <c r="E12" s="42" t="s">
        <v>113</v>
      </c>
      <c r="F12" s="42" t="s">
        <v>114</v>
      </c>
      <c r="G12" s="42" t="s">
        <v>32</v>
      </c>
      <c r="H12" s="36"/>
    </row>
    <row r="13" spans="1:8" ht="12.75" x14ac:dyDescent="0.2">
      <c r="A13" s="42" t="s">
        <v>9</v>
      </c>
      <c r="B13" s="42" t="s">
        <v>19</v>
      </c>
      <c r="C13" s="45">
        <v>900</v>
      </c>
      <c r="D13" s="42" t="s">
        <v>112</v>
      </c>
      <c r="E13" s="42" t="s">
        <v>113</v>
      </c>
      <c r="F13" s="42" t="s">
        <v>115</v>
      </c>
      <c r="G13" s="42" t="s">
        <v>32</v>
      </c>
      <c r="H13" s="36"/>
    </row>
    <row r="14" spans="1:8" ht="12.75" x14ac:dyDescent="0.2">
      <c r="A14" s="42" t="s">
        <v>8</v>
      </c>
      <c r="B14" s="42" t="s">
        <v>19</v>
      </c>
      <c r="C14" s="45">
        <v>5000</v>
      </c>
      <c r="D14" s="42" t="s">
        <v>116</v>
      </c>
      <c r="E14" s="42" t="s">
        <v>19</v>
      </c>
      <c r="F14" s="42" t="s">
        <v>115</v>
      </c>
      <c r="G14" s="42" t="s">
        <v>117</v>
      </c>
      <c r="H14" s="36"/>
    </row>
    <row r="15" spans="1:8" ht="12.75" x14ac:dyDescent="0.2">
      <c r="A15" s="42" t="s">
        <v>16</v>
      </c>
      <c r="B15" s="42" t="s">
        <v>17</v>
      </c>
      <c r="C15" s="45">
        <v>1000</v>
      </c>
      <c r="D15" s="42" t="s">
        <v>18</v>
      </c>
      <c r="E15" s="46">
        <v>0.1</v>
      </c>
      <c r="F15" s="42" t="s">
        <v>19</v>
      </c>
      <c r="G15" s="42" t="s">
        <v>32</v>
      </c>
      <c r="H15" s="36"/>
    </row>
    <row r="16" spans="1:8" ht="12.75" x14ac:dyDescent="0.2">
      <c r="A16" s="42" t="s">
        <v>16</v>
      </c>
      <c r="B16" s="42" t="s">
        <v>20</v>
      </c>
      <c r="C16" s="45">
        <v>5000</v>
      </c>
      <c r="D16" s="42" t="s">
        <v>18</v>
      </c>
      <c r="E16" s="46">
        <v>0.15</v>
      </c>
      <c r="F16" s="42" t="s">
        <v>19</v>
      </c>
      <c r="G16" s="42" t="s">
        <v>32</v>
      </c>
      <c r="H16" s="36"/>
    </row>
    <row r="17" spans="1:8" ht="12.75" x14ac:dyDescent="0.2">
      <c r="A17" s="42" t="s">
        <v>16</v>
      </c>
      <c r="B17" s="42" t="s">
        <v>21</v>
      </c>
      <c r="C17" s="45">
        <v>50000</v>
      </c>
      <c r="D17" s="42" t="s">
        <v>18</v>
      </c>
      <c r="E17" s="46">
        <v>0.2</v>
      </c>
      <c r="F17" s="42" t="s">
        <v>19</v>
      </c>
      <c r="G17" s="42" t="s">
        <v>32</v>
      </c>
      <c r="H17" s="36"/>
    </row>
    <row r="18" spans="1:8" ht="12.75" x14ac:dyDescent="0.2">
      <c r="A18" s="42" t="s">
        <v>10</v>
      </c>
      <c r="B18" s="42" t="s">
        <v>19</v>
      </c>
      <c r="C18" s="45">
        <v>250</v>
      </c>
      <c r="D18" s="42" t="s">
        <v>112</v>
      </c>
      <c r="E18" s="42" t="s">
        <v>113</v>
      </c>
      <c r="F18" s="42" t="s">
        <v>114</v>
      </c>
      <c r="G18" s="42" t="s">
        <v>118</v>
      </c>
      <c r="H18" s="36"/>
    </row>
    <row r="19" spans="1:8" ht="12.75" x14ac:dyDescent="0.2">
      <c r="A19" s="42" t="s">
        <v>22</v>
      </c>
      <c r="B19" s="42" t="s">
        <v>22</v>
      </c>
      <c r="C19" s="45">
        <v>50000</v>
      </c>
      <c r="D19" s="42" t="s">
        <v>23</v>
      </c>
      <c r="E19" s="42" t="s">
        <v>19</v>
      </c>
      <c r="F19" s="42" t="s">
        <v>19</v>
      </c>
      <c r="G19" s="42" t="s">
        <v>24</v>
      </c>
      <c r="H19" s="36"/>
    </row>
    <row r="20" spans="1:8" ht="12.75" x14ac:dyDescent="0.2">
      <c r="A20" s="36"/>
      <c r="B20" s="36"/>
      <c r="C20" s="36"/>
      <c r="D20" s="36"/>
      <c r="E20" s="36"/>
      <c r="F20" s="36"/>
      <c r="G20" s="36"/>
      <c r="H20" s="36"/>
    </row>
    <row r="21" spans="1:8" ht="12.75" x14ac:dyDescent="0.2">
      <c r="A21" s="35" t="s">
        <v>119</v>
      </c>
      <c r="B21" s="33"/>
      <c r="C21" s="33"/>
      <c r="D21" s="33"/>
      <c r="E21" s="36"/>
      <c r="F21" s="36"/>
      <c r="G21" s="36"/>
      <c r="H21" s="36"/>
    </row>
    <row r="22" spans="1:8" ht="12.75" x14ac:dyDescent="0.2">
      <c r="A22" s="35" t="s">
        <v>120</v>
      </c>
      <c r="B22" s="33"/>
      <c r="C22" s="33"/>
      <c r="D22" s="33"/>
      <c r="E22" s="33"/>
      <c r="F22" s="33"/>
      <c r="G22" s="36"/>
      <c r="H22" s="36"/>
    </row>
    <row r="23" spans="1:8" ht="12.75" x14ac:dyDescent="0.2">
      <c r="A23" s="35" t="s">
        <v>121</v>
      </c>
      <c r="B23" s="33"/>
      <c r="C23" s="36"/>
      <c r="D23" s="36"/>
      <c r="E23" s="36"/>
      <c r="F23" s="36"/>
      <c r="G23" s="36"/>
      <c r="H23" s="36"/>
    </row>
    <row r="24" spans="1:8" ht="12.75" x14ac:dyDescent="0.2">
      <c r="A24" s="35" t="s">
        <v>122</v>
      </c>
      <c r="B24" s="33"/>
      <c r="C24" s="36"/>
      <c r="D24" s="36"/>
      <c r="E24" s="36"/>
      <c r="F24" s="36"/>
      <c r="G24" s="36"/>
      <c r="H24" s="36"/>
    </row>
    <row r="25" spans="1:8" ht="12.75" x14ac:dyDescent="0.2">
      <c r="A25" s="35" t="s">
        <v>123</v>
      </c>
      <c r="B25" s="33"/>
      <c r="C25" s="36"/>
      <c r="D25" s="36"/>
      <c r="E25" s="36"/>
      <c r="F25" s="36"/>
      <c r="G25" s="36"/>
      <c r="H25" s="36"/>
    </row>
    <row r="26" spans="1:8" ht="12.75" x14ac:dyDescent="0.2">
      <c r="A26" s="35" t="s">
        <v>124</v>
      </c>
      <c r="B26" s="33"/>
      <c r="C26" s="33"/>
      <c r="D26" s="33"/>
      <c r="E26" s="36"/>
      <c r="F26" s="36"/>
      <c r="G26" s="36"/>
      <c r="H26" s="36"/>
    </row>
    <row r="27" spans="1:8" ht="12.75" x14ac:dyDescent="0.2">
      <c r="A27" s="35" t="s">
        <v>125</v>
      </c>
      <c r="B27" s="33"/>
      <c r="C27" s="33"/>
      <c r="D27" s="33"/>
      <c r="E27" s="36"/>
      <c r="F27" s="36"/>
      <c r="G27" s="36"/>
      <c r="H27" s="36"/>
    </row>
    <row r="30" spans="1:8" ht="15.75" customHeight="1" x14ac:dyDescent="0.2">
      <c r="A30" s="34" t="s">
        <v>91</v>
      </c>
    </row>
  </sheetData>
  <mergeCells count="10">
    <mergeCell ref="A24:B24"/>
    <mergeCell ref="A25:B25"/>
    <mergeCell ref="A26:D26"/>
    <mergeCell ref="A27:D27"/>
    <mergeCell ref="A1:H1"/>
    <mergeCell ref="A2:D2"/>
    <mergeCell ref="A10:C10"/>
    <mergeCell ref="A21:D21"/>
    <mergeCell ref="A22:F22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5AF4-1B87-4E99-B31F-1D888BD33265}">
  <dimension ref="A3:E7"/>
  <sheetViews>
    <sheetView topLeftCell="A2" workbookViewId="0">
      <selection activeCell="B2" sqref="B2"/>
    </sheetView>
  </sheetViews>
  <sheetFormatPr defaultRowHeight="15" x14ac:dyDescent="0.25"/>
  <cols>
    <col min="1" max="1" width="13.140625" bestFit="1" customWidth="1"/>
    <col min="2" max="2" width="28.140625" bestFit="1" customWidth="1"/>
    <col min="3" max="3" width="28.28515625" bestFit="1" customWidth="1"/>
    <col min="4" max="4" width="34.28515625" bestFit="1" customWidth="1"/>
    <col min="5" max="5" width="25.140625" bestFit="1" customWidth="1"/>
  </cols>
  <sheetData>
    <row r="3" spans="1:5" x14ac:dyDescent="0.25">
      <c r="A3" s="22" t="s">
        <v>51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25">
      <c r="A4" s="23" t="s">
        <v>53</v>
      </c>
      <c r="B4" s="1">
        <v>14583.333333333336</v>
      </c>
      <c r="C4" s="1">
        <v>583.33333333333326</v>
      </c>
      <c r="D4" s="1">
        <v>0</v>
      </c>
      <c r="E4" s="1">
        <v>15166.666666666672</v>
      </c>
    </row>
    <row r="5" spans="1:5" x14ac:dyDescent="0.25">
      <c r="A5" s="23" t="s">
        <v>55</v>
      </c>
      <c r="B5" s="1">
        <v>1401041.6666666665</v>
      </c>
      <c r="C5" s="1">
        <v>2916.666666666667</v>
      </c>
      <c r="D5" s="1">
        <v>0</v>
      </c>
      <c r="E5" s="1">
        <v>1403958.3333333333</v>
      </c>
    </row>
    <row r="6" spans="1:5" x14ac:dyDescent="0.25">
      <c r="A6" s="23" t="s">
        <v>56</v>
      </c>
      <c r="B6" s="1">
        <v>1692708.3333333337</v>
      </c>
      <c r="C6" s="1">
        <v>10375</v>
      </c>
      <c r="D6" s="1">
        <v>50000</v>
      </c>
      <c r="E6" s="1">
        <v>1753083.3333333333</v>
      </c>
    </row>
    <row r="7" spans="1:5" x14ac:dyDescent="0.25">
      <c r="A7" s="23" t="s">
        <v>52</v>
      </c>
      <c r="B7" s="1">
        <v>3108333.3333333335</v>
      </c>
      <c r="C7" s="1">
        <v>13875</v>
      </c>
      <c r="D7" s="1">
        <v>50000</v>
      </c>
      <c r="E7" s="1">
        <v>3172208.333333333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DA4E-4D19-419A-9CAA-2919E6DD9D14}">
  <dimension ref="A1:E7"/>
  <sheetViews>
    <sheetView workbookViewId="0"/>
  </sheetViews>
  <sheetFormatPr defaultRowHeight="15" x14ac:dyDescent="0.25"/>
  <cols>
    <col min="1" max="1" width="13.140625" bestFit="1" customWidth="1"/>
    <col min="2" max="2" width="19" style="1" bestFit="1" customWidth="1"/>
    <col min="3" max="3" width="20.5703125" style="1" bestFit="1" customWidth="1"/>
    <col min="4" max="4" width="18.7109375" style="1" bestFit="1" customWidth="1"/>
    <col min="5" max="5" width="19.7109375" style="1" bestFit="1" customWidth="1"/>
  </cols>
  <sheetData>
    <row r="1" spans="1:5" x14ac:dyDescent="0.25">
      <c r="A1" s="22" t="s">
        <v>0</v>
      </c>
      <c r="B1" s="1" t="s">
        <v>54</v>
      </c>
    </row>
    <row r="3" spans="1:5" x14ac:dyDescent="0.25">
      <c r="A3" s="22" t="s">
        <v>51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5" x14ac:dyDescent="0.25">
      <c r="A4" s="23" t="s">
        <v>53</v>
      </c>
      <c r="B4" s="1">
        <v>0</v>
      </c>
      <c r="C4" s="1">
        <v>10833.333333333339</v>
      </c>
      <c r="D4" s="1">
        <v>0</v>
      </c>
      <c r="E4" s="1">
        <v>0</v>
      </c>
    </row>
    <row r="5" spans="1:5" x14ac:dyDescent="0.25">
      <c r="A5" s="23" t="s">
        <v>55</v>
      </c>
      <c r="B5" s="1">
        <v>0</v>
      </c>
      <c r="C5" s="1">
        <v>4.7037929107318632E-12</v>
      </c>
      <c r="D5" s="1">
        <v>265416.66666666657</v>
      </c>
      <c r="E5" s="1">
        <v>24791.666666666664</v>
      </c>
    </row>
    <row r="6" spans="1:5" x14ac:dyDescent="0.25">
      <c r="A6" s="23" t="s">
        <v>56</v>
      </c>
      <c r="B6" s="1">
        <v>0</v>
      </c>
      <c r="C6" s="1">
        <v>4.7037929107318632E-12</v>
      </c>
      <c r="D6" s="1">
        <v>265854.16666666645</v>
      </c>
      <c r="E6" s="1">
        <v>32520.833333333347</v>
      </c>
    </row>
    <row r="7" spans="1:5" x14ac:dyDescent="0.25">
      <c r="A7" s="23" t="s">
        <v>52</v>
      </c>
      <c r="B7" s="1">
        <v>0</v>
      </c>
      <c r="C7" s="1">
        <v>10833.33333333335</v>
      </c>
      <c r="D7" s="1">
        <v>531270.83333333302</v>
      </c>
      <c r="E7" s="1">
        <v>57312.500000000015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B6E4-6E81-4716-A653-E5E867E34BC3}">
  <dimension ref="A1:E5"/>
  <sheetViews>
    <sheetView workbookViewId="0"/>
  </sheetViews>
  <sheetFormatPr defaultRowHeight="15" x14ac:dyDescent="0.25"/>
  <cols>
    <col min="1" max="1" width="11.140625" bestFit="1" customWidth="1"/>
    <col min="2" max="2" width="25.140625" style="1" bestFit="1" customWidth="1"/>
    <col min="3" max="3" width="12.85546875" style="1" bestFit="1" customWidth="1"/>
    <col min="4" max="4" width="11.7109375" style="1" bestFit="1" customWidth="1"/>
    <col min="5" max="5" width="65.28515625" bestFit="1" customWidth="1"/>
  </cols>
  <sheetData>
    <row r="1" spans="1:5" x14ac:dyDescent="0.25">
      <c r="A1" s="28" t="s">
        <v>98</v>
      </c>
      <c r="B1" s="29" t="s">
        <v>64</v>
      </c>
      <c r="C1" s="29" t="s">
        <v>92</v>
      </c>
      <c r="D1" s="29" t="s">
        <v>93</v>
      </c>
      <c r="E1" s="29" t="s">
        <v>94</v>
      </c>
    </row>
    <row r="2" spans="1:5" x14ac:dyDescent="0.25">
      <c r="A2" s="30">
        <v>2020</v>
      </c>
      <c r="B2" s="31">
        <v>15166.666666666672</v>
      </c>
      <c r="C2" s="31">
        <v>0</v>
      </c>
      <c r="D2" s="31">
        <f>+B2-C2</f>
        <v>15166.666666666672</v>
      </c>
      <c r="E2" s="30" t="s">
        <v>95</v>
      </c>
    </row>
    <row r="3" spans="1:5" x14ac:dyDescent="0.25">
      <c r="A3" s="30">
        <v>2021</v>
      </c>
      <c r="B3" s="31">
        <v>1403958.3333333333</v>
      </c>
      <c r="C3" s="31">
        <f>5*5000</f>
        <v>25000</v>
      </c>
      <c r="D3" s="31">
        <f>+B3-C3</f>
        <v>1378958.3333333333</v>
      </c>
      <c r="E3" s="30" t="s">
        <v>96</v>
      </c>
    </row>
    <row r="4" spans="1:5" x14ac:dyDescent="0.25">
      <c r="A4" s="30">
        <v>2022</v>
      </c>
      <c r="B4" s="31">
        <v>1753083.3333333333</v>
      </c>
      <c r="C4" s="31">
        <v>50000</v>
      </c>
      <c r="D4" s="31">
        <f>+B4-C4</f>
        <v>1703083.3333333333</v>
      </c>
      <c r="E4" s="30" t="s">
        <v>97</v>
      </c>
    </row>
    <row r="5" spans="1:5" x14ac:dyDescent="0.25">
      <c r="A5" s="30" t="s">
        <v>52</v>
      </c>
      <c r="B5" s="31">
        <v>3172208.333333333</v>
      </c>
      <c r="C5" s="31">
        <f>SUM(C2:C4)</f>
        <v>75000</v>
      </c>
      <c r="D5" s="31">
        <f>SUM(D2:D4)</f>
        <v>3097208.333333333</v>
      </c>
      <c r="E5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3012-7053-46D2-9A72-934E54DDCCC2}">
  <dimension ref="A1:AH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12" bestFit="1" customWidth="1"/>
    <col min="4" max="4" width="11.85546875" bestFit="1" customWidth="1"/>
    <col min="5" max="5" width="12" bestFit="1" customWidth="1"/>
    <col min="6" max="6" width="12.28515625" bestFit="1" customWidth="1"/>
    <col min="7" max="7" width="12.140625" bestFit="1" customWidth="1"/>
    <col min="8" max="8" width="17.5703125" bestFit="1" customWidth="1"/>
    <col min="9" max="9" width="14" style="1" bestFit="1" customWidth="1"/>
    <col min="10" max="10" width="13.7109375" style="1" bestFit="1" customWidth="1"/>
    <col min="11" max="11" width="13.5703125" style="1" bestFit="1" customWidth="1"/>
    <col min="12" max="12" width="13.7109375" style="1" bestFit="1" customWidth="1"/>
    <col min="13" max="13" width="14" style="1" bestFit="1" customWidth="1"/>
    <col min="14" max="14" width="13.85546875" style="1" bestFit="1" customWidth="1"/>
    <col min="15" max="15" width="17.5703125" bestFit="1" customWidth="1"/>
    <col min="16" max="16" width="12" bestFit="1" customWidth="1"/>
    <col min="17" max="17" width="11.7109375" bestFit="1" customWidth="1"/>
    <col min="18" max="18" width="11.5703125" bestFit="1" customWidth="1"/>
    <col min="19" max="19" width="11.7109375" bestFit="1" customWidth="1"/>
    <col min="20" max="20" width="12" bestFit="1" customWidth="1"/>
    <col min="21" max="21" width="11.85546875" bestFit="1" customWidth="1"/>
    <col min="22" max="22" width="17.5703125" bestFit="1" customWidth="1"/>
    <col min="23" max="23" width="13.140625" bestFit="1" customWidth="1"/>
    <col min="24" max="24" width="12.7109375" bestFit="1" customWidth="1"/>
    <col min="25" max="25" width="12.5703125" bestFit="1" customWidth="1"/>
    <col min="26" max="26" width="12.7109375" bestFit="1" customWidth="1"/>
    <col min="27" max="27" width="13.140625" bestFit="1" customWidth="1"/>
    <col min="28" max="28" width="12.85546875" bestFit="1" customWidth="1"/>
    <col min="29" max="29" width="17.5703125" bestFit="1" customWidth="1"/>
    <col min="30" max="30" width="9.28515625" bestFit="1" customWidth="1"/>
    <col min="32" max="32" width="9.28515625" bestFit="1" customWidth="1"/>
    <col min="33" max="33" width="18.85546875" bestFit="1" customWidth="1"/>
    <col min="34" max="34" width="8.28515625" bestFit="1" customWidth="1"/>
  </cols>
  <sheetData>
    <row r="1" spans="1:34" x14ac:dyDescent="0.25">
      <c r="A1" t="s">
        <v>0</v>
      </c>
      <c r="B1" s="6" t="s">
        <v>36</v>
      </c>
      <c r="C1" s="15" t="s">
        <v>39</v>
      </c>
      <c r="D1" s="6" t="s">
        <v>42</v>
      </c>
      <c r="E1" s="15" t="s">
        <v>45</v>
      </c>
      <c r="F1" s="6" t="s">
        <v>48</v>
      </c>
      <c r="G1" s="6" t="s">
        <v>69</v>
      </c>
      <c r="H1" s="6" t="s">
        <v>79</v>
      </c>
      <c r="I1" s="6" t="s">
        <v>37</v>
      </c>
      <c r="J1" s="15" t="s">
        <v>40</v>
      </c>
      <c r="K1" s="6" t="s">
        <v>43</v>
      </c>
      <c r="L1" s="15" t="s">
        <v>46</v>
      </c>
      <c r="M1" s="6" t="s">
        <v>49</v>
      </c>
      <c r="N1" s="6" t="s">
        <v>70</v>
      </c>
      <c r="O1" s="6" t="s">
        <v>80</v>
      </c>
      <c r="P1" s="6" t="s">
        <v>38</v>
      </c>
      <c r="Q1" s="15" t="s">
        <v>41</v>
      </c>
      <c r="R1" s="6" t="s">
        <v>44</v>
      </c>
      <c r="S1" s="15" t="s">
        <v>47</v>
      </c>
      <c r="T1" s="6" t="s">
        <v>50</v>
      </c>
      <c r="U1" s="6" t="s">
        <v>78</v>
      </c>
      <c r="V1" s="6" t="s">
        <v>81</v>
      </c>
      <c r="W1" s="6" t="s">
        <v>73</v>
      </c>
      <c r="X1" s="15" t="s">
        <v>74</v>
      </c>
      <c r="Y1" s="6" t="s">
        <v>75</v>
      </c>
      <c r="Z1" s="15" t="s">
        <v>76</v>
      </c>
      <c r="AA1" s="6" t="s">
        <v>77</v>
      </c>
      <c r="AB1" s="6" t="s">
        <v>71</v>
      </c>
      <c r="AC1" s="6" t="s">
        <v>82</v>
      </c>
      <c r="AD1" s="6" t="s">
        <v>87</v>
      </c>
      <c r="AE1" s="6" t="s">
        <v>88</v>
      </c>
      <c r="AF1" s="6" t="s">
        <v>89</v>
      </c>
      <c r="AG1" s="6" t="s">
        <v>72</v>
      </c>
      <c r="AH1" s="6" t="s">
        <v>90</v>
      </c>
    </row>
    <row r="2" spans="1:34" x14ac:dyDescent="0.25">
      <c r="A2" s="2">
        <v>43831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>
        <v>0</v>
      </c>
      <c r="AC2" s="1">
        <v>0</v>
      </c>
      <c r="AD2" s="1">
        <f>C2+J2+Q2+X2</f>
        <v>0</v>
      </c>
    </row>
    <row r="3" spans="1:34" x14ac:dyDescent="0.25">
      <c r="A3" s="2">
        <v>43862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>
        <v>0</v>
      </c>
      <c r="AC3" s="1">
        <v>0</v>
      </c>
    </row>
    <row r="4" spans="1:34" x14ac:dyDescent="0.25">
      <c r="A4" s="2">
        <v>43891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>
        <v>0</v>
      </c>
      <c r="AC4" s="1">
        <v>0</v>
      </c>
    </row>
    <row r="5" spans="1:34" x14ac:dyDescent="0.25">
      <c r="A5" s="2">
        <v>43922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>
        <v>0</v>
      </c>
      <c r="AC5" s="1">
        <v>0</v>
      </c>
    </row>
    <row r="6" spans="1:34" x14ac:dyDescent="0.25">
      <c r="A6" s="2">
        <v>43952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>
        <v>0</v>
      </c>
      <c r="AC6" s="1">
        <v>0</v>
      </c>
    </row>
    <row r="7" spans="1:34" x14ac:dyDescent="0.25">
      <c r="A7" s="2">
        <v>43983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 s="1">
        <v>0</v>
      </c>
      <c r="I7" s="1">
        <v>5</v>
      </c>
      <c r="J7" s="1">
        <v>2083.3333333333335</v>
      </c>
      <c r="K7" s="1">
        <v>83.333333333333329</v>
      </c>
      <c r="L7" s="1">
        <v>0</v>
      </c>
      <c r="M7" s="1">
        <v>2166.666666666667</v>
      </c>
      <c r="N7" s="1">
        <f>25000+1000</f>
        <v>26000</v>
      </c>
      <c r="O7" s="1">
        <f>+O6-J7+N7-K7</f>
        <v>23833.333333333336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f>+V6-Q7+U7-R7</f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>
        <v>0</v>
      </c>
      <c r="AC7" s="1">
        <f>+AC6-X7+AB7-Y7</f>
        <v>0</v>
      </c>
    </row>
    <row r="8" spans="1:34" x14ac:dyDescent="0.25">
      <c r="A8" s="2">
        <v>44013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 s="1">
        <v>0</v>
      </c>
      <c r="I8" s="1">
        <v>5</v>
      </c>
      <c r="J8" s="1">
        <v>2083.3333333333335</v>
      </c>
      <c r="K8" s="1">
        <v>83.333333333333329</v>
      </c>
      <c r="L8" s="1">
        <v>0</v>
      </c>
      <c r="M8" s="1">
        <v>2166.666666666667</v>
      </c>
      <c r="N8" s="1">
        <v>0</v>
      </c>
      <c r="O8" s="1">
        <f t="shared" ref="O8:O37" si="0">+O7-J8+N8-K8</f>
        <v>21666.666666666672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f t="shared" ref="V8:V31" si="1">+V7-Q8+U8-R8</f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>
        <v>0</v>
      </c>
      <c r="AC8" s="1">
        <f t="shared" ref="AC8:AC31" si="2">+AC7-X8+AB8-Y8</f>
        <v>0</v>
      </c>
    </row>
    <row r="9" spans="1:34" x14ac:dyDescent="0.25">
      <c r="A9" s="2">
        <v>44044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 s="1">
        <v>0</v>
      </c>
      <c r="I9" s="1">
        <v>5</v>
      </c>
      <c r="J9" s="1">
        <v>2083.3333333333335</v>
      </c>
      <c r="K9" s="1">
        <v>83.333333333333329</v>
      </c>
      <c r="L9" s="1">
        <v>0</v>
      </c>
      <c r="M9" s="1">
        <v>2166.666666666667</v>
      </c>
      <c r="N9" s="1">
        <v>0</v>
      </c>
      <c r="O9" s="1">
        <f t="shared" si="0"/>
        <v>19500.000000000007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f t="shared" si="1"/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>
        <v>0</v>
      </c>
      <c r="AC9" s="1">
        <f t="shared" si="2"/>
        <v>0</v>
      </c>
    </row>
    <row r="10" spans="1:34" x14ac:dyDescent="0.25">
      <c r="A10" s="2">
        <v>44075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 s="1">
        <v>0</v>
      </c>
      <c r="I10" s="1">
        <v>5</v>
      </c>
      <c r="J10" s="1">
        <v>2083.3333333333335</v>
      </c>
      <c r="K10" s="1">
        <v>83.333333333333329</v>
      </c>
      <c r="L10" s="1">
        <v>0</v>
      </c>
      <c r="M10" s="1">
        <v>2166.666666666667</v>
      </c>
      <c r="N10" s="1">
        <v>0</v>
      </c>
      <c r="O10" s="1">
        <f t="shared" si="0"/>
        <v>17333.333333333343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f t="shared" si="1"/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>
        <v>0</v>
      </c>
      <c r="AC10" s="1">
        <f t="shared" si="2"/>
        <v>0</v>
      </c>
    </row>
    <row r="11" spans="1:34" x14ac:dyDescent="0.25">
      <c r="A11" s="2">
        <v>44105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 s="1">
        <v>0</v>
      </c>
      <c r="I11" s="1">
        <v>5</v>
      </c>
      <c r="J11" s="1">
        <v>2083.3333333333335</v>
      </c>
      <c r="K11" s="1">
        <v>83.333333333333329</v>
      </c>
      <c r="L11" s="1">
        <v>0</v>
      </c>
      <c r="M11" s="1">
        <v>2166.666666666667</v>
      </c>
      <c r="N11" s="1">
        <v>0</v>
      </c>
      <c r="O11" s="1">
        <f t="shared" si="0"/>
        <v>15166.666666666675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f t="shared" si="1"/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>
        <v>0</v>
      </c>
      <c r="AC11" s="1">
        <f t="shared" si="2"/>
        <v>0</v>
      </c>
    </row>
    <row r="12" spans="1:34" x14ac:dyDescent="0.25">
      <c r="A12" s="2">
        <v>44136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 s="1">
        <v>0</v>
      </c>
      <c r="I12" s="1">
        <v>5</v>
      </c>
      <c r="J12" s="1">
        <v>2083.3333333333335</v>
      </c>
      <c r="K12" s="1">
        <v>83.333333333333329</v>
      </c>
      <c r="L12" s="1">
        <v>0</v>
      </c>
      <c r="M12" s="1">
        <v>2166.666666666667</v>
      </c>
      <c r="N12" s="1">
        <v>0</v>
      </c>
      <c r="O12" s="1">
        <f t="shared" si="0"/>
        <v>13000.000000000007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f t="shared" si="1"/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>
        <v>0</v>
      </c>
      <c r="AC12" s="1">
        <f t="shared" si="2"/>
        <v>0</v>
      </c>
    </row>
    <row r="13" spans="1:34" x14ac:dyDescent="0.25">
      <c r="A13" s="2">
        <v>44166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 s="1">
        <v>0</v>
      </c>
      <c r="I13" s="1">
        <v>5</v>
      </c>
      <c r="J13" s="1">
        <v>2083.3333333333335</v>
      </c>
      <c r="K13" s="1">
        <v>83.333333333333329</v>
      </c>
      <c r="L13" s="1">
        <v>0</v>
      </c>
      <c r="M13" s="1">
        <v>2166.666666666667</v>
      </c>
      <c r="N13" s="1">
        <v>0</v>
      </c>
      <c r="O13" s="1">
        <f t="shared" si="0"/>
        <v>10833.333333333339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f t="shared" si="1"/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>
        <v>0</v>
      </c>
      <c r="AC13" s="1">
        <f t="shared" si="2"/>
        <v>0</v>
      </c>
    </row>
    <row r="14" spans="1:34" x14ac:dyDescent="0.25">
      <c r="A14" s="2">
        <v>44197</v>
      </c>
      <c r="B14" s="1">
        <v>1000</v>
      </c>
      <c r="C14" s="1">
        <v>100000</v>
      </c>
      <c r="D14" s="1">
        <v>0</v>
      </c>
      <c r="E14" s="1">
        <v>0</v>
      </c>
      <c r="F14" s="1">
        <v>100000</v>
      </c>
      <c r="G14">
        <v>1200000</v>
      </c>
      <c r="H14" s="1">
        <f>+H13-C14+G14</f>
        <v>1100000</v>
      </c>
      <c r="I14" s="1">
        <v>5</v>
      </c>
      <c r="J14" s="1">
        <v>2083.3333333333335</v>
      </c>
      <c r="K14" s="1">
        <v>83.333333333333329</v>
      </c>
      <c r="L14" s="1">
        <v>0</v>
      </c>
      <c r="M14" s="1">
        <v>2166.666666666667</v>
      </c>
      <c r="N14" s="1">
        <v>0</v>
      </c>
      <c r="O14" s="1">
        <f t="shared" si="0"/>
        <v>8666.6666666666715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f t="shared" si="1"/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>
        <v>0</v>
      </c>
      <c r="AC14" s="1">
        <f t="shared" si="2"/>
        <v>0</v>
      </c>
    </row>
    <row r="15" spans="1:34" x14ac:dyDescent="0.25">
      <c r="A15" s="2">
        <v>44228</v>
      </c>
      <c r="B15" s="1">
        <v>1000</v>
      </c>
      <c r="C15" s="1">
        <v>100000</v>
      </c>
      <c r="D15" s="1">
        <v>0</v>
      </c>
      <c r="E15" s="1">
        <v>0</v>
      </c>
      <c r="F15" s="1">
        <v>100000</v>
      </c>
      <c r="G15">
        <v>0</v>
      </c>
      <c r="H15" s="1">
        <f t="shared" ref="H15:H37" si="3">+H14-C15+G15</f>
        <v>1000000</v>
      </c>
      <c r="I15" s="1">
        <v>5</v>
      </c>
      <c r="J15" s="1">
        <v>2083.3333333333335</v>
      </c>
      <c r="K15" s="1">
        <v>83.333333333333329</v>
      </c>
      <c r="L15" s="1">
        <v>0</v>
      </c>
      <c r="M15" s="1">
        <v>2166.666666666667</v>
      </c>
      <c r="N15" s="1">
        <v>0</v>
      </c>
      <c r="O15" s="1">
        <f t="shared" si="0"/>
        <v>6500.0000000000045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f t="shared" si="1"/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>
        <v>0</v>
      </c>
      <c r="AC15" s="1">
        <f t="shared" si="2"/>
        <v>0</v>
      </c>
    </row>
    <row r="16" spans="1:34" x14ac:dyDescent="0.25">
      <c r="A16" s="2">
        <v>44256</v>
      </c>
      <c r="B16" s="1">
        <v>1000</v>
      </c>
      <c r="C16" s="1">
        <v>100000</v>
      </c>
      <c r="D16" s="1">
        <v>0</v>
      </c>
      <c r="E16" s="1">
        <v>0</v>
      </c>
      <c r="F16" s="1">
        <v>100000</v>
      </c>
      <c r="G16">
        <v>0</v>
      </c>
      <c r="H16" s="1">
        <f t="shared" si="3"/>
        <v>900000</v>
      </c>
      <c r="I16" s="1">
        <v>5</v>
      </c>
      <c r="J16" s="1">
        <v>2083.3333333333335</v>
      </c>
      <c r="K16" s="1">
        <v>83.333333333333329</v>
      </c>
      <c r="L16" s="1">
        <v>0</v>
      </c>
      <c r="M16" s="1">
        <v>2166.666666666667</v>
      </c>
      <c r="N16" s="1">
        <v>0</v>
      </c>
      <c r="O16" s="1">
        <f t="shared" si="0"/>
        <v>4333.3333333333385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f t="shared" si="1"/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>
        <v>0</v>
      </c>
      <c r="AC16" s="1">
        <f t="shared" si="2"/>
        <v>0</v>
      </c>
    </row>
    <row r="17" spans="1:29" x14ac:dyDescent="0.25">
      <c r="A17" s="2">
        <v>44287</v>
      </c>
      <c r="B17" s="1">
        <v>1000</v>
      </c>
      <c r="C17" s="1">
        <v>100000</v>
      </c>
      <c r="D17" s="1">
        <v>0</v>
      </c>
      <c r="E17" s="1">
        <v>0</v>
      </c>
      <c r="F17" s="1">
        <v>100000</v>
      </c>
      <c r="G17">
        <v>0</v>
      </c>
      <c r="H17" s="1">
        <f t="shared" si="3"/>
        <v>800000</v>
      </c>
      <c r="I17" s="1">
        <v>5</v>
      </c>
      <c r="J17" s="1">
        <v>2083.3333333333335</v>
      </c>
      <c r="K17" s="1">
        <v>83.333333333333329</v>
      </c>
      <c r="L17" s="1">
        <v>0</v>
      </c>
      <c r="M17" s="1">
        <v>2166.666666666667</v>
      </c>
      <c r="N17" s="1">
        <v>0</v>
      </c>
      <c r="O17" s="1">
        <f t="shared" si="0"/>
        <v>2166.6666666666715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f t="shared" si="1"/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>
        <v>0</v>
      </c>
      <c r="AC17" s="1">
        <f t="shared" si="2"/>
        <v>0</v>
      </c>
    </row>
    <row r="18" spans="1:29" x14ac:dyDescent="0.25">
      <c r="A18" s="2">
        <v>44317</v>
      </c>
      <c r="B18" s="1">
        <v>1000</v>
      </c>
      <c r="C18" s="1">
        <v>100000</v>
      </c>
      <c r="D18" s="1">
        <v>0</v>
      </c>
      <c r="E18" s="1">
        <v>0</v>
      </c>
      <c r="F18" s="1">
        <v>100000</v>
      </c>
      <c r="G18">
        <v>0</v>
      </c>
      <c r="H18" s="1">
        <f t="shared" si="3"/>
        <v>700000</v>
      </c>
      <c r="I18" s="1">
        <v>5</v>
      </c>
      <c r="J18" s="1">
        <v>2083.3333333333335</v>
      </c>
      <c r="K18" s="1">
        <v>83.333333333333329</v>
      </c>
      <c r="L18" s="1">
        <v>0</v>
      </c>
      <c r="M18" s="1">
        <v>2166.666666666667</v>
      </c>
      <c r="N18" s="1">
        <v>0</v>
      </c>
      <c r="O18" s="1">
        <f t="shared" si="0"/>
        <v>4.7037929107318632E-12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f t="shared" si="1"/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>
        <v>0</v>
      </c>
      <c r="AC18" s="1">
        <f t="shared" si="2"/>
        <v>0</v>
      </c>
    </row>
    <row r="19" spans="1:29" x14ac:dyDescent="0.25">
      <c r="A19" s="2">
        <v>44348</v>
      </c>
      <c r="B19" s="1">
        <v>1000</v>
      </c>
      <c r="C19" s="1">
        <v>100000</v>
      </c>
      <c r="D19" s="1">
        <v>0</v>
      </c>
      <c r="E19" s="1">
        <v>0</v>
      </c>
      <c r="F19" s="1">
        <v>100000</v>
      </c>
      <c r="G19">
        <v>0</v>
      </c>
      <c r="H19" s="1">
        <f t="shared" si="3"/>
        <v>600000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f t="shared" si="0"/>
        <v>4.7037929107318632E-12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f t="shared" si="1"/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>
        <v>0</v>
      </c>
      <c r="AC19" s="1">
        <f t="shared" si="2"/>
        <v>0</v>
      </c>
    </row>
    <row r="20" spans="1:29" x14ac:dyDescent="0.25">
      <c r="A20" s="2">
        <v>44378</v>
      </c>
      <c r="B20" s="1">
        <v>1000</v>
      </c>
      <c r="C20" s="1">
        <v>100000</v>
      </c>
      <c r="D20" s="1">
        <v>0</v>
      </c>
      <c r="E20" s="1">
        <v>0</v>
      </c>
      <c r="F20" s="1">
        <v>100000</v>
      </c>
      <c r="G20">
        <v>0</v>
      </c>
      <c r="H20" s="1">
        <f t="shared" si="3"/>
        <v>500000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f t="shared" si="0"/>
        <v>4.7037929107318632E-12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f t="shared" si="1"/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>
        <v>0</v>
      </c>
      <c r="AC20" s="1">
        <f t="shared" si="2"/>
        <v>0</v>
      </c>
    </row>
    <row r="21" spans="1:29" x14ac:dyDescent="0.25">
      <c r="A21" s="2">
        <v>44409</v>
      </c>
      <c r="B21" s="1">
        <v>1000</v>
      </c>
      <c r="C21" s="1">
        <v>100000</v>
      </c>
      <c r="D21" s="1">
        <v>0</v>
      </c>
      <c r="E21" s="1">
        <v>0</v>
      </c>
      <c r="F21" s="1">
        <v>100000</v>
      </c>
      <c r="G21">
        <v>0</v>
      </c>
      <c r="H21" s="1">
        <f t="shared" si="3"/>
        <v>400000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f t="shared" si="0"/>
        <v>4.7037929107318632E-12</v>
      </c>
      <c r="P21" s="1">
        <v>500</v>
      </c>
      <c r="Q21" s="1">
        <v>37500</v>
      </c>
      <c r="R21" s="1">
        <v>416.66666666666669</v>
      </c>
      <c r="S21" s="1">
        <v>0</v>
      </c>
      <c r="T21" s="1">
        <v>37916.666666666664</v>
      </c>
      <c r="U21" s="1">
        <f>450000+5000</f>
        <v>455000</v>
      </c>
      <c r="V21" s="1">
        <f t="shared" si="1"/>
        <v>417083.33333333331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>
        <v>0</v>
      </c>
      <c r="AC21" s="1">
        <f t="shared" si="2"/>
        <v>0</v>
      </c>
    </row>
    <row r="22" spans="1:29" x14ac:dyDescent="0.25">
      <c r="A22" s="2">
        <v>44440</v>
      </c>
      <c r="B22" s="1">
        <v>1000</v>
      </c>
      <c r="C22" s="1">
        <v>100000</v>
      </c>
      <c r="D22" s="1">
        <v>0</v>
      </c>
      <c r="E22" s="1">
        <v>0</v>
      </c>
      <c r="F22" s="1">
        <v>100000</v>
      </c>
      <c r="G22">
        <v>0</v>
      </c>
      <c r="H22" s="1">
        <f t="shared" si="3"/>
        <v>300000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f t="shared" si="0"/>
        <v>4.7037929107318632E-12</v>
      </c>
      <c r="P22" s="1">
        <v>500</v>
      </c>
      <c r="Q22" s="1">
        <v>37500</v>
      </c>
      <c r="R22" s="1">
        <v>416.66666666666669</v>
      </c>
      <c r="S22" s="1">
        <v>0</v>
      </c>
      <c r="T22" s="1">
        <v>37916.666666666664</v>
      </c>
      <c r="U22" s="1">
        <v>0</v>
      </c>
      <c r="V22" s="1">
        <f t="shared" si="1"/>
        <v>379166.66666666663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f t="shared" si="2"/>
        <v>0</v>
      </c>
    </row>
    <row r="23" spans="1:29" x14ac:dyDescent="0.25">
      <c r="A23" s="2">
        <v>44470</v>
      </c>
      <c r="B23" s="1">
        <v>1000</v>
      </c>
      <c r="C23" s="1">
        <v>100000</v>
      </c>
      <c r="D23" s="1">
        <v>0</v>
      </c>
      <c r="E23" s="1">
        <v>0</v>
      </c>
      <c r="F23" s="1">
        <v>100000</v>
      </c>
      <c r="G23">
        <v>0</v>
      </c>
      <c r="H23" s="1">
        <f t="shared" si="3"/>
        <v>200000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 t="shared" si="0"/>
        <v>4.7037929107318632E-12</v>
      </c>
      <c r="P23" s="1">
        <v>500</v>
      </c>
      <c r="Q23" s="1">
        <v>37500</v>
      </c>
      <c r="R23" s="1">
        <v>416.66666666666669</v>
      </c>
      <c r="S23" s="1">
        <v>0</v>
      </c>
      <c r="T23" s="1">
        <v>37916.666666666664</v>
      </c>
      <c r="U23" s="1">
        <v>0</v>
      </c>
      <c r="V23" s="1">
        <f t="shared" si="1"/>
        <v>341249.99999999994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>
        <v>0</v>
      </c>
      <c r="AC23" s="1">
        <f t="shared" si="2"/>
        <v>0</v>
      </c>
    </row>
    <row r="24" spans="1:29" x14ac:dyDescent="0.25">
      <c r="A24" s="2">
        <v>44501</v>
      </c>
      <c r="B24" s="1">
        <v>1000</v>
      </c>
      <c r="C24" s="1">
        <v>100000</v>
      </c>
      <c r="D24" s="1">
        <v>0</v>
      </c>
      <c r="E24" s="1">
        <v>0</v>
      </c>
      <c r="F24" s="1">
        <v>100000</v>
      </c>
      <c r="G24">
        <v>0</v>
      </c>
      <c r="H24" s="1">
        <f t="shared" si="3"/>
        <v>100000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f t="shared" si="0"/>
        <v>4.7037929107318632E-12</v>
      </c>
      <c r="P24" s="1">
        <v>500</v>
      </c>
      <c r="Q24" s="1">
        <v>37500</v>
      </c>
      <c r="R24" s="1">
        <v>416.66666666666669</v>
      </c>
      <c r="S24" s="1">
        <v>0</v>
      </c>
      <c r="T24" s="1">
        <v>37916.666666666664</v>
      </c>
      <c r="U24" s="1">
        <v>0</v>
      </c>
      <c r="V24" s="1">
        <f t="shared" si="1"/>
        <v>303333.33333333326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>
        <v>0</v>
      </c>
      <c r="AC24" s="1">
        <f t="shared" si="2"/>
        <v>0</v>
      </c>
    </row>
    <row r="25" spans="1:29" x14ac:dyDescent="0.25">
      <c r="A25" s="2">
        <v>44531</v>
      </c>
      <c r="B25" s="1">
        <v>1000</v>
      </c>
      <c r="C25" s="1">
        <v>100000</v>
      </c>
      <c r="D25" s="1">
        <v>0</v>
      </c>
      <c r="E25" s="1">
        <v>0</v>
      </c>
      <c r="F25" s="1">
        <v>100000</v>
      </c>
      <c r="G25">
        <v>0</v>
      </c>
      <c r="H25" s="1">
        <f t="shared" si="3"/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f t="shared" si="0"/>
        <v>4.7037929107318632E-12</v>
      </c>
      <c r="P25" s="1">
        <v>500</v>
      </c>
      <c r="Q25" s="1">
        <v>37500</v>
      </c>
      <c r="R25" s="1">
        <v>416.66666666666669</v>
      </c>
      <c r="S25" s="1">
        <v>0</v>
      </c>
      <c r="T25" s="1">
        <v>37916.666666666664</v>
      </c>
      <c r="U25" s="1">
        <v>0</v>
      </c>
      <c r="V25" s="1">
        <f t="shared" si="1"/>
        <v>265416.66666666657</v>
      </c>
      <c r="W25" s="1">
        <v>150</v>
      </c>
      <c r="X25" s="1">
        <v>3125</v>
      </c>
      <c r="Y25" s="1">
        <v>416.66666666666669</v>
      </c>
      <c r="Z25" s="1">
        <v>0</v>
      </c>
      <c r="AA25" s="1">
        <v>3541.6666666666665</v>
      </c>
      <c r="AB25" s="1">
        <f>SUM(X25:X32)+SUM(Y25:Y32)</f>
        <v>28333.333333333332</v>
      </c>
      <c r="AC25" s="1">
        <f t="shared" si="2"/>
        <v>24791.666666666664</v>
      </c>
    </row>
    <row r="26" spans="1:29" x14ac:dyDescent="0.25">
      <c r="A26" s="2">
        <v>44562</v>
      </c>
      <c r="B26" s="1">
        <v>1000</v>
      </c>
      <c r="C26" s="1">
        <v>100000</v>
      </c>
      <c r="D26" s="1">
        <v>0</v>
      </c>
      <c r="E26" s="1">
        <v>0</v>
      </c>
      <c r="F26" s="1">
        <v>100000</v>
      </c>
      <c r="G26">
        <v>1200000</v>
      </c>
      <c r="H26" s="1">
        <f t="shared" si="3"/>
        <v>1100000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f t="shared" si="0"/>
        <v>4.7037929107318632E-12</v>
      </c>
      <c r="P26" s="1">
        <v>500</v>
      </c>
      <c r="Q26" s="1">
        <v>37500</v>
      </c>
      <c r="R26" s="1">
        <v>416.66666666666669</v>
      </c>
      <c r="S26" s="1">
        <v>0</v>
      </c>
      <c r="T26" s="1">
        <v>37916.666666666664</v>
      </c>
      <c r="U26" s="1">
        <v>0</v>
      </c>
      <c r="V26" s="1">
        <f t="shared" si="1"/>
        <v>227499.99999999991</v>
      </c>
      <c r="W26" s="1">
        <v>150</v>
      </c>
      <c r="X26" s="1">
        <v>3125</v>
      </c>
      <c r="Y26" s="1">
        <v>416.66666666666669</v>
      </c>
      <c r="Z26" s="1">
        <v>0</v>
      </c>
      <c r="AA26" s="1">
        <v>3541.6666666666665</v>
      </c>
      <c r="AB26">
        <v>0</v>
      </c>
      <c r="AC26" s="1">
        <f t="shared" si="2"/>
        <v>21249.999999999996</v>
      </c>
    </row>
    <row r="27" spans="1:29" x14ac:dyDescent="0.25">
      <c r="A27" s="2">
        <v>44593</v>
      </c>
      <c r="B27" s="1">
        <v>1000</v>
      </c>
      <c r="C27" s="1">
        <v>100000</v>
      </c>
      <c r="D27" s="1">
        <v>0</v>
      </c>
      <c r="E27" s="1">
        <v>0</v>
      </c>
      <c r="F27" s="1">
        <v>100000</v>
      </c>
      <c r="G27">
        <v>0</v>
      </c>
      <c r="H27" s="1">
        <f t="shared" si="3"/>
        <v>1000000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f t="shared" si="0"/>
        <v>4.7037929107318632E-12</v>
      </c>
      <c r="P27" s="1">
        <v>500</v>
      </c>
      <c r="Q27" s="1">
        <v>37500</v>
      </c>
      <c r="R27" s="1">
        <v>416.66666666666669</v>
      </c>
      <c r="S27" s="1">
        <v>0</v>
      </c>
      <c r="T27" s="1">
        <v>37916.666666666664</v>
      </c>
      <c r="U27" s="1">
        <v>0</v>
      </c>
      <c r="V27" s="1">
        <f t="shared" si="1"/>
        <v>189583.33333333326</v>
      </c>
      <c r="W27" s="1">
        <v>150</v>
      </c>
      <c r="X27" s="1">
        <v>3125</v>
      </c>
      <c r="Y27" s="1">
        <v>416.66666666666669</v>
      </c>
      <c r="Z27" s="1">
        <v>0</v>
      </c>
      <c r="AA27" s="1">
        <v>3541.6666666666665</v>
      </c>
      <c r="AB27">
        <v>0</v>
      </c>
      <c r="AC27" s="1">
        <f t="shared" si="2"/>
        <v>17708.333333333328</v>
      </c>
    </row>
    <row r="28" spans="1:29" x14ac:dyDescent="0.25">
      <c r="A28" s="2">
        <v>44621</v>
      </c>
      <c r="B28" s="1">
        <v>1000</v>
      </c>
      <c r="C28" s="1">
        <v>100000</v>
      </c>
      <c r="D28" s="1">
        <v>0</v>
      </c>
      <c r="E28" s="1">
        <v>0</v>
      </c>
      <c r="F28" s="1">
        <v>100000</v>
      </c>
      <c r="G28">
        <v>0</v>
      </c>
      <c r="H28" s="1">
        <f t="shared" si="3"/>
        <v>900000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f t="shared" si="0"/>
        <v>4.7037929107318632E-12</v>
      </c>
      <c r="P28" s="1">
        <v>500</v>
      </c>
      <c r="Q28" s="1">
        <v>37500</v>
      </c>
      <c r="R28" s="1">
        <v>416.66666666666669</v>
      </c>
      <c r="S28" s="1">
        <v>0</v>
      </c>
      <c r="T28" s="1">
        <v>37916.666666666664</v>
      </c>
      <c r="U28" s="1">
        <v>0</v>
      </c>
      <c r="V28" s="1">
        <f t="shared" si="1"/>
        <v>151666.6666666666</v>
      </c>
      <c r="W28" s="1">
        <v>150</v>
      </c>
      <c r="X28" s="1">
        <v>3125</v>
      </c>
      <c r="Y28" s="1">
        <v>416.66666666666669</v>
      </c>
      <c r="Z28" s="1">
        <v>0</v>
      </c>
      <c r="AA28" s="1">
        <v>3541.6666666666665</v>
      </c>
      <c r="AB28">
        <v>0</v>
      </c>
      <c r="AC28" s="1">
        <f t="shared" si="2"/>
        <v>14166.666666666662</v>
      </c>
    </row>
    <row r="29" spans="1:29" x14ac:dyDescent="0.25">
      <c r="A29" s="2">
        <v>44652</v>
      </c>
      <c r="B29" s="1">
        <v>1000</v>
      </c>
      <c r="C29" s="1">
        <v>100000</v>
      </c>
      <c r="D29" s="1">
        <v>0</v>
      </c>
      <c r="E29" s="1">
        <v>0</v>
      </c>
      <c r="F29" s="1">
        <v>100000</v>
      </c>
      <c r="G29">
        <v>0</v>
      </c>
      <c r="H29" s="1">
        <f t="shared" si="3"/>
        <v>800000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f t="shared" si="0"/>
        <v>4.7037929107318632E-12</v>
      </c>
      <c r="P29" s="1">
        <v>500</v>
      </c>
      <c r="Q29" s="1">
        <v>37500</v>
      </c>
      <c r="R29" s="1">
        <v>416.66666666666669</v>
      </c>
      <c r="S29" s="1">
        <v>0</v>
      </c>
      <c r="T29" s="1">
        <v>37916.666666666664</v>
      </c>
      <c r="U29" s="1">
        <v>0</v>
      </c>
      <c r="V29" s="1">
        <f t="shared" si="1"/>
        <v>113749.99999999993</v>
      </c>
      <c r="W29" s="1">
        <v>150</v>
      </c>
      <c r="X29" s="1">
        <v>3125</v>
      </c>
      <c r="Y29" s="1">
        <v>416.66666666666669</v>
      </c>
      <c r="Z29" s="1">
        <v>0</v>
      </c>
      <c r="AA29" s="1">
        <v>3541.6666666666665</v>
      </c>
      <c r="AB29">
        <v>0</v>
      </c>
      <c r="AC29" s="1">
        <f t="shared" si="2"/>
        <v>10624.999999999996</v>
      </c>
    </row>
    <row r="30" spans="1:29" x14ac:dyDescent="0.25">
      <c r="A30" s="2">
        <v>44682</v>
      </c>
      <c r="B30" s="1">
        <v>1000</v>
      </c>
      <c r="C30" s="1">
        <v>100000</v>
      </c>
      <c r="D30" s="1">
        <v>0</v>
      </c>
      <c r="E30" s="1">
        <v>0</v>
      </c>
      <c r="F30" s="1">
        <v>100000</v>
      </c>
      <c r="G30">
        <v>0</v>
      </c>
      <c r="H30" s="1">
        <f t="shared" si="3"/>
        <v>700000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f t="shared" si="0"/>
        <v>4.7037929107318632E-12</v>
      </c>
      <c r="P30" s="1">
        <v>500</v>
      </c>
      <c r="Q30" s="1">
        <v>37500</v>
      </c>
      <c r="R30" s="1">
        <v>416.66666666666669</v>
      </c>
      <c r="S30" s="1">
        <v>0</v>
      </c>
      <c r="T30" s="1">
        <v>37916.666666666664</v>
      </c>
      <c r="U30" s="1">
        <v>0</v>
      </c>
      <c r="V30" s="1">
        <f t="shared" si="1"/>
        <v>75833.333333333256</v>
      </c>
      <c r="W30" s="1">
        <v>150</v>
      </c>
      <c r="X30" s="1">
        <v>3125</v>
      </c>
      <c r="Y30" s="1">
        <v>416.66666666666669</v>
      </c>
      <c r="Z30" s="1">
        <v>0</v>
      </c>
      <c r="AA30" s="1">
        <v>3541.6666666666665</v>
      </c>
      <c r="AB30">
        <v>0</v>
      </c>
      <c r="AC30" s="1">
        <f t="shared" si="2"/>
        <v>7083.3333333333294</v>
      </c>
    </row>
    <row r="31" spans="1:29" x14ac:dyDescent="0.25">
      <c r="A31" s="2">
        <v>44713</v>
      </c>
      <c r="B31" s="1">
        <v>1000</v>
      </c>
      <c r="C31" s="1">
        <v>100000</v>
      </c>
      <c r="D31" s="1">
        <v>0</v>
      </c>
      <c r="E31" s="1">
        <v>0</v>
      </c>
      <c r="F31" s="1">
        <v>100000</v>
      </c>
      <c r="G31">
        <v>0</v>
      </c>
      <c r="H31" s="1">
        <f t="shared" si="3"/>
        <v>600000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f t="shared" si="0"/>
        <v>4.7037929107318632E-12</v>
      </c>
      <c r="P31" s="1">
        <v>500</v>
      </c>
      <c r="Q31" s="1">
        <v>37500</v>
      </c>
      <c r="R31" s="1">
        <v>416.66666666666669</v>
      </c>
      <c r="S31" s="1">
        <v>0</v>
      </c>
      <c r="T31" s="1">
        <v>37916.666666666664</v>
      </c>
      <c r="U31" s="1">
        <v>0</v>
      </c>
      <c r="V31" s="1">
        <f t="shared" si="1"/>
        <v>37916.666666666591</v>
      </c>
      <c r="W31" s="1">
        <v>150</v>
      </c>
      <c r="X31" s="1">
        <v>3125</v>
      </c>
      <c r="Y31" s="1">
        <v>416.66666666666669</v>
      </c>
      <c r="Z31" s="1">
        <v>0</v>
      </c>
      <c r="AA31" s="1">
        <v>3541.6666666666665</v>
      </c>
      <c r="AB31">
        <v>0</v>
      </c>
      <c r="AC31" s="1">
        <f t="shared" si="2"/>
        <v>3541.6666666666629</v>
      </c>
    </row>
    <row r="32" spans="1:29" x14ac:dyDescent="0.25">
      <c r="A32" s="2">
        <v>44743</v>
      </c>
      <c r="B32" s="1">
        <v>1000</v>
      </c>
      <c r="C32" s="1">
        <v>100000</v>
      </c>
      <c r="D32" s="1">
        <v>0</v>
      </c>
      <c r="E32" s="1">
        <v>0</v>
      </c>
      <c r="F32" s="1">
        <v>100000</v>
      </c>
      <c r="G32">
        <v>0</v>
      </c>
      <c r="H32" s="1">
        <f t="shared" si="3"/>
        <v>500000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f t="shared" si="0"/>
        <v>4.7037929107318632E-12</v>
      </c>
      <c r="P32" s="1">
        <v>500</v>
      </c>
      <c r="Q32" s="1">
        <v>37500</v>
      </c>
      <c r="R32" s="1">
        <v>416.66666666666669</v>
      </c>
      <c r="S32" s="1">
        <v>0</v>
      </c>
      <c r="T32" s="1">
        <v>37916.666666666664</v>
      </c>
      <c r="U32" s="1">
        <v>0</v>
      </c>
      <c r="V32" s="1">
        <f>+V31-Q32+U32-R32</f>
        <v>-7.5203843152849004E-11</v>
      </c>
      <c r="W32" s="1">
        <v>150</v>
      </c>
      <c r="X32" s="1">
        <v>3125</v>
      </c>
      <c r="Y32" s="1">
        <v>416.66666666666669</v>
      </c>
      <c r="Z32" s="1">
        <v>0</v>
      </c>
      <c r="AA32" s="1">
        <v>3541.6666666666665</v>
      </c>
      <c r="AB32">
        <v>0</v>
      </c>
      <c r="AC32" s="1">
        <f>+AC31-X32+AB32-Y32</f>
        <v>-3.808509063674137E-12</v>
      </c>
    </row>
    <row r="33" spans="1:29" x14ac:dyDescent="0.25">
      <c r="A33" s="2">
        <v>44774</v>
      </c>
      <c r="B33" s="1">
        <v>1000</v>
      </c>
      <c r="C33" s="1">
        <v>100000</v>
      </c>
      <c r="D33" s="1">
        <v>0</v>
      </c>
      <c r="E33" s="1">
        <v>0</v>
      </c>
      <c r="F33" s="1">
        <v>100000</v>
      </c>
      <c r="G33">
        <v>0</v>
      </c>
      <c r="H33" s="1">
        <f t="shared" si="3"/>
        <v>400000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f t="shared" si="0"/>
        <v>4.7037929107318632E-12</v>
      </c>
      <c r="P33" s="1">
        <v>500</v>
      </c>
      <c r="Q33" s="1">
        <v>37500</v>
      </c>
      <c r="R33" s="1">
        <v>479.16666666666663</v>
      </c>
      <c r="S33" s="1">
        <v>16666.666666666668</v>
      </c>
      <c r="T33" s="1">
        <v>54645.833333333328</v>
      </c>
      <c r="U33" s="1">
        <f>450000+(5000*115%)+50000</f>
        <v>505750</v>
      </c>
      <c r="V33" s="1">
        <f>+V32-Q33+U33-R33-S33</f>
        <v>451104.16666666657</v>
      </c>
      <c r="W33" s="1">
        <v>200</v>
      </c>
      <c r="X33" s="1">
        <v>4166.6666666666661</v>
      </c>
      <c r="Y33" s="1">
        <v>479.16666666666663</v>
      </c>
      <c r="Z33" s="1">
        <v>0</v>
      </c>
      <c r="AA33" s="1">
        <v>4583.333333333333</v>
      </c>
      <c r="AB33" s="1">
        <f>250*200+(5000*115%)</f>
        <v>55750</v>
      </c>
      <c r="AC33" s="1">
        <f>+AC32-X33+AB33-Y33-Z33</f>
        <v>51104.166666666664</v>
      </c>
    </row>
    <row r="34" spans="1:29" x14ac:dyDescent="0.25">
      <c r="A34" s="2">
        <v>44805</v>
      </c>
      <c r="B34" s="1">
        <v>1000</v>
      </c>
      <c r="C34" s="1">
        <v>100000</v>
      </c>
      <c r="D34" s="1">
        <v>0</v>
      </c>
      <c r="E34" s="1">
        <v>0</v>
      </c>
      <c r="F34" s="1">
        <v>100000</v>
      </c>
      <c r="G34">
        <v>0</v>
      </c>
      <c r="H34" s="1">
        <f t="shared" si="3"/>
        <v>300000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f t="shared" si="0"/>
        <v>4.7037929107318632E-12</v>
      </c>
      <c r="P34" s="1">
        <v>500</v>
      </c>
      <c r="Q34" s="1">
        <v>37500</v>
      </c>
      <c r="R34" s="1">
        <v>479.16666666666663</v>
      </c>
      <c r="S34" s="1">
        <v>16666.666666666668</v>
      </c>
      <c r="T34" s="1">
        <v>54645.833333333328</v>
      </c>
      <c r="U34" s="1">
        <v>0</v>
      </c>
      <c r="V34" s="1">
        <f>+V33-Q34+U34-R34-S34</f>
        <v>396458.3333333332</v>
      </c>
      <c r="W34" s="1">
        <v>200</v>
      </c>
      <c r="X34" s="1">
        <v>4166.6666666666661</v>
      </c>
      <c r="Y34" s="1">
        <v>479.16666666666663</v>
      </c>
      <c r="Z34" s="1">
        <v>0</v>
      </c>
      <c r="AA34" s="1">
        <v>4583.333333333333</v>
      </c>
      <c r="AB34">
        <v>0</v>
      </c>
      <c r="AC34" s="1">
        <f>+AC33-X34+AB34-Y34-Z34</f>
        <v>46458.333333333336</v>
      </c>
    </row>
    <row r="35" spans="1:29" x14ac:dyDescent="0.25">
      <c r="A35" s="2">
        <v>44835</v>
      </c>
      <c r="B35" s="1">
        <v>1000</v>
      </c>
      <c r="C35" s="1">
        <v>100000</v>
      </c>
      <c r="D35" s="1">
        <v>0</v>
      </c>
      <c r="E35" s="1">
        <v>0</v>
      </c>
      <c r="F35" s="1">
        <v>100000</v>
      </c>
      <c r="G35">
        <v>0</v>
      </c>
      <c r="H35" s="1">
        <f t="shared" si="3"/>
        <v>200000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f t="shared" si="0"/>
        <v>4.7037929107318632E-12</v>
      </c>
      <c r="P35" s="1">
        <v>500</v>
      </c>
      <c r="Q35" s="1">
        <v>37500</v>
      </c>
      <c r="R35" s="1">
        <v>479.16666666666663</v>
      </c>
      <c r="S35" s="1">
        <v>16666.666666666668</v>
      </c>
      <c r="T35" s="1">
        <v>54645.833333333328</v>
      </c>
      <c r="U35" s="1">
        <v>0</v>
      </c>
      <c r="V35" s="1">
        <f>+V34-Q35+U35-R35-S35</f>
        <v>341812.49999999983</v>
      </c>
      <c r="W35" s="1">
        <v>200</v>
      </c>
      <c r="X35" s="1">
        <v>4166.6666666666661</v>
      </c>
      <c r="Y35" s="1">
        <v>479.16666666666663</v>
      </c>
      <c r="Z35" s="1">
        <v>0</v>
      </c>
      <c r="AA35" s="1">
        <v>4583.333333333333</v>
      </c>
      <c r="AB35">
        <v>0</v>
      </c>
      <c r="AC35" s="1">
        <f>+AC34-X35+AB35-Y35-Z35</f>
        <v>41812.500000000007</v>
      </c>
    </row>
    <row r="36" spans="1:29" x14ac:dyDescent="0.25">
      <c r="A36" s="2">
        <v>44866</v>
      </c>
      <c r="B36" s="1">
        <v>1000</v>
      </c>
      <c r="C36" s="1">
        <v>100000</v>
      </c>
      <c r="D36" s="1">
        <v>0</v>
      </c>
      <c r="E36" s="1">
        <v>0</v>
      </c>
      <c r="F36" s="1">
        <v>100000</v>
      </c>
      <c r="G36">
        <v>0</v>
      </c>
      <c r="H36" s="1">
        <f t="shared" si="3"/>
        <v>100000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f t="shared" si="0"/>
        <v>4.7037929107318632E-12</v>
      </c>
      <c r="P36" s="1">
        <v>500</v>
      </c>
      <c r="Q36" s="1">
        <v>37500</v>
      </c>
      <c r="R36" s="1">
        <v>479.16666666666663</v>
      </c>
      <c r="S36" s="1">
        <v>0</v>
      </c>
      <c r="T36" s="1">
        <v>37979.166666666664</v>
      </c>
      <c r="U36" s="1">
        <v>0</v>
      </c>
      <c r="V36" s="1">
        <f>+V35-Q36+U36-R36-S36</f>
        <v>303833.33333333314</v>
      </c>
      <c r="W36" s="1">
        <v>200</v>
      </c>
      <c r="X36" s="1">
        <v>4166.6666666666661</v>
      </c>
      <c r="Y36" s="1">
        <v>479.16666666666663</v>
      </c>
      <c r="Z36" s="1">
        <v>0</v>
      </c>
      <c r="AA36" s="1">
        <v>4583.333333333333</v>
      </c>
      <c r="AB36">
        <v>0</v>
      </c>
      <c r="AC36" s="1">
        <f>+AC35-X36+AB36-Y36-Z36</f>
        <v>37166.666666666679</v>
      </c>
    </row>
    <row r="37" spans="1:29" x14ac:dyDescent="0.25">
      <c r="A37" s="2">
        <v>44896</v>
      </c>
      <c r="B37" s="1">
        <v>1000</v>
      </c>
      <c r="C37" s="1">
        <v>100000</v>
      </c>
      <c r="D37" s="1">
        <v>0</v>
      </c>
      <c r="E37" s="1">
        <v>0</v>
      </c>
      <c r="F37" s="1">
        <v>100000</v>
      </c>
      <c r="G37">
        <v>0</v>
      </c>
      <c r="H37" s="1">
        <f t="shared" si="3"/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f t="shared" si="0"/>
        <v>4.7037929107318632E-12</v>
      </c>
      <c r="P37" s="1">
        <v>500</v>
      </c>
      <c r="Q37" s="1">
        <v>37500</v>
      </c>
      <c r="R37" s="1">
        <v>479.16666666666663</v>
      </c>
      <c r="S37" s="1">
        <v>0</v>
      </c>
      <c r="T37" s="1">
        <v>37979.166666666664</v>
      </c>
      <c r="U37" s="1">
        <v>0</v>
      </c>
      <c r="V37" s="1">
        <f>+V36-Q37+U37-R37-S37</f>
        <v>265854.16666666645</v>
      </c>
      <c r="W37" s="1">
        <v>200</v>
      </c>
      <c r="X37" s="1">
        <v>4166.6666666666661</v>
      </c>
      <c r="Y37" s="1">
        <v>479.16666666666663</v>
      </c>
      <c r="Z37" s="1">
        <v>0</v>
      </c>
      <c r="AA37" s="1">
        <v>4645.833333333333</v>
      </c>
      <c r="AB37">
        <v>0</v>
      </c>
      <c r="AC37" s="1">
        <f>+AC36-X37+AB37-Y37-Z37</f>
        <v>32520.833333333347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771A-A716-4DBE-803C-349DF6F070ED}">
  <dimension ref="A1:AD50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3" width="14" bestFit="1" customWidth="1"/>
    <col min="4" max="6" width="12" bestFit="1" customWidth="1"/>
    <col min="7" max="7" width="13.7109375" bestFit="1" customWidth="1"/>
    <col min="8" max="9" width="11.7109375" bestFit="1" customWidth="1"/>
    <col min="10" max="10" width="21.42578125" bestFit="1" customWidth="1"/>
    <col min="11" max="11" width="11.85546875" bestFit="1" customWidth="1"/>
    <col min="12" max="12" width="13.5703125" bestFit="1" customWidth="1"/>
    <col min="13" max="14" width="11.5703125" bestFit="1" customWidth="1"/>
    <col min="15" max="15" width="21.5703125" bestFit="1" customWidth="1"/>
    <col min="16" max="16" width="12" bestFit="1" customWidth="1"/>
    <col min="17" max="17" width="13.7109375" bestFit="1" customWidth="1"/>
    <col min="18" max="19" width="11.7109375" bestFit="1" customWidth="1"/>
    <col min="20" max="20" width="27.42578125" bestFit="1" customWidth="1"/>
    <col min="21" max="21" width="12.28515625" bestFit="1" customWidth="1"/>
    <col min="22" max="22" width="14" bestFit="1" customWidth="1"/>
    <col min="23" max="24" width="12" bestFit="1" customWidth="1"/>
    <col min="25" max="25" width="18.42578125" bestFit="1" customWidth="1"/>
    <col min="26" max="26" width="12.28515625" bestFit="1" customWidth="1"/>
    <col min="27" max="27" width="14" bestFit="1" customWidth="1"/>
    <col min="28" max="29" width="12" bestFit="1" customWidth="1"/>
    <col min="30" max="30" width="18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H1" s="10"/>
      <c r="I1" s="11"/>
      <c r="J1" s="11"/>
      <c r="K1" s="11"/>
      <c r="L1" s="12"/>
      <c r="M1" s="11"/>
      <c r="N1" s="11"/>
      <c r="O1" s="11"/>
      <c r="P1" s="11"/>
      <c r="Q1" s="11"/>
      <c r="R1" s="11"/>
      <c r="S1" s="11"/>
      <c r="T1" s="11"/>
      <c r="U1" s="11"/>
    </row>
    <row r="2" spans="1:30" x14ac:dyDescent="0.25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H2" s="7"/>
      <c r="I2" s="7"/>
      <c r="J2" s="7"/>
      <c r="K2" s="8"/>
      <c r="L2" s="7"/>
      <c r="M2" s="9"/>
      <c r="N2" s="7"/>
      <c r="O2" s="7"/>
      <c r="P2" s="7"/>
      <c r="Q2" s="7"/>
      <c r="R2" s="7"/>
      <c r="S2" s="7"/>
      <c r="T2" s="7"/>
      <c r="U2" s="7"/>
    </row>
    <row r="3" spans="1:30" x14ac:dyDescent="0.25">
      <c r="A3" t="s">
        <v>4</v>
      </c>
      <c r="B3">
        <v>1000</v>
      </c>
      <c r="C3">
        <v>5</v>
      </c>
      <c r="D3">
        <v>500</v>
      </c>
      <c r="E3">
        <v>150</v>
      </c>
      <c r="H3" s="7"/>
      <c r="I3" s="7"/>
      <c r="J3" s="7"/>
      <c r="K3" s="8"/>
      <c r="L3" s="7"/>
      <c r="M3" s="9"/>
      <c r="N3" s="7"/>
      <c r="O3" s="7"/>
      <c r="P3" s="7"/>
      <c r="Q3" s="7"/>
      <c r="R3" s="7"/>
      <c r="S3" s="7"/>
      <c r="T3" s="7"/>
      <c r="U3" s="7"/>
    </row>
    <row r="4" spans="1:30" x14ac:dyDescent="0.25">
      <c r="A4" t="s">
        <v>5</v>
      </c>
      <c r="B4">
        <v>1200</v>
      </c>
      <c r="C4">
        <v>5000</v>
      </c>
      <c r="D4">
        <v>900</v>
      </c>
      <c r="E4">
        <v>250</v>
      </c>
      <c r="H4" s="7"/>
      <c r="I4" s="7"/>
      <c r="J4" s="7"/>
      <c r="K4" s="8"/>
      <c r="L4" s="7"/>
      <c r="M4" s="9"/>
      <c r="N4" s="7"/>
      <c r="O4" s="7"/>
      <c r="P4" s="7"/>
      <c r="Q4" s="7"/>
      <c r="R4" s="7"/>
      <c r="S4" s="7"/>
      <c r="T4" s="7"/>
      <c r="U4" s="7"/>
    </row>
    <row r="5" spans="1:30" x14ac:dyDescent="0.25">
      <c r="A5" t="s">
        <v>15</v>
      </c>
      <c r="B5">
        <f>+B4/12</f>
        <v>100</v>
      </c>
      <c r="C5">
        <f>+C4/12</f>
        <v>416.66666666666669</v>
      </c>
      <c r="D5">
        <f>+D4/12</f>
        <v>75</v>
      </c>
      <c r="E5">
        <f>+E4/12</f>
        <v>20.833333333333332</v>
      </c>
      <c r="H5" s="7"/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</row>
    <row r="6" spans="1:30" x14ac:dyDescent="0.25">
      <c r="A6" t="s">
        <v>11</v>
      </c>
      <c r="B6" s="4">
        <v>44197</v>
      </c>
      <c r="C6" s="4">
        <v>43983</v>
      </c>
      <c r="D6" s="4">
        <v>44409</v>
      </c>
      <c r="E6" s="4">
        <v>44531</v>
      </c>
    </row>
    <row r="7" spans="1:30" x14ac:dyDescent="0.25">
      <c r="A7" t="s">
        <v>12</v>
      </c>
      <c r="B7" s="4">
        <v>44561</v>
      </c>
      <c r="C7" s="5">
        <v>44347</v>
      </c>
      <c r="D7" s="4">
        <v>44773</v>
      </c>
      <c r="E7" s="4">
        <v>44773</v>
      </c>
    </row>
    <row r="8" spans="1:30" x14ac:dyDescent="0.25">
      <c r="A8" t="s">
        <v>16</v>
      </c>
      <c r="B8" s="13" t="s">
        <v>21</v>
      </c>
      <c r="C8" s="13" t="s">
        <v>17</v>
      </c>
      <c r="D8" s="13" t="s">
        <v>20</v>
      </c>
      <c r="E8" s="13" t="s">
        <v>20</v>
      </c>
    </row>
    <row r="9" spans="1:30" x14ac:dyDescent="0.25">
      <c r="B9" s="14">
        <v>0</v>
      </c>
      <c r="C9" s="14">
        <v>1000</v>
      </c>
      <c r="D9" s="14">
        <v>5000</v>
      </c>
      <c r="E9" s="14">
        <v>5000</v>
      </c>
    </row>
    <row r="11" spans="1:30" x14ac:dyDescent="0.25">
      <c r="B11" s="16" t="s">
        <v>34</v>
      </c>
      <c r="C11" s="17"/>
      <c r="D11" s="17"/>
      <c r="E11" s="18"/>
      <c r="F11" s="19" t="s">
        <v>13</v>
      </c>
      <c r="G11" s="20"/>
      <c r="H11" s="20"/>
      <c r="I11" s="20"/>
      <c r="J11" s="21"/>
      <c r="K11" s="16" t="s">
        <v>14</v>
      </c>
      <c r="L11" s="17"/>
      <c r="M11" s="17"/>
      <c r="N11" s="17"/>
      <c r="O11" s="18"/>
      <c r="P11" s="19" t="s">
        <v>35</v>
      </c>
      <c r="Q11" s="20"/>
      <c r="R11" s="20"/>
      <c r="S11" s="20"/>
      <c r="T11" s="21"/>
      <c r="U11" s="24" t="s">
        <v>33</v>
      </c>
      <c r="V11" s="25"/>
      <c r="W11" s="25"/>
      <c r="X11" s="25"/>
      <c r="Y11" s="27"/>
      <c r="Z11" s="24" t="s">
        <v>68</v>
      </c>
      <c r="AA11" s="25"/>
      <c r="AB11" s="25"/>
      <c r="AC11" s="25"/>
      <c r="AD11" s="25"/>
    </row>
    <row r="12" spans="1:30" x14ac:dyDescent="0.25">
      <c r="A12" t="s">
        <v>0</v>
      </c>
      <c r="B12" s="6" t="s">
        <v>36</v>
      </c>
      <c r="C12" s="6" t="s">
        <v>37</v>
      </c>
      <c r="D12" s="6" t="s">
        <v>38</v>
      </c>
      <c r="E12" s="6" t="s">
        <v>73</v>
      </c>
      <c r="F12" s="15" t="s">
        <v>39</v>
      </c>
      <c r="G12" s="15" t="s">
        <v>40</v>
      </c>
      <c r="H12" s="15" t="s">
        <v>41</v>
      </c>
      <c r="I12" s="15" t="s">
        <v>74</v>
      </c>
      <c r="J12" s="15" t="s">
        <v>57</v>
      </c>
      <c r="K12" s="6" t="s">
        <v>42</v>
      </c>
      <c r="L12" s="6" t="s">
        <v>43</v>
      </c>
      <c r="M12" s="6" t="s">
        <v>44</v>
      </c>
      <c r="N12" s="6" t="s">
        <v>75</v>
      </c>
      <c r="O12" s="6" t="s">
        <v>58</v>
      </c>
      <c r="P12" s="15" t="s">
        <v>45</v>
      </c>
      <c r="Q12" s="15" t="s">
        <v>46</v>
      </c>
      <c r="R12" s="15" t="s">
        <v>47</v>
      </c>
      <c r="S12" s="15" t="s">
        <v>76</v>
      </c>
      <c r="T12" s="15" t="s">
        <v>59</v>
      </c>
      <c r="U12" s="6" t="s">
        <v>48</v>
      </c>
      <c r="V12" s="6" t="s">
        <v>49</v>
      </c>
      <c r="W12" s="6" t="s">
        <v>50</v>
      </c>
      <c r="X12" s="6" t="s">
        <v>77</v>
      </c>
      <c r="Y12" s="6" t="s">
        <v>60</v>
      </c>
      <c r="Z12" s="6" t="s">
        <v>69</v>
      </c>
      <c r="AA12" s="6" t="s">
        <v>70</v>
      </c>
      <c r="AB12" s="6" t="s">
        <v>78</v>
      </c>
      <c r="AC12" s="6" t="s">
        <v>71</v>
      </c>
      <c r="AD12" s="6" t="s">
        <v>72</v>
      </c>
    </row>
    <row r="13" spans="1:30" x14ac:dyDescent="0.25">
      <c r="A13" s="2">
        <v>43831</v>
      </c>
      <c r="B13" s="1">
        <v>0</v>
      </c>
      <c r="C13" s="1">
        <v>0</v>
      </c>
      <c r="D13" s="1">
        <v>0</v>
      </c>
      <c r="E13" s="1">
        <v>0</v>
      </c>
      <c r="F13" s="1">
        <f>B13*($B$4/12)</f>
        <v>0</v>
      </c>
      <c r="G13" s="1">
        <f>+C13*($C$4/12)</f>
        <v>0</v>
      </c>
      <c r="H13" s="1">
        <f>+D13*($D$4/12)</f>
        <v>0</v>
      </c>
      <c r="I13" s="1">
        <f>+E13*($E$4/12)</f>
        <v>0</v>
      </c>
      <c r="J13" s="1">
        <f>SUM(F13:I13)</f>
        <v>0</v>
      </c>
      <c r="K13" s="1">
        <v>0</v>
      </c>
      <c r="L13" s="1">
        <f>IF(C13=0,0,$C$9/12)</f>
        <v>0</v>
      </c>
      <c r="M13" s="1">
        <f>IF(D13=0,0,$D$9/12)</f>
        <v>0</v>
      </c>
      <c r="N13" s="1">
        <f>IF(E13=0,0,$E$9/12)</f>
        <v>0</v>
      </c>
      <c r="O13" s="1">
        <f>SUM(K13:N13)</f>
        <v>0</v>
      </c>
      <c r="P13" s="1">
        <v>0</v>
      </c>
      <c r="Q13" s="1">
        <v>0</v>
      </c>
      <c r="R13" s="1">
        <v>0</v>
      </c>
      <c r="S13" s="1">
        <v>0</v>
      </c>
      <c r="T13" s="1">
        <f>SUM(P13:S13)</f>
        <v>0</v>
      </c>
      <c r="U13" s="1">
        <f>+F13+K13+P13</f>
        <v>0</v>
      </c>
      <c r="V13" s="1">
        <f>+G13+L13+Q13</f>
        <v>0</v>
      </c>
      <c r="W13" s="1">
        <f>+H13+M13+R13</f>
        <v>0</v>
      </c>
      <c r="X13" s="1">
        <f>+I13+N13+S13</f>
        <v>0</v>
      </c>
      <c r="Y13" s="1">
        <f>SUM(U13:X13)</f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2">
        <v>43862</v>
      </c>
      <c r="B14" s="1">
        <v>0</v>
      </c>
      <c r="C14" s="1">
        <v>0</v>
      </c>
      <c r="D14" s="1">
        <v>0</v>
      </c>
      <c r="E14" s="1">
        <v>0</v>
      </c>
      <c r="F14" s="1">
        <f>B14*($B$4/12)</f>
        <v>0</v>
      </c>
      <c r="G14" s="1">
        <f>+C14*($C$4/12)</f>
        <v>0</v>
      </c>
      <c r="H14" s="1">
        <f>+D14*($D$4/12)</f>
        <v>0</v>
      </c>
      <c r="I14" s="1">
        <f>+E14*($E$4/12)</f>
        <v>0</v>
      </c>
      <c r="J14" s="1">
        <f>SUM(F14:I14)</f>
        <v>0</v>
      </c>
      <c r="K14" s="1">
        <v>0</v>
      </c>
      <c r="L14" s="1">
        <f>IF(C14=0,0,$C$9/12)</f>
        <v>0</v>
      </c>
      <c r="M14" s="1">
        <f>IF(D14=0,0,$D$9/12)</f>
        <v>0</v>
      </c>
      <c r="N14" s="1">
        <f>IF(E14=0,0,$E$9/12)</f>
        <v>0</v>
      </c>
      <c r="O14" s="1">
        <f>SUM(K14:N14)</f>
        <v>0</v>
      </c>
      <c r="P14" s="1">
        <v>0</v>
      </c>
      <c r="Q14" s="1">
        <v>0</v>
      </c>
      <c r="R14" s="1">
        <v>0</v>
      </c>
      <c r="S14" s="1">
        <v>0</v>
      </c>
      <c r="T14" s="1">
        <f>SUM(P14:S14)</f>
        <v>0</v>
      </c>
      <c r="U14" s="1">
        <f>+F14+K14+P14</f>
        <v>0</v>
      </c>
      <c r="V14" s="1">
        <f>+G14+L14+Q14</f>
        <v>0</v>
      </c>
      <c r="W14" s="1">
        <f>+H14+M14+R14</f>
        <v>0</v>
      </c>
      <c r="X14" s="1">
        <f>+I14+N14+S14</f>
        <v>0</v>
      </c>
      <c r="Y14" s="1">
        <f>SUM(U14:X14)</f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2">
        <v>43891</v>
      </c>
      <c r="B15" s="1">
        <v>0</v>
      </c>
      <c r="C15" s="1">
        <v>0</v>
      </c>
      <c r="D15" s="1">
        <v>0</v>
      </c>
      <c r="E15" s="1">
        <v>0</v>
      </c>
      <c r="F15" s="1">
        <f>B15*($B$4/12)</f>
        <v>0</v>
      </c>
      <c r="G15" s="1">
        <f>+C15*($C$4/12)</f>
        <v>0</v>
      </c>
      <c r="H15" s="1">
        <f>+D15*($D$4/12)</f>
        <v>0</v>
      </c>
      <c r="I15" s="1">
        <f>+E15*($E$4/12)</f>
        <v>0</v>
      </c>
      <c r="J15" s="1">
        <f>SUM(F15:I15)</f>
        <v>0</v>
      </c>
      <c r="K15" s="1">
        <v>0</v>
      </c>
      <c r="L15" s="1">
        <f>IF(C15=0,0,$C$9/12)</f>
        <v>0</v>
      </c>
      <c r="M15" s="1">
        <f>IF(D15=0,0,$D$9/12)</f>
        <v>0</v>
      </c>
      <c r="N15" s="1">
        <f>IF(E15=0,0,$E$9/12)</f>
        <v>0</v>
      </c>
      <c r="O15" s="1">
        <f>SUM(K15:N15)</f>
        <v>0</v>
      </c>
      <c r="P15" s="1">
        <v>0</v>
      </c>
      <c r="Q15" s="1">
        <v>0</v>
      </c>
      <c r="R15" s="1">
        <v>0</v>
      </c>
      <c r="S15" s="1">
        <v>0</v>
      </c>
      <c r="T15" s="1">
        <f>SUM(P15:S15)</f>
        <v>0</v>
      </c>
      <c r="U15" s="1">
        <f>+F15+K15+P15</f>
        <v>0</v>
      </c>
      <c r="V15" s="1">
        <f>+G15+L15+Q15</f>
        <v>0</v>
      </c>
      <c r="W15" s="1">
        <f>+H15+M15+R15</f>
        <v>0</v>
      </c>
      <c r="X15" s="1">
        <f>+I15+N15+S15</f>
        <v>0</v>
      </c>
      <c r="Y15" s="1">
        <f>SUM(U15:X15)</f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2">
        <v>43922</v>
      </c>
      <c r="B16" s="1">
        <v>0</v>
      </c>
      <c r="C16" s="1">
        <v>0</v>
      </c>
      <c r="D16" s="1">
        <v>0</v>
      </c>
      <c r="E16" s="1">
        <v>0</v>
      </c>
      <c r="F16" s="1">
        <f>B16*($B$4/12)</f>
        <v>0</v>
      </c>
      <c r="G16" s="1">
        <f>+C16*($C$4/12)</f>
        <v>0</v>
      </c>
      <c r="H16" s="1">
        <f>+D16*($D$4/12)</f>
        <v>0</v>
      </c>
      <c r="I16" s="1">
        <f>+E16*($E$4/12)</f>
        <v>0</v>
      </c>
      <c r="J16" s="1">
        <f>SUM(F16:I16)</f>
        <v>0</v>
      </c>
      <c r="K16" s="1">
        <v>0</v>
      </c>
      <c r="L16" s="1">
        <f>IF(C16=0,0,$C$9/12)</f>
        <v>0</v>
      </c>
      <c r="M16" s="1">
        <f>IF(D16=0,0,$D$9/12)</f>
        <v>0</v>
      </c>
      <c r="N16" s="1">
        <f>IF(E16=0,0,$E$9/12)</f>
        <v>0</v>
      </c>
      <c r="O16" s="1">
        <f>SUM(K16:N16)</f>
        <v>0</v>
      </c>
      <c r="P16" s="1">
        <v>0</v>
      </c>
      <c r="Q16" s="1">
        <v>0</v>
      </c>
      <c r="R16" s="1">
        <v>0</v>
      </c>
      <c r="S16" s="1">
        <v>0</v>
      </c>
      <c r="T16" s="1">
        <f>SUM(P16:S16)</f>
        <v>0</v>
      </c>
      <c r="U16" s="1">
        <f>+F16+K16+P16</f>
        <v>0</v>
      </c>
      <c r="V16" s="1">
        <f>+G16+L16+Q16</f>
        <v>0</v>
      </c>
      <c r="W16" s="1">
        <f>+H16+M16+R16</f>
        <v>0</v>
      </c>
      <c r="X16" s="1">
        <f>+I16+N16+S16</f>
        <v>0</v>
      </c>
      <c r="Y16" s="1">
        <f>SUM(U16:X16)</f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2">
        <v>43952</v>
      </c>
      <c r="B17" s="1">
        <v>0</v>
      </c>
      <c r="C17" s="1">
        <v>0</v>
      </c>
      <c r="D17" s="1">
        <v>0</v>
      </c>
      <c r="E17" s="1">
        <v>0</v>
      </c>
      <c r="F17" s="1">
        <f>B17*($B$4/12)</f>
        <v>0</v>
      </c>
      <c r="G17" s="1">
        <f>+C17*($C$4/12)</f>
        <v>0</v>
      </c>
      <c r="H17" s="1">
        <f>+D17*($D$4/12)</f>
        <v>0</v>
      </c>
      <c r="I17" s="1">
        <f>+E17*($E$4/12)</f>
        <v>0</v>
      </c>
      <c r="J17" s="1">
        <f>SUM(F17:I17)</f>
        <v>0</v>
      </c>
      <c r="K17" s="1">
        <v>0</v>
      </c>
      <c r="L17" s="1">
        <f>IF(C17=0,0,$C$9/12)</f>
        <v>0</v>
      </c>
      <c r="M17" s="1">
        <f>IF(D17=0,0,$D$9/12)</f>
        <v>0</v>
      </c>
      <c r="N17" s="1">
        <f>IF(E17=0,0,$E$9/12)</f>
        <v>0</v>
      </c>
      <c r="O17" s="1">
        <f>SUM(K17:N17)</f>
        <v>0</v>
      </c>
      <c r="P17" s="1">
        <v>0</v>
      </c>
      <c r="Q17" s="1">
        <v>0</v>
      </c>
      <c r="R17" s="1">
        <v>0</v>
      </c>
      <c r="S17" s="1">
        <v>0</v>
      </c>
      <c r="T17" s="1">
        <f>SUM(P17:S17)</f>
        <v>0</v>
      </c>
      <c r="U17" s="1">
        <f>+F17+K17+P17</f>
        <v>0</v>
      </c>
      <c r="V17" s="1">
        <f>+G17+L17+Q17</f>
        <v>0</v>
      </c>
      <c r="W17" s="1">
        <f>+H17+M17+R17</f>
        <v>0</v>
      </c>
      <c r="X17" s="1">
        <f>+I17+N17+S17</f>
        <v>0</v>
      </c>
      <c r="Y17" s="1">
        <f>SUM(U17:X17)</f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2">
        <v>43983</v>
      </c>
      <c r="B18" s="1">
        <v>0</v>
      </c>
      <c r="C18" s="1">
        <v>5</v>
      </c>
      <c r="D18" s="1">
        <v>0</v>
      </c>
      <c r="E18" s="1">
        <v>0</v>
      </c>
      <c r="F18" s="1">
        <f>B18*($B$4/12)</f>
        <v>0</v>
      </c>
      <c r="G18" s="1">
        <f>+C18*($C$4/12)</f>
        <v>2083.3333333333335</v>
      </c>
      <c r="H18" s="1">
        <f>+D18*($D$4/12)</f>
        <v>0</v>
      </c>
      <c r="I18" s="1">
        <f>+E18*($E$4/12)</f>
        <v>0</v>
      </c>
      <c r="J18" s="1">
        <f>SUM(F18:I18)</f>
        <v>2083.3333333333335</v>
      </c>
      <c r="K18" s="1">
        <v>0</v>
      </c>
      <c r="L18" s="1">
        <f>IF(C18=0,0,$C$9/12)</f>
        <v>83.333333333333329</v>
      </c>
      <c r="M18" s="1">
        <f>IF(D18=0,0,$D$9/12)</f>
        <v>0</v>
      </c>
      <c r="N18" s="1">
        <f>IF(E18=0,0,$E$9/12)</f>
        <v>0</v>
      </c>
      <c r="O18" s="1">
        <f>SUM(K18:N18)</f>
        <v>83.333333333333329</v>
      </c>
      <c r="P18" s="1">
        <v>0</v>
      </c>
      <c r="Q18" s="1">
        <v>0</v>
      </c>
      <c r="R18" s="1">
        <v>0</v>
      </c>
      <c r="S18" s="1">
        <v>0</v>
      </c>
      <c r="T18" s="1">
        <f>SUM(P18:S18)</f>
        <v>0</v>
      </c>
      <c r="U18" s="1">
        <f>+F18+K18+P18</f>
        <v>0</v>
      </c>
      <c r="V18" s="1">
        <f>+G18+L18+Q18</f>
        <v>2166.666666666667</v>
      </c>
      <c r="W18" s="1">
        <f>+H18+M18+R18</f>
        <v>0</v>
      </c>
      <c r="X18" s="1">
        <f>+I18+N18+S18</f>
        <v>0</v>
      </c>
      <c r="Y18" s="1">
        <f>SUM(U18:X18)</f>
        <v>2166.666666666667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2">
        <v>44013</v>
      </c>
      <c r="B19" s="1">
        <v>0</v>
      </c>
      <c r="C19" s="1">
        <v>5</v>
      </c>
      <c r="D19" s="1">
        <v>0</v>
      </c>
      <c r="E19" s="1">
        <v>0</v>
      </c>
      <c r="F19" s="1">
        <f>B19*($B$4/12)</f>
        <v>0</v>
      </c>
      <c r="G19" s="1">
        <f>+C19*($C$4/12)</f>
        <v>2083.3333333333335</v>
      </c>
      <c r="H19" s="1">
        <f>+D19*($D$4/12)</f>
        <v>0</v>
      </c>
      <c r="I19" s="1">
        <f>+E19*($E$4/12)</f>
        <v>0</v>
      </c>
      <c r="J19" s="1">
        <f>SUM(F19:I19)</f>
        <v>2083.3333333333335</v>
      </c>
      <c r="K19" s="1">
        <v>0</v>
      </c>
      <c r="L19" s="1">
        <f>IF(C19=0,0,$C$9/12)</f>
        <v>83.333333333333329</v>
      </c>
      <c r="M19" s="1">
        <f>IF(D19=0,0,$D$9/12)</f>
        <v>0</v>
      </c>
      <c r="N19" s="1">
        <f>IF(E19=0,0,$E$9/12)</f>
        <v>0</v>
      </c>
      <c r="O19" s="1">
        <f>SUM(K19:N19)</f>
        <v>83.333333333333329</v>
      </c>
      <c r="P19" s="1">
        <v>0</v>
      </c>
      <c r="Q19" s="1">
        <v>0</v>
      </c>
      <c r="R19" s="1">
        <v>0</v>
      </c>
      <c r="S19" s="1">
        <v>0</v>
      </c>
      <c r="T19" s="1">
        <f>SUM(P19:S19)</f>
        <v>0</v>
      </c>
      <c r="U19" s="1">
        <f>+F19+K19+P19</f>
        <v>0</v>
      </c>
      <c r="V19" s="1">
        <f>+G19+L19+Q19</f>
        <v>2166.666666666667</v>
      </c>
      <c r="W19" s="1">
        <f>+H19+M19+R19</f>
        <v>0</v>
      </c>
      <c r="X19" s="1">
        <f>+I19+N19+S19</f>
        <v>0</v>
      </c>
      <c r="Y19" s="1">
        <f>SUM(U19:X19)</f>
        <v>2166.666666666667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2">
        <v>44044</v>
      </c>
      <c r="B20" s="1">
        <v>0</v>
      </c>
      <c r="C20" s="1">
        <v>5</v>
      </c>
      <c r="D20" s="1">
        <v>0</v>
      </c>
      <c r="E20" s="1">
        <v>0</v>
      </c>
      <c r="F20" s="1">
        <f>B20*($B$4/12)</f>
        <v>0</v>
      </c>
      <c r="G20" s="1">
        <f>+C20*($C$4/12)</f>
        <v>2083.3333333333335</v>
      </c>
      <c r="H20" s="1">
        <f>+D20*($D$4/12)</f>
        <v>0</v>
      </c>
      <c r="I20" s="1">
        <f>+E20*($E$4/12)</f>
        <v>0</v>
      </c>
      <c r="J20" s="1">
        <f>SUM(F20:I20)</f>
        <v>2083.3333333333335</v>
      </c>
      <c r="K20" s="1">
        <v>0</v>
      </c>
      <c r="L20" s="1">
        <f>IF(C20=0,0,$C$9/12)</f>
        <v>83.333333333333329</v>
      </c>
      <c r="M20" s="1">
        <f>IF(D20=0,0,$D$9/12)</f>
        <v>0</v>
      </c>
      <c r="N20" s="1">
        <f>IF(E20=0,0,$E$9/12)</f>
        <v>0</v>
      </c>
      <c r="O20" s="1">
        <f>SUM(K20:N20)</f>
        <v>83.333333333333329</v>
      </c>
      <c r="P20" s="1">
        <v>0</v>
      </c>
      <c r="Q20" s="1">
        <v>0</v>
      </c>
      <c r="R20" s="1">
        <v>0</v>
      </c>
      <c r="S20" s="1">
        <v>0</v>
      </c>
      <c r="T20" s="1">
        <f>SUM(P20:S20)</f>
        <v>0</v>
      </c>
      <c r="U20" s="1">
        <f>+F20+K20+P20</f>
        <v>0</v>
      </c>
      <c r="V20" s="1">
        <f>+G20+L20+Q20</f>
        <v>2166.666666666667</v>
      </c>
      <c r="W20" s="1">
        <f>+H20+M20+R20</f>
        <v>0</v>
      </c>
      <c r="X20" s="1">
        <f>+I20+N20+S20</f>
        <v>0</v>
      </c>
      <c r="Y20" s="1">
        <f>SUM(U20:X20)</f>
        <v>2166.666666666667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2">
        <v>44075</v>
      </c>
      <c r="B21" s="1">
        <v>0</v>
      </c>
      <c r="C21" s="1">
        <v>5</v>
      </c>
      <c r="D21" s="1">
        <v>0</v>
      </c>
      <c r="E21" s="1">
        <v>0</v>
      </c>
      <c r="F21" s="1">
        <f>B21*($B$4/12)</f>
        <v>0</v>
      </c>
      <c r="G21" s="1">
        <f>+C21*($C$4/12)</f>
        <v>2083.3333333333335</v>
      </c>
      <c r="H21" s="1">
        <f>+D21*($D$4/12)</f>
        <v>0</v>
      </c>
      <c r="I21" s="1">
        <f>+E21*($E$4/12)</f>
        <v>0</v>
      </c>
      <c r="J21" s="1">
        <f>SUM(F21:I21)</f>
        <v>2083.3333333333335</v>
      </c>
      <c r="K21" s="1">
        <v>0</v>
      </c>
      <c r="L21" s="1">
        <f>IF(C21=0,0,$C$9/12)</f>
        <v>83.333333333333329</v>
      </c>
      <c r="M21" s="1">
        <f>IF(D21=0,0,$D$9/12)</f>
        <v>0</v>
      </c>
      <c r="N21" s="1">
        <f>IF(E21=0,0,$E$9/12)</f>
        <v>0</v>
      </c>
      <c r="O21" s="1">
        <f>SUM(K21:N21)</f>
        <v>83.333333333333329</v>
      </c>
      <c r="P21" s="1">
        <v>0</v>
      </c>
      <c r="Q21" s="1">
        <v>0</v>
      </c>
      <c r="R21" s="1">
        <v>0</v>
      </c>
      <c r="S21" s="1">
        <v>0</v>
      </c>
      <c r="T21" s="1">
        <f>SUM(P21:S21)</f>
        <v>0</v>
      </c>
      <c r="U21" s="1">
        <f>+F21+K21+P21</f>
        <v>0</v>
      </c>
      <c r="V21" s="1">
        <f>+G21+L21+Q21</f>
        <v>2166.666666666667</v>
      </c>
      <c r="W21" s="1">
        <f>+H21+M21+R21</f>
        <v>0</v>
      </c>
      <c r="X21" s="1">
        <f>+I21+N21+S21</f>
        <v>0</v>
      </c>
      <c r="Y21" s="1">
        <f>SUM(U21:X21)</f>
        <v>2166.666666666667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2">
        <v>44105</v>
      </c>
      <c r="B22" s="1">
        <v>0</v>
      </c>
      <c r="C22" s="1">
        <v>5</v>
      </c>
      <c r="D22" s="1">
        <v>0</v>
      </c>
      <c r="E22" s="1">
        <v>0</v>
      </c>
      <c r="F22" s="1">
        <f>B22*($B$4/12)</f>
        <v>0</v>
      </c>
      <c r="G22" s="1">
        <f>+C22*($C$4/12)</f>
        <v>2083.3333333333335</v>
      </c>
      <c r="H22" s="1">
        <f>+D22*($D$4/12)</f>
        <v>0</v>
      </c>
      <c r="I22" s="1">
        <f>+E22*($E$4/12)</f>
        <v>0</v>
      </c>
      <c r="J22" s="1">
        <f>SUM(F22:I22)</f>
        <v>2083.3333333333335</v>
      </c>
      <c r="K22" s="1">
        <v>0</v>
      </c>
      <c r="L22" s="1">
        <f>IF(C22=0,0,$C$9/12)</f>
        <v>83.333333333333329</v>
      </c>
      <c r="M22" s="1">
        <f>IF(D22=0,0,$D$9/12)</f>
        <v>0</v>
      </c>
      <c r="N22" s="1">
        <f>IF(E22=0,0,$E$9/12)</f>
        <v>0</v>
      </c>
      <c r="O22" s="1">
        <f>SUM(K22:N22)</f>
        <v>83.333333333333329</v>
      </c>
      <c r="P22" s="1">
        <v>0</v>
      </c>
      <c r="Q22" s="1">
        <v>0</v>
      </c>
      <c r="R22" s="1">
        <v>0</v>
      </c>
      <c r="S22" s="1">
        <v>0</v>
      </c>
      <c r="T22" s="1">
        <f>SUM(P22:S22)</f>
        <v>0</v>
      </c>
      <c r="U22" s="1">
        <f>+F22+K22+P22</f>
        <v>0</v>
      </c>
      <c r="V22" s="1">
        <f>+G22+L22+Q22</f>
        <v>2166.666666666667</v>
      </c>
      <c r="W22" s="1">
        <f>+H22+M22+R22</f>
        <v>0</v>
      </c>
      <c r="X22" s="1">
        <f>+I22+N22+S22</f>
        <v>0</v>
      </c>
      <c r="Y22" s="1">
        <f>SUM(U22:X22)</f>
        <v>2166.666666666667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2">
        <v>44136</v>
      </c>
      <c r="B23" s="1">
        <v>0</v>
      </c>
      <c r="C23" s="1">
        <v>5</v>
      </c>
      <c r="D23" s="1">
        <v>0</v>
      </c>
      <c r="E23" s="1">
        <v>0</v>
      </c>
      <c r="F23" s="1">
        <f>B23*($B$4/12)</f>
        <v>0</v>
      </c>
      <c r="G23" s="1">
        <f>+C23*($C$4/12)</f>
        <v>2083.3333333333335</v>
      </c>
      <c r="H23" s="1">
        <f>+D23*($D$4/12)</f>
        <v>0</v>
      </c>
      <c r="I23" s="1">
        <f>+E23*($E$4/12)</f>
        <v>0</v>
      </c>
      <c r="J23" s="1">
        <f>SUM(F23:I23)</f>
        <v>2083.3333333333335</v>
      </c>
      <c r="K23" s="1">
        <v>0</v>
      </c>
      <c r="L23" s="1">
        <f>IF(C23=0,0,$C$9/12)</f>
        <v>83.333333333333329</v>
      </c>
      <c r="M23" s="1">
        <f>IF(D23=0,0,$D$9/12)</f>
        <v>0</v>
      </c>
      <c r="N23" s="1">
        <f>IF(E23=0,0,$E$9/12)</f>
        <v>0</v>
      </c>
      <c r="O23" s="1">
        <f>SUM(K23:N23)</f>
        <v>83.333333333333329</v>
      </c>
      <c r="P23" s="1">
        <v>0</v>
      </c>
      <c r="Q23" s="1">
        <v>0</v>
      </c>
      <c r="R23" s="1">
        <v>0</v>
      </c>
      <c r="S23" s="1">
        <v>0</v>
      </c>
      <c r="T23" s="1">
        <f>SUM(P23:S23)</f>
        <v>0</v>
      </c>
      <c r="U23" s="1">
        <f>+F23+K23+P23</f>
        <v>0</v>
      </c>
      <c r="V23" s="1">
        <f>+G23+L23+Q23</f>
        <v>2166.666666666667</v>
      </c>
      <c r="W23" s="1">
        <f>+H23+M23+R23</f>
        <v>0</v>
      </c>
      <c r="X23" s="1">
        <f>+I23+N23+S23</f>
        <v>0</v>
      </c>
      <c r="Y23" s="1">
        <f>SUM(U23:X23)</f>
        <v>2166.666666666667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2">
        <v>44166</v>
      </c>
      <c r="B24" s="1">
        <v>0</v>
      </c>
      <c r="C24" s="1">
        <v>5</v>
      </c>
      <c r="D24" s="1">
        <v>0</v>
      </c>
      <c r="E24" s="1">
        <v>0</v>
      </c>
      <c r="F24" s="1">
        <f>B24*($B$4/12)</f>
        <v>0</v>
      </c>
      <c r="G24" s="1">
        <f>+C24*($C$4/12)</f>
        <v>2083.3333333333335</v>
      </c>
      <c r="H24" s="1">
        <f>+D24*($D$4/12)</f>
        <v>0</v>
      </c>
      <c r="I24" s="1">
        <f>+E24*($E$4/12)</f>
        <v>0</v>
      </c>
      <c r="J24" s="1">
        <f>SUM(F24:I24)</f>
        <v>2083.3333333333335</v>
      </c>
      <c r="K24" s="1">
        <v>0</v>
      </c>
      <c r="L24" s="1">
        <f>IF(C24=0,0,$C$9/12)</f>
        <v>83.333333333333329</v>
      </c>
      <c r="M24" s="1">
        <f>IF(D24=0,0,$D$9/12)</f>
        <v>0</v>
      </c>
      <c r="N24" s="1">
        <f>IF(E24=0,0,$E$9/12)</f>
        <v>0</v>
      </c>
      <c r="O24" s="1">
        <f>SUM(K24:N24)</f>
        <v>83.333333333333329</v>
      </c>
      <c r="P24" s="1">
        <v>0</v>
      </c>
      <c r="Q24" s="1">
        <v>0</v>
      </c>
      <c r="R24" s="1">
        <v>0</v>
      </c>
      <c r="S24" s="1">
        <v>0</v>
      </c>
      <c r="T24" s="1">
        <f>SUM(P24:S24)</f>
        <v>0</v>
      </c>
      <c r="U24" s="1">
        <f>+F24+K24+P24</f>
        <v>0</v>
      </c>
      <c r="V24" s="1">
        <f>+G24+L24+Q24</f>
        <v>2166.666666666667</v>
      </c>
      <c r="W24" s="1">
        <f>+H24+M24+R24</f>
        <v>0</v>
      </c>
      <c r="X24" s="1">
        <f>+I24+N24+S24</f>
        <v>0</v>
      </c>
      <c r="Y24" s="1">
        <f>SUM(U24:X24)</f>
        <v>2166.666666666667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2">
        <v>44197</v>
      </c>
      <c r="B25" s="1">
        <v>1000</v>
      </c>
      <c r="C25" s="1">
        <v>5</v>
      </c>
      <c r="D25" s="1">
        <v>0</v>
      </c>
      <c r="E25" s="1">
        <v>0</v>
      </c>
      <c r="F25" s="1">
        <f>B25*($B$4/12)</f>
        <v>100000</v>
      </c>
      <c r="G25" s="1">
        <f>+C25*($C$4/12)</f>
        <v>2083.3333333333335</v>
      </c>
      <c r="H25" s="1">
        <f>+D25*($D$4/12)</f>
        <v>0</v>
      </c>
      <c r="I25" s="1">
        <f>+E25*($E$4/12)</f>
        <v>0</v>
      </c>
      <c r="J25" s="1">
        <f>SUM(F25:I25)</f>
        <v>102083.33333333333</v>
      </c>
      <c r="K25" s="1">
        <v>0</v>
      </c>
      <c r="L25" s="1">
        <f>IF(C25=0,0,$C$9/12)</f>
        <v>83.333333333333329</v>
      </c>
      <c r="M25" s="1">
        <f>IF(D25=0,0,$D$9/12)</f>
        <v>0</v>
      </c>
      <c r="N25" s="1">
        <f>IF(E25=0,0,$E$9/12)</f>
        <v>0</v>
      </c>
      <c r="O25" s="1">
        <f>SUM(K25:N25)</f>
        <v>83.333333333333329</v>
      </c>
      <c r="P25" s="1">
        <v>0</v>
      </c>
      <c r="Q25" s="1">
        <v>0</v>
      </c>
      <c r="R25" s="1">
        <v>0</v>
      </c>
      <c r="S25" s="1">
        <v>0</v>
      </c>
      <c r="T25" s="1">
        <f>SUM(P25:S25)</f>
        <v>0</v>
      </c>
      <c r="U25" s="1">
        <f>+F25+K25+P25</f>
        <v>100000</v>
      </c>
      <c r="V25" s="1">
        <f>+G25+L25+Q25</f>
        <v>2166.666666666667</v>
      </c>
      <c r="W25" s="1">
        <f>+H25+M25+R25</f>
        <v>0</v>
      </c>
      <c r="X25" s="1">
        <f>+I25+N25+S25</f>
        <v>0</v>
      </c>
      <c r="Y25" s="1">
        <f>SUM(U25:X25)</f>
        <v>102166.66666666667</v>
      </c>
      <c r="Z25">
        <f>+B25*B4</f>
        <v>1200000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2">
        <v>44228</v>
      </c>
      <c r="B26" s="1">
        <v>1000</v>
      </c>
      <c r="C26" s="1">
        <v>5</v>
      </c>
      <c r="D26" s="1">
        <v>0</v>
      </c>
      <c r="E26" s="1">
        <v>0</v>
      </c>
      <c r="F26" s="1">
        <f>B26*($B$4/12)</f>
        <v>100000</v>
      </c>
      <c r="G26" s="1">
        <f>+C26*($C$4/12)</f>
        <v>2083.3333333333335</v>
      </c>
      <c r="H26" s="1">
        <f>+D26*($D$4/12)</f>
        <v>0</v>
      </c>
      <c r="I26" s="1">
        <f>+E26*($E$4/12)</f>
        <v>0</v>
      </c>
      <c r="J26" s="1">
        <f>SUM(F26:I26)</f>
        <v>102083.33333333333</v>
      </c>
      <c r="K26" s="1">
        <v>0</v>
      </c>
      <c r="L26" s="1">
        <f>IF(C26=0,0,$C$9/12)</f>
        <v>83.333333333333329</v>
      </c>
      <c r="M26" s="1">
        <f>IF(D26=0,0,$D$9/12)</f>
        <v>0</v>
      </c>
      <c r="N26" s="1">
        <f>IF(E26=0,0,$E$9/12)</f>
        <v>0</v>
      </c>
      <c r="O26" s="1">
        <f>SUM(K26:N26)</f>
        <v>83.333333333333329</v>
      </c>
      <c r="P26" s="1">
        <v>0</v>
      </c>
      <c r="Q26" s="1">
        <v>0</v>
      </c>
      <c r="R26" s="1">
        <v>0</v>
      </c>
      <c r="S26" s="1">
        <v>0</v>
      </c>
      <c r="T26" s="1">
        <f>SUM(P26:S26)</f>
        <v>0</v>
      </c>
      <c r="U26" s="1">
        <f>+F26+K26+P26</f>
        <v>100000</v>
      </c>
      <c r="V26" s="1">
        <f>+G26+L26+Q26</f>
        <v>2166.666666666667</v>
      </c>
      <c r="W26" s="1">
        <f>+H26+M26+R26</f>
        <v>0</v>
      </c>
      <c r="X26" s="1">
        <f>+I26+N26+S26</f>
        <v>0</v>
      </c>
      <c r="Y26" s="1">
        <f>SUM(U26:X26)</f>
        <v>102166.66666666667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2">
        <v>44256</v>
      </c>
      <c r="B27" s="1">
        <v>1000</v>
      </c>
      <c r="C27" s="1">
        <v>5</v>
      </c>
      <c r="D27" s="1">
        <v>0</v>
      </c>
      <c r="E27" s="1">
        <v>0</v>
      </c>
      <c r="F27" s="1">
        <f>B27*($B$4/12)</f>
        <v>100000</v>
      </c>
      <c r="G27" s="1">
        <f>+C27*($C$4/12)</f>
        <v>2083.3333333333335</v>
      </c>
      <c r="H27" s="1">
        <f>+D27*($D$4/12)</f>
        <v>0</v>
      </c>
      <c r="I27" s="1">
        <f>+E27*($E$4/12)</f>
        <v>0</v>
      </c>
      <c r="J27" s="1">
        <f>SUM(F27:I27)</f>
        <v>102083.33333333333</v>
      </c>
      <c r="K27" s="1">
        <v>0</v>
      </c>
      <c r="L27" s="1">
        <f>IF(C27=0,0,$C$9/12)</f>
        <v>83.333333333333329</v>
      </c>
      <c r="M27" s="1">
        <f>IF(D27=0,0,$D$9/12)</f>
        <v>0</v>
      </c>
      <c r="N27" s="1">
        <f>IF(E27=0,0,$E$9/12)</f>
        <v>0</v>
      </c>
      <c r="O27" s="1">
        <f>SUM(K27:N27)</f>
        <v>83.333333333333329</v>
      </c>
      <c r="P27" s="1">
        <v>0</v>
      </c>
      <c r="Q27" s="1">
        <v>0</v>
      </c>
      <c r="R27" s="1">
        <v>0</v>
      </c>
      <c r="S27" s="1">
        <v>0</v>
      </c>
      <c r="T27" s="1">
        <f>SUM(P27:S27)</f>
        <v>0</v>
      </c>
      <c r="U27" s="1">
        <f>+F27+K27+P27</f>
        <v>100000</v>
      </c>
      <c r="V27" s="1">
        <f>+G27+L27+Q27</f>
        <v>2166.666666666667</v>
      </c>
      <c r="W27" s="1">
        <f>+H27+M27+R27</f>
        <v>0</v>
      </c>
      <c r="X27" s="1">
        <f>+I27+N27+S27</f>
        <v>0</v>
      </c>
      <c r="Y27" s="1">
        <f>SUM(U27:X27)</f>
        <v>102166.66666666667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2">
        <v>44287</v>
      </c>
      <c r="B28" s="1">
        <v>1000</v>
      </c>
      <c r="C28" s="1">
        <v>5</v>
      </c>
      <c r="D28" s="1">
        <v>0</v>
      </c>
      <c r="E28" s="1">
        <v>0</v>
      </c>
      <c r="F28" s="1">
        <f>B28*($B$4/12)</f>
        <v>100000</v>
      </c>
      <c r="G28" s="1">
        <f>+C28*($C$4/12)</f>
        <v>2083.3333333333335</v>
      </c>
      <c r="H28" s="1">
        <f>+D28*($D$4/12)</f>
        <v>0</v>
      </c>
      <c r="I28" s="1">
        <f>+E28*($E$4/12)</f>
        <v>0</v>
      </c>
      <c r="J28" s="1">
        <f>SUM(F28:I28)</f>
        <v>102083.33333333333</v>
      </c>
      <c r="K28" s="1">
        <v>0</v>
      </c>
      <c r="L28" s="1">
        <f>IF(C28=0,0,$C$9/12)</f>
        <v>83.333333333333329</v>
      </c>
      <c r="M28" s="1">
        <f>IF(D28=0,0,$D$9/12)</f>
        <v>0</v>
      </c>
      <c r="N28" s="1">
        <f>IF(E28=0,0,$E$9/12)</f>
        <v>0</v>
      </c>
      <c r="O28" s="1">
        <f>SUM(K28:N28)</f>
        <v>83.333333333333329</v>
      </c>
      <c r="P28" s="1">
        <v>0</v>
      </c>
      <c r="Q28" s="1">
        <v>0</v>
      </c>
      <c r="R28" s="1">
        <v>0</v>
      </c>
      <c r="S28" s="1">
        <v>0</v>
      </c>
      <c r="T28" s="1">
        <f>SUM(P28:S28)</f>
        <v>0</v>
      </c>
      <c r="U28" s="1">
        <f>+F28+K28+P28</f>
        <v>100000</v>
      </c>
      <c r="V28" s="1">
        <f>+G28+L28+Q28</f>
        <v>2166.666666666667</v>
      </c>
      <c r="W28" s="1">
        <f>+H28+M28+R28</f>
        <v>0</v>
      </c>
      <c r="X28" s="1">
        <f>+I28+N28+S28</f>
        <v>0</v>
      </c>
      <c r="Y28" s="1">
        <f>SUM(U28:X28)</f>
        <v>102166.66666666667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s="2">
        <v>44317</v>
      </c>
      <c r="B29" s="1">
        <v>1000</v>
      </c>
      <c r="C29" s="1">
        <v>5</v>
      </c>
      <c r="D29" s="1">
        <v>0</v>
      </c>
      <c r="E29" s="1">
        <v>0</v>
      </c>
      <c r="F29" s="1">
        <f>B29*($B$4/12)</f>
        <v>100000</v>
      </c>
      <c r="G29" s="1">
        <f>+C29*($C$4/12)</f>
        <v>2083.3333333333335</v>
      </c>
      <c r="H29" s="1">
        <f>+D29*($D$4/12)</f>
        <v>0</v>
      </c>
      <c r="I29" s="1">
        <f>+E29*($E$4/12)</f>
        <v>0</v>
      </c>
      <c r="J29" s="1">
        <f>SUM(F29:I29)</f>
        <v>102083.33333333333</v>
      </c>
      <c r="K29" s="1">
        <v>0</v>
      </c>
      <c r="L29" s="1">
        <f>IF(C29=0,0,$C$9/12)</f>
        <v>83.333333333333329</v>
      </c>
      <c r="M29" s="1">
        <f>IF(D29=0,0,$D$9/12)</f>
        <v>0</v>
      </c>
      <c r="N29" s="1">
        <f>IF(E29=0,0,$E$9/12)</f>
        <v>0</v>
      </c>
      <c r="O29" s="1">
        <f>SUM(K29:N29)</f>
        <v>83.333333333333329</v>
      </c>
      <c r="P29" s="1">
        <v>0</v>
      </c>
      <c r="Q29" s="1">
        <v>0</v>
      </c>
      <c r="R29" s="1">
        <v>0</v>
      </c>
      <c r="S29" s="1">
        <v>0</v>
      </c>
      <c r="T29" s="1">
        <f>SUM(P29:S29)</f>
        <v>0</v>
      </c>
      <c r="U29" s="1">
        <f>+F29+K29+P29</f>
        <v>100000</v>
      </c>
      <c r="V29" s="1">
        <f>+G29+L29+Q29</f>
        <v>2166.666666666667</v>
      </c>
      <c r="W29" s="1">
        <f>+H29+M29+R29</f>
        <v>0</v>
      </c>
      <c r="X29" s="1">
        <f>+I29+N29+S29</f>
        <v>0</v>
      </c>
      <c r="Y29" s="1">
        <f>SUM(U29:X29)</f>
        <v>102166.66666666667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2">
        <v>44348</v>
      </c>
      <c r="B30" s="1">
        <v>1000</v>
      </c>
      <c r="C30" s="1">
        <v>0</v>
      </c>
      <c r="D30" s="1">
        <v>0</v>
      </c>
      <c r="E30" s="1">
        <v>0</v>
      </c>
      <c r="F30" s="1">
        <f>B30*($B$4/12)</f>
        <v>100000</v>
      </c>
      <c r="G30" s="1">
        <f>+C30*($C$4/12)</f>
        <v>0</v>
      </c>
      <c r="H30" s="1">
        <f>+D30*($D$4/12)</f>
        <v>0</v>
      </c>
      <c r="I30" s="1">
        <f>+E30*($E$4/12)</f>
        <v>0</v>
      </c>
      <c r="J30" s="1">
        <f>SUM(F30:I30)</f>
        <v>100000</v>
      </c>
      <c r="K30" s="1">
        <v>0</v>
      </c>
      <c r="L30" s="1">
        <f>IF(C30=0,0,$C$9/12)</f>
        <v>0</v>
      </c>
      <c r="M30" s="1">
        <f>IF(D30=0,0,$D$9/12)</f>
        <v>0</v>
      </c>
      <c r="N30" s="1">
        <f>IF(E30=0,0,$E$9/12)</f>
        <v>0</v>
      </c>
      <c r="O30" s="1">
        <f>SUM(K30:N30)</f>
        <v>0</v>
      </c>
      <c r="P30" s="1">
        <v>0</v>
      </c>
      <c r="Q30" s="1">
        <v>0</v>
      </c>
      <c r="R30" s="1">
        <v>0</v>
      </c>
      <c r="S30" s="1">
        <v>0</v>
      </c>
      <c r="T30" s="1">
        <f>SUM(P30:S30)</f>
        <v>0</v>
      </c>
      <c r="U30" s="1">
        <f>+F30+K30+P30</f>
        <v>100000</v>
      </c>
      <c r="V30" s="1">
        <f>+G30+L30+Q30</f>
        <v>0</v>
      </c>
      <c r="W30" s="1">
        <f>+H30+M30+R30</f>
        <v>0</v>
      </c>
      <c r="X30" s="1">
        <f>+I30+N30+S30</f>
        <v>0</v>
      </c>
      <c r="Y30" s="1">
        <f>SUM(U30:X30)</f>
        <v>100000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2">
        <v>44378</v>
      </c>
      <c r="B31" s="1">
        <v>1000</v>
      </c>
      <c r="C31" s="1">
        <v>0</v>
      </c>
      <c r="D31" s="1">
        <v>0</v>
      </c>
      <c r="E31" s="1">
        <v>0</v>
      </c>
      <c r="F31" s="1">
        <f>B31*($B$4/12)</f>
        <v>100000</v>
      </c>
      <c r="G31" s="1">
        <f>+C31*($C$4/12)</f>
        <v>0</v>
      </c>
      <c r="H31" s="1">
        <f>+D31*($D$4/12)</f>
        <v>0</v>
      </c>
      <c r="I31" s="1">
        <f>+E31*($E$4/12)</f>
        <v>0</v>
      </c>
      <c r="J31" s="1">
        <f>SUM(F31:I31)</f>
        <v>100000</v>
      </c>
      <c r="K31" s="1">
        <v>0</v>
      </c>
      <c r="L31" s="1">
        <f>IF(C31=0,0,$C$9/12)</f>
        <v>0</v>
      </c>
      <c r="M31" s="1">
        <f>IF(D31=0,0,$D$9/12)</f>
        <v>0</v>
      </c>
      <c r="N31" s="1">
        <f>IF(E31=0,0,$E$9/12)</f>
        <v>0</v>
      </c>
      <c r="O31" s="1">
        <f>SUM(K31:N31)</f>
        <v>0</v>
      </c>
      <c r="P31" s="1">
        <v>0</v>
      </c>
      <c r="Q31" s="1">
        <v>0</v>
      </c>
      <c r="R31" s="1">
        <v>0</v>
      </c>
      <c r="S31" s="1">
        <v>0</v>
      </c>
      <c r="T31" s="1">
        <f>SUM(P31:S31)</f>
        <v>0</v>
      </c>
      <c r="U31" s="1">
        <f>+F31+K31+P31</f>
        <v>100000</v>
      </c>
      <c r="V31" s="1">
        <f>+G31+L31+Q31</f>
        <v>0</v>
      </c>
      <c r="W31" s="1">
        <f>+H31+M31+R31</f>
        <v>0</v>
      </c>
      <c r="X31" s="1">
        <f>+I31+N31+S31</f>
        <v>0</v>
      </c>
      <c r="Y31" s="1">
        <f>SUM(U31:X31)</f>
        <v>100000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2">
        <v>44409</v>
      </c>
      <c r="B32" s="1">
        <v>1000</v>
      </c>
      <c r="C32" s="1">
        <v>0</v>
      </c>
      <c r="D32" s="1">
        <v>500</v>
      </c>
      <c r="E32" s="1">
        <v>0</v>
      </c>
      <c r="F32" s="1">
        <f>B32*($B$4/12)</f>
        <v>100000</v>
      </c>
      <c r="G32" s="1">
        <f>+C32*($C$4/12)</f>
        <v>0</v>
      </c>
      <c r="H32" s="1">
        <f>+D32*($D$4/12)</f>
        <v>37500</v>
      </c>
      <c r="I32" s="1">
        <f>+E32*($E$4/12)</f>
        <v>0</v>
      </c>
      <c r="J32" s="1">
        <f>SUM(F32:I32)</f>
        <v>137500</v>
      </c>
      <c r="K32" s="1">
        <v>0</v>
      </c>
      <c r="L32" s="1">
        <f>IF(C32=0,0,$C$9/12)</f>
        <v>0</v>
      </c>
      <c r="M32" s="1">
        <f>IF(D32=0,0,$D$9/12)</f>
        <v>416.66666666666669</v>
      </c>
      <c r="N32" s="1">
        <f>IF(E32=0,0,$E$9/12)</f>
        <v>0</v>
      </c>
      <c r="O32" s="1">
        <f>SUM(K32:N32)</f>
        <v>416.66666666666669</v>
      </c>
      <c r="P32" s="1">
        <v>0</v>
      </c>
      <c r="Q32" s="1">
        <v>0</v>
      </c>
      <c r="R32" s="1">
        <v>0</v>
      </c>
      <c r="S32" s="1">
        <v>0</v>
      </c>
      <c r="T32" s="1">
        <f>SUM(P32:S32)</f>
        <v>0</v>
      </c>
      <c r="U32" s="1">
        <f>+F32+K32+P32</f>
        <v>100000</v>
      </c>
      <c r="V32" s="1">
        <f>+G32+L32+Q32</f>
        <v>0</v>
      </c>
      <c r="W32" s="1">
        <f>+H32+M32+R32</f>
        <v>37916.666666666664</v>
      </c>
      <c r="X32" s="1">
        <f>+I32+N32+S32</f>
        <v>0</v>
      </c>
      <c r="Y32" s="1">
        <f>SUM(U32:X32)</f>
        <v>137916.66666666666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2">
        <v>44440</v>
      </c>
      <c r="B33" s="1">
        <v>1000</v>
      </c>
      <c r="C33" s="1">
        <v>0</v>
      </c>
      <c r="D33" s="1">
        <v>500</v>
      </c>
      <c r="E33" s="1">
        <v>0</v>
      </c>
      <c r="F33" s="1">
        <f>B33*($B$4/12)</f>
        <v>100000</v>
      </c>
      <c r="G33" s="1">
        <f>+C33*($C$4/12)</f>
        <v>0</v>
      </c>
      <c r="H33" s="1">
        <f>+D33*($D$4/12)</f>
        <v>37500</v>
      </c>
      <c r="I33" s="1">
        <f>+E33*($E$4/12)</f>
        <v>0</v>
      </c>
      <c r="J33" s="1">
        <f>SUM(F33:I33)</f>
        <v>137500</v>
      </c>
      <c r="K33" s="1">
        <v>0</v>
      </c>
      <c r="L33" s="1">
        <f>IF(C33=0,0,$C$9/12)</f>
        <v>0</v>
      </c>
      <c r="M33" s="1">
        <f>IF(D33=0,0,$D$9/12)</f>
        <v>416.66666666666669</v>
      </c>
      <c r="N33" s="1">
        <f>IF(E33=0,0,$E$9/12)</f>
        <v>0</v>
      </c>
      <c r="O33" s="1">
        <f>SUM(K33:N33)</f>
        <v>416.66666666666669</v>
      </c>
      <c r="P33" s="1">
        <v>0</v>
      </c>
      <c r="Q33" s="1">
        <v>0</v>
      </c>
      <c r="R33" s="1">
        <v>0</v>
      </c>
      <c r="S33" s="1">
        <v>0</v>
      </c>
      <c r="T33" s="1">
        <f>SUM(P33:S33)</f>
        <v>0</v>
      </c>
      <c r="U33" s="1">
        <f>+F33+K33+P33</f>
        <v>100000</v>
      </c>
      <c r="V33" s="1">
        <f>+G33+L33+Q33</f>
        <v>0</v>
      </c>
      <c r="W33" s="1">
        <f>+H33+M33+R33</f>
        <v>37916.666666666664</v>
      </c>
      <c r="X33" s="1">
        <f>+I33+N33+S33</f>
        <v>0</v>
      </c>
      <c r="Y33" s="1">
        <f>SUM(U33:X33)</f>
        <v>137916.66666666666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2">
        <v>44470</v>
      </c>
      <c r="B34" s="1">
        <v>1000</v>
      </c>
      <c r="C34" s="1">
        <v>0</v>
      </c>
      <c r="D34" s="1">
        <v>500</v>
      </c>
      <c r="E34" s="1">
        <v>0</v>
      </c>
      <c r="F34" s="1">
        <f>B34*($B$4/12)</f>
        <v>100000</v>
      </c>
      <c r="G34" s="1">
        <f>+C34*($C$4/12)</f>
        <v>0</v>
      </c>
      <c r="H34" s="1">
        <f>+D34*($D$4/12)</f>
        <v>37500</v>
      </c>
      <c r="I34" s="1">
        <f>+E34*($E$4/12)</f>
        <v>0</v>
      </c>
      <c r="J34" s="1">
        <f>SUM(F34:I34)</f>
        <v>137500</v>
      </c>
      <c r="K34" s="1">
        <v>0</v>
      </c>
      <c r="L34" s="1">
        <f>IF(C34=0,0,$C$9/12)</f>
        <v>0</v>
      </c>
      <c r="M34" s="1">
        <f>IF(D34=0,0,$D$9/12)</f>
        <v>416.66666666666669</v>
      </c>
      <c r="N34" s="1">
        <f>IF(E34=0,0,$E$9/12)</f>
        <v>0</v>
      </c>
      <c r="O34" s="1">
        <f>SUM(K34:N34)</f>
        <v>416.66666666666669</v>
      </c>
      <c r="P34" s="1">
        <v>0</v>
      </c>
      <c r="Q34" s="1">
        <v>0</v>
      </c>
      <c r="R34" s="1">
        <v>0</v>
      </c>
      <c r="S34" s="1">
        <v>0</v>
      </c>
      <c r="T34" s="1">
        <f>SUM(P34:S34)</f>
        <v>0</v>
      </c>
      <c r="U34" s="1">
        <f>+F34+K34+P34</f>
        <v>100000</v>
      </c>
      <c r="V34" s="1">
        <f>+G34+L34+Q34</f>
        <v>0</v>
      </c>
      <c r="W34" s="1">
        <f>+H34+M34+R34</f>
        <v>37916.666666666664</v>
      </c>
      <c r="X34" s="1">
        <f>+I34+N34+S34</f>
        <v>0</v>
      </c>
      <c r="Y34" s="1">
        <f>SUM(U34:X34)</f>
        <v>137916.66666666666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2">
        <v>44501</v>
      </c>
      <c r="B35" s="1">
        <v>1000</v>
      </c>
      <c r="C35" s="1">
        <v>0</v>
      </c>
      <c r="D35" s="1">
        <v>500</v>
      </c>
      <c r="E35" s="1">
        <v>0</v>
      </c>
      <c r="F35" s="1">
        <f>B35*($B$4/12)</f>
        <v>100000</v>
      </c>
      <c r="G35" s="1">
        <f>+C35*($C$4/12)</f>
        <v>0</v>
      </c>
      <c r="H35" s="1">
        <f>+D35*($D$4/12)</f>
        <v>37500</v>
      </c>
      <c r="I35" s="1">
        <f>+E35*($E$4/12)</f>
        <v>0</v>
      </c>
      <c r="J35" s="1">
        <f>SUM(F35:I35)</f>
        <v>137500</v>
      </c>
      <c r="K35" s="1">
        <v>0</v>
      </c>
      <c r="L35" s="1">
        <f>IF(C35=0,0,$C$9/12)</f>
        <v>0</v>
      </c>
      <c r="M35" s="1">
        <f>IF(D35=0,0,$D$9/12)</f>
        <v>416.66666666666669</v>
      </c>
      <c r="N35" s="1">
        <f>IF(E35=0,0,$E$9/12)</f>
        <v>0</v>
      </c>
      <c r="O35" s="1">
        <f>SUM(K35:N35)</f>
        <v>416.66666666666669</v>
      </c>
      <c r="P35" s="1">
        <v>0</v>
      </c>
      <c r="Q35" s="1">
        <v>0</v>
      </c>
      <c r="R35" s="1">
        <v>0</v>
      </c>
      <c r="S35" s="1">
        <v>0</v>
      </c>
      <c r="T35" s="1">
        <f>SUM(P35:S35)</f>
        <v>0</v>
      </c>
      <c r="U35" s="1">
        <f>+F35+K35+P35</f>
        <v>100000</v>
      </c>
      <c r="V35" s="1">
        <f>+G35+L35+Q35</f>
        <v>0</v>
      </c>
      <c r="W35" s="1">
        <f>+H35+M35+R35</f>
        <v>37916.666666666664</v>
      </c>
      <c r="X35" s="1">
        <f>+I35+N35+S35</f>
        <v>0</v>
      </c>
      <c r="Y35" s="1">
        <f>SUM(U35:X35)</f>
        <v>137916.66666666666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2">
        <v>44531</v>
      </c>
      <c r="B36" s="1">
        <v>1000</v>
      </c>
      <c r="C36" s="1">
        <v>0</v>
      </c>
      <c r="D36" s="1">
        <v>500</v>
      </c>
      <c r="E36" s="1">
        <v>150</v>
      </c>
      <c r="F36" s="1">
        <f>B36*($B$4/12)</f>
        <v>100000</v>
      </c>
      <c r="G36" s="1">
        <f>+C36*($C$4/12)</f>
        <v>0</v>
      </c>
      <c r="H36" s="1">
        <f>+D36*($D$4/12)</f>
        <v>37500</v>
      </c>
      <c r="I36" s="1">
        <f>+E36*($E$4/12)</f>
        <v>3125</v>
      </c>
      <c r="J36" s="1">
        <f>SUM(F36:I36)</f>
        <v>140625</v>
      </c>
      <c r="K36" s="1">
        <v>0</v>
      </c>
      <c r="L36" s="1">
        <f>IF(C36=0,0,$C$9/12)</f>
        <v>0</v>
      </c>
      <c r="M36" s="1">
        <f>IF(D36=0,0,$D$9/12)</f>
        <v>416.66666666666669</v>
      </c>
      <c r="N36" s="1">
        <f>IF(E36=0,0,$E$9/12)</f>
        <v>416.66666666666669</v>
      </c>
      <c r="O36" s="1">
        <f>SUM(K36:N36)</f>
        <v>833.33333333333337</v>
      </c>
      <c r="P36" s="1">
        <v>0</v>
      </c>
      <c r="Q36" s="1">
        <v>0</v>
      </c>
      <c r="R36" s="1">
        <v>0</v>
      </c>
      <c r="S36" s="1">
        <v>0</v>
      </c>
      <c r="T36" s="1">
        <f>SUM(P36:S36)</f>
        <v>0</v>
      </c>
      <c r="U36" s="1">
        <f>+F36+K36+P36</f>
        <v>100000</v>
      </c>
      <c r="V36" s="1">
        <f>+G36+L36+Q36</f>
        <v>0</v>
      </c>
      <c r="W36" s="1">
        <f>+H36+M36+R36</f>
        <v>37916.666666666664</v>
      </c>
      <c r="X36" s="1">
        <f>+I36+N36+S36</f>
        <v>3541.6666666666665</v>
      </c>
      <c r="Y36" s="1">
        <f>SUM(U36:X36)</f>
        <v>141458.33333333331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2">
        <v>44562</v>
      </c>
      <c r="B37" s="1">
        <v>1000</v>
      </c>
      <c r="C37" s="1">
        <v>0</v>
      </c>
      <c r="D37" s="1">
        <v>500</v>
      </c>
      <c r="E37" s="1">
        <v>150</v>
      </c>
      <c r="F37" s="1">
        <f>B37*($B$4/12)</f>
        <v>100000</v>
      </c>
      <c r="G37" s="1">
        <f>+C37*($C$4/12)</f>
        <v>0</v>
      </c>
      <c r="H37" s="1">
        <f>+D37*($D$4/12)</f>
        <v>37500</v>
      </c>
      <c r="I37" s="1">
        <f>+E37*($E$4/12)</f>
        <v>3125</v>
      </c>
      <c r="J37" s="1">
        <f>SUM(F37:I37)</f>
        <v>140625</v>
      </c>
      <c r="K37" s="1">
        <v>0</v>
      </c>
      <c r="L37" s="1">
        <f>IF(C37=0,0,$C$9/12)</f>
        <v>0</v>
      </c>
      <c r="M37" s="1">
        <f>IF(D37=0,0,$D$9/12)</f>
        <v>416.66666666666669</v>
      </c>
      <c r="N37" s="1">
        <f>IF(E37=0,0,$E$9/12)</f>
        <v>416.66666666666669</v>
      </c>
      <c r="O37" s="1">
        <f>SUM(K37:N37)</f>
        <v>833.33333333333337</v>
      </c>
      <c r="P37" s="1">
        <v>0</v>
      </c>
      <c r="Q37" s="1">
        <v>0</v>
      </c>
      <c r="R37" s="1">
        <v>0</v>
      </c>
      <c r="S37" s="1">
        <v>0</v>
      </c>
      <c r="T37" s="1">
        <f>SUM(P37:S37)</f>
        <v>0</v>
      </c>
      <c r="U37" s="1">
        <f>+F37+K37+P37</f>
        <v>100000</v>
      </c>
      <c r="V37" s="1">
        <f>+G37+L37+Q37</f>
        <v>0</v>
      </c>
      <c r="W37" s="1">
        <f>+H37+M37+R37</f>
        <v>37916.666666666664</v>
      </c>
      <c r="X37" s="1">
        <f>+I37+N37+S37</f>
        <v>3541.6666666666665</v>
      </c>
      <c r="Y37" s="1">
        <f>SUM(U37:X37)</f>
        <v>141458.33333333331</v>
      </c>
      <c r="Z37">
        <f>+B37*B4</f>
        <v>1200000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2">
        <v>44593</v>
      </c>
      <c r="B38" s="1">
        <v>1000</v>
      </c>
      <c r="C38" s="1">
        <v>0</v>
      </c>
      <c r="D38" s="1">
        <v>500</v>
      </c>
      <c r="E38" s="1">
        <v>150</v>
      </c>
      <c r="F38" s="1">
        <f>B38*($B$4/12)</f>
        <v>100000</v>
      </c>
      <c r="G38" s="1">
        <f>+C38*($C$4/12)</f>
        <v>0</v>
      </c>
      <c r="H38" s="1">
        <f>+D38*($D$4/12)</f>
        <v>37500</v>
      </c>
      <c r="I38" s="1">
        <f>+E38*($E$4/12)</f>
        <v>3125</v>
      </c>
      <c r="J38" s="1">
        <f>SUM(F38:I38)</f>
        <v>140625</v>
      </c>
      <c r="K38" s="1">
        <v>0</v>
      </c>
      <c r="L38" s="1">
        <f>IF(C38=0,0,$C$9/12)</f>
        <v>0</v>
      </c>
      <c r="M38" s="1">
        <f>IF(D38=0,0,$D$9/12)</f>
        <v>416.66666666666669</v>
      </c>
      <c r="N38" s="1">
        <f>IF(E38=0,0,$E$9/12)</f>
        <v>416.66666666666669</v>
      </c>
      <c r="O38" s="1">
        <f>SUM(K38:N38)</f>
        <v>833.33333333333337</v>
      </c>
      <c r="P38" s="1">
        <v>0</v>
      </c>
      <c r="Q38" s="1">
        <v>0</v>
      </c>
      <c r="R38" s="1">
        <v>0</v>
      </c>
      <c r="S38" s="1">
        <v>0</v>
      </c>
      <c r="T38" s="1">
        <f>SUM(P38:S38)</f>
        <v>0</v>
      </c>
      <c r="U38" s="1">
        <f>+F38+K38+P38</f>
        <v>100000</v>
      </c>
      <c r="V38" s="1">
        <f>+G38+L38+Q38</f>
        <v>0</v>
      </c>
      <c r="W38" s="1">
        <f>+H38+M38+R38</f>
        <v>37916.666666666664</v>
      </c>
      <c r="X38" s="1">
        <f>+I38+N38+S38</f>
        <v>3541.6666666666665</v>
      </c>
      <c r="Y38" s="1">
        <f>SUM(U38:X38)</f>
        <v>141458.33333333331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2">
        <v>44621</v>
      </c>
      <c r="B39" s="1">
        <v>1000</v>
      </c>
      <c r="C39" s="1">
        <v>0</v>
      </c>
      <c r="D39" s="1">
        <v>500</v>
      </c>
      <c r="E39" s="1">
        <v>150</v>
      </c>
      <c r="F39" s="1">
        <f>B39*($B$4/12)</f>
        <v>100000</v>
      </c>
      <c r="G39" s="1">
        <f>+C39*($C$4/12)</f>
        <v>0</v>
      </c>
      <c r="H39" s="1">
        <f>+D39*($D$4/12)</f>
        <v>37500</v>
      </c>
      <c r="I39" s="1">
        <f>+E39*($E$4/12)</f>
        <v>3125</v>
      </c>
      <c r="J39" s="1">
        <f>SUM(F39:I39)</f>
        <v>140625</v>
      </c>
      <c r="K39" s="1">
        <v>0</v>
      </c>
      <c r="L39" s="1">
        <f>IF(C39=0,0,$C$9/12)</f>
        <v>0</v>
      </c>
      <c r="M39" s="1">
        <f>IF(D39=0,0,$D$9/12)</f>
        <v>416.66666666666669</v>
      </c>
      <c r="N39" s="1">
        <f>IF(E39=0,0,$E$9/12)</f>
        <v>416.66666666666669</v>
      </c>
      <c r="O39" s="1">
        <f>SUM(K39:N39)</f>
        <v>833.33333333333337</v>
      </c>
      <c r="P39" s="1">
        <v>0</v>
      </c>
      <c r="Q39" s="1">
        <v>0</v>
      </c>
      <c r="R39" s="1">
        <v>0</v>
      </c>
      <c r="S39" s="1">
        <v>0</v>
      </c>
      <c r="T39" s="1">
        <f>SUM(P39:S39)</f>
        <v>0</v>
      </c>
      <c r="U39" s="1">
        <f>+F39+K39+P39</f>
        <v>100000</v>
      </c>
      <c r="V39" s="1">
        <f>+G39+L39+Q39</f>
        <v>0</v>
      </c>
      <c r="W39" s="1">
        <f>+H39+M39+R39</f>
        <v>37916.666666666664</v>
      </c>
      <c r="X39" s="1">
        <f>+I39+N39+S39</f>
        <v>3541.6666666666665</v>
      </c>
      <c r="Y39" s="1">
        <f>SUM(U39:X39)</f>
        <v>141458.33333333331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2">
        <v>44652</v>
      </c>
      <c r="B40" s="1">
        <v>1000</v>
      </c>
      <c r="C40" s="1">
        <v>0</v>
      </c>
      <c r="D40" s="1">
        <v>500</v>
      </c>
      <c r="E40" s="1">
        <v>150</v>
      </c>
      <c r="F40" s="1">
        <f>B40*($B$4/12)</f>
        <v>100000</v>
      </c>
      <c r="G40" s="1">
        <f>+C40*($C$4/12)</f>
        <v>0</v>
      </c>
      <c r="H40" s="1">
        <f>+D40*($D$4/12)</f>
        <v>37500</v>
      </c>
      <c r="I40" s="1">
        <f>+E40*($E$4/12)</f>
        <v>3125</v>
      </c>
      <c r="J40" s="1">
        <f>SUM(F40:I40)</f>
        <v>140625</v>
      </c>
      <c r="K40" s="1">
        <v>0</v>
      </c>
      <c r="L40" s="1">
        <f>IF(C40=0,0,$C$9/12)</f>
        <v>0</v>
      </c>
      <c r="M40" s="1">
        <f>IF(D40=0,0,$D$9/12)</f>
        <v>416.66666666666669</v>
      </c>
      <c r="N40" s="1">
        <f>IF(E40=0,0,$E$9/12)</f>
        <v>416.66666666666669</v>
      </c>
      <c r="O40" s="1">
        <f>SUM(K40:N40)</f>
        <v>833.33333333333337</v>
      </c>
      <c r="P40" s="1">
        <v>0</v>
      </c>
      <c r="Q40" s="1">
        <v>0</v>
      </c>
      <c r="R40" s="1">
        <v>0</v>
      </c>
      <c r="S40" s="1">
        <v>0</v>
      </c>
      <c r="T40" s="1">
        <f>SUM(P40:S40)</f>
        <v>0</v>
      </c>
      <c r="U40" s="1">
        <f>+F40+K40+P40</f>
        <v>100000</v>
      </c>
      <c r="V40" s="1">
        <f>+G40+L40+Q40</f>
        <v>0</v>
      </c>
      <c r="W40" s="1">
        <f>+H40+M40+R40</f>
        <v>37916.666666666664</v>
      </c>
      <c r="X40" s="1">
        <f>+I40+N40+S40</f>
        <v>3541.6666666666665</v>
      </c>
      <c r="Y40" s="1">
        <f>SUM(U40:X40)</f>
        <v>141458.33333333331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2">
        <v>44682</v>
      </c>
      <c r="B41" s="1">
        <v>1000</v>
      </c>
      <c r="C41" s="1">
        <v>0</v>
      </c>
      <c r="D41" s="1">
        <v>500</v>
      </c>
      <c r="E41" s="1">
        <v>150</v>
      </c>
      <c r="F41" s="1">
        <f>B41*($B$4/12)</f>
        <v>100000</v>
      </c>
      <c r="G41" s="1">
        <f>+C41*($C$4/12)</f>
        <v>0</v>
      </c>
      <c r="H41" s="1">
        <f>+D41*($D$4/12)</f>
        <v>37500</v>
      </c>
      <c r="I41" s="1">
        <f>+E41*($E$4/12)</f>
        <v>3125</v>
      </c>
      <c r="J41" s="1">
        <f>SUM(F41:I41)</f>
        <v>140625</v>
      </c>
      <c r="K41" s="1">
        <v>0</v>
      </c>
      <c r="L41" s="1">
        <f>IF(C41=0,0,$C$9/12)</f>
        <v>0</v>
      </c>
      <c r="M41" s="1">
        <f>IF(D41=0,0,$D$9/12)</f>
        <v>416.66666666666669</v>
      </c>
      <c r="N41" s="1">
        <f>IF(E41=0,0,$E$9/12)</f>
        <v>416.66666666666669</v>
      </c>
      <c r="O41" s="1">
        <f>SUM(K41:N41)</f>
        <v>833.33333333333337</v>
      </c>
      <c r="P41" s="1">
        <v>0</v>
      </c>
      <c r="Q41" s="1">
        <v>0</v>
      </c>
      <c r="R41" s="1">
        <v>0</v>
      </c>
      <c r="S41" s="1">
        <v>0</v>
      </c>
      <c r="T41" s="1">
        <f>SUM(P41:S41)</f>
        <v>0</v>
      </c>
      <c r="U41" s="1">
        <f>+F41+K41+P41</f>
        <v>100000</v>
      </c>
      <c r="V41" s="1">
        <f>+G41+L41+Q41</f>
        <v>0</v>
      </c>
      <c r="W41" s="1">
        <f>+H41+M41+R41</f>
        <v>37916.666666666664</v>
      </c>
      <c r="X41" s="1">
        <f>+I41+N41+S41</f>
        <v>3541.6666666666665</v>
      </c>
      <c r="Y41" s="1">
        <f>SUM(U41:X41)</f>
        <v>141458.33333333331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2">
        <v>44713</v>
      </c>
      <c r="B42" s="1">
        <v>1000</v>
      </c>
      <c r="C42" s="1">
        <v>0</v>
      </c>
      <c r="D42" s="1">
        <v>500</v>
      </c>
      <c r="E42" s="1">
        <v>150</v>
      </c>
      <c r="F42" s="1">
        <f>B42*($B$4/12)</f>
        <v>100000</v>
      </c>
      <c r="G42" s="1">
        <f>+C42*($C$4/12)</f>
        <v>0</v>
      </c>
      <c r="H42" s="1">
        <f>+D42*($D$4/12)</f>
        <v>37500</v>
      </c>
      <c r="I42" s="1">
        <f>+E42*($E$4/12)</f>
        <v>3125</v>
      </c>
      <c r="J42" s="1">
        <f>SUM(F42:I42)</f>
        <v>140625</v>
      </c>
      <c r="K42" s="1">
        <v>0</v>
      </c>
      <c r="L42" s="1">
        <f>IF(C42=0,0,$C$9/12)</f>
        <v>0</v>
      </c>
      <c r="M42" s="1">
        <f>IF(D42=0,0,$D$9/12)</f>
        <v>416.66666666666669</v>
      </c>
      <c r="N42" s="1">
        <f>IF(E42=0,0,$E$9/12)</f>
        <v>416.66666666666669</v>
      </c>
      <c r="O42" s="1">
        <f>SUM(K42:N42)</f>
        <v>833.33333333333337</v>
      </c>
      <c r="P42" s="1">
        <v>0</v>
      </c>
      <c r="Q42" s="1">
        <v>0</v>
      </c>
      <c r="R42" s="1">
        <v>0</v>
      </c>
      <c r="S42" s="1">
        <v>0</v>
      </c>
      <c r="T42" s="1">
        <f>SUM(P42:S42)</f>
        <v>0</v>
      </c>
      <c r="U42" s="1">
        <f>+F42+K42+P42</f>
        <v>100000</v>
      </c>
      <c r="V42" s="1">
        <f>+G42+L42+Q42</f>
        <v>0</v>
      </c>
      <c r="W42" s="1">
        <f>+H42+M42+R42</f>
        <v>37916.666666666664</v>
      </c>
      <c r="X42" s="1">
        <f>+I42+N42+S42</f>
        <v>3541.6666666666665</v>
      </c>
      <c r="Y42" s="1">
        <f>SUM(U42:X42)</f>
        <v>141458.33333333331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2">
        <v>44743</v>
      </c>
      <c r="B43" s="1">
        <v>1000</v>
      </c>
      <c r="C43" s="1">
        <v>0</v>
      </c>
      <c r="D43" s="1">
        <v>500</v>
      </c>
      <c r="E43" s="1">
        <v>150</v>
      </c>
      <c r="F43" s="1">
        <f>B43*($B$4/12)</f>
        <v>100000</v>
      </c>
      <c r="G43" s="1">
        <f>+C43*($C$4/12)</f>
        <v>0</v>
      </c>
      <c r="H43" s="1">
        <f>+D43*($D$4/12)</f>
        <v>37500</v>
      </c>
      <c r="I43" s="1">
        <f>+E43*($E$4/12)</f>
        <v>3125</v>
      </c>
      <c r="J43" s="1">
        <f>SUM(F43:I43)</f>
        <v>140625</v>
      </c>
      <c r="K43" s="1">
        <v>0</v>
      </c>
      <c r="L43" s="1">
        <f>IF(C43=0,0,$C$9/12)</f>
        <v>0</v>
      </c>
      <c r="M43" s="1">
        <f>IF(D43=0,0,$D$9/12)</f>
        <v>416.66666666666669</v>
      </c>
      <c r="N43" s="1">
        <f>IF(E43=0,0,$E$9/12)</f>
        <v>416.66666666666669</v>
      </c>
      <c r="O43" s="1">
        <f>SUM(K43:N43)</f>
        <v>833.33333333333337</v>
      </c>
      <c r="P43" s="1">
        <v>0</v>
      </c>
      <c r="Q43" s="1">
        <v>0</v>
      </c>
      <c r="R43" s="1">
        <v>0</v>
      </c>
      <c r="S43" s="1">
        <v>0</v>
      </c>
      <c r="T43" s="1">
        <f>SUM(P43:S43)</f>
        <v>0</v>
      </c>
      <c r="U43" s="1">
        <f>+F43+K43+P43</f>
        <v>100000</v>
      </c>
      <c r="V43" s="1">
        <f>+G43+L43+Q43</f>
        <v>0</v>
      </c>
      <c r="W43" s="1">
        <f>+H43+M43+R43</f>
        <v>37916.666666666664</v>
      </c>
      <c r="X43" s="1">
        <f>+I43+N43+S43</f>
        <v>3541.6666666666665</v>
      </c>
      <c r="Y43" s="1">
        <f>SUM(U43:X43)</f>
        <v>141458.33333333331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2">
        <v>44774</v>
      </c>
      <c r="B44" s="1">
        <v>1000</v>
      </c>
      <c r="C44" s="1">
        <v>0</v>
      </c>
      <c r="D44" s="1">
        <v>500</v>
      </c>
      <c r="E44" s="1">
        <v>200</v>
      </c>
      <c r="F44" s="1">
        <f>B44*($B$4/12)</f>
        <v>100000</v>
      </c>
      <c r="G44" s="1">
        <f>+C44*($C$4/12)</f>
        <v>0</v>
      </c>
      <c r="H44" s="1">
        <f>+D44*($D$4/12)</f>
        <v>37500</v>
      </c>
      <c r="I44" s="1">
        <f>+E44*($E$4/12)</f>
        <v>4166.6666666666661</v>
      </c>
      <c r="J44" s="1">
        <f>SUM(F44:I44)</f>
        <v>141666.66666666666</v>
      </c>
      <c r="K44" s="1">
        <v>0</v>
      </c>
      <c r="L44" s="1">
        <f>IF(C44=0,0,$C$9/12)</f>
        <v>0</v>
      </c>
      <c r="M44" s="1">
        <f>IF(D44=0,0,$D$9/12)*115%</f>
        <v>479.16666666666663</v>
      </c>
      <c r="N44" s="1">
        <f>IF(E44=0,0,$E$9/12)</f>
        <v>416.66666666666669</v>
      </c>
      <c r="O44" s="1">
        <f>SUM(K44:N44)</f>
        <v>895.83333333333326</v>
      </c>
      <c r="P44" s="1">
        <v>0</v>
      </c>
      <c r="Q44" s="1">
        <v>0</v>
      </c>
      <c r="R44" s="1">
        <f>50000/3</f>
        <v>16666.666666666668</v>
      </c>
      <c r="S44" s="1">
        <v>0</v>
      </c>
      <c r="T44" s="1">
        <f>SUM(P44:S44)</f>
        <v>16666.666666666668</v>
      </c>
      <c r="U44" s="1">
        <f>+F44+K44+P44</f>
        <v>100000</v>
      </c>
      <c r="V44" s="1">
        <f>+G44+L44+Q44</f>
        <v>0</v>
      </c>
      <c r="W44" s="1">
        <f>+H44+M44+R44</f>
        <v>54645.833333333328</v>
      </c>
      <c r="X44" s="1">
        <f>+I44+N44+S44</f>
        <v>4583.333333333333</v>
      </c>
      <c r="Y44" s="1">
        <f>SUM(U44:X44)</f>
        <v>159229.16666666666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2">
        <v>44805</v>
      </c>
      <c r="B45" s="1">
        <v>1000</v>
      </c>
      <c r="C45" s="1">
        <v>0</v>
      </c>
      <c r="D45" s="1">
        <v>500</v>
      </c>
      <c r="E45" s="1">
        <v>200</v>
      </c>
      <c r="F45" s="1">
        <f>B45*($B$4/12)</f>
        <v>100000</v>
      </c>
      <c r="G45" s="1">
        <f>+C45*($C$4/12)</f>
        <v>0</v>
      </c>
      <c r="H45" s="1">
        <f>+D45*($D$4/12)</f>
        <v>37500</v>
      </c>
      <c r="I45" s="1">
        <f>+E45*($E$4/12)</f>
        <v>4166.6666666666661</v>
      </c>
      <c r="J45" s="1">
        <f>SUM(F45:I45)</f>
        <v>141666.66666666666</v>
      </c>
      <c r="K45" s="1">
        <v>0</v>
      </c>
      <c r="L45" s="1">
        <f>IF(C45=0,0,$C$9/12)</f>
        <v>0</v>
      </c>
      <c r="M45" s="1">
        <f>IF(D45=0,0,$D$9/12)*115%</f>
        <v>479.16666666666663</v>
      </c>
      <c r="N45" s="1">
        <f>IF(E45=0,0,$E$9/12)</f>
        <v>416.66666666666669</v>
      </c>
      <c r="O45" s="1">
        <f>SUM(K45:N45)</f>
        <v>895.83333333333326</v>
      </c>
      <c r="P45" s="1">
        <v>0</v>
      </c>
      <c r="Q45" s="1">
        <v>0</v>
      </c>
      <c r="R45" s="1">
        <f>50000/3</f>
        <v>16666.666666666668</v>
      </c>
      <c r="S45" s="1">
        <v>0</v>
      </c>
      <c r="T45" s="1">
        <f>SUM(P45:S45)</f>
        <v>16666.666666666668</v>
      </c>
      <c r="U45" s="1">
        <f>+F45+K45+P45</f>
        <v>100000</v>
      </c>
      <c r="V45" s="1">
        <f>+G45+L45+Q45</f>
        <v>0</v>
      </c>
      <c r="W45" s="1">
        <f>+H45+M45+R45</f>
        <v>54645.833333333328</v>
      </c>
      <c r="X45" s="1">
        <f>+I45+N45+S45</f>
        <v>4583.333333333333</v>
      </c>
      <c r="Y45" s="1">
        <f>SUM(U45:X45)</f>
        <v>159229.16666666666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2">
        <v>44835</v>
      </c>
      <c r="B46" s="1">
        <v>1000</v>
      </c>
      <c r="C46" s="1">
        <v>0</v>
      </c>
      <c r="D46" s="1">
        <v>500</v>
      </c>
      <c r="E46" s="1">
        <v>200</v>
      </c>
      <c r="F46" s="1">
        <f>B46*($B$4/12)</f>
        <v>100000</v>
      </c>
      <c r="G46" s="1">
        <f>+C46*($C$4/12)</f>
        <v>0</v>
      </c>
      <c r="H46" s="1">
        <f>+D46*($D$4/12)</f>
        <v>37500</v>
      </c>
      <c r="I46" s="1">
        <f>+E46*($E$4/12)</f>
        <v>4166.6666666666661</v>
      </c>
      <c r="J46" s="1">
        <f>SUM(F46:I46)</f>
        <v>141666.66666666666</v>
      </c>
      <c r="K46" s="1">
        <v>0</v>
      </c>
      <c r="L46" s="1">
        <f>IF(C46=0,0,$C$9/12)</f>
        <v>0</v>
      </c>
      <c r="M46" s="1">
        <f>IF(D46=0,0,$D$9/12)*115%</f>
        <v>479.16666666666663</v>
      </c>
      <c r="N46" s="1">
        <f>IF(E46=0,0,$E$9/12)</f>
        <v>416.66666666666669</v>
      </c>
      <c r="O46" s="1">
        <f>SUM(K46:N46)</f>
        <v>895.83333333333326</v>
      </c>
      <c r="P46" s="1">
        <v>0</v>
      </c>
      <c r="Q46" s="1">
        <v>0</v>
      </c>
      <c r="R46" s="1">
        <f>50000/3</f>
        <v>16666.666666666668</v>
      </c>
      <c r="S46" s="1">
        <v>0</v>
      </c>
      <c r="T46" s="1">
        <f>SUM(P46:S46)</f>
        <v>16666.666666666668</v>
      </c>
      <c r="U46" s="1">
        <f>+F46+K46+P46</f>
        <v>100000</v>
      </c>
      <c r="V46" s="1">
        <f>+G46+L46+Q46</f>
        <v>0</v>
      </c>
      <c r="W46" s="1">
        <f>+H46+M46+R46</f>
        <v>54645.833333333328</v>
      </c>
      <c r="X46" s="1">
        <f>+I46+N46+S46</f>
        <v>4583.333333333333</v>
      </c>
      <c r="Y46" s="1">
        <f>SUM(U46:X46)</f>
        <v>159229.16666666666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2">
        <v>44866</v>
      </c>
      <c r="B47" s="1">
        <v>1000</v>
      </c>
      <c r="C47" s="1">
        <v>0</v>
      </c>
      <c r="D47" s="1">
        <v>500</v>
      </c>
      <c r="E47" s="1">
        <v>200</v>
      </c>
      <c r="F47" s="1">
        <f>B47*($B$4/12)</f>
        <v>100000</v>
      </c>
      <c r="G47" s="1">
        <f>+C47*($C$4/12)</f>
        <v>0</v>
      </c>
      <c r="H47" s="1">
        <f>+D47*($D$4/12)</f>
        <v>37500</v>
      </c>
      <c r="I47" s="1">
        <f>+E47*($E$4/12)</f>
        <v>4166.6666666666661</v>
      </c>
      <c r="J47" s="1">
        <f>SUM(F47:I47)</f>
        <v>141666.66666666666</v>
      </c>
      <c r="K47" s="1">
        <v>0</v>
      </c>
      <c r="L47" s="1">
        <f>IF(C47=0,0,$C$9/12)</f>
        <v>0</v>
      </c>
      <c r="M47" s="1">
        <f>IF(D47=0,0,$D$9/12)*115%</f>
        <v>479.16666666666663</v>
      </c>
      <c r="N47" s="1">
        <f>IF(E47=0,0,$E$9/12)</f>
        <v>416.66666666666669</v>
      </c>
      <c r="O47" s="1">
        <f>SUM(K47:N47)</f>
        <v>895.83333333333326</v>
      </c>
      <c r="P47" s="1">
        <v>0</v>
      </c>
      <c r="Q47" s="1">
        <v>0</v>
      </c>
      <c r="R47" s="1">
        <v>0</v>
      </c>
      <c r="S47" s="1">
        <v>0</v>
      </c>
      <c r="T47" s="1">
        <f>SUM(P47:S47)</f>
        <v>0</v>
      </c>
      <c r="U47" s="1">
        <f>+F47+K47+P47</f>
        <v>100000</v>
      </c>
      <c r="V47" s="1">
        <f>+G47+L47+Q47</f>
        <v>0</v>
      </c>
      <c r="W47" s="1">
        <f>+H47+M47+R47</f>
        <v>37979.166666666664</v>
      </c>
      <c r="X47" s="1">
        <f>+I47+N47+S47</f>
        <v>4583.333333333333</v>
      </c>
      <c r="Y47" s="1">
        <f>SUM(U47:X47)</f>
        <v>142562.5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2">
        <v>44896</v>
      </c>
      <c r="B48" s="1">
        <v>1000</v>
      </c>
      <c r="C48" s="1">
        <v>0</v>
      </c>
      <c r="D48" s="1">
        <v>500</v>
      </c>
      <c r="E48" s="1">
        <v>200</v>
      </c>
      <c r="F48" s="1">
        <f>B48*($B$4/12)</f>
        <v>100000</v>
      </c>
      <c r="G48" s="1">
        <f>+C48*($C$4/12)</f>
        <v>0</v>
      </c>
      <c r="H48" s="1">
        <f>+D48*($D$4/12)</f>
        <v>37500</v>
      </c>
      <c r="I48" s="1">
        <f>+E48*($E$4/12)</f>
        <v>4166.6666666666661</v>
      </c>
      <c r="J48" s="1">
        <f>SUM(F48:I48)</f>
        <v>141666.66666666666</v>
      </c>
      <c r="K48" s="1">
        <v>0</v>
      </c>
      <c r="L48" s="1">
        <f>IF(C48=0,0,$C$9/12)</f>
        <v>0</v>
      </c>
      <c r="M48" s="1">
        <f>IF(D48=0,0,$D$9/12)*115%</f>
        <v>479.16666666666663</v>
      </c>
      <c r="N48" s="1">
        <f>IF(E48=0,0,$E$9/12)*115%</f>
        <v>479.16666666666663</v>
      </c>
      <c r="O48" s="1">
        <f>SUM(K48:N48)</f>
        <v>958.33333333333326</v>
      </c>
      <c r="P48" s="1">
        <v>0</v>
      </c>
      <c r="Q48" s="1">
        <v>0</v>
      </c>
      <c r="R48" s="1">
        <v>0</v>
      </c>
      <c r="S48" s="1">
        <v>0</v>
      </c>
      <c r="T48" s="1">
        <f>SUM(P48:S48)</f>
        <v>0</v>
      </c>
      <c r="U48" s="1">
        <f>+F48+K48+P48</f>
        <v>100000</v>
      </c>
      <c r="V48" s="1">
        <f>+G48+L48+Q48</f>
        <v>0</v>
      </c>
      <c r="W48" s="1">
        <f>+H48+M48+R48</f>
        <v>37979.166666666664</v>
      </c>
      <c r="X48" s="1">
        <f>+I48+N48+S48</f>
        <v>4645.833333333333</v>
      </c>
      <c r="Y48" s="1">
        <f>SUM(U48:X48)</f>
        <v>142625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25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B50" s="1">
        <f t="shared" ref="B50:W50" si="0">SUM(B13:B48)</f>
        <v>24000</v>
      </c>
      <c r="C50" s="1">
        <f t="shared" si="0"/>
        <v>60</v>
      </c>
      <c r="D50" s="1">
        <f t="shared" si="0"/>
        <v>8500</v>
      </c>
      <c r="E50" s="1">
        <f>SUM(E13:E48)</f>
        <v>2200</v>
      </c>
      <c r="F50" s="1">
        <f>SUM(F13:F48)</f>
        <v>2400000</v>
      </c>
      <c r="G50" s="1">
        <f>SUM(G13:G48)</f>
        <v>24999.999999999996</v>
      </c>
      <c r="H50" s="1">
        <f>SUM(H13:H48)</f>
        <v>637500</v>
      </c>
      <c r="I50" s="1">
        <f t="shared" si="0"/>
        <v>45833.333333333321</v>
      </c>
      <c r="J50" s="1"/>
      <c r="K50" s="1">
        <f>SUM(K13:K48)</f>
        <v>0</v>
      </c>
      <c r="L50" s="1">
        <f t="shared" si="0"/>
        <v>1000.0000000000001</v>
      </c>
      <c r="M50" s="1">
        <f t="shared" si="0"/>
        <v>7395.8333333333348</v>
      </c>
      <c r="N50" s="1">
        <f t="shared" si="0"/>
        <v>5479.166666666667</v>
      </c>
      <c r="O50" s="1"/>
      <c r="P50" s="1">
        <f>SUM(P13:P48)</f>
        <v>0</v>
      </c>
      <c r="Q50" s="1">
        <f t="shared" si="0"/>
        <v>0</v>
      </c>
      <c r="R50" s="1">
        <f t="shared" si="0"/>
        <v>50000</v>
      </c>
      <c r="S50" s="1">
        <f t="shared" si="0"/>
        <v>0</v>
      </c>
      <c r="T50" s="1"/>
      <c r="U50" s="1">
        <f>SUM(U13:U48)</f>
        <v>2400000</v>
      </c>
      <c r="V50" s="1">
        <f t="shared" si="0"/>
        <v>26000.000000000011</v>
      </c>
      <c r="W50" s="1">
        <f t="shared" si="0"/>
        <v>694895.83333333337</v>
      </c>
      <c r="X50" s="1">
        <f>SUM(X13:X48)</f>
        <v>51312.500000000015</v>
      </c>
      <c r="Y50" s="1">
        <f>SUM(Y13:Y48)</f>
        <v>3172208.333333333</v>
      </c>
    </row>
  </sheetData>
  <mergeCells count="6">
    <mergeCell ref="Z11:AD11"/>
    <mergeCell ref="B11:E11"/>
    <mergeCell ref="F11:J11"/>
    <mergeCell ref="K11:O11"/>
    <mergeCell ref="P11:T11"/>
    <mergeCell ref="U11:Y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BEE8-9FF5-4EB3-9571-780A8CF7A71E}">
  <sheetPr filterMode="1"/>
  <dimension ref="A2:AK39"/>
  <sheetViews>
    <sheetView workbookViewId="0"/>
  </sheetViews>
  <sheetFormatPr defaultRowHeight="15" x14ac:dyDescent="0.25"/>
  <cols>
    <col min="1" max="1" width="27.42578125" bestFit="1" customWidth="1"/>
    <col min="2" max="2" width="9.42578125" bestFit="1" customWidth="1"/>
    <col min="3" max="3" width="9.85546875" bestFit="1" customWidth="1"/>
    <col min="4" max="4" width="10" bestFit="1" customWidth="1"/>
    <col min="5" max="5" width="9.7109375" bestFit="1" customWidth="1"/>
    <col min="6" max="6" width="10.28515625" bestFit="1" customWidth="1"/>
    <col min="7" max="7" width="9.5703125" bestFit="1" customWidth="1"/>
    <col min="8" max="8" width="9.140625" bestFit="1" customWidth="1"/>
    <col min="9" max="9" width="10" bestFit="1" customWidth="1"/>
    <col min="10" max="10" width="9.85546875" bestFit="1" customWidth="1"/>
    <col min="11" max="11" width="9.5703125" bestFit="1" customWidth="1"/>
    <col min="12" max="12" width="10.140625" bestFit="1" customWidth="1"/>
    <col min="13" max="13" width="9.85546875" bestFit="1" customWidth="1"/>
    <col min="14" max="14" width="11.7109375" bestFit="1" customWidth="1"/>
    <col min="15" max="25" width="10.85546875" bestFit="1" customWidth="1"/>
    <col min="26" max="26" width="11.7109375" bestFit="1" customWidth="1"/>
    <col min="27" max="37" width="10.85546875" bestFit="1" customWidth="1"/>
  </cols>
  <sheetData>
    <row r="2" spans="1:37" x14ac:dyDescent="0.25">
      <c r="D2" t="s">
        <v>67</v>
      </c>
      <c r="E2" t="s">
        <v>65</v>
      </c>
      <c r="F2" t="s">
        <v>66</v>
      </c>
    </row>
    <row r="3" spans="1:37" x14ac:dyDescent="0.25">
      <c r="A3" s="13" t="s">
        <v>1</v>
      </c>
      <c r="B3" s="26">
        <v>44197</v>
      </c>
      <c r="C3" s="26">
        <v>44561</v>
      </c>
      <c r="D3">
        <v>0</v>
      </c>
      <c r="E3">
        <f>1000*1200</f>
        <v>1200000</v>
      </c>
      <c r="F3">
        <f>1000*1200</f>
        <v>1200000</v>
      </c>
    </row>
    <row r="4" spans="1:37" x14ac:dyDescent="0.25">
      <c r="A4" s="13" t="s">
        <v>2</v>
      </c>
      <c r="B4" s="26">
        <v>43983</v>
      </c>
      <c r="C4" s="26">
        <v>44347</v>
      </c>
    </row>
    <row r="5" spans="1:37" x14ac:dyDescent="0.25">
      <c r="A5" s="13" t="s">
        <v>3</v>
      </c>
      <c r="B5" s="26">
        <v>44409</v>
      </c>
      <c r="C5" s="26">
        <v>44773</v>
      </c>
    </row>
    <row r="6" spans="1:37" x14ac:dyDescent="0.25">
      <c r="A6" s="13" t="s">
        <v>3</v>
      </c>
      <c r="B6" s="26">
        <v>44531</v>
      </c>
      <c r="C6" s="26">
        <v>44773</v>
      </c>
    </row>
    <row r="10" spans="1:37" x14ac:dyDescent="0.25">
      <c r="A10" t="s">
        <v>0</v>
      </c>
      <c r="B10" s="2">
        <v>43831</v>
      </c>
      <c r="C10" s="2">
        <v>43862</v>
      </c>
      <c r="D10" s="2">
        <v>43891</v>
      </c>
      <c r="E10" s="2">
        <v>43922</v>
      </c>
      <c r="F10" s="2">
        <v>43952</v>
      </c>
      <c r="G10" s="2">
        <v>43983</v>
      </c>
      <c r="H10" s="2">
        <v>44013</v>
      </c>
      <c r="I10" s="2">
        <v>44044</v>
      </c>
      <c r="J10" s="2">
        <v>44075</v>
      </c>
      <c r="K10" s="2">
        <v>44105</v>
      </c>
      <c r="L10" s="2">
        <v>44136</v>
      </c>
      <c r="M10" s="2">
        <v>44166</v>
      </c>
      <c r="N10" s="2">
        <v>44197</v>
      </c>
      <c r="O10" s="2">
        <v>44228</v>
      </c>
      <c r="P10" s="2">
        <v>44256</v>
      </c>
      <c r="Q10" s="2">
        <v>44287</v>
      </c>
      <c r="R10" s="2">
        <v>44317</v>
      </c>
      <c r="S10" s="2">
        <v>44348</v>
      </c>
      <c r="T10" s="2">
        <v>44378</v>
      </c>
      <c r="U10" s="2">
        <v>44409</v>
      </c>
      <c r="V10" s="2">
        <v>44440</v>
      </c>
      <c r="W10" s="2">
        <v>44470</v>
      </c>
      <c r="X10" s="2">
        <v>44501</v>
      </c>
      <c r="Y10" s="2">
        <v>44531</v>
      </c>
      <c r="Z10" s="2">
        <v>44562</v>
      </c>
      <c r="AA10" s="2">
        <v>44593</v>
      </c>
      <c r="AB10" s="2">
        <v>44621</v>
      </c>
      <c r="AC10" s="2">
        <v>44652</v>
      </c>
      <c r="AD10" s="2">
        <v>44682</v>
      </c>
      <c r="AE10" s="2">
        <v>44713</v>
      </c>
      <c r="AF10" s="2">
        <v>44743</v>
      </c>
      <c r="AG10" s="2">
        <v>44774</v>
      </c>
      <c r="AH10" s="2">
        <v>44805</v>
      </c>
      <c r="AI10" s="2">
        <v>44835</v>
      </c>
      <c r="AJ10" s="2">
        <v>44866</v>
      </c>
      <c r="AK10" s="2">
        <v>44896</v>
      </c>
    </row>
    <row r="11" spans="1:37" hidden="1" x14ac:dyDescent="0.25">
      <c r="A11" s="6" t="s">
        <v>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1000</v>
      </c>
      <c r="O11" s="1">
        <v>1000</v>
      </c>
      <c r="P11" s="1">
        <v>1000</v>
      </c>
      <c r="Q11" s="1">
        <v>1000</v>
      </c>
      <c r="R11" s="1">
        <v>1000</v>
      </c>
      <c r="S11" s="1">
        <v>1000</v>
      </c>
      <c r="T11" s="1">
        <v>1000</v>
      </c>
      <c r="U11" s="1">
        <v>1000</v>
      </c>
      <c r="V11" s="1">
        <v>1000</v>
      </c>
      <c r="W11" s="1">
        <v>1000</v>
      </c>
      <c r="X11" s="1">
        <v>1000</v>
      </c>
      <c r="Y11" s="1">
        <v>1000</v>
      </c>
      <c r="Z11" s="1">
        <v>1000</v>
      </c>
      <c r="AA11" s="1">
        <v>1000</v>
      </c>
      <c r="AB11" s="1">
        <v>1000</v>
      </c>
      <c r="AC11" s="1">
        <v>1000</v>
      </c>
      <c r="AD11" s="1">
        <v>1000</v>
      </c>
      <c r="AE11" s="1">
        <v>1000</v>
      </c>
      <c r="AF11" s="1">
        <v>1000</v>
      </c>
      <c r="AG11" s="1">
        <v>1000</v>
      </c>
      <c r="AH11" s="1">
        <v>1000</v>
      </c>
      <c r="AI11" s="1">
        <v>1000</v>
      </c>
      <c r="AJ11" s="1">
        <v>1000</v>
      </c>
      <c r="AK11" s="1">
        <v>1000</v>
      </c>
    </row>
    <row r="12" spans="1:37" hidden="1" x14ac:dyDescent="0.25">
      <c r="A12" s="6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hidden="1" x14ac:dyDescent="0.25">
      <c r="A13" s="6" t="s">
        <v>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500</v>
      </c>
      <c r="V13" s="1">
        <v>500</v>
      </c>
      <c r="W13" s="1">
        <v>500</v>
      </c>
      <c r="X13" s="1">
        <v>500</v>
      </c>
      <c r="Y13" s="1">
        <v>500</v>
      </c>
      <c r="Z13" s="1">
        <v>500</v>
      </c>
      <c r="AA13" s="1">
        <v>500</v>
      </c>
      <c r="AB13" s="1">
        <v>500</v>
      </c>
      <c r="AC13" s="1">
        <v>500</v>
      </c>
      <c r="AD13" s="1">
        <v>500</v>
      </c>
      <c r="AE13" s="1">
        <v>500</v>
      </c>
      <c r="AF13" s="1">
        <v>500</v>
      </c>
      <c r="AG13" s="1">
        <v>500</v>
      </c>
      <c r="AH13" s="1">
        <v>500</v>
      </c>
      <c r="AI13" s="1">
        <v>500</v>
      </c>
      <c r="AJ13" s="1">
        <v>500</v>
      </c>
      <c r="AK13" s="1">
        <v>500</v>
      </c>
    </row>
    <row r="14" spans="1:37" x14ac:dyDescent="0.25">
      <c r="A14" s="6" t="s">
        <v>73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150</v>
      </c>
      <c r="Z14" s="1">
        <v>150</v>
      </c>
      <c r="AA14" s="1">
        <v>150</v>
      </c>
      <c r="AB14" s="1">
        <v>150</v>
      </c>
      <c r="AC14" s="1">
        <v>150</v>
      </c>
      <c r="AD14" s="1">
        <v>150</v>
      </c>
      <c r="AE14" s="1">
        <v>150</v>
      </c>
      <c r="AF14" s="1">
        <v>150</v>
      </c>
      <c r="AG14" s="1">
        <v>200</v>
      </c>
      <c r="AH14" s="1">
        <v>200</v>
      </c>
      <c r="AI14" s="1">
        <v>200</v>
      </c>
      <c r="AJ14" s="1">
        <v>200</v>
      </c>
      <c r="AK14" s="1">
        <v>200</v>
      </c>
    </row>
    <row r="15" spans="1:37" hidden="1" x14ac:dyDescent="0.25">
      <c r="A15" s="15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100000</v>
      </c>
      <c r="O15" s="1">
        <v>100000</v>
      </c>
      <c r="P15" s="1">
        <v>100000</v>
      </c>
      <c r="Q15" s="1">
        <v>100000</v>
      </c>
      <c r="R15" s="1">
        <v>100000</v>
      </c>
      <c r="S15" s="1">
        <v>100000</v>
      </c>
      <c r="T15" s="1">
        <v>100000</v>
      </c>
      <c r="U15" s="1">
        <v>100000</v>
      </c>
      <c r="V15" s="1">
        <v>100000</v>
      </c>
      <c r="W15" s="1">
        <v>100000</v>
      </c>
      <c r="X15" s="1">
        <v>100000</v>
      </c>
      <c r="Y15" s="1">
        <v>100000</v>
      </c>
      <c r="Z15" s="1">
        <v>100000</v>
      </c>
      <c r="AA15" s="1">
        <v>100000</v>
      </c>
      <c r="AB15" s="1">
        <v>100000</v>
      </c>
      <c r="AC15" s="1">
        <v>100000</v>
      </c>
      <c r="AD15" s="1">
        <v>100000</v>
      </c>
      <c r="AE15" s="1">
        <v>100000</v>
      </c>
      <c r="AF15" s="1">
        <v>100000</v>
      </c>
      <c r="AG15" s="1">
        <v>100000</v>
      </c>
      <c r="AH15" s="1">
        <v>100000</v>
      </c>
      <c r="AI15" s="1">
        <v>100000</v>
      </c>
      <c r="AJ15" s="1">
        <v>100000</v>
      </c>
      <c r="AK15" s="1">
        <v>100000</v>
      </c>
    </row>
    <row r="16" spans="1:37" hidden="1" x14ac:dyDescent="0.25">
      <c r="A16" s="15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2083.3333333333335</v>
      </c>
      <c r="H16" s="1">
        <v>2083.3333333333335</v>
      </c>
      <c r="I16" s="1">
        <v>2083.3333333333335</v>
      </c>
      <c r="J16" s="1">
        <v>2083.3333333333335</v>
      </c>
      <c r="K16" s="1">
        <v>2083.3333333333335</v>
      </c>
      <c r="L16" s="1">
        <v>2083.3333333333335</v>
      </c>
      <c r="M16" s="1">
        <v>2083.3333333333335</v>
      </c>
      <c r="N16" s="1">
        <v>2083.3333333333335</v>
      </c>
      <c r="O16" s="1">
        <v>2083.3333333333335</v>
      </c>
      <c r="P16" s="1">
        <v>2083.3333333333335</v>
      </c>
      <c r="Q16" s="1">
        <v>2083.3333333333335</v>
      </c>
      <c r="R16" s="1">
        <v>2083.3333333333335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hidden="1" x14ac:dyDescent="0.25">
      <c r="A17" s="15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37500</v>
      </c>
      <c r="V17" s="1">
        <v>37500</v>
      </c>
      <c r="W17" s="1">
        <v>37500</v>
      </c>
      <c r="X17" s="1">
        <v>37500</v>
      </c>
      <c r="Y17" s="1">
        <v>37500</v>
      </c>
      <c r="Z17" s="1">
        <v>37500</v>
      </c>
      <c r="AA17" s="1">
        <v>37500</v>
      </c>
      <c r="AB17" s="1">
        <v>37500</v>
      </c>
      <c r="AC17" s="1">
        <v>37500</v>
      </c>
      <c r="AD17" s="1">
        <v>37500</v>
      </c>
      <c r="AE17" s="1">
        <v>37500</v>
      </c>
      <c r="AF17" s="1">
        <v>37500</v>
      </c>
      <c r="AG17" s="1">
        <v>37500</v>
      </c>
      <c r="AH17" s="1">
        <v>37500</v>
      </c>
      <c r="AI17" s="1">
        <v>37500</v>
      </c>
      <c r="AJ17" s="1">
        <v>37500</v>
      </c>
      <c r="AK17" s="1">
        <v>37500</v>
      </c>
    </row>
    <row r="18" spans="1:37" x14ac:dyDescent="0.25">
      <c r="A18" s="15" t="s">
        <v>74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3125</v>
      </c>
      <c r="Z18" s="1">
        <v>3125</v>
      </c>
      <c r="AA18" s="1">
        <v>3125</v>
      </c>
      <c r="AB18" s="1">
        <v>3125</v>
      </c>
      <c r="AC18" s="1">
        <v>3125</v>
      </c>
      <c r="AD18" s="1">
        <v>3125</v>
      </c>
      <c r="AE18" s="1">
        <v>3125</v>
      </c>
      <c r="AF18" s="1">
        <v>3125</v>
      </c>
      <c r="AG18" s="1">
        <v>4166.6666666666661</v>
      </c>
      <c r="AH18" s="1">
        <v>4166.6666666666661</v>
      </c>
      <c r="AI18" s="1">
        <v>4166.6666666666661</v>
      </c>
      <c r="AJ18" s="1">
        <v>4166.6666666666661</v>
      </c>
      <c r="AK18" s="1">
        <v>4166.6666666666661</v>
      </c>
    </row>
    <row r="19" spans="1:37" hidden="1" x14ac:dyDescent="0.25">
      <c r="A19" s="15" t="s">
        <v>57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2083.3333333333335</v>
      </c>
      <c r="H19" s="1">
        <v>2083.3333333333335</v>
      </c>
      <c r="I19" s="1">
        <v>2083.3333333333335</v>
      </c>
      <c r="J19" s="1">
        <v>2083.3333333333335</v>
      </c>
      <c r="K19" s="1">
        <v>2083.3333333333335</v>
      </c>
      <c r="L19" s="1">
        <v>2083.3333333333335</v>
      </c>
      <c r="M19" s="1">
        <v>2083.3333333333335</v>
      </c>
      <c r="N19" s="1">
        <v>102083.33333333333</v>
      </c>
      <c r="O19" s="1">
        <v>102083.33333333333</v>
      </c>
      <c r="P19" s="1">
        <v>102083.33333333333</v>
      </c>
      <c r="Q19" s="1">
        <v>102083.33333333333</v>
      </c>
      <c r="R19" s="1">
        <v>102083.33333333333</v>
      </c>
      <c r="S19" s="1">
        <v>100000</v>
      </c>
      <c r="T19" s="1">
        <v>100000</v>
      </c>
      <c r="U19" s="1">
        <v>137500</v>
      </c>
      <c r="V19" s="1">
        <v>137500</v>
      </c>
      <c r="W19" s="1">
        <v>137500</v>
      </c>
      <c r="X19" s="1">
        <v>137500</v>
      </c>
      <c r="Y19" s="1">
        <v>140625</v>
      </c>
      <c r="Z19" s="1">
        <v>140625</v>
      </c>
      <c r="AA19" s="1">
        <v>140625</v>
      </c>
      <c r="AB19" s="1">
        <v>140625</v>
      </c>
      <c r="AC19" s="1">
        <v>140625</v>
      </c>
      <c r="AD19" s="1">
        <v>140625</v>
      </c>
      <c r="AE19" s="1">
        <v>140625</v>
      </c>
      <c r="AF19" s="1">
        <v>140625</v>
      </c>
      <c r="AG19" s="1">
        <v>141666.66666666666</v>
      </c>
      <c r="AH19" s="1">
        <v>141666.66666666666</v>
      </c>
      <c r="AI19" s="1">
        <v>141666.66666666666</v>
      </c>
      <c r="AJ19" s="1">
        <v>141666.66666666666</v>
      </c>
      <c r="AK19" s="1">
        <v>141666.66666666666</v>
      </c>
    </row>
    <row r="20" spans="1:37" hidden="1" x14ac:dyDescent="0.25">
      <c r="A20" s="6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hidden="1" x14ac:dyDescent="0.25">
      <c r="A21" s="6" t="s">
        <v>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83.333333333333329</v>
      </c>
      <c r="H21" s="1">
        <v>83.333333333333329</v>
      </c>
      <c r="I21" s="1">
        <v>83.333333333333329</v>
      </c>
      <c r="J21" s="1">
        <v>83.333333333333329</v>
      </c>
      <c r="K21" s="1">
        <v>83.333333333333329</v>
      </c>
      <c r="L21" s="1">
        <v>83.333333333333329</v>
      </c>
      <c r="M21" s="1">
        <v>83.333333333333329</v>
      </c>
      <c r="N21" s="1">
        <v>83.333333333333329</v>
      </c>
      <c r="O21" s="1">
        <v>83.333333333333329</v>
      </c>
      <c r="P21" s="1">
        <v>83.333333333333329</v>
      </c>
      <c r="Q21" s="1">
        <v>83.333333333333329</v>
      </c>
      <c r="R21" s="1">
        <v>83.333333333333329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hidden="1" x14ac:dyDescent="0.25">
      <c r="A22" s="6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416.66666666666669</v>
      </c>
      <c r="V22" s="1">
        <v>416.66666666666669</v>
      </c>
      <c r="W22" s="1">
        <v>416.66666666666669</v>
      </c>
      <c r="X22" s="1">
        <v>416.66666666666669</v>
      </c>
      <c r="Y22" s="1">
        <v>416.66666666666669</v>
      </c>
      <c r="Z22" s="1">
        <v>416.66666666666669</v>
      </c>
      <c r="AA22" s="1">
        <v>416.66666666666669</v>
      </c>
      <c r="AB22" s="1">
        <v>416.66666666666669</v>
      </c>
      <c r="AC22" s="1">
        <v>416.66666666666669</v>
      </c>
      <c r="AD22" s="1">
        <v>416.66666666666669</v>
      </c>
      <c r="AE22" s="1">
        <v>416.66666666666669</v>
      </c>
      <c r="AF22" s="1">
        <v>416.66666666666669</v>
      </c>
      <c r="AG22" s="1">
        <v>479.16666666666663</v>
      </c>
      <c r="AH22" s="1">
        <v>479.16666666666663</v>
      </c>
      <c r="AI22" s="1">
        <v>479.16666666666663</v>
      </c>
      <c r="AJ22" s="1">
        <v>479.16666666666663</v>
      </c>
      <c r="AK22" s="1">
        <v>479.16666666666663</v>
      </c>
    </row>
    <row r="23" spans="1:37" x14ac:dyDescent="0.25">
      <c r="A23" s="6" t="s">
        <v>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416.66666666666669</v>
      </c>
      <c r="Z23" s="1">
        <v>416.66666666666669</v>
      </c>
      <c r="AA23" s="1">
        <v>416.66666666666669</v>
      </c>
      <c r="AB23" s="1">
        <v>416.66666666666669</v>
      </c>
      <c r="AC23" s="1">
        <v>416.66666666666669</v>
      </c>
      <c r="AD23" s="1">
        <v>416.66666666666669</v>
      </c>
      <c r="AE23" s="1">
        <v>416.66666666666669</v>
      </c>
      <c r="AF23" s="1">
        <v>416.66666666666669</v>
      </c>
      <c r="AG23" s="1">
        <v>416.66666666666669</v>
      </c>
      <c r="AH23" s="1">
        <v>416.66666666666669</v>
      </c>
      <c r="AI23" s="1">
        <v>416.66666666666669</v>
      </c>
      <c r="AJ23" s="1">
        <v>416.66666666666669</v>
      </c>
      <c r="AK23" s="1">
        <v>479.16666666666663</v>
      </c>
    </row>
    <row r="24" spans="1:37" hidden="1" x14ac:dyDescent="0.25">
      <c r="A24" s="6" t="s">
        <v>58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83.333333333333329</v>
      </c>
      <c r="H24" s="1">
        <v>83.333333333333329</v>
      </c>
      <c r="I24" s="1">
        <v>83.333333333333329</v>
      </c>
      <c r="J24" s="1">
        <v>83.333333333333329</v>
      </c>
      <c r="K24" s="1">
        <v>83.333333333333329</v>
      </c>
      <c r="L24" s="1">
        <v>83.333333333333329</v>
      </c>
      <c r="M24" s="1">
        <v>83.333333333333329</v>
      </c>
      <c r="N24" s="1">
        <v>83.333333333333329</v>
      </c>
      <c r="O24" s="1">
        <v>83.333333333333329</v>
      </c>
      <c r="P24" s="1">
        <v>83.333333333333329</v>
      </c>
      <c r="Q24" s="1">
        <v>83.333333333333329</v>
      </c>
      <c r="R24" s="1">
        <v>83.333333333333329</v>
      </c>
      <c r="S24" s="1">
        <v>0</v>
      </c>
      <c r="T24" s="1">
        <v>0</v>
      </c>
      <c r="U24" s="1">
        <v>416.66666666666669</v>
      </c>
      <c r="V24" s="1">
        <v>416.66666666666669</v>
      </c>
      <c r="W24" s="1">
        <v>416.66666666666669</v>
      </c>
      <c r="X24" s="1">
        <v>416.66666666666669</v>
      </c>
      <c r="Y24" s="1">
        <v>833.33333333333337</v>
      </c>
      <c r="Z24" s="1">
        <v>833.33333333333337</v>
      </c>
      <c r="AA24" s="1">
        <v>833.33333333333337</v>
      </c>
      <c r="AB24" s="1">
        <v>833.33333333333337</v>
      </c>
      <c r="AC24" s="1">
        <v>833.33333333333337</v>
      </c>
      <c r="AD24" s="1">
        <v>833.33333333333337</v>
      </c>
      <c r="AE24" s="1">
        <v>833.33333333333337</v>
      </c>
      <c r="AF24" s="1">
        <v>833.33333333333337</v>
      </c>
      <c r="AG24" s="1">
        <v>895.83333333333326</v>
      </c>
      <c r="AH24" s="1">
        <v>895.83333333333326</v>
      </c>
      <c r="AI24" s="1">
        <v>895.83333333333326</v>
      </c>
      <c r="AJ24" s="1">
        <v>895.83333333333326</v>
      </c>
      <c r="AK24" s="1">
        <v>958.33333333333326</v>
      </c>
    </row>
    <row r="25" spans="1:37" hidden="1" x14ac:dyDescent="0.25">
      <c r="A25" s="15" t="s">
        <v>45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hidden="1" x14ac:dyDescent="0.25">
      <c r="A26" s="15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hidden="1" x14ac:dyDescent="0.25">
      <c r="A27" s="15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16666.666666666668</v>
      </c>
      <c r="AH27" s="1">
        <v>16666.666666666668</v>
      </c>
      <c r="AI27" s="1">
        <v>16666.666666666668</v>
      </c>
      <c r="AJ27" s="1">
        <v>0</v>
      </c>
      <c r="AK27" s="1">
        <v>0</v>
      </c>
    </row>
    <row r="28" spans="1:37" x14ac:dyDescent="0.25">
      <c r="A28" s="15" t="s">
        <v>76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hidden="1" x14ac:dyDescent="0.25">
      <c r="A29" s="15" t="s">
        <v>59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16666.666666666668</v>
      </c>
      <c r="AH29" s="1">
        <v>16666.666666666668</v>
      </c>
      <c r="AI29" s="1">
        <v>16666.666666666668</v>
      </c>
      <c r="AJ29" s="1">
        <v>0</v>
      </c>
      <c r="AK29" s="1">
        <v>0</v>
      </c>
    </row>
    <row r="30" spans="1:37" hidden="1" x14ac:dyDescent="0.25">
      <c r="A30" s="6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100000</v>
      </c>
      <c r="O30" s="1">
        <v>100000</v>
      </c>
      <c r="P30" s="1">
        <v>100000</v>
      </c>
      <c r="Q30" s="1">
        <v>100000</v>
      </c>
      <c r="R30" s="1">
        <v>100000</v>
      </c>
      <c r="S30" s="1">
        <v>100000</v>
      </c>
      <c r="T30" s="1">
        <v>100000</v>
      </c>
      <c r="U30" s="1">
        <v>100000</v>
      </c>
      <c r="V30" s="1">
        <v>100000</v>
      </c>
      <c r="W30" s="1">
        <v>100000</v>
      </c>
      <c r="X30" s="1">
        <v>100000</v>
      </c>
      <c r="Y30" s="1">
        <v>100000</v>
      </c>
      <c r="Z30" s="1">
        <v>100000</v>
      </c>
      <c r="AA30" s="1">
        <v>100000</v>
      </c>
      <c r="AB30" s="1">
        <v>100000</v>
      </c>
      <c r="AC30" s="1">
        <v>100000</v>
      </c>
      <c r="AD30" s="1">
        <v>100000</v>
      </c>
      <c r="AE30" s="1">
        <v>100000</v>
      </c>
      <c r="AF30" s="1">
        <v>100000</v>
      </c>
      <c r="AG30" s="1">
        <v>100000</v>
      </c>
      <c r="AH30" s="1">
        <v>100000</v>
      </c>
      <c r="AI30" s="1">
        <v>100000</v>
      </c>
      <c r="AJ30" s="1">
        <v>100000</v>
      </c>
      <c r="AK30" s="1">
        <v>100000</v>
      </c>
    </row>
    <row r="31" spans="1:37" hidden="1" x14ac:dyDescent="0.25">
      <c r="A31" s="6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2166.666666666667</v>
      </c>
      <c r="H31" s="1">
        <v>2166.666666666667</v>
      </c>
      <c r="I31" s="1">
        <v>2166.666666666667</v>
      </c>
      <c r="J31" s="1">
        <v>2166.666666666667</v>
      </c>
      <c r="K31" s="1">
        <v>2166.666666666667</v>
      </c>
      <c r="L31" s="1">
        <v>2166.666666666667</v>
      </c>
      <c r="M31" s="1">
        <v>2166.666666666667</v>
      </c>
      <c r="N31" s="1">
        <v>2166.666666666667</v>
      </c>
      <c r="O31" s="1">
        <v>2166.666666666667</v>
      </c>
      <c r="P31" s="1">
        <v>2166.666666666667</v>
      </c>
      <c r="Q31" s="1">
        <v>2166.666666666667</v>
      </c>
      <c r="R31" s="1">
        <v>2166.666666666667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hidden="1" x14ac:dyDescent="0.25">
      <c r="A32" s="6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37916.666666666664</v>
      </c>
      <c r="V32" s="1">
        <v>37916.666666666664</v>
      </c>
      <c r="W32" s="1">
        <v>37916.666666666664</v>
      </c>
      <c r="X32" s="1">
        <v>37916.666666666664</v>
      </c>
      <c r="Y32" s="1">
        <v>37916.666666666664</v>
      </c>
      <c r="Z32" s="1">
        <v>37916.666666666664</v>
      </c>
      <c r="AA32" s="1">
        <v>37916.666666666664</v>
      </c>
      <c r="AB32" s="1">
        <v>37916.666666666664</v>
      </c>
      <c r="AC32" s="1">
        <v>37916.666666666664</v>
      </c>
      <c r="AD32" s="1">
        <v>37916.666666666664</v>
      </c>
      <c r="AE32" s="1">
        <v>37916.666666666664</v>
      </c>
      <c r="AF32" s="1">
        <v>37916.666666666664</v>
      </c>
      <c r="AG32" s="1">
        <v>54645.833333333328</v>
      </c>
      <c r="AH32" s="1">
        <v>54645.833333333328</v>
      </c>
      <c r="AI32" s="1">
        <v>54645.833333333328</v>
      </c>
      <c r="AJ32" s="1">
        <v>37979.166666666664</v>
      </c>
      <c r="AK32" s="1">
        <v>37979.166666666664</v>
      </c>
    </row>
    <row r="33" spans="1:37" x14ac:dyDescent="0.25">
      <c r="A33" s="6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3541.6666666666665</v>
      </c>
      <c r="Z33" s="1">
        <v>3541.6666666666665</v>
      </c>
      <c r="AA33" s="1">
        <v>3541.6666666666665</v>
      </c>
      <c r="AB33" s="1">
        <v>3541.6666666666665</v>
      </c>
      <c r="AC33" s="1">
        <v>3541.6666666666665</v>
      </c>
      <c r="AD33" s="1">
        <v>3541.6666666666665</v>
      </c>
      <c r="AE33" s="1">
        <v>3541.6666666666665</v>
      </c>
      <c r="AF33" s="1">
        <v>3541.6666666666665</v>
      </c>
      <c r="AG33" s="1">
        <v>4583.333333333333</v>
      </c>
      <c r="AH33" s="1">
        <v>4583.333333333333</v>
      </c>
      <c r="AI33" s="1">
        <v>4583.333333333333</v>
      </c>
      <c r="AJ33" s="1">
        <v>4583.333333333333</v>
      </c>
      <c r="AK33" s="1">
        <v>4645.833333333333</v>
      </c>
    </row>
    <row r="34" spans="1:37" hidden="1" x14ac:dyDescent="0.25">
      <c r="A34" s="6" t="s">
        <v>60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2166.666666666667</v>
      </c>
      <c r="H34" s="1">
        <v>2166.666666666667</v>
      </c>
      <c r="I34" s="1">
        <v>2166.666666666667</v>
      </c>
      <c r="J34" s="1">
        <v>2166.666666666667</v>
      </c>
      <c r="K34" s="1">
        <v>2166.666666666667</v>
      </c>
      <c r="L34" s="1">
        <v>2166.666666666667</v>
      </c>
      <c r="M34" s="1">
        <v>2166.666666666667</v>
      </c>
      <c r="N34" s="1">
        <v>102166.66666666667</v>
      </c>
      <c r="O34" s="1">
        <v>102166.66666666667</v>
      </c>
      <c r="P34" s="1">
        <v>102166.66666666667</v>
      </c>
      <c r="Q34" s="1">
        <v>102166.66666666667</v>
      </c>
      <c r="R34" s="1">
        <v>102166.66666666667</v>
      </c>
      <c r="S34" s="1">
        <v>100000</v>
      </c>
      <c r="T34" s="1">
        <v>100000</v>
      </c>
      <c r="U34" s="1">
        <v>137916.66666666666</v>
      </c>
      <c r="V34" s="1">
        <v>137916.66666666666</v>
      </c>
      <c r="W34" s="1">
        <v>137916.66666666666</v>
      </c>
      <c r="X34" s="1">
        <v>137916.66666666666</v>
      </c>
      <c r="Y34" s="1">
        <v>141458.33333333331</v>
      </c>
      <c r="Z34" s="1">
        <v>141458.33333333331</v>
      </c>
      <c r="AA34" s="1">
        <v>141458.33333333331</v>
      </c>
      <c r="AB34" s="1">
        <v>141458.33333333331</v>
      </c>
      <c r="AC34" s="1">
        <v>141458.33333333331</v>
      </c>
      <c r="AD34" s="1">
        <v>141458.33333333331</v>
      </c>
      <c r="AE34" s="1">
        <v>141458.33333333331</v>
      </c>
      <c r="AF34" s="1">
        <v>141458.33333333331</v>
      </c>
      <c r="AG34" s="1">
        <v>159229.16666666666</v>
      </c>
      <c r="AH34" s="1">
        <v>159229.16666666666</v>
      </c>
      <c r="AI34" s="1">
        <v>159229.16666666666</v>
      </c>
      <c r="AJ34" s="1">
        <v>142562.5</v>
      </c>
      <c r="AK34" s="1">
        <v>142625</v>
      </c>
    </row>
    <row r="35" spans="1:37" hidden="1" x14ac:dyDescent="0.25">
      <c r="A35" s="6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1200000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hidden="1" x14ac:dyDescent="0.25">
      <c r="A36" s="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hidden="1" x14ac:dyDescent="0.25">
      <c r="A37" s="6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6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hidden="1" x14ac:dyDescent="0.25">
      <c r="A39" s="6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autoFilter ref="A10:AK39" xr:uid="{179DBEE8-9FF5-4EB3-9571-780A8CF7A71E}">
    <filterColumn colId="0">
      <filters>
        <filter val="BA-Delta plc+"/>
        <filter val="CR-Delta plc+"/>
        <filter val="LIC-Delta plc+"/>
        <filter val="NR-Delta plc+"/>
        <filter val="PR-Delta plc+"/>
        <filter val="SR-Delta plc+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SaaS Accounting</vt:lpstr>
      <vt:lpstr>Ans a. Total Revenue</vt:lpstr>
      <vt:lpstr>Ans b.Deferred Revenue</vt:lpstr>
      <vt:lpstr>Ans c. ARR</vt:lpstr>
      <vt:lpstr>DR workings</vt:lpstr>
      <vt:lpstr>Main Workings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2023-04-30T01:59:48Z</dcterms:created>
  <dcterms:modified xsi:type="dcterms:W3CDTF">2023-04-30T03:49:02Z</dcterms:modified>
</cp:coreProperties>
</file>